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абота\ФКС\Учебный план\2023\"/>
    </mc:Choice>
  </mc:AlternateContent>
  <xr:revisionPtr revIDLastSave="0" documentId="13_ncr:1_{A01E801D-2ECA-4C62-BCC6-97C68CFCDD59}" xr6:coauthVersionLast="37" xr6:coauthVersionMax="37" xr10:uidLastSave="{00000000-0000-0000-0000-000000000000}"/>
  <bookViews>
    <workbookView xWindow="480" yWindow="120" windowWidth="18192" windowHeight="11316" xr2:uid="{00000000-000D-0000-FFFF-FFFF00000000}"/>
  </bookViews>
  <sheets>
    <sheet name="Титульный" sheetId="6" r:id="rId1"/>
    <sheet name="План 2023-24" sheetId="1" r:id="rId2"/>
    <sheet name="Семестровка" sheetId="7" r:id="rId3"/>
  </sheets>
  <definedNames>
    <definedName name="_xlnm.Print_Area" localSheetId="0">Титульный!#REF!</definedName>
  </definedNames>
  <calcPr calcId="179021" calcMode="manual"/>
</workbook>
</file>

<file path=xl/calcChain.xml><?xml version="1.0" encoding="utf-8"?>
<calcChain xmlns="http://schemas.openxmlformats.org/spreadsheetml/2006/main">
  <c r="C32" i="6" l="1"/>
  <c r="F144" i="7" l="1"/>
  <c r="F143" i="7"/>
  <c r="F142" i="7"/>
  <c r="F141" i="7"/>
  <c r="F139" i="7"/>
  <c r="F138" i="7"/>
  <c r="F137" i="7"/>
  <c r="F136" i="7"/>
  <c r="F135" i="7"/>
  <c r="F134" i="7"/>
  <c r="F133" i="7"/>
  <c r="G132" i="7"/>
  <c r="F132" i="7"/>
  <c r="F131" i="7"/>
  <c r="G105" i="7"/>
  <c r="L105" i="7" s="1"/>
  <c r="F105" i="7"/>
  <c r="G104" i="7"/>
  <c r="M104" i="7" s="1"/>
  <c r="F104" i="7"/>
  <c r="K104" i="7" s="1"/>
  <c r="G103" i="7"/>
  <c r="F103" i="7"/>
  <c r="G102" i="7"/>
  <c r="O102" i="7" s="1"/>
  <c r="F102" i="7"/>
  <c r="G101" i="7"/>
  <c r="M101" i="7" s="1"/>
  <c r="F101" i="7"/>
  <c r="G100" i="7"/>
  <c r="O100" i="7" s="1"/>
  <c r="F100" i="7"/>
  <c r="G99" i="7"/>
  <c r="F99" i="7"/>
  <c r="K99" i="7" s="1"/>
  <c r="G98" i="7"/>
  <c r="M98" i="7" s="1"/>
  <c r="F98" i="7"/>
  <c r="O98" i="7" s="1"/>
  <c r="G97" i="7"/>
  <c r="M97" i="7" s="1"/>
  <c r="F97" i="7"/>
  <c r="G96" i="7"/>
  <c r="M96" i="7" s="1"/>
  <c r="F96" i="7"/>
  <c r="G85" i="7"/>
  <c r="F85" i="7"/>
  <c r="K85" i="7" s="1"/>
  <c r="G84" i="7"/>
  <c r="L84" i="7" s="1"/>
  <c r="F84" i="7"/>
  <c r="G83" i="7"/>
  <c r="F83" i="7"/>
  <c r="G82" i="7"/>
  <c r="L82" i="7" s="1"/>
  <c r="F82" i="7"/>
  <c r="G81" i="7"/>
  <c r="L81" i="7" s="1"/>
  <c r="F81" i="7"/>
  <c r="G80" i="7"/>
  <c r="F80" i="7"/>
  <c r="G69" i="7"/>
  <c r="M69" i="7" s="1"/>
  <c r="F69" i="7"/>
  <c r="G68" i="7"/>
  <c r="F68" i="7"/>
  <c r="G67" i="7"/>
  <c r="F67" i="7"/>
  <c r="G66" i="7"/>
  <c r="M66" i="7" s="1"/>
  <c r="F66" i="7"/>
  <c r="G65" i="7"/>
  <c r="F65" i="7"/>
  <c r="G64" i="7"/>
  <c r="F64" i="7"/>
  <c r="G63" i="7"/>
  <c r="L63" i="7" s="1"/>
  <c r="F63" i="7"/>
  <c r="G62" i="7"/>
  <c r="F62" i="7"/>
  <c r="G61" i="7"/>
  <c r="F61" i="7"/>
  <c r="G60" i="7"/>
  <c r="F60" i="7"/>
  <c r="G59" i="7"/>
  <c r="L59" i="7" s="1"/>
  <c r="F59" i="7"/>
  <c r="G49" i="7"/>
  <c r="F49" i="7"/>
  <c r="G48" i="7"/>
  <c r="F48" i="7"/>
  <c r="G47" i="7"/>
  <c r="F47" i="7"/>
  <c r="G46" i="7"/>
  <c r="F46" i="7"/>
  <c r="G45" i="7"/>
  <c r="L45" i="7" s="1"/>
  <c r="F45" i="7"/>
  <c r="G44" i="7"/>
  <c r="L44" i="7" s="1"/>
  <c r="F44" i="7"/>
  <c r="G34" i="7"/>
  <c r="F34" i="7"/>
  <c r="G33" i="7"/>
  <c r="M33" i="7" s="1"/>
  <c r="F33" i="7"/>
  <c r="G32" i="7"/>
  <c r="F32" i="7"/>
  <c r="G31" i="7"/>
  <c r="F31" i="7"/>
  <c r="M30" i="7"/>
  <c r="L30" i="7"/>
  <c r="G30" i="7"/>
  <c r="F30" i="7"/>
  <c r="G29" i="7"/>
  <c r="F29" i="7"/>
  <c r="G28" i="7"/>
  <c r="L28" i="7" s="1"/>
  <c r="F28" i="7"/>
  <c r="G27" i="7"/>
  <c r="F27" i="7"/>
  <c r="G26" i="7"/>
  <c r="F26" i="7"/>
  <c r="G15" i="7"/>
  <c r="F15" i="7"/>
  <c r="G14" i="7"/>
  <c r="L14" i="7" s="1"/>
  <c r="F14" i="7"/>
  <c r="G13" i="7"/>
  <c r="L13" i="7" s="1"/>
  <c r="F13" i="7"/>
  <c r="G12" i="7"/>
  <c r="L12" i="7" s="1"/>
  <c r="F12" i="7"/>
  <c r="G11" i="7"/>
  <c r="L11" i="7" s="1"/>
  <c r="F11" i="7"/>
  <c r="O105" i="7" l="1"/>
  <c r="K105" i="7"/>
  <c r="O60" i="7"/>
  <c r="O64" i="7"/>
  <c r="K102" i="7"/>
  <c r="K69" i="7"/>
  <c r="K83" i="7"/>
  <c r="K97" i="7"/>
  <c r="K100" i="7"/>
  <c r="L97" i="7"/>
  <c r="K67" i="7"/>
  <c r="M100" i="7"/>
  <c r="K103" i="7"/>
  <c r="O104" i="7"/>
  <c r="K101" i="7"/>
  <c r="O101" i="7"/>
  <c r="K68" i="7"/>
  <c r="K82" i="7"/>
  <c r="K96" i="7"/>
  <c r="K98" i="7"/>
  <c r="O83" i="7"/>
  <c r="O96" i="7"/>
  <c r="O84" i="7"/>
  <c r="O99" i="7"/>
  <c r="L99" i="7"/>
  <c r="O97" i="7"/>
  <c r="L96" i="7"/>
  <c r="O85" i="7"/>
  <c r="O80" i="7"/>
  <c r="L83" i="7"/>
  <c r="O59" i="7"/>
  <c r="O67" i="7"/>
  <c r="K31" i="7"/>
  <c r="K80" i="7"/>
  <c r="O82" i="7"/>
  <c r="K84" i="7"/>
  <c r="O61" i="7"/>
  <c r="O47" i="7"/>
  <c r="K64" i="7"/>
  <c r="K81" i="7"/>
  <c r="O68" i="7"/>
  <c r="O65" i="7"/>
  <c r="O49" i="7"/>
  <c r="L85" i="7"/>
  <c r="K30" i="7"/>
  <c r="O33" i="7"/>
  <c r="K46" i="7"/>
  <c r="O62" i="7"/>
  <c r="O69" i="7"/>
  <c r="O81" i="7"/>
  <c r="L80" i="7"/>
  <c r="L60" i="7"/>
  <c r="K66" i="7"/>
  <c r="L49" i="7"/>
  <c r="O66" i="7"/>
  <c r="L68" i="7"/>
  <c r="K47" i="7"/>
  <c r="K59" i="7"/>
  <c r="K61" i="7"/>
  <c r="M64" i="7"/>
  <c r="K48" i="7"/>
  <c r="M59" i="7"/>
  <c r="K62" i="7"/>
  <c r="K65" i="7"/>
  <c r="K49" i="7"/>
  <c r="K60" i="7"/>
  <c r="K63" i="7"/>
  <c r="L65" i="7"/>
  <c r="O63" i="7"/>
  <c r="M63" i="7"/>
  <c r="L61" i="7"/>
  <c r="M61" i="7"/>
  <c r="M62" i="7"/>
  <c r="L47" i="7"/>
  <c r="K45" i="7"/>
  <c r="O45" i="7"/>
  <c r="O48" i="7"/>
  <c r="K34" i="7"/>
  <c r="O46" i="7"/>
  <c r="L48" i="7"/>
  <c r="O31" i="7"/>
  <c r="K44" i="7"/>
  <c r="L46" i="7"/>
  <c r="O32" i="7"/>
  <c r="O44" i="7"/>
  <c r="O34" i="7"/>
  <c r="O15" i="7"/>
  <c r="K32" i="7"/>
  <c r="K33" i="7"/>
  <c r="L34" i="7"/>
  <c r="K13" i="7"/>
  <c r="K27" i="7"/>
  <c r="L32" i="7"/>
  <c r="K14" i="7"/>
  <c r="K28" i="7"/>
  <c r="O11" i="7"/>
  <c r="K15" i="7"/>
  <c r="K29" i="7"/>
  <c r="O26" i="7"/>
  <c r="O27" i="7"/>
  <c r="O30" i="7"/>
  <c r="O29" i="7"/>
  <c r="L15" i="7"/>
  <c r="M28" i="7"/>
  <c r="O28" i="7"/>
  <c r="L29" i="7"/>
  <c r="M29" i="7"/>
  <c r="L27" i="7"/>
  <c r="M27" i="7"/>
  <c r="M26" i="7"/>
  <c r="K26" i="7"/>
  <c r="O13" i="7"/>
  <c r="O14" i="7"/>
  <c r="O12" i="7"/>
  <c r="K11" i="7"/>
  <c r="K12" i="7"/>
  <c r="G10" i="7" l="1"/>
  <c r="F10" i="7"/>
  <c r="G9" i="7"/>
  <c r="O9" i="7" s="1"/>
  <c r="F9" i="7"/>
  <c r="O10" i="7" l="1"/>
  <c r="K9" i="7"/>
  <c r="L9" i="7"/>
  <c r="K10" i="7"/>
  <c r="L10" i="7"/>
  <c r="H131" i="1" l="1"/>
  <c r="J131" i="1"/>
  <c r="K131" i="1"/>
  <c r="L131" i="1"/>
  <c r="G131" i="1"/>
  <c r="H130" i="1"/>
  <c r="G130" i="1"/>
  <c r="T145" i="1"/>
  <c r="Q145" i="1"/>
  <c r="N145" i="1"/>
  <c r="J95" i="1"/>
  <c r="K95" i="1"/>
  <c r="L95" i="1"/>
  <c r="H95" i="1"/>
  <c r="G95" i="1"/>
  <c r="K61" i="1"/>
  <c r="G61" i="1"/>
  <c r="G60" i="1"/>
  <c r="I127" i="1" l="1"/>
  <c r="M127" i="1" s="1"/>
  <c r="H127" i="1"/>
  <c r="I124" i="1"/>
  <c r="H124" i="1"/>
  <c r="I120" i="1"/>
  <c r="H120" i="1"/>
  <c r="M120" i="1" s="1"/>
  <c r="I117" i="1"/>
  <c r="H117" i="1"/>
  <c r="M117" i="1" s="1"/>
  <c r="I113" i="1"/>
  <c r="H113" i="1"/>
  <c r="I110" i="1"/>
  <c r="M110" i="1" s="1"/>
  <c r="H110" i="1"/>
  <c r="H107" i="1"/>
  <c r="H104" i="1"/>
  <c r="I101" i="1"/>
  <c r="I131" i="1" s="1"/>
  <c r="H101" i="1"/>
  <c r="H98" i="1"/>
  <c r="O95" i="1"/>
  <c r="P95" i="1"/>
  <c r="Q95" i="1"/>
  <c r="R95" i="1"/>
  <c r="S95" i="1"/>
  <c r="T95" i="1"/>
  <c r="U95" i="1"/>
  <c r="V95" i="1"/>
  <c r="N95" i="1"/>
  <c r="I93" i="1"/>
  <c r="H93" i="1"/>
  <c r="I92" i="1"/>
  <c r="M92" i="1" s="1"/>
  <c r="H92" i="1"/>
  <c r="M91" i="1"/>
  <c r="I91" i="1"/>
  <c r="H91" i="1"/>
  <c r="I90" i="1"/>
  <c r="H90" i="1"/>
  <c r="M90" i="1" s="1"/>
  <c r="I89" i="1"/>
  <c r="H89" i="1"/>
  <c r="M89" i="1" s="1"/>
  <c r="I88" i="1"/>
  <c r="H88" i="1"/>
  <c r="I87" i="1"/>
  <c r="H87" i="1"/>
  <c r="M87" i="1" s="1"/>
  <c r="I86" i="1"/>
  <c r="H86" i="1"/>
  <c r="M86" i="1" s="1"/>
  <c r="I85" i="1"/>
  <c r="H85" i="1"/>
  <c r="M85" i="1" s="1"/>
  <c r="I84" i="1"/>
  <c r="M84" i="1" s="1"/>
  <c r="H84" i="1"/>
  <c r="I83" i="1"/>
  <c r="H83" i="1"/>
  <c r="I82" i="1"/>
  <c r="H82" i="1"/>
  <c r="M82" i="1" s="1"/>
  <c r="I81" i="1"/>
  <c r="M81" i="1" s="1"/>
  <c r="H81" i="1"/>
  <c r="I80" i="1"/>
  <c r="H80" i="1"/>
  <c r="I79" i="1"/>
  <c r="H79" i="1"/>
  <c r="M79" i="1" s="1"/>
  <c r="M80" i="1" l="1"/>
  <c r="M95" i="1" s="1"/>
  <c r="I95" i="1"/>
  <c r="M124" i="1"/>
  <c r="M101" i="1"/>
  <c r="M131" i="1" s="1"/>
  <c r="M113" i="1"/>
  <c r="I59" i="1"/>
  <c r="H59" i="1"/>
  <c r="I58" i="1"/>
  <c r="H58" i="1"/>
  <c r="H57" i="1"/>
  <c r="I56" i="1"/>
  <c r="H56" i="1"/>
  <c r="M56" i="1" s="1"/>
  <c r="I55" i="1"/>
  <c r="H55" i="1"/>
  <c r="I54" i="1"/>
  <c r="H54" i="1"/>
  <c r="M54" i="1" s="1"/>
  <c r="I53" i="1"/>
  <c r="H53" i="1"/>
  <c r="I52" i="1"/>
  <c r="H52" i="1"/>
  <c r="I51" i="1"/>
  <c r="H51" i="1"/>
  <c r="I50" i="1"/>
  <c r="H50" i="1"/>
  <c r="I49" i="1"/>
  <c r="H49" i="1"/>
  <c r="L48" i="1"/>
  <c r="J48" i="1"/>
  <c r="I48" i="1" s="1"/>
  <c r="G48" i="1"/>
  <c r="H48" i="1" s="1"/>
  <c r="I47" i="1"/>
  <c r="H47" i="1"/>
  <c r="M47" i="1" s="1"/>
  <c r="I46" i="1"/>
  <c r="H46" i="1"/>
  <c r="I45" i="1"/>
  <c r="H45" i="1"/>
  <c r="M45" i="1" s="1"/>
  <c r="I44" i="1"/>
  <c r="H44" i="1"/>
  <c r="I43" i="1"/>
  <c r="H43" i="1"/>
  <c r="L42" i="1"/>
  <c r="K42" i="1"/>
  <c r="J42" i="1"/>
  <c r="G42" i="1"/>
  <c r="H42" i="1" s="1"/>
  <c r="I41" i="1"/>
  <c r="H41" i="1"/>
  <c r="H40" i="1"/>
  <c r="I39" i="1"/>
  <c r="H39" i="1"/>
  <c r="I38" i="1"/>
  <c r="H38" i="1"/>
  <c r="H37" i="1"/>
  <c r="M58" i="1" l="1"/>
  <c r="M43" i="1"/>
  <c r="M42" i="1" s="1"/>
  <c r="M41" i="1"/>
  <c r="M44" i="1"/>
  <c r="M59" i="1"/>
  <c r="M46" i="1"/>
  <c r="M49" i="1"/>
  <c r="M53" i="1"/>
  <c r="I42" i="1"/>
  <c r="M55" i="1"/>
  <c r="M50" i="1"/>
  <c r="M48" i="1"/>
  <c r="M51" i="1"/>
  <c r="M52" i="1"/>
  <c r="M39" i="1"/>
  <c r="M38" i="1"/>
  <c r="I28" i="1" l="1"/>
  <c r="H28" i="1"/>
  <c r="I27" i="1"/>
  <c r="H27" i="1"/>
  <c r="I26" i="1"/>
  <c r="H26" i="1"/>
  <c r="M26" i="1" s="1"/>
  <c r="L25" i="1"/>
  <c r="L61" i="1" s="1"/>
  <c r="J25" i="1"/>
  <c r="J61" i="1" s="1"/>
  <c r="G25" i="1"/>
  <c r="H25" i="1" s="1"/>
  <c r="M27" i="1" l="1"/>
  <c r="I25" i="1"/>
  <c r="M25" i="1" s="1"/>
  <c r="M28" i="1"/>
  <c r="I24" i="1"/>
  <c r="H24" i="1"/>
  <c r="I23" i="1"/>
  <c r="H23" i="1"/>
  <c r="I22" i="1"/>
  <c r="H22" i="1"/>
  <c r="M22" i="1" l="1"/>
  <c r="M23" i="1"/>
  <c r="M24" i="1"/>
  <c r="G19" i="1" l="1"/>
  <c r="G18" i="1"/>
  <c r="H17" i="1"/>
  <c r="H16" i="1"/>
  <c r="H15" i="1"/>
  <c r="I14" i="1"/>
  <c r="H14" i="1"/>
  <c r="H13" i="1"/>
  <c r="H12" i="1"/>
  <c r="H11" i="1"/>
  <c r="M14" i="1" l="1"/>
  <c r="H18" i="1"/>
  <c r="H19" i="1"/>
  <c r="N61" i="1" l="1"/>
  <c r="G96" i="1" l="1"/>
  <c r="O131" i="1" l="1"/>
  <c r="P131" i="1"/>
  <c r="Q131" i="1"/>
  <c r="R131" i="1"/>
  <c r="S131" i="1"/>
  <c r="T131" i="1"/>
  <c r="U131" i="1"/>
  <c r="V131" i="1"/>
  <c r="N131" i="1"/>
  <c r="I67" i="1"/>
  <c r="H67" i="1"/>
  <c r="H30" i="1"/>
  <c r="H60" i="1" s="1"/>
  <c r="L29" i="1"/>
  <c r="I29" i="1" s="1"/>
  <c r="G29" i="1"/>
  <c r="H29" i="1" s="1"/>
  <c r="I36" i="1"/>
  <c r="H36" i="1"/>
  <c r="I35" i="1"/>
  <c r="H35" i="1"/>
  <c r="I34" i="1"/>
  <c r="H34" i="1"/>
  <c r="I33" i="1"/>
  <c r="H33" i="1"/>
  <c r="I32" i="1"/>
  <c r="H32" i="1"/>
  <c r="I31" i="1"/>
  <c r="H31" i="1"/>
  <c r="J19" i="1"/>
  <c r="K19" i="1"/>
  <c r="L19" i="1"/>
  <c r="I19" i="1"/>
  <c r="H61" i="1" l="1"/>
  <c r="I61" i="1"/>
  <c r="M19" i="1"/>
  <c r="G20" i="1"/>
  <c r="M67" i="1"/>
  <c r="M31" i="1"/>
  <c r="M35" i="1"/>
  <c r="M32" i="1"/>
  <c r="M36" i="1"/>
  <c r="M33" i="1"/>
  <c r="M34" i="1"/>
  <c r="M29" i="1"/>
  <c r="M61" i="1" l="1"/>
  <c r="E145" i="7"/>
  <c r="E112" i="7" l="1"/>
  <c r="E121" i="7"/>
  <c r="E120" i="7"/>
  <c r="E117" i="7"/>
  <c r="E116" i="7"/>
  <c r="E113" i="7"/>
  <c r="H106" i="7"/>
  <c r="I106" i="7"/>
  <c r="J106" i="7"/>
  <c r="E106" i="7"/>
  <c r="H86" i="7"/>
  <c r="I86" i="7"/>
  <c r="J86" i="7"/>
  <c r="E86" i="7"/>
  <c r="G106" i="7" l="1"/>
  <c r="F106" i="7"/>
  <c r="G86" i="7"/>
  <c r="F86" i="7"/>
  <c r="H70" i="7"/>
  <c r="I70" i="7"/>
  <c r="J70" i="7"/>
  <c r="E70" i="7"/>
  <c r="H50" i="7"/>
  <c r="I50" i="7"/>
  <c r="J50" i="7"/>
  <c r="E50" i="7"/>
  <c r="K106" i="7" l="1"/>
  <c r="K86" i="7"/>
  <c r="F70" i="7" l="1"/>
  <c r="G70" i="7"/>
  <c r="G50" i="7" l="1"/>
  <c r="F50" i="7"/>
  <c r="K70" i="7"/>
  <c r="H35" i="7"/>
  <c r="I35" i="7"/>
  <c r="J35" i="7"/>
  <c r="E35" i="7"/>
  <c r="H16" i="7"/>
  <c r="I16" i="7"/>
  <c r="J16" i="7"/>
  <c r="E16" i="7"/>
  <c r="K50" i="7" l="1"/>
  <c r="G16" i="7" l="1"/>
  <c r="F16" i="7"/>
  <c r="N145" i="7"/>
  <c r="L145" i="7"/>
  <c r="K145" i="7"/>
  <c r="J145" i="7"/>
  <c r="I145" i="7"/>
  <c r="H145" i="7"/>
  <c r="G145" i="7"/>
  <c r="F140" i="7"/>
  <c r="F121" i="7"/>
  <c r="F120" i="7"/>
  <c r="F117" i="7"/>
  <c r="F113" i="7"/>
  <c r="E107" i="7"/>
  <c r="N86" i="7"/>
  <c r="E87" i="7"/>
  <c r="E71" i="7"/>
  <c r="N50" i="7"/>
  <c r="E51" i="7"/>
  <c r="E36" i="7"/>
  <c r="F35" i="7"/>
  <c r="E17" i="7"/>
  <c r="F145" i="7" l="1"/>
  <c r="G35" i="7"/>
  <c r="K16" i="7"/>
  <c r="E111" i="7"/>
  <c r="K35" i="7"/>
  <c r="F112" i="7"/>
  <c r="F111" i="7" s="1"/>
  <c r="G111" i="7" s="1"/>
  <c r="E115" i="7"/>
  <c r="F116" i="7"/>
  <c r="F115" i="7" s="1"/>
  <c r="G115" i="7" s="1"/>
  <c r="F119" i="7"/>
  <c r="G119" i="7" s="1"/>
  <c r="M106" i="7"/>
  <c r="E119" i="7"/>
  <c r="L106" i="7"/>
  <c r="L86" i="7" l="1"/>
  <c r="M70" i="7"/>
  <c r="L70" i="7"/>
  <c r="L50" i="7"/>
  <c r="L35" i="7"/>
  <c r="M35" i="7"/>
  <c r="L16" i="7"/>
  <c r="G112" i="7"/>
  <c r="G113" i="7"/>
  <c r="G116" i="7"/>
  <c r="G120" i="7"/>
  <c r="G117" i="7"/>
  <c r="G121" i="7"/>
  <c r="I149" i="1" l="1"/>
  <c r="I150" i="1"/>
  <c r="I148" i="1"/>
  <c r="J147" i="1"/>
  <c r="K147" i="1"/>
  <c r="L147" i="1"/>
  <c r="H149" i="1"/>
  <c r="H150" i="1"/>
  <c r="H148" i="1"/>
  <c r="I147" i="1" l="1"/>
  <c r="M150" i="1"/>
  <c r="M148" i="1"/>
  <c r="H147" i="1"/>
  <c r="M149" i="1"/>
  <c r="N19" i="1"/>
  <c r="M147" i="1" l="1"/>
  <c r="O134" i="1"/>
  <c r="P134" i="1"/>
  <c r="Q134" i="1"/>
  <c r="R134" i="1"/>
  <c r="S134" i="1"/>
  <c r="T134" i="1"/>
  <c r="U134" i="1"/>
  <c r="V134" i="1"/>
  <c r="N134" i="1"/>
  <c r="K134" i="1"/>
  <c r="J134" i="1" l="1"/>
  <c r="G134" i="1"/>
  <c r="L134" i="1"/>
  <c r="G133" i="1"/>
  <c r="G132" i="1"/>
  <c r="G135" i="1" l="1"/>
  <c r="V61" i="1"/>
  <c r="Q61" i="1"/>
  <c r="O61" i="1"/>
  <c r="P61" i="1"/>
  <c r="R61" i="1"/>
  <c r="S61" i="1"/>
  <c r="T61" i="1"/>
  <c r="U61" i="1"/>
  <c r="G62" i="1" l="1"/>
  <c r="V69" i="1"/>
  <c r="U69" i="1"/>
  <c r="T69" i="1"/>
  <c r="S69" i="1"/>
  <c r="R69" i="1"/>
  <c r="Q69" i="1"/>
  <c r="P69" i="1"/>
  <c r="O69" i="1"/>
  <c r="N69" i="1"/>
  <c r="L69" i="1"/>
  <c r="K69" i="1"/>
  <c r="J69" i="1"/>
  <c r="G69" i="1"/>
  <c r="G68" i="1"/>
  <c r="V19" i="1"/>
  <c r="U19" i="1"/>
  <c r="T19" i="1"/>
  <c r="S19" i="1"/>
  <c r="R19" i="1"/>
  <c r="Q19" i="1"/>
  <c r="P19" i="1"/>
  <c r="O19" i="1"/>
  <c r="G70" i="1" l="1"/>
  <c r="G74" i="1"/>
  <c r="G136" i="1" s="1"/>
  <c r="R32" i="6" l="1"/>
  <c r="T32" i="6"/>
  <c r="G32" i="6"/>
  <c r="G147" i="1" l="1"/>
  <c r="I65" i="1" l="1"/>
  <c r="I66" i="1"/>
  <c r="I69" i="1" l="1"/>
  <c r="I134" i="1" l="1"/>
  <c r="H96" i="1" l="1"/>
  <c r="H133" i="1"/>
  <c r="X32" i="6" l="1"/>
  <c r="I72" i="1"/>
  <c r="V73" i="1"/>
  <c r="V75" i="1" s="1"/>
  <c r="V137" i="1" s="1"/>
  <c r="V139" i="1" s="1"/>
  <c r="U73" i="1"/>
  <c r="U75" i="1" s="1"/>
  <c r="U137" i="1" s="1"/>
  <c r="U139" i="1" s="1"/>
  <c r="T73" i="1"/>
  <c r="T75" i="1" s="1"/>
  <c r="T137" i="1" s="1"/>
  <c r="T139" i="1" s="1"/>
  <c r="S73" i="1"/>
  <c r="S75" i="1" s="1"/>
  <c r="S137" i="1" s="1"/>
  <c r="S139" i="1" s="1"/>
  <c r="R73" i="1"/>
  <c r="R75" i="1" s="1"/>
  <c r="R137" i="1" s="1"/>
  <c r="R139" i="1" s="1"/>
  <c r="Q73" i="1"/>
  <c r="Q75" i="1" s="1"/>
  <c r="Q137" i="1" s="1"/>
  <c r="Q139" i="1" s="1"/>
  <c r="P73" i="1"/>
  <c r="P75" i="1" s="1"/>
  <c r="P137" i="1" s="1"/>
  <c r="P139" i="1" s="1"/>
  <c r="O73" i="1"/>
  <c r="O75" i="1" s="1"/>
  <c r="O137" i="1" s="1"/>
  <c r="O139" i="1" s="1"/>
  <c r="N73" i="1"/>
  <c r="N75" i="1" s="1"/>
  <c r="N137" i="1" s="1"/>
  <c r="N139" i="1" s="1"/>
  <c r="L73" i="1"/>
  <c r="L75" i="1" s="1"/>
  <c r="L137" i="1" s="1"/>
  <c r="K73" i="1"/>
  <c r="K75" i="1" s="1"/>
  <c r="K137" i="1" s="1"/>
  <c r="J73" i="1"/>
  <c r="J75" i="1" s="1"/>
  <c r="J137" i="1" s="1"/>
  <c r="G73" i="1"/>
  <c r="G75" i="1" s="1"/>
  <c r="H72" i="1"/>
  <c r="H73" i="1" s="1"/>
  <c r="H66" i="1"/>
  <c r="H65" i="1"/>
  <c r="H64" i="1"/>
  <c r="H68" i="1" s="1"/>
  <c r="H20" i="1" l="1"/>
  <c r="H134" i="1"/>
  <c r="H135" i="1" s="1"/>
  <c r="G76" i="1"/>
  <c r="G137" i="1"/>
  <c r="G138" i="1" s="1"/>
  <c r="U144" i="1" s="1"/>
  <c r="H69" i="1"/>
  <c r="H70" i="1" s="1"/>
  <c r="M65" i="1"/>
  <c r="M72" i="1"/>
  <c r="M73" i="1" s="1"/>
  <c r="I73" i="1"/>
  <c r="M66" i="1"/>
  <c r="M134" i="1" l="1"/>
  <c r="Q144" i="1"/>
  <c r="I75" i="1"/>
  <c r="I137" i="1" s="1"/>
  <c r="H132" i="1"/>
  <c r="H74" i="1"/>
  <c r="H136" i="1" s="1"/>
  <c r="H75" i="1"/>
  <c r="H137" i="1" s="1"/>
  <c r="H62" i="1"/>
  <c r="M69" i="1"/>
  <c r="H138" i="1" l="1"/>
  <c r="H76" i="1"/>
  <c r="M75" i="1"/>
  <c r="M137" i="1" s="1"/>
</calcChain>
</file>

<file path=xl/sharedStrings.xml><?xml version="1.0" encoding="utf-8"?>
<sst xmlns="http://schemas.openxmlformats.org/spreadsheetml/2006/main" count="930" uniqueCount="359">
  <si>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</si>
  <si>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</si>
  <si>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</si>
  <si>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</si>
  <si>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</si>
  <si>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</si>
  <si>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</si>
  <si>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</si>
  <si>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</si>
  <si>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</si>
  <si>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</si>
  <si>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</si>
  <si>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</si>
  <si>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</si>
  <si>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</si>
  <si>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</si>
  <si>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</si>
  <si>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</si>
  <si>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</si>
  <si>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</si>
  <si>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</si>
  <si>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</si>
  <si>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</si>
  <si>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</si>
  <si>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</si>
  <si>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</si>
  <si>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</si>
  <si>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</si>
  <si>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</si>
  <si>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</si>
  <si>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</si>
  <si>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1.1.2</t>
  </si>
  <si>
    <t>1.1.3</t>
  </si>
  <si>
    <t>1.1.4</t>
  </si>
  <si>
    <t>1.1.5</t>
  </si>
  <si>
    <t>1.1.6</t>
  </si>
  <si>
    <t>1.1.7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</si>
  <si>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</si>
  <si>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</si>
  <si>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</si>
  <si>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</si>
  <si>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</si>
  <si>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</si>
  <si>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1.2.5</t>
  </si>
  <si>
    <t>1.2.6</t>
  </si>
  <si>
    <t>Теорія і методика викладання плавання</t>
  </si>
  <si>
    <t>1.2.7</t>
  </si>
  <si>
    <t>1.2.8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</si>
  <si>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</si>
  <si>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</si>
  <si>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</si>
  <si>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</si>
  <si>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</si>
  <si>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</si>
  <si>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1.2.13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</si>
  <si>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</si>
  <si>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</si>
  <si>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</si>
  <si>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</si>
  <si>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</si>
  <si>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</si>
  <si>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1.3. Практична підготовка</t>
  </si>
  <si>
    <t>1.3.1</t>
  </si>
  <si>
    <t>1.3.2</t>
  </si>
  <si>
    <t xml:space="preserve">Виробнича (педагогічна) практика 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</si>
  <si>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</si>
  <si>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</si>
  <si>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</si>
  <si>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</si>
  <si>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1.4</t>
  </si>
  <si>
    <t>Разом п.1.4:</t>
  </si>
  <si>
    <t>2. ДИСЦИПЛІНИ ВІЛЬНОГО ВИБОРУ</t>
  </si>
  <si>
    <t>2.1.  Цикл загальної підготовки</t>
  </si>
  <si>
    <t>2.1.1</t>
  </si>
  <si>
    <t>2.1.2</t>
  </si>
  <si>
    <t>2.1.3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</si>
  <si>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</si>
  <si>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</si>
  <si>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</si>
  <si>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</si>
  <si>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</si>
  <si>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</si>
  <si>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</si>
  <si>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</si>
  <si>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</si>
  <si>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</si>
  <si>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</si>
  <si>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</si>
  <si>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</si>
  <si>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</si>
  <si>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</si>
  <si>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</si>
  <si>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</si>
  <si>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Зав. кафедри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</si>
  <si>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</si>
  <si>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</si>
  <si>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</si>
  <si>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</si>
  <si>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</si>
  <si>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</si>
  <si>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</si>
  <si>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</si>
  <si>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</si>
  <si>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</si>
  <si>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</si>
  <si>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</si>
  <si>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</si>
  <si>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</si>
  <si>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</si>
  <si>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</si>
  <si>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</si>
  <si>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</si>
  <si>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</si>
  <si>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</si>
  <si>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</si>
  <si>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</si>
  <si>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</si>
  <si>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</si>
  <si>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</si>
  <si>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</si>
  <si>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</si>
  <si>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</si>
  <si>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</si>
  <si>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</si>
  <si>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</si>
  <si>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</si>
  <si>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</si>
  <si>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</si>
  <si>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</si>
  <si>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</si>
  <si>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Разом</t>
  </si>
  <si>
    <t xml:space="preserve">протокол № </t>
  </si>
  <si>
    <t>"    "                  20 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</si>
  <si>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</si>
  <si>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</si>
  <si>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</si>
  <si>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01 "Освіта / Педагогіка"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</si>
  <si>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017 "Фізична культура і спорт"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</si>
  <si>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</si>
  <si>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</si>
  <si>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</si>
  <si>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</si>
  <si>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</si>
  <si>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</si>
  <si>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</si>
  <si>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</si>
  <si>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Форма  атестації (екзамен, дипломний проект (робота))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</si>
  <si>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</si>
  <si>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</si>
  <si>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</si>
  <si>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</si>
  <si>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>Історія фізичної культури і спорту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</si>
  <si>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</si>
  <si>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</si>
  <si>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</si>
  <si>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</si>
  <si>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</si>
  <si>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</si>
  <si>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</si>
  <si>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</si>
  <si>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</si>
  <si>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</si>
  <si>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</si>
  <si>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</si>
  <si>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2.2.9</t>
  </si>
  <si>
    <t>2.2.10</t>
  </si>
  <si>
    <t>Дисципліни з інших ОПП ДДМА</t>
  </si>
  <si>
    <t>1.2.20</t>
  </si>
  <si>
    <t>1.2.5.1</t>
  </si>
  <si>
    <t>1.2.5.2</t>
  </si>
  <si>
    <t>1.2.5.3</t>
  </si>
  <si>
    <t>1.2.11.1</t>
  </si>
  <si>
    <t>1.2.11.2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</si>
  <si>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</si>
  <si>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</si>
  <si>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</si>
  <si>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</si>
  <si>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 xml:space="preserve"> IV.  АТЕСТАЦІЯ</t>
  </si>
  <si>
    <t>Гарант освітньої програми</t>
  </si>
  <si>
    <t>Термін навчання - 2 роки 10 місяців</t>
  </si>
  <si>
    <t>На основі ступеня молодшого бакалавра / молодшого спеціаліста за іншою спеціальністю</t>
  </si>
  <si>
    <t>Разом п.1.1 на базі академії:</t>
  </si>
  <si>
    <t>Разом п.1.1 (загальний обсяг):</t>
  </si>
  <si>
    <t>Разом п.1.3 на базі академії:</t>
  </si>
  <si>
    <t>Разом п.1.3 (загальний обсяг):</t>
  </si>
  <si>
    <t>Разом п.1.2 на базі академії:</t>
  </si>
  <si>
    <t>Разом п.1.2 (загальний обсяг):</t>
  </si>
  <si>
    <t>Разом обов'язкові компоненти освітньої програми на базі академії:</t>
  </si>
  <si>
    <t>Разом обов'язкові компоненти освітньої програми (загальний обсяг):</t>
  </si>
  <si>
    <t>Разом п.2.1 на базі академії:</t>
  </si>
  <si>
    <t>Разом п.2.1 (загальний обсяг):</t>
  </si>
  <si>
    <t>Підвищення спортивної майстерності з обраного виду спорту</t>
  </si>
  <si>
    <t>Разом п.2.2 на базі академії:</t>
  </si>
  <si>
    <t>Разом п.2.2 (загальний обсяг):</t>
  </si>
  <si>
    <t>Разом вибіркові компоненти освітньої програми на базі академії:</t>
  </si>
  <si>
    <t>Разом вибіркові компоненти освітньої програми (загальний обсяг):</t>
  </si>
  <si>
    <t>Загальна кількість на базі академії:</t>
  </si>
  <si>
    <t>Загальна кількість:</t>
  </si>
  <si>
    <t>Разом п.1.1 на базі фахової передвищої освіти:</t>
  </si>
  <si>
    <t>Історія України та української культури на базі ФПО</t>
  </si>
  <si>
    <t>Філософія на базі ФПО</t>
  </si>
  <si>
    <t>Українська мова (за професійним спрямуванням) на базі ФПО</t>
  </si>
  <si>
    <t>Іноземна мова на базі ФПО</t>
  </si>
  <si>
    <t>Безпека життєдіяльності та основи охорони праці на базі ФПО</t>
  </si>
  <si>
    <t>Навчальна ознайомча практика на базі ФПО</t>
  </si>
  <si>
    <t>Підвищення спорт майстерності з обраного виду спорту на базі ФПО</t>
  </si>
  <si>
    <t>Теорія і методика викладання легкої атлетики на базі ФПО</t>
  </si>
  <si>
    <t>Разом п.1.2 на базі фахової передвищої освіти:</t>
  </si>
  <si>
    <t>Разом п.1.3 на базі фахової передвищої освіти:</t>
  </si>
  <si>
    <t>Разом обов'язкові компоненти освітньої програми на базі фахової передвищої освіти:</t>
  </si>
  <si>
    <t>Разом п.2.1 на базі фахової передвищої освіти:</t>
  </si>
  <si>
    <t>Разом п.2.2 на базі фахової передвищої освіти:</t>
  </si>
  <si>
    <t>Разом вибіркові компоненти освітньої програми на базі фахової передвищої освіти:</t>
  </si>
  <si>
    <t>Загальна кількість на базі фахової передвищої освіти:</t>
  </si>
  <si>
    <t>вибірк.</t>
  </si>
  <si>
    <t>Організація і методика туризму</t>
  </si>
  <si>
    <t>Скелелазіння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</si>
  <si>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</si>
  <si>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</si>
  <si>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</si>
  <si>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</si>
  <si>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</si>
  <si>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</si>
  <si>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</si>
  <si>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</si>
  <si>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</si>
  <si>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</si>
  <si>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</si>
  <si>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</si>
  <si>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</si>
  <si>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</si>
  <si>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</si>
  <si>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практичні</t>
  </si>
  <si>
    <t>З</t>
  </si>
  <si>
    <t>О</t>
  </si>
  <si>
    <t>І</t>
  </si>
  <si>
    <t>ФВС</t>
  </si>
  <si>
    <t>В</t>
  </si>
  <si>
    <t>контроль</t>
  </si>
  <si>
    <t>2 семестр 18 тижнів</t>
  </si>
  <si>
    <t>І 2б</t>
  </si>
  <si>
    <t>З 2б</t>
  </si>
  <si>
    <t>З 2а</t>
  </si>
  <si>
    <t>Основи наукових досліджень</t>
  </si>
  <si>
    <t>Навчальна ознайомча практика</t>
  </si>
  <si>
    <t>ХіОП</t>
  </si>
  <si>
    <t>3 семестр 15 тижнів</t>
  </si>
  <si>
    <t>Мн</t>
  </si>
  <si>
    <t>4 семестр 18 тижнів</t>
  </si>
  <si>
    <t>І 4а</t>
  </si>
  <si>
    <t>З 4б</t>
  </si>
  <si>
    <t>І 4б</t>
  </si>
  <si>
    <t>З 4а</t>
  </si>
  <si>
    <t>5 семестр 15 тижнів</t>
  </si>
  <si>
    <t>6 семестр 17 тижнів</t>
  </si>
  <si>
    <t>І 6а</t>
  </si>
  <si>
    <t>І 6б</t>
  </si>
  <si>
    <t>З 6а</t>
  </si>
  <si>
    <t>З 6б</t>
  </si>
  <si>
    <t>вибіркові</t>
  </si>
  <si>
    <t>Загальні дисципліни</t>
  </si>
  <si>
    <t>Професійно орієнтовані</t>
  </si>
  <si>
    <t>Історія України та української культури</t>
  </si>
  <si>
    <t>Філософія</t>
  </si>
  <si>
    <t>Безпека життєдіяльності та основи охорони праці</t>
  </si>
  <si>
    <t xml:space="preserve">Іноземна мова / Технології психічної саморегуляції та взаємодії / Етика та естетика / Соціологія </t>
  </si>
  <si>
    <t>практ.</t>
  </si>
  <si>
    <t>Загальна кількість на базі ФПО</t>
  </si>
  <si>
    <t>Іноземна мова</t>
  </si>
  <si>
    <t>Теорія і методика викладання гімнастики</t>
  </si>
  <si>
    <t>Теорія і методика викладання спортивних ігор</t>
  </si>
  <si>
    <t>1.2.4.1</t>
  </si>
  <si>
    <t>1.2.4.2</t>
  </si>
  <si>
    <t>1.2.4.3</t>
  </si>
  <si>
    <t>1.2.5.4</t>
  </si>
  <si>
    <t>1.2.5.5</t>
  </si>
  <si>
    <t>1.2.5.6</t>
  </si>
  <si>
    <t>1.2.5.7</t>
  </si>
  <si>
    <t>Спортивна педагогіка</t>
  </si>
  <si>
    <t>Біомеханіка і основи спортивної метрології</t>
  </si>
  <si>
    <t>1.2.15.1</t>
  </si>
  <si>
    <t>1.2.15.3</t>
  </si>
  <si>
    <t>Загальна і спортивна психологія</t>
  </si>
  <si>
    <t>1.2.21</t>
  </si>
  <si>
    <t>1.2.22</t>
  </si>
  <si>
    <t>1.2.23</t>
  </si>
  <si>
    <t>1.2.24</t>
  </si>
  <si>
    <t>Виробнича (тренерська) практика</t>
  </si>
  <si>
    <t>Теорія і методика викладання лижних видів спорту</t>
  </si>
  <si>
    <t>Фітнес-технології</t>
  </si>
  <si>
    <t>Теорія і методика викладання спортивних єдиноборств</t>
  </si>
  <si>
    <t>Теорія і методика викладання гандболу</t>
  </si>
  <si>
    <t>Теорія і методика викладання настільного тенісу</t>
  </si>
  <si>
    <t>Спортивне харчування</t>
  </si>
  <si>
    <t>Практикум з легкої атлетики</t>
  </si>
  <si>
    <t>Практикум з пауерліфтингу</t>
  </si>
  <si>
    <t>Практикум з футзалу</t>
  </si>
  <si>
    <t>Основи фізичної терапії</t>
  </si>
  <si>
    <t>Гігієна фізичної культури і спорту</t>
  </si>
  <si>
    <t>Основи загального і спортивного масажу</t>
  </si>
  <si>
    <t>Основи теорії здоров’я та здорового способу життя на базі ФПО</t>
  </si>
  <si>
    <t>Нові інформаційні технології (за професійним спрямуванням) на базі ФПО</t>
  </si>
  <si>
    <t>Іноземна мова (за професійним спрямуванням)</t>
  </si>
  <si>
    <t xml:space="preserve">Екологія </t>
  </si>
  <si>
    <t xml:space="preserve">Політологія </t>
  </si>
  <si>
    <t>Правознавство</t>
  </si>
  <si>
    <t>Технології психічної саморегуляції та взаємодії</t>
  </si>
  <si>
    <t>Етика та естетика</t>
  </si>
  <si>
    <t>Соціологія</t>
  </si>
  <si>
    <t>Фармакологічний супровід у сфері фізичної культури і спорту</t>
  </si>
  <si>
    <t>Основи економічної теорії</t>
  </si>
  <si>
    <t>Теорія і методика викладання бадмінтону</t>
  </si>
  <si>
    <t>Теорія і методика викладання тенісу</t>
  </si>
  <si>
    <t>Теорія і методика викладання силових видів спорту на базі ФПО</t>
  </si>
  <si>
    <t>Практикум зі спортивної гімнастики на базі ФПО</t>
  </si>
  <si>
    <t>Практикум з баскетболу на базі ФПО</t>
  </si>
  <si>
    <t>Практикум з важкої атлетики на базі ФПО</t>
  </si>
  <si>
    <t>Практикум зі спортивної акробатики на базі ФПО</t>
  </si>
  <si>
    <t>Практикум з волейболу на базі ФПО</t>
  </si>
  <si>
    <t>Практикум з футболу на базі ФПО</t>
  </si>
  <si>
    <t>Практикум з лижних видів спорту на базі ФПО</t>
  </si>
  <si>
    <t>Практикум з фітнесу на базі ФПО</t>
  </si>
  <si>
    <t>Практикум з плавання на базі ФПО</t>
  </si>
  <si>
    <t>Іноземна мова / Екологія / Політологія / Правознавство</t>
  </si>
  <si>
    <t>Теорія і методика викладання лижних видів спорту / Фітнес-технології / Теорія і методика викладання спортивних єдиноборств</t>
  </si>
  <si>
    <t>Практикум з легкої атлетики / Практикум з пауерліфтингу / Практикум з футзалу</t>
  </si>
  <si>
    <t>Тмех</t>
  </si>
  <si>
    <t>Нові інформаційні технології (за професійним спрямуванням)</t>
  </si>
  <si>
    <t>Українська мова (за професійним спрямуванням)</t>
  </si>
  <si>
    <t>Підвищення спорт майстерності з обраного виду спорту</t>
  </si>
  <si>
    <t>Теорія і методика викладання силових видів спорту</t>
  </si>
  <si>
    <t>Теорія і методика викладання легкої атлетики</t>
  </si>
  <si>
    <t>Практикум зі спортивної гімнастики / Практикум з баскетболу / Практикум з важкої атлетики</t>
  </si>
  <si>
    <t>Практикум зі спортивної акробатики / Практикум з волейболу / Практикум з футболу</t>
  </si>
  <si>
    <t>Практикум з лижних видів спорту / Практикум з фітнесу / Практикум з плавання</t>
  </si>
  <si>
    <t>О.Г. Гринь</t>
  </si>
  <si>
    <t>Декан факультету ФІТО</t>
  </si>
  <si>
    <t>С.О. Черненко</t>
  </si>
  <si>
    <t>Тайм менеджмент</t>
  </si>
  <si>
    <t>Іноземна мова / Фармакологічний супровід у сфері ФКС / Основи економічної теорії / Тайм менеджмент</t>
  </si>
  <si>
    <t>Теорія і методика викладання бадмінтону / Скелелазіння / Теорія і методика викладання тенісу</t>
  </si>
  <si>
    <t>К/П</t>
  </si>
  <si>
    <t xml:space="preserve">Позначення: Т – теоретичне навчання; С – екзаменаційна сесія; П – практика; Т/П - теоретичне навчання / практика; К – канікули; А –  атестація </t>
  </si>
  <si>
    <t>1+60 год.*</t>
  </si>
  <si>
    <t>1+102 год.**</t>
  </si>
  <si>
    <t>3+222 год.*</t>
  </si>
  <si>
    <t>* - 1 доба на тиждень навчального семестру; ** - 2 доби на тиждень навчального семестру</t>
  </si>
  <si>
    <t>Рухливі ігри і методика викладання</t>
  </si>
  <si>
    <t>Теорія і методика викладання гандболу / Теорія і методика викладання настільного тенісу / Рухливі ігри і методика викладання</t>
  </si>
  <si>
    <t>Організаційно-правові основи фізичної культури і спорту</t>
  </si>
  <si>
    <t>Історія фізичної культури і спорту / Спортивна медицина / Спортивне харчування / Організаційно-правові основи фізичної культури і спорту</t>
  </si>
  <si>
    <t>Організація спортивно-масової роботи</t>
  </si>
  <si>
    <t>Теорія спортивного відбору</t>
  </si>
  <si>
    <t>Організація спортивно-масової роботи / Основи фізичної терапії / Гігієна фізичної культури і спорту / Теорія спортивного відбору</t>
  </si>
  <si>
    <t>Діагностика і моніторинг стану здоров'я спортсменів</t>
  </si>
  <si>
    <t>Діагностика і моніторинг стану здоров'я спортсменів / Організація і методика туризму / Основи загального і спортивного масажу</t>
  </si>
  <si>
    <t>Теорія і методика викладання спортивних ігор (баскетбол)</t>
  </si>
  <si>
    <t>Теорія і методика викладання спортивних ігор (волейбол)</t>
  </si>
  <si>
    <t>Теорія і методика викладання спортивних ігор (футбол)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</si>
</sst>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  <numFmt numFmtId="171" formatCode="#,##0_ ;\-#,##0\ 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6" fillId="0" borderId="0" applyFont="0" applyFill="0" applyBorder="0" applyAlignment="0" applyProtection="0"/>
  </cellStyleXfs>
  <cellXfs count="978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19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5" xfId="37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>
      <alignment horizontal="left" vertical="center" wrapText="1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8" fontId="5" fillId="0" borderId="34" xfId="37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65" fontId="5" fillId="0" borderId="37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2" xfId="37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5" fillId="0" borderId="38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" fontId="4" fillId="0" borderId="45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" fontId="5" fillId="0" borderId="39" xfId="37" applyNumberFormat="1" applyFont="1" applyFill="1" applyBorder="1" applyAlignment="1">
      <alignment horizontal="center" vertical="center"/>
    </xf>
    <xf numFmtId="0" fontId="5" fillId="0" borderId="39" xfId="37" applyNumberFormat="1" applyFont="1" applyFill="1" applyBorder="1" applyAlignment="1">
      <alignment horizontal="center" vertical="center"/>
    </xf>
    <xf numFmtId="168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horizontal="center" vertical="center"/>
    </xf>
    <xf numFmtId="165" fontId="4" fillId="0" borderId="18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 applyProtection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4" fillId="0" borderId="22" xfId="0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8" fontId="4" fillId="0" borderId="55" xfId="37" applyNumberFormat="1" applyFont="1" applyFill="1" applyBorder="1" applyAlignment="1" applyProtection="1">
      <alignment horizontal="center" vertical="center"/>
    </xf>
    <xf numFmtId="0" fontId="4" fillId="0" borderId="30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5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49" fontId="4" fillId="0" borderId="65" xfId="37" applyNumberFormat="1" applyFont="1" applyFill="1" applyBorder="1" applyAlignment="1">
      <alignment horizontal="left" vertical="center" wrapText="1"/>
    </xf>
    <xf numFmtId="0" fontId="7" fillId="0" borderId="37" xfId="37" applyNumberFormat="1" applyFont="1" applyFill="1" applyBorder="1" applyAlignment="1" applyProtection="1">
      <alignment horizontal="center" vertical="center"/>
    </xf>
    <xf numFmtId="165" fontId="5" fillId="0" borderId="41" xfId="37" applyNumberFormat="1" applyFont="1" applyFill="1" applyBorder="1" applyAlignment="1">
      <alignment horizontal="center" vertical="center" wrapText="1"/>
    </xf>
    <xf numFmtId="0" fontId="5" fillId="0" borderId="66" xfId="37" applyNumberFormat="1" applyFont="1" applyFill="1" applyBorder="1" applyAlignment="1">
      <alignment horizontal="center" vertical="center" wrapText="1"/>
    </xf>
    <xf numFmtId="0" fontId="5" fillId="0" borderId="39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41" xfId="37" applyNumberFormat="1" applyFont="1" applyFill="1" applyBorder="1" applyAlignment="1">
      <alignment horizontal="center" vertical="center" wrapText="1"/>
    </xf>
    <xf numFmtId="2" fontId="5" fillId="0" borderId="38" xfId="37" applyNumberFormat="1" applyFont="1" applyFill="1" applyBorder="1" applyAlignment="1">
      <alignment horizontal="center" vertical="center" wrapText="1"/>
    </xf>
    <xf numFmtId="168" fontId="5" fillId="0" borderId="67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8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68" fontId="5" fillId="24" borderId="34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2" fillId="0" borderId="76" xfId="37" applyFont="1" applyBorder="1" applyAlignment="1">
      <alignment horizontal="center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82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9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0" fillId="0" borderId="90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74" xfId="37" applyFont="1" applyFill="1" applyBorder="1" applyAlignment="1">
      <alignment horizontal="center" vertical="center" wrapText="1"/>
    </xf>
    <xf numFmtId="0" fontId="30" fillId="0" borderId="91" xfId="37" applyFont="1" applyFill="1" applyBorder="1" applyAlignment="1">
      <alignment horizontal="center" vertical="center" wrapText="1"/>
    </xf>
    <xf numFmtId="0" fontId="30" fillId="0" borderId="9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92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1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93" xfId="37" applyFont="1" applyBorder="1" applyAlignment="1">
      <alignment horizontal="center"/>
    </xf>
    <xf numFmtId="0" fontId="30" fillId="0" borderId="23" xfId="37" applyFont="1" applyFill="1" applyBorder="1" applyAlignment="1">
      <alignment horizontal="center" vertical="center" wrapText="1"/>
    </xf>
    <xf numFmtId="0" fontId="30" fillId="0" borderId="26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6" xfId="37" applyFont="1" applyBorder="1" applyAlignment="1">
      <alignment horizontal="center" vertical="center"/>
    </xf>
    <xf numFmtId="0" fontId="30" fillId="0" borderId="27" xfId="37" applyFont="1" applyBorder="1" applyAlignment="1">
      <alignment horizontal="center" vertical="center"/>
    </xf>
    <xf numFmtId="0" fontId="30" fillId="0" borderId="25" xfId="37" applyFont="1" applyBorder="1" applyAlignment="1">
      <alignment horizontal="center" vertical="center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30" fillId="0" borderId="0" xfId="37" applyFont="1" applyAlignment="1">
      <alignment horizontal="center" wrapText="1"/>
    </xf>
    <xf numFmtId="169" fontId="5" fillId="0" borderId="12" xfId="37" applyNumberFormat="1" applyFont="1" applyFill="1" applyBorder="1" applyAlignment="1" applyProtection="1">
      <alignment horizontal="center" vertical="center"/>
    </xf>
    <xf numFmtId="165" fontId="5" fillId="0" borderId="43" xfId="37" applyNumberFormat="1" applyFont="1" applyFill="1" applyBorder="1" applyAlignment="1">
      <alignment horizontal="center" vertical="center" wrapText="1"/>
    </xf>
    <xf numFmtId="165" fontId="5" fillId="0" borderId="44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49" fontId="4" fillId="0" borderId="36" xfId="37" applyNumberFormat="1" applyFont="1" applyFill="1" applyBorder="1" applyAlignment="1">
      <alignment horizontal="center" vertical="center" wrapText="1"/>
    </xf>
    <xf numFmtId="165" fontId="4" fillId="0" borderId="37" xfId="37" applyNumberFormat="1" applyFont="1" applyFill="1" applyBorder="1" applyAlignment="1" applyProtection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125" xfId="37" applyNumberFormat="1" applyFont="1" applyFill="1" applyBorder="1" applyAlignment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165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0" fontId="4" fillId="0" borderId="36" xfId="37" applyNumberFormat="1" applyFont="1" applyFill="1" applyBorder="1" applyAlignment="1">
      <alignment horizontal="center" vertical="center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168" fontId="5" fillId="24" borderId="68" xfId="0" applyNumberFormat="1" applyFont="1" applyFill="1" applyBorder="1" applyAlignment="1" applyProtection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/>
    </xf>
    <xf numFmtId="0" fontId="4" fillId="0" borderId="32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7" fillId="0" borderId="51" xfId="40" applyNumberFormat="1" applyFont="1" applyFill="1" applyBorder="1" applyAlignment="1">
      <alignment horizontal="left" vertical="center" wrapText="1"/>
    </xf>
    <xf numFmtId="49" fontId="47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" fillId="0" borderId="30" xfId="40" applyFont="1" applyFill="1" applyBorder="1" applyAlignment="1">
      <alignment horizontal="center" vertical="center" wrapText="1"/>
    </xf>
    <xf numFmtId="0" fontId="47" fillId="0" borderId="24" xfId="40" applyFont="1" applyFill="1" applyBorder="1" applyAlignment="1">
      <alignment horizontal="center" vertical="center" wrapText="1"/>
    </xf>
    <xf numFmtId="0" fontId="47" fillId="0" borderId="30" xfId="40" applyFont="1" applyFill="1" applyBorder="1" applyAlignment="1">
      <alignment horizontal="center" vertical="center" wrapText="1"/>
    </xf>
    <xf numFmtId="0" fontId="47" fillId="0" borderId="25" xfId="40" applyFont="1" applyFill="1" applyBorder="1" applyAlignment="1">
      <alignment horizontal="center" vertical="center" wrapText="1"/>
    </xf>
    <xf numFmtId="0" fontId="47" fillId="0" borderId="31" xfId="40" applyFont="1" applyFill="1" applyBorder="1" applyAlignment="1">
      <alignment horizontal="center" vertical="center" wrapText="1"/>
    </xf>
    <xf numFmtId="0" fontId="47" fillId="0" borderId="23" xfId="40" applyFont="1" applyFill="1" applyBorder="1" applyAlignment="1">
      <alignment horizontal="center" vertical="center" wrapText="1"/>
    </xf>
    <xf numFmtId="0" fontId="47" fillId="0" borderId="26" xfId="40" applyFont="1" applyFill="1" applyBorder="1" applyAlignment="1">
      <alignment horizontal="center" vertical="center" wrapText="1"/>
    </xf>
    <xf numFmtId="0" fontId="47" fillId="0" borderId="29" xfId="40" applyFont="1" applyFill="1" applyBorder="1" applyAlignment="1">
      <alignment horizontal="center" vertical="center" wrapText="1"/>
    </xf>
    <xf numFmtId="0" fontId="47" fillId="0" borderId="32" xfId="40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31" xfId="37" applyNumberFormat="1" applyFont="1" applyFill="1" applyBorder="1" applyAlignment="1" applyProtection="1">
      <alignment horizontal="center" vertical="center"/>
    </xf>
    <xf numFmtId="0" fontId="47" fillId="0" borderId="27" xfId="40" applyFont="1" applyFill="1" applyBorder="1" applyAlignment="1">
      <alignment horizontal="center" vertical="center" wrapText="1"/>
    </xf>
    <xf numFmtId="0" fontId="47" fillId="0" borderId="33" xfId="40" applyFont="1" applyFill="1" applyBorder="1" applyAlignment="1">
      <alignment horizontal="center" vertical="center" wrapText="1"/>
    </xf>
    <xf numFmtId="0" fontId="4" fillId="0" borderId="15" xfId="37" applyNumberFormat="1" applyFont="1" applyFill="1" applyBorder="1" applyAlignment="1" applyProtection="1">
      <alignment horizontal="center" vertical="center"/>
    </xf>
    <xf numFmtId="49" fontId="4" fillId="0" borderId="15" xfId="37" applyNumberFormat="1" applyFont="1" applyFill="1" applyBorder="1" applyAlignment="1" applyProtection="1">
      <alignment horizontal="center" vertical="center"/>
    </xf>
    <xf numFmtId="49" fontId="4" fillId="0" borderId="61" xfId="37" applyNumberFormat="1" applyFont="1" applyFill="1" applyBorder="1" applyAlignment="1">
      <alignment horizontal="center" vertical="center"/>
    </xf>
    <xf numFmtId="0" fontId="4" fillId="0" borderId="10" xfId="37" applyFont="1" applyFill="1" applyBorder="1" applyAlignment="1" applyProtection="1">
      <alignment horizontal="center" vertical="center"/>
    </xf>
    <xf numFmtId="166" fontId="5" fillId="0" borderId="0" xfId="4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49" fontId="6" fillId="0" borderId="34" xfId="37" applyNumberFormat="1" applyFont="1" applyFill="1" applyBorder="1" applyAlignment="1">
      <alignment horizontal="left" vertical="center" wrapText="1"/>
    </xf>
    <xf numFmtId="49" fontId="6" fillId="0" borderId="16" xfId="37" applyNumberFormat="1" applyFont="1" applyFill="1" applyBorder="1" applyAlignment="1">
      <alignment horizontal="left" vertical="center" wrapText="1"/>
    </xf>
    <xf numFmtId="168" fontId="6" fillId="0" borderId="34" xfId="37" applyNumberFormat="1" applyFont="1" applyFill="1" applyBorder="1" applyAlignment="1" applyProtection="1">
      <alignment horizontal="center" vertical="center"/>
    </xf>
    <xf numFmtId="0" fontId="6" fillId="0" borderId="10" xfId="37" applyFont="1" applyFill="1" applyBorder="1" applyAlignment="1">
      <alignment horizontal="center" vertical="center" wrapText="1"/>
    </xf>
    <xf numFmtId="168" fontId="6" fillId="0" borderId="16" xfId="37" applyNumberFormat="1" applyFont="1" applyFill="1" applyBorder="1" applyAlignment="1" applyProtection="1">
      <alignment horizontal="center" vertical="center"/>
    </xf>
    <xf numFmtId="0" fontId="6" fillId="0" borderId="17" xfId="37" applyFont="1" applyFill="1" applyBorder="1" applyAlignment="1">
      <alignment horizontal="center" vertical="center" wrapText="1"/>
    </xf>
    <xf numFmtId="49" fontId="6" fillId="0" borderId="34" xfId="37" applyNumberFormat="1" applyFont="1" applyFill="1" applyBorder="1" applyAlignment="1">
      <alignment vertical="center" wrapText="1"/>
    </xf>
    <xf numFmtId="168" fontId="6" fillId="0" borderId="46" xfId="37" applyNumberFormat="1" applyFont="1" applyFill="1" applyBorder="1" applyAlignment="1" applyProtection="1">
      <alignment horizontal="center" vertical="center"/>
    </xf>
    <xf numFmtId="1" fontId="5" fillId="0" borderId="46" xfId="37" applyNumberFormat="1" applyFont="1" applyFill="1" applyBorder="1" applyAlignment="1" applyProtection="1">
      <alignment horizontal="center" vertical="center"/>
    </xf>
    <xf numFmtId="1" fontId="5" fillId="0" borderId="63" xfId="37" applyNumberFormat="1" applyFont="1" applyFill="1" applyBorder="1" applyAlignment="1" applyProtection="1">
      <alignment horizontal="center" vertical="center"/>
    </xf>
    <xf numFmtId="1" fontId="5" fillId="0" borderId="45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" fontId="5" fillId="0" borderId="44" xfId="37" applyNumberFormat="1" applyFont="1" applyFill="1" applyBorder="1" applyAlignment="1" applyProtection="1">
      <alignment horizontal="center" vertical="center"/>
    </xf>
    <xf numFmtId="1" fontId="5" fillId="0" borderId="64" xfId="37" applyNumberFormat="1" applyFont="1" applyFill="1" applyBorder="1" applyAlignment="1" applyProtection="1">
      <alignment horizontal="center" vertical="center"/>
    </xf>
    <xf numFmtId="1" fontId="5" fillId="0" borderId="37" xfId="37" applyNumberFormat="1" applyFont="1" applyFill="1" applyBorder="1" applyAlignment="1" applyProtection="1">
      <alignment horizontal="center" vertical="center"/>
    </xf>
    <xf numFmtId="49" fontId="6" fillId="0" borderId="46" xfId="37" applyNumberFormat="1" applyFont="1" applyFill="1" applyBorder="1" applyAlignment="1">
      <alignment horizontal="left" vertical="center" wrapText="1"/>
    </xf>
    <xf numFmtId="169" fontId="4" fillId="0" borderId="37" xfId="37" applyNumberFormat="1" applyFont="1" applyFill="1" applyBorder="1" applyAlignment="1" applyProtection="1">
      <alignment horizontal="center" vertical="center"/>
    </xf>
    <xf numFmtId="168" fontId="6" fillId="0" borderId="47" xfId="37" applyNumberFormat="1" applyFont="1" applyFill="1" applyBorder="1" applyAlignment="1" applyProtection="1">
      <alignment horizontal="center" vertical="center"/>
    </xf>
    <xf numFmtId="49" fontId="6" fillId="0" borderId="47" xfId="37" applyNumberFormat="1" applyFont="1" applyFill="1" applyBorder="1" applyAlignment="1">
      <alignment vertical="center" wrapText="1"/>
    </xf>
    <xf numFmtId="1" fontId="5" fillId="0" borderId="67" xfId="37" applyNumberFormat="1" applyFont="1" applyFill="1" applyBorder="1" applyAlignment="1" applyProtection="1">
      <alignment horizontal="center" vertical="center"/>
    </xf>
    <xf numFmtId="168" fontId="6" fillId="0" borderId="67" xfId="37" applyNumberFormat="1" applyFont="1" applyFill="1" applyBorder="1" applyAlignment="1" applyProtection="1">
      <alignment horizontal="center" vertical="center"/>
    </xf>
    <xf numFmtId="1" fontId="6" fillId="0" borderId="47" xfId="37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34" xfId="37" applyNumberFormat="1" applyFont="1" applyFill="1" applyBorder="1" applyAlignment="1" applyProtection="1">
      <alignment horizontal="center" vertical="center"/>
    </xf>
    <xf numFmtId="1" fontId="5" fillId="0" borderId="11" xfId="37" applyNumberFormat="1" applyFont="1" applyFill="1" applyBorder="1" applyAlignment="1" applyProtection="1">
      <alignment horizontal="center" vertical="center"/>
    </xf>
    <xf numFmtId="1" fontId="5" fillId="24" borderId="47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1" fontId="5" fillId="24" borderId="43" xfId="40" applyNumberFormat="1" applyFont="1" applyFill="1" applyBorder="1" applyAlignment="1">
      <alignment horizontal="center" vertical="center" wrapText="1"/>
    </xf>
    <xf numFmtId="1" fontId="5" fillId="24" borderId="45" xfId="40" applyNumberFormat="1" applyFont="1" applyFill="1" applyBorder="1" applyAlignment="1">
      <alignment horizontal="center" vertical="center" wrapText="1"/>
    </xf>
    <xf numFmtId="1" fontId="5" fillId="24" borderId="36" xfId="40" applyNumberFormat="1" applyFont="1" applyFill="1" applyBorder="1" applyAlignment="1">
      <alignment horizontal="center" vertical="center" wrapText="1"/>
    </xf>
    <xf numFmtId="1" fontId="5" fillId="24" borderId="37" xfId="40" applyNumberFormat="1" applyFont="1" applyFill="1" applyBorder="1" applyAlignment="1">
      <alignment horizontal="center" vertical="center" wrapText="1"/>
    </xf>
    <xf numFmtId="1" fontId="5" fillId="24" borderId="71" xfId="40" applyNumberFormat="1" applyFont="1" applyFill="1" applyBorder="1" applyAlignment="1">
      <alignment horizontal="center" vertical="center" wrapText="1"/>
    </xf>
    <xf numFmtId="1" fontId="5" fillId="24" borderId="11" xfId="40" applyNumberFormat="1" applyFont="1" applyFill="1" applyBorder="1" applyAlignment="1">
      <alignment horizontal="center" vertical="center" wrapText="1"/>
    </xf>
    <xf numFmtId="0" fontId="4" fillId="0" borderId="91" xfId="0" applyNumberFormat="1" applyFont="1" applyFill="1" applyBorder="1" applyAlignment="1" applyProtection="1">
      <alignment horizontal="center" vertical="center" wrapText="1"/>
    </xf>
    <xf numFmtId="0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92" xfId="0" applyNumberFormat="1" applyFont="1" applyFill="1" applyBorder="1" applyAlignment="1" applyProtection="1">
      <alignment horizontal="center" vertical="center" wrapText="1"/>
    </xf>
    <xf numFmtId="49" fontId="4" fillId="0" borderId="72" xfId="0" applyNumberFormat="1" applyFont="1" applyFill="1" applyBorder="1" applyAlignment="1" applyProtection="1">
      <alignment horizontal="center" vertical="center" wrapText="1"/>
    </xf>
    <xf numFmtId="49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 wrapText="1"/>
    </xf>
    <xf numFmtId="49" fontId="7" fillId="0" borderId="22" xfId="0" applyNumberFormat="1" applyFont="1" applyFill="1" applyBorder="1" applyAlignment="1">
      <alignment horizontal="left" vertical="center" wrapText="1"/>
    </xf>
    <xf numFmtId="0" fontId="4" fillId="0" borderId="14" xfId="37" applyNumberFormat="1" applyFont="1" applyFill="1" applyBorder="1" applyAlignment="1">
      <alignment horizontal="center" vertical="center" wrapText="1"/>
    </xf>
    <xf numFmtId="1" fontId="6" fillId="0" borderId="10" xfId="37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" fontId="5" fillId="24" borderId="63" xfId="40" applyNumberFormat="1" applyFont="1" applyFill="1" applyBorder="1" applyAlignment="1" applyProtection="1">
      <alignment horizontal="center" vertical="center"/>
    </xf>
    <xf numFmtId="168" fontId="6" fillId="24" borderId="34" xfId="40" applyNumberFormat="1" applyFont="1" applyFill="1" applyBorder="1" applyAlignment="1" applyProtection="1">
      <alignment horizontal="center" vertical="center"/>
    </xf>
    <xf numFmtId="1" fontId="6" fillId="24" borderId="42" xfId="40" applyNumberFormat="1" applyFont="1" applyFill="1" applyBorder="1" applyAlignment="1" applyProtection="1">
      <alignment horizontal="center" vertical="center"/>
    </xf>
    <xf numFmtId="168" fontId="5" fillId="24" borderId="43" xfId="40" applyNumberFormat="1" applyFont="1" applyFill="1" applyBorder="1" applyAlignment="1" applyProtection="1">
      <alignment horizontal="center" vertical="center"/>
    </xf>
    <xf numFmtId="168" fontId="5" fillId="24" borderId="44" xfId="40" applyNumberFormat="1" applyFont="1" applyFill="1" applyBorder="1" applyAlignment="1" applyProtection="1">
      <alignment horizontal="center" vertical="center"/>
    </xf>
    <xf numFmtId="1" fontId="5" fillId="24" borderId="41" xfId="40" applyNumberFormat="1" applyFont="1" applyFill="1" applyBorder="1" applyAlignment="1" applyProtection="1">
      <alignment horizontal="center" vertical="center"/>
    </xf>
    <xf numFmtId="1" fontId="5" fillId="24" borderId="14" xfId="40" applyNumberFormat="1" applyFont="1" applyFill="1" applyBorder="1" applyAlignment="1" applyProtection="1">
      <alignment horizontal="center" vertical="center"/>
    </xf>
    <xf numFmtId="1" fontId="5" fillId="24" borderId="34" xfId="40" applyNumberFormat="1" applyFont="1" applyFill="1" applyBorder="1" applyAlignment="1" applyProtection="1">
      <alignment horizontal="center" vertical="center"/>
    </xf>
    <xf numFmtId="1" fontId="6" fillId="24" borderId="47" xfId="40" applyNumberFormat="1" applyFont="1" applyFill="1" applyBorder="1" applyAlignment="1" applyProtection="1">
      <alignment horizontal="center" vertical="center"/>
    </xf>
    <xf numFmtId="1" fontId="5" fillId="24" borderId="61" xfId="40" applyNumberFormat="1" applyFont="1" applyFill="1" applyBorder="1" applyAlignment="1" applyProtection="1">
      <alignment horizontal="center" vertical="center"/>
    </xf>
    <xf numFmtId="1" fontId="5" fillId="24" borderId="36" xfId="40" applyNumberFormat="1" applyFont="1" applyFill="1" applyBorder="1" applyAlignment="1" applyProtection="1">
      <alignment horizontal="center" vertical="center"/>
    </xf>
    <xf numFmtId="1" fontId="5" fillId="24" borderId="37" xfId="40" applyNumberFormat="1" applyFont="1" applyFill="1" applyBorder="1" applyAlignment="1" applyProtection="1">
      <alignment horizontal="center" vertical="center"/>
    </xf>
    <xf numFmtId="1" fontId="5" fillId="24" borderId="62" xfId="40" applyNumberFormat="1" applyFont="1" applyFill="1" applyBorder="1" applyAlignment="1" applyProtection="1">
      <alignment horizontal="center" vertical="center"/>
    </xf>
    <xf numFmtId="0" fontId="6" fillId="0" borderId="38" xfId="37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168" fontId="5" fillId="0" borderId="16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/>
    </xf>
    <xf numFmtId="1" fontId="5" fillId="0" borderId="127" xfId="37" applyNumberFormat="1" applyFont="1" applyFill="1" applyBorder="1" applyAlignment="1" applyProtection="1">
      <alignment horizontal="center" vertical="center"/>
    </xf>
    <xf numFmtId="49" fontId="5" fillId="0" borderId="66" xfId="37" applyNumberFormat="1" applyFont="1" applyFill="1" applyBorder="1" applyAlignment="1" applyProtection="1">
      <alignment horizontal="center" vertical="center" wrapText="1"/>
    </xf>
    <xf numFmtId="49" fontId="5" fillId="0" borderId="39" xfId="37" applyNumberFormat="1" applyFont="1" applyFill="1" applyBorder="1" applyAlignment="1" applyProtection="1">
      <alignment horizontal="center" vertical="center" wrapText="1"/>
    </xf>
    <xf numFmtId="49" fontId="5" fillId="0" borderId="40" xfId="37" applyNumberFormat="1" applyFont="1" applyFill="1" applyBorder="1" applyAlignment="1" applyProtection="1">
      <alignment horizontal="center" vertical="center" wrapText="1"/>
    </xf>
    <xf numFmtId="49" fontId="5" fillId="0" borderId="38" xfId="37" applyNumberFormat="1" applyFont="1" applyFill="1" applyBorder="1" applyAlignment="1" applyProtection="1">
      <alignment horizontal="center" vertical="center" wrapText="1"/>
    </xf>
    <xf numFmtId="49" fontId="5" fillId="0" borderId="41" xfId="37" applyNumberFormat="1" applyFont="1" applyFill="1" applyBorder="1" applyAlignment="1" applyProtection="1">
      <alignment horizontal="center" vertical="center" wrapText="1"/>
    </xf>
    <xf numFmtId="0" fontId="4" fillId="0" borderId="73" xfId="37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166" fontId="4" fillId="0" borderId="32" xfId="37" applyNumberFormat="1" applyFont="1" applyFill="1" applyBorder="1" applyAlignment="1" applyProtection="1">
      <alignment horizontal="center" vertical="center" wrapText="1"/>
    </xf>
    <xf numFmtId="1" fontId="5" fillId="24" borderId="15" xfId="4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165" fontId="5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9" fillId="0" borderId="0" xfId="0" applyFont="1" applyFill="1"/>
    <xf numFmtId="0" fontId="4" fillId="0" borderId="25" xfId="0" applyFont="1" applyFill="1" applyBorder="1" applyAlignment="1">
      <alignment horizontal="left" wrapText="1"/>
    </xf>
    <xf numFmtId="0" fontId="4" fillId="0" borderId="25" xfId="0" applyFont="1" applyFill="1" applyBorder="1" applyAlignment="1">
      <alignment horizontal="left" vertical="center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Font="1" applyFill="1" applyBorder="1"/>
    <xf numFmtId="0" fontId="8" fillId="0" borderId="24" xfId="0" applyFont="1" applyFill="1" applyBorder="1"/>
    <xf numFmtId="165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4" fillId="0" borderId="0" xfId="0" applyFont="1" applyFill="1" applyAlignment="1">
      <alignment horizontal="left" wrapText="1"/>
    </xf>
    <xf numFmtId="171" fontId="5" fillId="0" borderId="0" xfId="0" applyNumberFormat="1" applyFont="1" applyFill="1" applyAlignment="1">
      <alignment horizontal="center" vertical="center"/>
    </xf>
    <xf numFmtId="168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168" fontId="4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8" fontId="4" fillId="0" borderId="73" xfId="37" applyNumberFormat="1" applyFont="1" applyFill="1" applyBorder="1" applyAlignment="1" applyProtection="1">
      <alignment horizontal="center" vertical="center"/>
    </xf>
    <xf numFmtId="1" fontId="4" fillId="0" borderId="73" xfId="37" applyNumberFormat="1" applyFont="1" applyFill="1" applyBorder="1" applyAlignment="1">
      <alignment horizontal="center" vertical="center"/>
    </xf>
    <xf numFmtId="165" fontId="4" fillId="0" borderId="73" xfId="37" applyNumberFormat="1" applyFont="1" applyFill="1" applyBorder="1" applyAlignment="1">
      <alignment horizontal="center" vertical="center" wrapText="1"/>
    </xf>
    <xf numFmtId="168" fontId="4" fillId="0" borderId="49" xfId="37" applyNumberFormat="1" applyFont="1" applyFill="1" applyBorder="1" applyAlignment="1" applyProtection="1">
      <alignment horizontal="center" vertical="center"/>
    </xf>
    <xf numFmtId="1" fontId="4" fillId="0" borderId="49" xfId="37" applyNumberFormat="1" applyFont="1" applyFill="1" applyBorder="1" applyAlignment="1">
      <alignment horizontal="center" vertical="center"/>
    </xf>
    <xf numFmtId="0" fontId="4" fillId="0" borderId="49" xfId="37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 applyProtection="1">
      <alignment horizontal="center" vertical="center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168" fontId="4" fillId="0" borderId="23" xfId="37" applyNumberFormat="1" applyFont="1" applyFill="1" applyBorder="1" applyAlignment="1">
      <alignment horizontal="center" vertical="center" wrapText="1"/>
    </xf>
    <xf numFmtId="1" fontId="4" fillId="0" borderId="29" xfId="37" applyNumberFormat="1" applyFont="1" applyFill="1" applyBorder="1" applyAlignment="1">
      <alignment horizontal="center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0" fontId="5" fillId="0" borderId="17" xfId="37" applyFont="1" applyFill="1" applyBorder="1" applyAlignment="1">
      <alignment horizontal="center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49" fontId="4" fillId="0" borderId="60" xfId="0" applyNumberFormat="1" applyFont="1" applyFill="1" applyBorder="1" applyAlignment="1">
      <alignment horizontal="left" vertical="center" wrapText="1"/>
    </xf>
    <xf numFmtId="49" fontId="4" fillId="0" borderId="28" xfId="0" applyNumberFormat="1" applyFont="1" applyFill="1" applyBorder="1" applyAlignment="1">
      <alignment horizontal="left" vertical="center" wrapText="1"/>
    </xf>
    <xf numFmtId="169" fontId="4" fillId="0" borderId="31" xfId="0" applyNumberFormat="1" applyFont="1" applyFill="1" applyBorder="1" applyAlignment="1" applyProtection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49" fontId="4" fillId="0" borderId="29" xfId="0" applyNumberFormat="1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center" vertical="center" wrapText="1"/>
    </xf>
    <xf numFmtId="49" fontId="4" fillId="0" borderId="32" xfId="0" applyNumberFormat="1" applyFont="1" applyFill="1" applyBorder="1" applyAlignment="1" applyProtection="1">
      <alignment horizontal="center" vertical="center" wrapText="1"/>
    </xf>
    <xf numFmtId="169" fontId="4" fillId="0" borderId="92" xfId="0" applyNumberFormat="1" applyFont="1" applyFill="1" applyBorder="1" applyAlignment="1" applyProtection="1">
      <alignment horizontal="center" vertical="center"/>
    </xf>
    <xf numFmtId="165" fontId="5" fillId="0" borderId="73" xfId="37" applyNumberFormat="1" applyFont="1" applyFill="1" applyBorder="1" applyAlignment="1">
      <alignment horizontal="center" vertical="center" wrapText="1"/>
    </xf>
    <xf numFmtId="1" fontId="5" fillId="0" borderId="73" xfId="37" applyNumberFormat="1" applyFont="1" applyFill="1" applyBorder="1" applyAlignment="1">
      <alignment horizontal="center" vertical="center" wrapText="1"/>
    </xf>
    <xf numFmtId="165" fontId="5" fillId="0" borderId="74" xfId="37" applyNumberFormat="1" applyFont="1" applyFill="1" applyBorder="1" applyAlignment="1">
      <alignment horizontal="center" vertical="center" wrapText="1"/>
    </xf>
    <xf numFmtId="168" fontId="5" fillId="0" borderId="96" xfId="37" applyNumberFormat="1" applyFont="1" applyFill="1" applyBorder="1" applyAlignment="1">
      <alignment horizontal="center" vertical="center" wrapText="1"/>
    </xf>
    <xf numFmtId="168" fontId="4" fillId="0" borderId="51" xfId="0" applyNumberFormat="1" applyFont="1" applyFill="1" applyBorder="1" applyAlignment="1" applyProtection="1">
      <alignment horizontal="center" vertical="center" wrapText="1"/>
    </xf>
    <xf numFmtId="168" fontId="4" fillId="0" borderId="60" xfId="0" applyNumberFormat="1" applyFont="1" applyFill="1" applyBorder="1" applyAlignment="1" applyProtection="1">
      <alignment horizontal="center" vertical="center" wrapText="1"/>
    </xf>
    <xf numFmtId="168" fontId="7" fillId="0" borderId="113" xfId="37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168" fontId="4" fillId="0" borderId="61" xfId="37" applyNumberFormat="1" applyFont="1" applyFill="1" applyBorder="1" applyAlignment="1">
      <alignment horizontal="center" vertical="center" wrapText="1"/>
    </xf>
    <xf numFmtId="168" fontId="4" fillId="0" borderId="10" xfId="37" applyNumberFormat="1" applyFont="1" applyFill="1" applyBorder="1" applyAlignment="1">
      <alignment horizontal="center" vertical="center" wrapText="1"/>
    </xf>
    <xf numFmtId="1" fontId="5" fillId="0" borderId="71" xfId="37" applyNumberFormat="1" applyFont="1" applyFill="1" applyBorder="1" applyAlignment="1" applyProtection="1">
      <alignment horizontal="center" vertical="center"/>
    </xf>
    <xf numFmtId="49" fontId="6" fillId="0" borderId="34" xfId="0" applyNumberFormat="1" applyFont="1" applyFill="1" applyBorder="1" applyAlignment="1">
      <alignment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68" fontId="5" fillId="0" borderId="47" xfId="37" applyNumberFormat="1" applyFont="1" applyFill="1" applyBorder="1" applyAlignment="1" applyProtection="1">
      <alignment horizontal="center" vertical="center"/>
    </xf>
    <xf numFmtId="1" fontId="4" fillId="0" borderId="62" xfId="37" applyNumberFormat="1" applyFont="1" applyFill="1" applyBorder="1" applyAlignment="1">
      <alignment horizontal="center" vertical="center" wrapText="1"/>
    </xf>
    <xf numFmtId="1" fontId="4" fillId="0" borderId="44" xfId="37" applyNumberFormat="1" applyFont="1" applyFill="1" applyBorder="1" applyAlignment="1">
      <alignment horizontal="center" vertical="center" wrapText="1"/>
    </xf>
    <xf numFmtId="1" fontId="6" fillId="0" borderId="46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>
      <alignment horizontal="center" vertical="center"/>
    </xf>
    <xf numFmtId="0" fontId="5" fillId="0" borderId="61" xfId="37" applyFont="1" applyFill="1" applyBorder="1" applyAlignment="1">
      <alignment horizontal="center" vertical="center" wrapText="1"/>
    </xf>
    <xf numFmtId="165" fontId="5" fillId="0" borderId="62" xfId="37" applyNumberFormat="1" applyFont="1" applyFill="1" applyBorder="1" applyAlignment="1">
      <alignment horizontal="center" vertical="center" wrapText="1"/>
    </xf>
    <xf numFmtId="49" fontId="5" fillId="0" borderId="46" xfId="0" applyNumberFormat="1" applyFont="1" applyFill="1" applyBorder="1" applyAlignment="1">
      <alignment vertical="center" wrapText="1"/>
    </xf>
    <xf numFmtId="0" fontId="4" fillId="0" borderId="37" xfId="37" applyFont="1" applyFill="1" applyBorder="1" applyAlignment="1">
      <alignment horizontal="center" vertical="center" wrapText="1"/>
    </xf>
    <xf numFmtId="49" fontId="4" fillId="0" borderId="47" xfId="37" applyNumberFormat="1" applyFont="1" applyFill="1" applyBorder="1" applyAlignment="1" applyProtection="1">
      <alignment horizontal="left" vertical="center"/>
    </xf>
    <xf numFmtId="49" fontId="4" fillId="0" borderId="70" xfId="37" applyNumberFormat="1" applyFont="1" applyFill="1" applyBorder="1" applyAlignment="1">
      <alignment horizontal="left" vertical="center" wrapText="1"/>
    </xf>
    <xf numFmtId="49" fontId="5" fillId="0" borderId="110" xfId="37" applyNumberFormat="1" applyFont="1" applyFill="1" applyBorder="1" applyAlignment="1">
      <alignment horizontal="left" vertical="center" wrapText="1"/>
    </xf>
    <xf numFmtId="0" fontId="4" fillId="0" borderId="42" xfId="37" applyFont="1" applyFill="1" applyBorder="1" applyAlignment="1">
      <alignment horizontal="center" vertical="center" wrapText="1"/>
    </xf>
    <xf numFmtId="49" fontId="4" fillId="0" borderId="43" xfId="37" applyNumberFormat="1" applyFont="1" applyFill="1" applyBorder="1" applyAlignment="1">
      <alignment horizontal="center" vertical="center" wrapText="1"/>
    </xf>
    <xf numFmtId="165" fontId="4" fillId="0" borderId="45" xfId="37" applyNumberFormat="1" applyFont="1" applyFill="1" applyBorder="1" applyAlignment="1" applyProtection="1">
      <alignment horizontal="center" vertical="center" wrapText="1"/>
    </xf>
    <xf numFmtId="0" fontId="5" fillId="0" borderId="43" xfId="37" applyFont="1" applyFill="1" applyBorder="1" applyAlignment="1">
      <alignment horizontal="center" vertical="center" wrapText="1"/>
    </xf>
    <xf numFmtId="1" fontId="4" fillId="0" borderId="63" xfId="37" applyNumberFormat="1" applyFont="1" applyFill="1" applyBorder="1" applyAlignment="1">
      <alignment horizontal="center" vertical="center" wrapText="1"/>
    </xf>
    <xf numFmtId="1" fontId="4" fillId="0" borderId="43" xfId="37" applyNumberFormat="1" applyFont="1" applyFill="1" applyBorder="1" applyAlignment="1">
      <alignment horizontal="center" vertical="center" wrapText="1"/>
    </xf>
    <xf numFmtId="0" fontId="4" fillId="0" borderId="43" xfId="37" applyFont="1" applyFill="1" applyBorder="1" applyAlignment="1">
      <alignment horizontal="center" vertical="center" wrapText="1"/>
    </xf>
    <xf numFmtId="0" fontId="4" fillId="0" borderId="44" xfId="37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168" fontId="48" fillId="0" borderId="15" xfId="0" applyNumberFormat="1" applyFont="1" applyBorder="1" applyAlignment="1">
      <alignment horizontal="center" vertical="center"/>
    </xf>
    <xf numFmtId="1" fontId="48" fillId="0" borderId="70" xfId="0" applyNumberFormat="1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0" fontId="4" fillId="25" borderId="24" xfId="0" applyFont="1" applyFill="1" applyBorder="1" applyAlignment="1">
      <alignment horizontal="center" vertical="center"/>
    </xf>
    <xf numFmtId="1" fontId="5" fillId="0" borderId="68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left" wrapText="1"/>
    </xf>
    <xf numFmtId="1" fontId="4" fillId="0" borderId="49" xfId="37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/>
    </xf>
    <xf numFmtId="168" fontId="4" fillId="0" borderId="49" xfId="0" applyNumberFormat="1" applyFont="1" applyFill="1" applyBorder="1" applyAlignment="1">
      <alignment horizontal="center" vertical="center"/>
    </xf>
    <xf numFmtId="0" fontId="49" fillId="0" borderId="49" xfId="0" applyFont="1" applyFill="1" applyBorder="1" applyAlignment="1">
      <alignment horizontal="center"/>
    </xf>
    <xf numFmtId="168" fontId="4" fillId="0" borderId="73" xfId="0" applyNumberFormat="1" applyFont="1" applyFill="1" applyBorder="1" applyAlignment="1" applyProtection="1">
      <alignment horizontal="center" vertical="center"/>
    </xf>
    <xf numFmtId="168" fontId="4" fillId="0" borderId="49" xfId="0" applyNumberFormat="1" applyFont="1" applyFill="1" applyBorder="1" applyAlignment="1" applyProtection="1">
      <alignment horizontal="center" vertical="center" wrapText="1"/>
    </xf>
    <xf numFmtId="0" fontId="6" fillId="0" borderId="42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64" xfId="37" applyFont="1" applyBorder="1" applyAlignment="1">
      <alignment horizontal="center" vertical="center"/>
    </xf>
    <xf numFmtId="0" fontId="30" fillId="0" borderId="74" xfId="37" applyFont="1" applyFill="1" applyBorder="1" applyAlignment="1">
      <alignment horizontal="center" vertical="center"/>
    </xf>
    <xf numFmtId="0" fontId="30" fillId="0" borderId="26" xfId="37" applyFont="1" applyFill="1" applyBorder="1" applyAlignment="1">
      <alignment horizontal="center" vertical="center"/>
    </xf>
    <xf numFmtId="49" fontId="5" fillId="0" borderId="34" xfId="37" applyNumberFormat="1" applyFont="1" applyFill="1" applyBorder="1" applyAlignment="1">
      <alignment horizontal="left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 wrapText="1"/>
    </xf>
    <xf numFmtId="0" fontId="30" fillId="0" borderId="24" xfId="37" applyFont="1" applyBorder="1" applyAlignment="1">
      <alignment horizontal="center" vertical="center" wrapText="1"/>
    </xf>
    <xf numFmtId="0" fontId="30" fillId="0" borderId="24" xfId="37" applyFont="1" applyBorder="1" applyAlignment="1">
      <alignment vertical="center" wrapText="1"/>
    </xf>
    <xf numFmtId="0" fontId="30" fillId="0" borderId="99" xfId="37" applyFont="1" applyBorder="1" applyAlignment="1">
      <alignment horizontal="center" vertical="center" wrapText="1"/>
    </xf>
    <xf numFmtId="0" fontId="33" fillId="0" borderId="100" xfId="37" applyFont="1" applyBorder="1" applyAlignment="1">
      <alignment horizontal="center" vertical="center" wrapText="1"/>
    </xf>
    <xf numFmtId="0" fontId="33" fillId="0" borderId="101" xfId="37" applyFont="1" applyBorder="1" applyAlignment="1">
      <alignment horizontal="center" vertical="center" wrapText="1"/>
    </xf>
    <xf numFmtId="0" fontId="32" fillId="0" borderId="103" xfId="36" applyFont="1" applyBorder="1" applyAlignment="1">
      <alignment horizontal="center" vertical="center"/>
    </xf>
    <xf numFmtId="0" fontId="32" fillId="0" borderId="58" xfId="36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3" fillId="0" borderId="103" xfId="37" applyFont="1" applyBorder="1" applyAlignment="1">
      <alignment horizontal="center" vertical="center" wrapText="1"/>
    </xf>
    <xf numFmtId="0" fontId="33" fillId="0" borderId="91" xfId="37" applyFont="1" applyBorder="1" applyAlignment="1">
      <alignment horizontal="center" vertical="center" wrapText="1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0" fillId="0" borderId="112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3" fillId="0" borderId="24" xfId="37" applyFont="1" applyBorder="1" applyAlignment="1">
      <alignment horizontal="center" vertical="center" wrapText="1"/>
    </xf>
    <xf numFmtId="0" fontId="30" fillId="0" borderId="24" xfId="36" applyFont="1" applyBorder="1" applyAlignment="1">
      <alignment horizontal="center" vertical="center" wrapText="1"/>
    </xf>
    <xf numFmtId="0" fontId="30" fillId="0" borderId="106" xfId="37" applyFont="1" applyBorder="1" applyAlignment="1">
      <alignment horizontal="center" vertical="center" wrapText="1"/>
    </xf>
    <xf numFmtId="0" fontId="33" fillId="0" borderId="107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0" fillId="0" borderId="57" xfId="37" applyFont="1" applyBorder="1" applyAlignment="1">
      <alignment horizontal="left" vertical="center" wrapText="1"/>
    </xf>
    <xf numFmtId="0" fontId="34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4" fillId="0" borderId="0" xfId="37" applyFont="1" applyBorder="1" applyAlignment="1">
      <alignment horizontal="center" vertical="center"/>
    </xf>
    <xf numFmtId="0" fontId="30" fillId="0" borderId="24" xfId="37" applyNumberFormat="1" applyFont="1" applyBorder="1" applyAlignment="1">
      <alignment horizontal="center" vertical="center" wrapText="1"/>
    </xf>
    <xf numFmtId="0" fontId="30" fillId="0" borderId="0" xfId="37" applyFont="1" applyBorder="1" applyAlignment="1">
      <alignment vertical="center" wrapText="1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104" xfId="37" applyFont="1" applyBorder="1" applyAlignment="1">
      <alignment horizontal="center" vertical="center" wrapText="1"/>
    </xf>
    <xf numFmtId="0" fontId="33" fillId="0" borderId="105" xfId="37" applyFont="1" applyBorder="1" applyAlignment="1">
      <alignment horizontal="center" vertical="center" wrapText="1"/>
    </xf>
    <xf numFmtId="0" fontId="30" fillId="0" borderId="108" xfId="37" applyFont="1" applyBorder="1" applyAlignment="1">
      <alignment horizontal="center" vertical="center" wrapText="1"/>
    </xf>
    <xf numFmtId="0" fontId="33" fillId="0" borderId="109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49" fontId="32" fillId="0" borderId="24" xfId="36" applyNumberFormat="1" applyFont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37" fillId="0" borderId="0" xfId="0" applyFont="1" applyAlignment="1">
      <alignment horizontal="left" vertical="top" wrapText="1"/>
    </xf>
    <xf numFmtId="0" fontId="32" fillId="0" borderId="10" xfId="37" applyFont="1" applyBorder="1" applyAlignment="1">
      <alignment horizontal="center" vertical="center" wrapText="1"/>
    </xf>
    <xf numFmtId="0" fontId="32" fillId="0" borderId="35" xfId="37" applyFont="1" applyBorder="1" applyAlignment="1">
      <alignment horizontal="center" vertical="center" wrapText="1"/>
    </xf>
    <xf numFmtId="0" fontId="32" fillId="0" borderId="13" xfId="37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2" fillId="0" borderId="71" xfId="37" applyFont="1" applyBorder="1" applyAlignment="1">
      <alignment horizontal="center" vertical="center" wrapText="1"/>
    </xf>
    <xf numFmtId="0" fontId="32" fillId="0" borderId="47" xfId="37" applyFont="1" applyBorder="1" applyAlignment="1">
      <alignment horizontal="center" vertical="center"/>
    </xf>
    <xf numFmtId="0" fontId="32" fillId="0" borderId="110" xfId="37" applyFont="1" applyBorder="1" applyAlignment="1">
      <alignment horizontal="center" vertical="center"/>
    </xf>
    <xf numFmtId="0" fontId="32" fillId="0" borderId="111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5" xfId="39" applyFont="1" applyBorder="1" applyAlignment="1">
      <alignment horizontal="center" vertical="center"/>
    </xf>
    <xf numFmtId="0" fontId="32" fillId="0" borderId="98" xfId="39" applyFont="1" applyBorder="1" applyAlignment="1">
      <alignment horizontal="center" vertical="center"/>
    </xf>
    <xf numFmtId="0" fontId="32" fillId="0" borderId="94" xfId="39" applyFont="1" applyBorder="1" applyAlignment="1">
      <alignment horizontal="center" vertical="center"/>
    </xf>
    <xf numFmtId="0" fontId="32" fillId="0" borderId="24" xfId="37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5" fillId="0" borderId="58" xfId="36" applyFont="1" applyBorder="1" applyAlignment="1">
      <alignment horizontal="center" vertical="center"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2" fillId="0" borderId="58" xfId="37" applyFont="1" applyBorder="1" applyAlignment="1">
      <alignment horizontal="center" vertical="center" wrapText="1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3" fillId="0" borderId="91" xfId="37" applyFont="1" applyBorder="1" applyAlignment="1">
      <alignment wrapText="1"/>
    </xf>
    <xf numFmtId="0" fontId="32" fillId="0" borderId="96" xfId="37" applyFont="1" applyBorder="1" applyAlignment="1">
      <alignment horizontal="center" vertical="center" textRotation="90"/>
    </xf>
    <xf numFmtId="0" fontId="32" fillId="0" borderId="97" xfId="37" applyFont="1" applyBorder="1" applyAlignment="1">
      <alignment horizontal="center" vertical="center" textRotation="90"/>
    </xf>
    <xf numFmtId="0" fontId="32" fillId="0" borderId="128" xfId="37" applyFont="1" applyBorder="1" applyAlignment="1">
      <alignment horizontal="center" vertical="center"/>
    </xf>
    <xf numFmtId="0" fontId="32" fillId="0" borderId="129" xfId="37" applyFont="1" applyBorder="1" applyAlignment="1">
      <alignment horizontal="center" vertical="center"/>
    </xf>
    <xf numFmtId="0" fontId="32" fillId="0" borderId="130" xfId="37" applyFont="1" applyBorder="1" applyAlignment="1">
      <alignment horizontal="center" vertical="center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126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5" fillId="0" borderId="110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1" xfId="0" applyNumberFormat="1" applyFont="1" applyFill="1" applyBorder="1" applyAlignment="1" applyProtection="1">
      <alignment horizontal="center" vertical="center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9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92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7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3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168" fontId="5" fillId="0" borderId="70" xfId="0" applyNumberFormat="1" applyFont="1" applyFill="1" applyBorder="1" applyAlignment="1" applyProtection="1">
      <alignment horizontal="center" vertical="center"/>
    </xf>
    <xf numFmtId="168" fontId="5" fillId="0" borderId="113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horizontal="center" vertical="center"/>
    </xf>
    <xf numFmtId="165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165" fontId="5" fillId="0" borderId="43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66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168" fontId="6" fillId="0" borderId="70" xfId="0" applyNumberFormat="1" applyFont="1" applyFill="1" applyBorder="1" applyAlignment="1" applyProtection="1">
      <alignment horizontal="center" vertical="center"/>
    </xf>
    <xf numFmtId="168" fontId="6" fillId="0" borderId="113" xfId="0" applyNumberFormat="1" applyFont="1" applyFill="1" applyBorder="1" applyAlignment="1" applyProtection="1">
      <alignment horizontal="center" vertical="center"/>
    </xf>
    <xf numFmtId="168" fontId="6" fillId="0" borderId="65" xfId="0" applyNumberFormat="1" applyFont="1" applyFill="1" applyBorder="1" applyAlignment="1" applyProtection="1">
      <alignment horizontal="center" vertical="center"/>
    </xf>
    <xf numFmtId="1" fontId="6" fillId="0" borderId="38" xfId="0" applyNumberFormat="1" applyFont="1" applyFill="1" applyBorder="1" applyAlignment="1">
      <alignment horizontal="center" vertical="center"/>
    </xf>
    <xf numFmtId="1" fontId="6" fillId="0" borderId="61" xfId="0" applyNumberFormat="1" applyFont="1" applyFill="1" applyBorder="1" applyAlignment="1">
      <alignment horizontal="center" vertical="center"/>
    </xf>
    <xf numFmtId="1" fontId="6" fillId="0" borderId="42" xfId="0" applyNumberFormat="1" applyFont="1" applyFill="1" applyBorder="1" applyAlignment="1">
      <alignment horizontal="center" vertical="center"/>
    </xf>
    <xf numFmtId="167" fontId="5" fillId="24" borderId="34" xfId="40" applyNumberFormat="1" applyFont="1" applyFill="1" applyBorder="1" applyAlignment="1" applyProtection="1">
      <alignment horizontal="right" vertical="center"/>
    </xf>
    <xf numFmtId="167" fontId="5" fillId="24" borderId="11" xfId="40" applyNumberFormat="1" applyFont="1" applyFill="1" applyBorder="1" applyAlignment="1" applyProtection="1">
      <alignment horizontal="right" vertical="center"/>
    </xf>
    <xf numFmtId="167" fontId="5" fillId="24" borderId="71" xfId="40" applyNumberFormat="1" applyFont="1" applyFill="1" applyBorder="1" applyAlignment="1" applyProtection="1">
      <alignment horizontal="right" vertical="center"/>
    </xf>
    <xf numFmtId="167" fontId="6" fillId="24" borderId="65" xfId="40" applyNumberFormat="1" applyFont="1" applyFill="1" applyBorder="1" applyAlignment="1" applyProtection="1">
      <alignment horizontal="right" vertical="center"/>
    </xf>
    <xf numFmtId="167" fontId="5" fillId="24" borderId="65" xfId="40" applyNumberFormat="1" applyFont="1" applyFill="1" applyBorder="1" applyAlignment="1" applyProtection="1">
      <alignment horizontal="right" vertical="center"/>
    </xf>
    <xf numFmtId="168" fontId="5" fillId="24" borderId="34" xfId="40" applyNumberFormat="1" applyFont="1" applyFill="1" applyBorder="1" applyAlignment="1" applyProtection="1">
      <alignment horizontal="center" vertical="center"/>
    </xf>
    <xf numFmtId="168" fontId="5" fillId="24" borderId="71" xfId="40" applyNumberFormat="1" applyFont="1" applyFill="1" applyBorder="1" applyAlignment="1" applyProtection="1">
      <alignment horizontal="center" vertical="center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5" fillId="0" borderId="71" xfId="37" applyFont="1" applyFill="1" applyBorder="1" applyAlignment="1">
      <alignment horizontal="right" vertical="center" wrapText="1"/>
    </xf>
    <xf numFmtId="0" fontId="6" fillId="0" borderId="34" xfId="37" applyFont="1" applyFill="1" applyBorder="1" applyAlignment="1">
      <alignment horizontal="right" vertical="center" wrapText="1"/>
    </xf>
    <xf numFmtId="0" fontId="6" fillId="0" borderId="11" xfId="37" applyFont="1" applyFill="1" applyBorder="1" applyAlignment="1">
      <alignment horizontal="right" vertical="center" wrapText="1"/>
    </xf>
    <xf numFmtId="0" fontId="6" fillId="0" borderId="71" xfId="37" applyFont="1" applyFill="1" applyBorder="1" applyAlignment="1">
      <alignment horizontal="right" vertical="center" wrapText="1"/>
    </xf>
    <xf numFmtId="0" fontId="6" fillId="24" borderId="114" xfId="0" applyFont="1" applyFill="1" applyBorder="1" applyAlignment="1">
      <alignment horizontal="right" vertical="center" wrapText="1"/>
    </xf>
    <xf numFmtId="0" fontId="6" fillId="24" borderId="115" xfId="0" applyFont="1" applyFill="1" applyBorder="1" applyAlignment="1">
      <alignment horizontal="right" vertical="center" wrapText="1"/>
    </xf>
    <xf numFmtId="0" fontId="5" fillId="24" borderId="114" xfId="0" applyFont="1" applyFill="1" applyBorder="1" applyAlignment="1">
      <alignment horizontal="right" vertical="center" wrapText="1"/>
    </xf>
    <xf numFmtId="0" fontId="5" fillId="24" borderId="115" xfId="0" applyFont="1" applyFill="1" applyBorder="1" applyAlignment="1">
      <alignment horizontal="right" vertical="center" wrapText="1"/>
    </xf>
    <xf numFmtId="0" fontId="5" fillId="0" borderId="46" xfId="37" applyFont="1" applyFill="1" applyBorder="1" applyAlignment="1">
      <alignment horizontal="right" vertical="center" wrapText="1"/>
    </xf>
    <xf numFmtId="0" fontId="5" fillId="0" borderId="81" xfId="37" applyFont="1" applyFill="1" applyBorder="1" applyAlignment="1">
      <alignment horizontal="right" vertical="center" wrapText="1"/>
    </xf>
    <xf numFmtId="0" fontId="6" fillId="0" borderId="46" xfId="37" applyFont="1" applyFill="1" applyBorder="1" applyAlignment="1">
      <alignment horizontal="right" vertical="center" wrapText="1"/>
    </xf>
    <xf numFmtId="0" fontId="6" fillId="0" borderId="81" xfId="37" applyFont="1" applyFill="1" applyBorder="1" applyAlignment="1">
      <alignment horizontal="right" vertical="center" wrapText="1"/>
    </xf>
    <xf numFmtId="49" fontId="5" fillId="0" borderId="34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165" fontId="2" fillId="0" borderId="120" xfId="37" applyNumberFormat="1" applyFont="1" applyFill="1" applyBorder="1" applyAlignment="1" applyProtection="1">
      <alignment horizontal="center" vertical="center"/>
    </xf>
    <xf numFmtId="165" fontId="2" fillId="0" borderId="121" xfId="37" applyNumberFormat="1" applyFont="1" applyFill="1" applyBorder="1" applyAlignment="1" applyProtection="1">
      <alignment horizontal="center" vertical="center"/>
    </xf>
    <xf numFmtId="165" fontId="2" fillId="0" borderId="122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3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6" fontId="4" fillId="24" borderId="70" xfId="40" applyNumberFormat="1" applyFont="1" applyFill="1" applyBorder="1" applyAlignment="1" applyProtection="1">
      <alignment horizontal="center" vertical="center"/>
    </xf>
    <xf numFmtId="166" fontId="4" fillId="24" borderId="113" xfId="40" applyNumberFormat="1" applyFont="1" applyFill="1" applyBorder="1" applyAlignment="1" applyProtection="1">
      <alignment horizontal="center" vertical="center"/>
    </xf>
    <xf numFmtId="166" fontId="4" fillId="24" borderId="65" xfId="40" applyNumberFormat="1" applyFont="1" applyFill="1" applyBorder="1" applyAlignment="1" applyProtection="1">
      <alignment horizontal="center" vertical="center"/>
    </xf>
    <xf numFmtId="166" fontId="4" fillId="0" borderId="16" xfId="40" applyNumberFormat="1" applyFont="1" applyFill="1" applyBorder="1" applyAlignment="1" applyProtection="1">
      <alignment horizontal="center" vertical="center" wrapText="1"/>
    </xf>
    <xf numFmtId="166" fontId="4" fillId="0" borderId="53" xfId="40" applyNumberFormat="1" applyFont="1" applyFill="1" applyBorder="1" applyAlignment="1" applyProtection="1">
      <alignment horizontal="center" vertical="center" wrapText="1"/>
    </xf>
    <xf numFmtId="166" fontId="4" fillId="0" borderId="123" xfId="40" applyNumberFormat="1" applyFont="1" applyFill="1" applyBorder="1" applyAlignment="1" applyProtection="1">
      <alignment horizontal="center" vertical="center" wrapText="1"/>
    </xf>
    <xf numFmtId="166" fontId="4" fillId="24" borderId="70" xfId="40" applyNumberFormat="1" applyFont="1" applyFill="1" applyBorder="1" applyAlignment="1" applyProtection="1">
      <alignment horizontal="center" vertical="center" textRotation="90" wrapText="1"/>
    </xf>
    <xf numFmtId="166" fontId="4" fillId="24" borderId="113" xfId="40" applyNumberFormat="1" applyFont="1" applyFill="1" applyBorder="1" applyAlignment="1" applyProtection="1">
      <alignment horizontal="center" vertical="center" textRotation="90" wrapText="1"/>
    </xf>
    <xf numFmtId="166" fontId="4" fillId="24" borderId="65" xfId="40" applyNumberFormat="1" applyFont="1" applyFill="1" applyBorder="1" applyAlignment="1" applyProtection="1">
      <alignment horizontal="center" vertical="center" textRotation="90" wrapText="1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3" xfId="40" applyNumberFormat="1" applyFont="1" applyFill="1" applyBorder="1" applyAlignment="1" applyProtection="1">
      <alignment horizontal="center" vertical="center" wrapText="1"/>
    </xf>
    <xf numFmtId="166" fontId="4" fillId="24" borderId="123" xfId="40" applyNumberFormat="1" applyFont="1" applyFill="1" applyBorder="1" applyAlignment="1" applyProtection="1">
      <alignment horizontal="center" vertical="center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10" xfId="40" applyNumberFormat="1" applyFont="1" applyFill="1" applyBorder="1" applyAlignment="1" applyProtection="1">
      <alignment horizontal="center" vertical="center" wrapText="1"/>
    </xf>
    <xf numFmtId="0" fontId="4" fillId="24" borderId="111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1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6" fontId="4" fillId="0" borderId="52" xfId="40" applyNumberFormat="1" applyFont="1" applyFill="1" applyBorder="1" applyAlignment="1" applyProtection="1">
      <alignment horizontal="center" vertical="center" textRotation="90" wrapText="1"/>
    </xf>
    <xf numFmtId="166" fontId="4" fillId="0" borderId="38" xfId="40" applyNumberFormat="1" applyFont="1" applyFill="1" applyBorder="1" applyAlignment="1" applyProtection="1">
      <alignment horizontal="center" vertical="center" textRotation="90" wrapText="1"/>
    </xf>
    <xf numFmtId="166" fontId="4" fillId="0" borderId="61" xfId="40" applyNumberFormat="1" applyFont="1" applyFill="1" applyBorder="1" applyAlignment="1" applyProtection="1">
      <alignment horizontal="center" vertical="center" textRotation="90" wrapText="1"/>
    </xf>
    <xf numFmtId="166" fontId="4" fillId="0" borderId="49" xfId="40" applyNumberFormat="1" applyFont="1" applyFill="1" applyBorder="1" applyAlignment="1" applyProtection="1">
      <alignment horizontal="center" vertical="center" textRotation="90" wrapText="1"/>
    </xf>
    <xf numFmtId="166" fontId="4" fillId="0" borderId="39" xfId="40" applyNumberFormat="1" applyFont="1" applyFill="1" applyBorder="1" applyAlignment="1" applyProtection="1">
      <alignment horizontal="center" vertical="center" textRotation="90" wrapText="1"/>
    </xf>
    <xf numFmtId="166" fontId="4" fillId="0" borderId="36" xfId="40" applyNumberFormat="1" applyFont="1" applyFill="1" applyBorder="1" applyAlignment="1" applyProtection="1">
      <alignment horizontal="center" vertical="center" textRotation="90" wrapText="1"/>
    </xf>
    <xf numFmtId="166" fontId="4" fillId="0" borderId="25" xfId="40" applyNumberFormat="1" applyFont="1" applyFill="1" applyBorder="1" applyAlignment="1" applyProtection="1">
      <alignment horizontal="center" vertical="center" wrapText="1"/>
    </xf>
    <xf numFmtId="166" fontId="4" fillId="0" borderId="124" xfId="40" applyNumberFormat="1" applyFont="1" applyFill="1" applyBorder="1" applyAlignment="1" applyProtection="1">
      <alignment horizontal="center" vertical="center" wrapText="1"/>
    </xf>
    <xf numFmtId="166" fontId="4" fillId="24" borderId="49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58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0" borderId="56" xfId="40" applyNumberFormat="1" applyFont="1" applyFill="1" applyBorder="1" applyAlignment="1" applyProtection="1">
      <alignment horizontal="center" vertical="center" textRotation="90" wrapText="1"/>
    </xf>
    <xf numFmtId="166" fontId="4" fillId="0" borderId="41" xfId="40" applyNumberFormat="1" applyFont="1" applyFill="1" applyBorder="1" applyAlignment="1" applyProtection="1">
      <alignment horizontal="center" vertical="center" textRotation="90" wrapText="1"/>
    </xf>
    <xf numFmtId="166" fontId="4" fillId="0" borderId="62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4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7" fontId="5" fillId="24" borderId="52" xfId="40" applyNumberFormat="1" applyFont="1" applyFill="1" applyBorder="1" applyAlignment="1" applyProtection="1">
      <alignment horizontal="center" vertical="center"/>
    </xf>
    <xf numFmtId="167" fontId="5" fillId="24" borderId="49" xfId="40" applyNumberFormat="1" applyFont="1" applyFill="1" applyBorder="1" applyAlignment="1" applyProtection="1">
      <alignment horizontal="center" vertical="center"/>
    </xf>
    <xf numFmtId="167" fontId="5" fillId="24" borderId="58" xfId="40" applyNumberFormat="1" applyFont="1" applyFill="1" applyBorder="1" applyAlignment="1" applyProtection="1">
      <alignment horizontal="center" vertical="center"/>
    </xf>
    <xf numFmtId="167" fontId="5" fillId="24" borderId="56" xfId="40" applyNumberFormat="1" applyFont="1" applyFill="1" applyBorder="1" applyAlignment="1" applyProtection="1">
      <alignment horizontal="center" vertical="center"/>
    </xf>
    <xf numFmtId="49" fontId="5" fillId="24" borderId="34" xfId="0" applyNumberFormat="1" applyFont="1" applyFill="1" applyBorder="1" applyAlignment="1" applyProtection="1">
      <alignment horizontal="center" vertical="center"/>
    </xf>
    <xf numFmtId="49" fontId="5" fillId="24" borderId="11" xfId="0" applyNumberFormat="1" applyFont="1" applyFill="1" applyBorder="1" applyAlignment="1" applyProtection="1">
      <alignment horizontal="center" vertical="center"/>
    </xf>
    <xf numFmtId="49" fontId="5" fillId="24" borderId="71" xfId="0" applyNumberFormat="1" applyFont="1" applyFill="1" applyBorder="1" applyAlignment="1" applyProtection="1">
      <alignment horizontal="center" vertical="center"/>
    </xf>
    <xf numFmtId="165" fontId="5" fillId="24" borderId="116" xfId="0" applyNumberFormat="1" applyFont="1" applyFill="1" applyBorder="1" applyAlignment="1" applyProtection="1">
      <alignment horizontal="center" vertical="center"/>
    </xf>
    <xf numFmtId="165" fontId="5" fillId="24" borderId="117" xfId="0" applyNumberFormat="1" applyFont="1" applyFill="1" applyBorder="1" applyAlignment="1" applyProtection="1">
      <alignment horizontal="center" vertical="center"/>
    </xf>
    <xf numFmtId="165" fontId="5" fillId="24" borderId="118" xfId="0" applyNumberFormat="1" applyFont="1" applyFill="1" applyBorder="1" applyAlignment="1" applyProtection="1">
      <alignment horizontal="center" vertical="center"/>
    </xf>
    <xf numFmtId="165" fontId="5" fillId="24" borderId="119" xfId="0" applyNumberFormat="1" applyFont="1" applyFill="1" applyBorder="1" applyAlignment="1" applyProtection="1">
      <alignment horizontal="center" vertical="center"/>
    </xf>
    <xf numFmtId="166" fontId="4" fillId="24" borderId="52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0" fontId="6" fillId="0" borderId="69" xfId="37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0" fontId="5" fillId="0" borderId="52" xfId="40" applyFont="1" applyFill="1" applyBorder="1" applyAlignment="1">
      <alignment horizontal="center" vertical="center" wrapText="1"/>
    </xf>
    <xf numFmtId="0" fontId="5" fillId="0" borderId="49" xfId="40" applyFont="1" applyFill="1" applyBorder="1" applyAlignment="1">
      <alignment horizontal="center" vertical="center" wrapText="1"/>
    </xf>
    <xf numFmtId="0" fontId="5" fillId="0" borderId="39" xfId="40" applyFont="1" applyFill="1" applyBorder="1" applyAlignment="1">
      <alignment horizontal="center" vertical="center" wrapText="1"/>
    </xf>
    <xf numFmtId="0" fontId="5" fillId="0" borderId="40" xfId="40" applyFont="1" applyFill="1" applyBorder="1" applyAlignment="1">
      <alignment horizontal="center" vertical="center" wrapText="1"/>
    </xf>
    <xf numFmtId="0" fontId="5" fillId="0" borderId="41" xfId="40" applyFont="1" applyFill="1" applyBorder="1" applyAlignment="1">
      <alignment horizontal="center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71" xfId="40" applyNumberFormat="1" applyFont="1" applyFill="1" applyBorder="1" applyAlignment="1" applyProtection="1">
      <alignment horizontal="center" vertical="center"/>
    </xf>
    <xf numFmtId="167" fontId="5" fillId="24" borderId="34" xfId="40" applyNumberFormat="1" applyFont="1" applyFill="1" applyBorder="1" applyAlignment="1" applyProtection="1">
      <alignment horizontal="center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167" fontId="5" fillId="24" borderId="71" xfId="40" applyNumberFormat="1" applyFont="1" applyFill="1" applyBorder="1" applyAlignment="1" applyProtection="1">
      <alignment horizontal="center" vertical="center"/>
    </xf>
    <xf numFmtId="49" fontId="4" fillId="0" borderId="75" xfId="0" applyNumberFormat="1" applyFont="1" applyFill="1" applyBorder="1" applyAlignment="1" applyProtection="1">
      <alignment horizontal="left" vertical="center"/>
    </xf>
    <xf numFmtId="0" fontId="4" fillId="0" borderId="52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52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0" fontId="5" fillId="24" borderId="103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168" fontId="5" fillId="24" borderId="11" xfId="40" applyNumberFormat="1" applyFont="1" applyFill="1" applyBorder="1" applyAlignment="1" applyProtection="1">
      <alignment horizontal="center" vertical="center"/>
    </xf>
    <xf numFmtId="168" fontId="5" fillId="24" borderId="34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1" xfId="0" applyNumberFormat="1" applyFont="1" applyFill="1" applyBorder="1" applyAlignment="1" applyProtection="1">
      <alignment horizontal="center" vertical="center" wrapText="1"/>
    </xf>
    <xf numFmtId="0" fontId="5" fillId="24" borderId="70" xfId="40" applyFont="1" applyFill="1" applyBorder="1" applyAlignment="1" applyProtection="1">
      <alignment horizontal="right" vertical="center"/>
    </xf>
    <xf numFmtId="166" fontId="5" fillId="24" borderId="10" xfId="40" applyNumberFormat="1" applyFont="1" applyFill="1" applyBorder="1" applyAlignment="1" applyProtection="1">
      <alignment horizontal="right" vertical="center"/>
    </xf>
    <xf numFmtId="166" fontId="5" fillId="24" borderId="35" xfId="40" applyNumberFormat="1" applyFont="1" applyFill="1" applyBorder="1" applyAlignment="1" applyProtection="1">
      <alignment horizontal="right" vertical="center"/>
    </xf>
    <xf numFmtId="166" fontId="5" fillId="24" borderId="13" xfId="40" applyNumberFormat="1" applyFont="1" applyFill="1" applyBorder="1" applyAlignment="1" applyProtection="1">
      <alignment horizontal="right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167" fontId="6" fillId="24" borderId="34" xfId="40" applyNumberFormat="1" applyFont="1" applyFill="1" applyBorder="1" applyAlignment="1" applyProtection="1">
      <alignment horizontal="right" vertical="center"/>
    </xf>
    <xf numFmtId="167" fontId="6" fillId="24" borderId="11" xfId="40" applyNumberFormat="1" applyFont="1" applyFill="1" applyBorder="1" applyAlignment="1" applyProtection="1">
      <alignment horizontal="right" vertical="center"/>
    </xf>
    <xf numFmtId="167" fontId="6" fillId="24" borderId="71" xfId="40" applyNumberFormat="1" applyFont="1" applyFill="1" applyBorder="1" applyAlignment="1" applyProtection="1">
      <alignment horizontal="right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5" fillId="0" borderId="103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165" fontId="4" fillId="0" borderId="49" xfId="0" applyNumberFormat="1" applyFont="1" applyFill="1" applyBorder="1" applyAlignment="1" applyProtection="1">
      <alignment horizontal="center" vertical="center" textRotation="90" wrapText="1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59" xfId="0" applyNumberFormat="1" applyFont="1" applyFill="1" applyBorder="1" applyAlignment="1" applyProtection="1">
      <alignment horizontal="center" vertical="center" textRotation="90" wrapText="1"/>
    </xf>
    <xf numFmtId="165" fontId="4" fillId="0" borderId="40" xfId="0" applyNumberFormat="1" applyFont="1" applyFill="1" applyBorder="1" applyAlignment="1" applyProtection="1">
      <alignment horizontal="center" vertical="center" textRotation="90" wrapText="1"/>
    </xf>
    <xf numFmtId="165" fontId="4" fillId="0" borderId="66" xfId="0" applyNumberFormat="1" applyFont="1" applyFill="1" applyBorder="1" applyAlignment="1" applyProtection="1">
      <alignment horizontal="center" vertical="center" textRotation="90" wrapText="1"/>
    </xf>
    <xf numFmtId="165" fontId="4" fillId="0" borderId="92" xfId="0" applyNumberFormat="1" applyFont="1" applyFill="1" applyBorder="1" applyAlignment="1" applyProtection="1">
      <alignment horizontal="center" vertical="center" textRotation="90" wrapText="1"/>
    </xf>
    <xf numFmtId="165" fontId="4" fillId="0" borderId="91" xfId="0" applyNumberFormat="1" applyFont="1" applyFill="1" applyBorder="1" applyAlignment="1" applyProtection="1">
      <alignment horizontal="center" vertical="center" textRotation="90" wrapText="1"/>
    </xf>
    <xf numFmtId="1" fontId="4" fillId="0" borderId="25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54" xfId="0" applyNumberFormat="1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textRotation="90" wrapText="1"/>
    </xf>
    <xf numFmtId="0" fontId="4" fillId="0" borderId="40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92" xfId="0" applyFont="1" applyFill="1" applyBorder="1" applyAlignment="1">
      <alignment horizontal="center" vertical="center" textRotation="90" wrapText="1"/>
    </xf>
    <xf numFmtId="0" fontId="4" fillId="0" borderId="91" xfId="0" applyFont="1" applyFill="1" applyBorder="1" applyAlignment="1">
      <alignment horizontal="center" vertical="center" textRotation="90" wrapText="1"/>
    </xf>
    <xf numFmtId="0" fontId="5" fillId="0" borderId="25" xfId="0" applyNumberFormat="1" applyFont="1" applyFill="1" applyBorder="1" applyAlignment="1" applyProtection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165" fontId="4" fillId="0" borderId="49" xfId="0" applyNumberFormat="1" applyFont="1" applyFill="1" applyBorder="1" applyAlignment="1" applyProtection="1">
      <alignment horizontal="left" vertical="center" wrapText="1"/>
    </xf>
    <xf numFmtId="1" fontId="4" fillId="0" borderId="59" xfId="0" applyNumberFormat="1" applyFont="1" applyFill="1" applyBorder="1" applyAlignment="1">
      <alignment horizontal="center" vertical="center"/>
    </xf>
    <xf numFmtId="1" fontId="4" fillId="0" borderId="49" xfId="0" applyNumberFormat="1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</cellXfs>
  <cellStyles count="49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2 2" xfId="20" xr:uid="{00000000-0005-0000-0000-000013000000}"/>
    <cellStyle name="Акцент3 2" xfId="21" xr:uid="{00000000-0005-0000-0000-000014000000}"/>
    <cellStyle name="Акцент4 2" xfId="22" xr:uid="{00000000-0005-0000-0000-000015000000}"/>
    <cellStyle name="Акцент5 2" xfId="23" xr:uid="{00000000-0005-0000-0000-000016000000}"/>
    <cellStyle name="Акцент6 2" xfId="24" xr:uid="{00000000-0005-0000-0000-000017000000}"/>
    <cellStyle name="Ввод  2" xfId="25" xr:uid="{00000000-0005-0000-0000-000018000000}"/>
    <cellStyle name="Вывод 2" xfId="26" xr:uid="{00000000-0005-0000-0000-000019000000}"/>
    <cellStyle name="Вычисление 2" xfId="27" xr:uid="{00000000-0005-0000-0000-00001A000000}"/>
    <cellStyle name="Заголовок 1 2" xfId="28" xr:uid="{00000000-0005-0000-0000-00001B000000}"/>
    <cellStyle name="Заголовок 2 2" xfId="29" xr:uid="{00000000-0005-0000-0000-00001C000000}"/>
    <cellStyle name="Заголовок 3 2" xfId="30" xr:uid="{00000000-0005-0000-0000-00001D000000}"/>
    <cellStyle name="Заголовок 4 2" xfId="31" xr:uid="{00000000-0005-0000-0000-00001E000000}"/>
    <cellStyle name="Итог 2" xfId="32" xr:uid="{00000000-0005-0000-0000-00001F000000}"/>
    <cellStyle name="Контрольная ячейка 2" xfId="33" xr:uid="{00000000-0005-0000-0000-000020000000}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 4" xfId="38" xr:uid="{00000000-0005-0000-0000-000026000000}"/>
    <cellStyle name="Обычный 5" xfId="39" xr:uid="{00000000-0005-0000-0000-000027000000}"/>
    <cellStyle name="Обычный_Plan Уч(бакал.) д_о 2013_14а" xfId="40" xr:uid="{00000000-0005-0000-0000-000028000000}"/>
    <cellStyle name="Плохой 2" xfId="41" xr:uid="{00000000-0005-0000-0000-000029000000}"/>
    <cellStyle name="Пояснение 2" xfId="42" xr:uid="{00000000-0005-0000-0000-00002A000000}"/>
    <cellStyle name="Примечание 2" xfId="43" xr:uid="{00000000-0005-0000-0000-00002B000000}"/>
    <cellStyle name="Связанная ячейка 2" xfId="44" xr:uid="{00000000-0005-0000-0000-00002C000000}"/>
    <cellStyle name="Текст предупреждения 2" xfId="45" xr:uid="{00000000-0005-0000-0000-00002D000000}"/>
    <cellStyle name="Финансовый 2" xfId="46" xr:uid="{00000000-0005-0000-0000-00002E000000}"/>
    <cellStyle name="Финансовый 3" xfId="48" xr:uid="{00000000-0005-0000-0000-00005E000000}"/>
    <cellStyle name="Хороший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4"/>
  <sheetViews>
    <sheetView tabSelected="1" zoomScale="68" zoomScaleNormal="68" zoomScaleSheetLayoutView="66" workbookViewId="0">
      <selection sqref="A1:O1"/>
    </sheetView>
  </sheetViews>
  <sheetFormatPr defaultColWidth="3.33203125" defaultRowHeight="15.6" x14ac:dyDescent="0.3"/>
  <cols>
    <col min="1" max="1" width="6.6640625" style="227" customWidth="1"/>
    <col min="2" max="53" width="5.6640625" style="227" customWidth="1"/>
    <col min="54" max="54" width="2.88671875" style="227" customWidth="1"/>
    <col min="55" max="55" width="1.109375" style="227" hidden="1" customWidth="1"/>
    <col min="56" max="57" width="3.33203125" style="227" hidden="1" customWidth="1"/>
    <col min="58" max="16384" width="3.33203125" style="227"/>
  </cols>
  <sheetData>
    <row r="1" spans="1:57" ht="30" x14ac:dyDescent="0.5">
      <c r="A1" s="660" t="s">
        <v>97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1" t="s">
        <v>96</v>
      </c>
      <c r="Q1" s="661"/>
      <c r="R1" s="661"/>
      <c r="S1" s="661"/>
      <c r="T1" s="661"/>
      <c r="U1" s="661"/>
      <c r="V1" s="661"/>
      <c r="W1" s="661"/>
      <c r="X1" s="661"/>
      <c r="Y1" s="661"/>
      <c r="Z1" s="661"/>
      <c r="AA1" s="661"/>
      <c r="AB1" s="661"/>
      <c r="AC1" s="661"/>
      <c r="AD1" s="661"/>
      <c r="AE1" s="661"/>
      <c r="AF1" s="661"/>
      <c r="AG1" s="661"/>
      <c r="AH1" s="661"/>
      <c r="AI1" s="661"/>
      <c r="AJ1" s="661"/>
      <c r="AK1" s="661"/>
      <c r="AL1" s="661"/>
      <c r="AM1" s="661"/>
      <c r="AN1" s="238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</row>
    <row r="2" spans="1:57" ht="30" x14ac:dyDescent="0.5">
      <c r="A2" s="660" t="s">
        <v>99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</row>
    <row r="3" spans="1:57" ht="30.6" x14ac:dyDescent="0.55000000000000004">
      <c r="A3" s="660" t="s">
        <v>131</v>
      </c>
      <c r="B3" s="660"/>
      <c r="C3" s="660"/>
      <c r="D3" s="660"/>
      <c r="E3" s="660"/>
      <c r="F3" s="660"/>
      <c r="G3" s="660"/>
      <c r="H3" s="660"/>
      <c r="I3" s="660"/>
      <c r="J3" s="660"/>
      <c r="K3" s="660"/>
      <c r="L3" s="660"/>
      <c r="M3" s="660"/>
      <c r="N3" s="660"/>
      <c r="O3" s="660"/>
      <c r="P3" s="662" t="s">
        <v>98</v>
      </c>
      <c r="Q3" s="662"/>
      <c r="R3" s="662"/>
      <c r="S3" s="662"/>
      <c r="T3" s="662"/>
      <c r="U3" s="662"/>
      <c r="V3" s="662"/>
      <c r="W3" s="662"/>
      <c r="X3" s="662"/>
      <c r="Y3" s="662"/>
      <c r="Z3" s="662"/>
      <c r="AA3" s="662"/>
      <c r="AB3" s="662"/>
      <c r="AC3" s="662"/>
      <c r="AD3" s="662"/>
      <c r="AE3" s="662"/>
      <c r="AF3" s="662"/>
      <c r="AG3" s="662"/>
      <c r="AH3" s="662"/>
      <c r="AI3" s="662"/>
      <c r="AJ3" s="662"/>
      <c r="AK3" s="662"/>
      <c r="AL3" s="662"/>
      <c r="AM3" s="662"/>
      <c r="AN3" s="677" t="s">
        <v>142</v>
      </c>
      <c r="AO3" s="677"/>
      <c r="AP3" s="677"/>
      <c r="AQ3" s="677"/>
      <c r="AR3" s="677"/>
      <c r="AS3" s="677"/>
      <c r="AT3" s="677"/>
      <c r="AU3" s="677"/>
      <c r="AV3" s="677"/>
      <c r="AW3" s="677"/>
      <c r="AX3" s="677"/>
      <c r="AY3" s="677"/>
      <c r="AZ3" s="677"/>
      <c r="BA3" s="677"/>
    </row>
    <row r="4" spans="1:57" ht="30.6" x14ac:dyDescent="0.55000000000000004">
      <c r="A4" s="678" t="s">
        <v>132</v>
      </c>
      <c r="B4" s="660"/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  <c r="O4" s="660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677"/>
      <c r="AO4" s="677"/>
      <c r="AP4" s="677"/>
      <c r="AQ4" s="677"/>
      <c r="AR4" s="677"/>
      <c r="AS4" s="677"/>
      <c r="AT4" s="677"/>
      <c r="AU4" s="677"/>
      <c r="AV4" s="677"/>
      <c r="AW4" s="677"/>
      <c r="AX4" s="677"/>
      <c r="AY4" s="677"/>
      <c r="AZ4" s="677"/>
      <c r="BA4" s="677"/>
    </row>
    <row r="5" spans="1:57" ht="28.2" x14ac:dyDescent="0.5">
      <c r="A5" s="242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679" t="s">
        <v>100</v>
      </c>
      <c r="Q5" s="680"/>
      <c r="R5" s="680"/>
      <c r="S5" s="680"/>
      <c r="T5" s="680"/>
      <c r="U5" s="680"/>
      <c r="V5" s="680"/>
      <c r="W5" s="680"/>
      <c r="X5" s="680"/>
      <c r="Y5" s="680"/>
      <c r="Z5" s="680"/>
      <c r="AA5" s="680"/>
      <c r="AB5" s="680"/>
      <c r="AC5" s="680"/>
      <c r="AD5" s="680"/>
      <c r="AE5" s="680"/>
      <c r="AF5" s="680"/>
      <c r="AG5" s="680"/>
      <c r="AH5" s="680"/>
      <c r="AI5" s="680"/>
      <c r="AJ5" s="680"/>
      <c r="AK5" s="680"/>
      <c r="AL5" s="680"/>
      <c r="AM5" s="680"/>
      <c r="AN5" s="239"/>
      <c r="AO5" s="239"/>
      <c r="AP5" s="239"/>
      <c r="AQ5" s="239"/>
      <c r="AR5" s="239"/>
      <c r="AS5" s="239"/>
      <c r="AT5" s="239"/>
      <c r="AU5" s="239"/>
      <c r="AV5" s="239"/>
      <c r="AW5" s="239"/>
      <c r="AX5" s="239"/>
      <c r="AY5" s="239"/>
      <c r="AZ5" s="239"/>
      <c r="BA5" s="239"/>
    </row>
    <row r="6" spans="1:57" ht="28.2" x14ac:dyDescent="0.5">
      <c r="A6" s="660" t="s">
        <v>133</v>
      </c>
      <c r="B6" s="660"/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60"/>
      <c r="O6" s="660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681"/>
      <c r="AP6" s="681"/>
      <c r="AQ6" s="681"/>
      <c r="AR6" s="681"/>
      <c r="AS6" s="681"/>
      <c r="AT6" s="681"/>
      <c r="AU6" s="681"/>
      <c r="AV6" s="681"/>
      <c r="AW6" s="681"/>
      <c r="AX6" s="681"/>
      <c r="AY6" s="681"/>
      <c r="AZ6" s="681"/>
      <c r="BA6" s="681"/>
    </row>
    <row r="7" spans="1:57" ht="27.75" customHeight="1" x14ac:dyDescent="0.5">
      <c r="A7" s="660" t="s">
        <v>101</v>
      </c>
      <c r="B7" s="660"/>
      <c r="C7" s="660"/>
      <c r="D7" s="660"/>
      <c r="E7" s="660"/>
      <c r="F7" s="660"/>
      <c r="G7" s="660"/>
      <c r="H7" s="660"/>
      <c r="I7" s="660"/>
      <c r="J7" s="660"/>
      <c r="K7" s="660"/>
      <c r="L7" s="660"/>
      <c r="M7" s="660"/>
      <c r="N7" s="660"/>
      <c r="O7" s="660"/>
      <c r="P7" s="699" t="s">
        <v>134</v>
      </c>
      <c r="Q7" s="699"/>
      <c r="R7" s="699"/>
      <c r="S7" s="699"/>
      <c r="T7" s="699"/>
      <c r="U7" s="699"/>
      <c r="V7" s="699"/>
      <c r="W7" s="699"/>
      <c r="X7" s="699"/>
      <c r="Y7" s="699"/>
      <c r="Z7" s="699"/>
      <c r="AA7" s="699"/>
      <c r="AB7" s="699"/>
      <c r="AC7" s="699"/>
      <c r="AD7" s="699"/>
      <c r="AE7" s="699"/>
      <c r="AF7" s="699"/>
      <c r="AG7" s="699"/>
      <c r="AH7" s="699"/>
      <c r="AI7" s="699"/>
      <c r="AJ7" s="699"/>
      <c r="AK7" s="699"/>
      <c r="AL7" s="699"/>
      <c r="AM7" s="699"/>
      <c r="AN7" s="700" t="s">
        <v>179</v>
      </c>
      <c r="AO7" s="701"/>
      <c r="AP7" s="701"/>
      <c r="AQ7" s="701"/>
      <c r="AR7" s="701"/>
      <c r="AS7" s="701"/>
      <c r="AT7" s="701"/>
      <c r="AU7" s="701"/>
      <c r="AV7" s="701"/>
      <c r="AW7" s="701"/>
      <c r="AX7" s="701"/>
      <c r="AY7" s="701"/>
      <c r="AZ7" s="701"/>
      <c r="BA7" s="701"/>
    </row>
    <row r="8" spans="1:57" ht="26.25" customHeight="1" x14ac:dyDescent="0.45">
      <c r="A8" s="244"/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699" t="s">
        <v>136</v>
      </c>
      <c r="Q8" s="699"/>
      <c r="R8" s="699"/>
      <c r="S8" s="699"/>
      <c r="T8" s="699"/>
      <c r="U8" s="699"/>
      <c r="V8" s="699"/>
      <c r="W8" s="699"/>
      <c r="X8" s="699"/>
      <c r="Y8" s="699"/>
      <c r="Z8" s="699"/>
      <c r="AA8" s="699"/>
      <c r="AB8" s="699"/>
      <c r="AC8" s="699"/>
      <c r="AD8" s="699"/>
      <c r="AE8" s="699"/>
      <c r="AF8" s="699"/>
      <c r="AG8" s="699"/>
      <c r="AH8" s="699"/>
      <c r="AI8" s="699"/>
      <c r="AJ8" s="699"/>
      <c r="AK8" s="699"/>
      <c r="AL8" s="699"/>
      <c r="AM8" s="699"/>
      <c r="AN8" s="245"/>
      <c r="AO8" s="245"/>
      <c r="AP8" s="245"/>
      <c r="AQ8" s="245"/>
      <c r="AR8" s="245"/>
      <c r="AS8" s="245"/>
      <c r="AT8" s="245"/>
      <c r="AU8" s="245"/>
      <c r="AV8" s="245"/>
      <c r="AW8" s="245"/>
      <c r="AX8" s="245"/>
      <c r="AY8" s="245"/>
      <c r="AZ8" s="245"/>
      <c r="BA8" s="245"/>
    </row>
    <row r="9" spans="1:57" ht="26.25" customHeight="1" x14ac:dyDescent="0.45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699" t="s">
        <v>137</v>
      </c>
      <c r="Q9" s="699"/>
      <c r="R9" s="699"/>
      <c r="S9" s="699"/>
      <c r="T9" s="699"/>
      <c r="U9" s="699"/>
      <c r="V9" s="699"/>
      <c r="W9" s="699"/>
      <c r="X9" s="699"/>
      <c r="Y9" s="699"/>
      <c r="Z9" s="699"/>
      <c r="AA9" s="699"/>
      <c r="AB9" s="699"/>
      <c r="AC9" s="699"/>
      <c r="AD9" s="699"/>
      <c r="AE9" s="699"/>
      <c r="AF9" s="699"/>
      <c r="AG9" s="699"/>
      <c r="AH9" s="699"/>
      <c r="AI9" s="699"/>
      <c r="AJ9" s="699"/>
      <c r="AK9" s="699"/>
      <c r="AL9" s="699"/>
      <c r="AM9" s="699"/>
      <c r="AN9" s="682" t="s">
        <v>180</v>
      </c>
      <c r="AO9" s="682"/>
      <c r="AP9" s="682"/>
      <c r="AQ9" s="682"/>
      <c r="AR9" s="682"/>
      <c r="AS9" s="682"/>
      <c r="AT9" s="682"/>
      <c r="AU9" s="682"/>
      <c r="AV9" s="682"/>
      <c r="AW9" s="682"/>
      <c r="AX9" s="682"/>
      <c r="AY9" s="682"/>
      <c r="AZ9" s="682"/>
      <c r="BA9" s="682"/>
    </row>
    <row r="10" spans="1:57" ht="25.5" customHeight="1" x14ac:dyDescent="0.4">
      <c r="A10" s="244"/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667" t="s">
        <v>135</v>
      </c>
      <c r="Q10" s="668"/>
      <c r="R10" s="668"/>
      <c r="S10" s="668"/>
      <c r="T10" s="668"/>
      <c r="U10" s="668"/>
      <c r="V10" s="668"/>
      <c r="W10" s="668"/>
      <c r="X10" s="668"/>
      <c r="Y10" s="668"/>
      <c r="Z10" s="668"/>
      <c r="AA10" s="668"/>
      <c r="AB10" s="668"/>
      <c r="AC10" s="668"/>
      <c r="AD10" s="668"/>
      <c r="AE10" s="668"/>
      <c r="AF10" s="668"/>
      <c r="AG10" s="668"/>
      <c r="AH10" s="668"/>
      <c r="AI10" s="668"/>
      <c r="AJ10" s="668"/>
      <c r="AK10" s="668"/>
      <c r="AL10" s="669"/>
      <c r="AM10" s="669"/>
      <c r="AN10" s="682"/>
      <c r="AO10" s="682"/>
      <c r="AP10" s="682"/>
      <c r="AQ10" s="682"/>
      <c r="AR10" s="682"/>
      <c r="AS10" s="682"/>
      <c r="AT10" s="682"/>
      <c r="AU10" s="682"/>
      <c r="AV10" s="682"/>
      <c r="AW10" s="682"/>
      <c r="AX10" s="682"/>
      <c r="AY10" s="682"/>
      <c r="AZ10" s="682"/>
      <c r="BA10" s="682"/>
    </row>
    <row r="11" spans="1:57" ht="25.2" x14ac:dyDescent="0.45">
      <c r="A11" s="244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670" t="s">
        <v>138</v>
      </c>
      <c r="Q11" s="670"/>
      <c r="R11" s="670"/>
      <c r="S11" s="670"/>
      <c r="T11" s="670"/>
      <c r="U11" s="670"/>
      <c r="V11" s="670"/>
      <c r="W11" s="670"/>
      <c r="X11" s="670"/>
      <c r="Y11" s="670"/>
      <c r="Z11" s="670"/>
      <c r="AA11" s="670"/>
      <c r="AB11" s="670"/>
      <c r="AC11" s="670"/>
      <c r="AD11" s="670"/>
      <c r="AE11" s="670"/>
      <c r="AF11" s="670"/>
      <c r="AG11" s="670"/>
      <c r="AH11" s="670"/>
      <c r="AI11" s="670"/>
      <c r="AJ11" s="670"/>
      <c r="AK11" s="670"/>
      <c r="AL11" s="670"/>
      <c r="AM11" s="670"/>
      <c r="AN11" s="247"/>
      <c r="AO11" s="247"/>
      <c r="AP11" s="247"/>
      <c r="AQ11" s="247"/>
      <c r="AR11" s="247"/>
      <c r="AS11" s="247"/>
      <c r="AT11" s="247"/>
      <c r="AU11" s="247"/>
      <c r="AV11" s="247"/>
      <c r="AW11" s="247"/>
      <c r="AX11" s="247"/>
      <c r="AY11" s="247"/>
      <c r="AZ11" s="247"/>
      <c r="BA11" s="247"/>
    </row>
    <row r="12" spans="1:57" ht="25.2" x14ac:dyDescent="0.45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7"/>
      <c r="AO12" s="247"/>
      <c r="AP12" s="247"/>
      <c r="AQ12" s="247"/>
      <c r="AR12" s="247"/>
      <c r="AS12" s="247"/>
      <c r="AT12" s="247"/>
      <c r="AU12" s="247"/>
      <c r="AV12" s="247"/>
      <c r="AW12" s="247"/>
      <c r="AX12" s="247"/>
      <c r="AY12" s="247"/>
      <c r="AZ12" s="247"/>
      <c r="BA12" s="247"/>
    </row>
    <row r="13" spans="1:57" ht="25.2" x14ac:dyDescent="0.45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</row>
    <row r="14" spans="1:57" ht="25.2" x14ac:dyDescent="0.45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</row>
    <row r="15" spans="1:57" s="228" customFormat="1" ht="31.5" customHeight="1" thickBot="1" x14ac:dyDescent="0.4">
      <c r="A15" s="663" t="s">
        <v>143</v>
      </c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663"/>
      <c r="R15" s="663"/>
      <c r="S15" s="663"/>
      <c r="T15" s="663"/>
      <c r="U15" s="663"/>
      <c r="V15" s="663"/>
      <c r="W15" s="663"/>
      <c r="X15" s="663"/>
      <c r="Y15" s="663"/>
      <c r="Z15" s="663"/>
      <c r="AA15" s="663"/>
      <c r="AB15" s="663"/>
      <c r="AC15" s="663"/>
      <c r="AD15" s="663"/>
      <c r="AE15" s="663"/>
      <c r="AF15" s="663"/>
      <c r="AG15" s="663"/>
      <c r="AH15" s="663"/>
      <c r="AI15" s="663"/>
      <c r="AJ15" s="663"/>
      <c r="AK15" s="663"/>
      <c r="AL15" s="663"/>
      <c r="AM15" s="663"/>
      <c r="AN15" s="663"/>
      <c r="AO15" s="663"/>
      <c r="AP15" s="663"/>
      <c r="AQ15" s="663"/>
      <c r="AR15" s="663"/>
      <c r="AS15" s="663"/>
      <c r="AT15" s="663"/>
      <c r="AU15" s="663"/>
      <c r="AV15" s="663"/>
      <c r="AW15" s="663"/>
      <c r="AX15" s="663"/>
      <c r="AY15" s="663"/>
      <c r="AZ15" s="663"/>
      <c r="BA15" s="663"/>
      <c r="BB15" s="229"/>
      <c r="BC15" s="229"/>
      <c r="BD15" s="229"/>
      <c r="BE15" s="229"/>
    </row>
    <row r="16" spans="1:57" s="228" customFormat="1" ht="31.5" customHeight="1" thickBot="1" x14ac:dyDescent="0.4">
      <c r="A16" s="711" t="s">
        <v>102</v>
      </c>
      <c r="B16" s="713" t="s">
        <v>103</v>
      </c>
      <c r="C16" s="714"/>
      <c r="D16" s="714"/>
      <c r="E16" s="715"/>
      <c r="F16" s="713" t="s">
        <v>104</v>
      </c>
      <c r="G16" s="714"/>
      <c r="H16" s="714"/>
      <c r="I16" s="714"/>
      <c r="J16" s="683" t="s">
        <v>105</v>
      </c>
      <c r="K16" s="684"/>
      <c r="L16" s="684"/>
      <c r="M16" s="684"/>
      <c r="N16" s="685"/>
      <c r="O16" s="686" t="s">
        <v>106</v>
      </c>
      <c r="P16" s="686"/>
      <c r="Q16" s="686"/>
      <c r="R16" s="687"/>
      <c r="S16" s="688" t="s">
        <v>107</v>
      </c>
      <c r="T16" s="689"/>
      <c r="U16" s="689"/>
      <c r="V16" s="689"/>
      <c r="W16" s="690"/>
      <c r="X16" s="689" t="s">
        <v>108</v>
      </c>
      <c r="Y16" s="689"/>
      <c r="Z16" s="689"/>
      <c r="AA16" s="689"/>
      <c r="AB16" s="688" t="s">
        <v>109</v>
      </c>
      <c r="AC16" s="689"/>
      <c r="AD16" s="689"/>
      <c r="AE16" s="690"/>
      <c r="AF16" s="691" t="s">
        <v>110</v>
      </c>
      <c r="AG16" s="691"/>
      <c r="AH16" s="691"/>
      <c r="AI16" s="691"/>
      <c r="AJ16" s="688" t="s">
        <v>111</v>
      </c>
      <c r="AK16" s="689"/>
      <c r="AL16" s="689"/>
      <c r="AM16" s="689"/>
      <c r="AN16" s="690"/>
      <c r="AO16" s="692" t="s">
        <v>112</v>
      </c>
      <c r="AP16" s="693"/>
      <c r="AQ16" s="693"/>
      <c r="AR16" s="694"/>
      <c r="AS16" s="689" t="s">
        <v>113</v>
      </c>
      <c r="AT16" s="689"/>
      <c r="AU16" s="689"/>
      <c r="AV16" s="689"/>
      <c r="AW16" s="690"/>
      <c r="AX16" s="695" t="s">
        <v>114</v>
      </c>
      <c r="AY16" s="696"/>
      <c r="AZ16" s="696"/>
      <c r="BA16" s="697"/>
      <c r="BB16" s="229"/>
      <c r="BC16" s="229"/>
      <c r="BD16" s="229"/>
      <c r="BE16" s="229"/>
    </row>
    <row r="17" spans="1:57" s="228" customFormat="1" ht="31.5" customHeight="1" thickBot="1" x14ac:dyDescent="0.4">
      <c r="A17" s="712"/>
      <c r="B17" s="256">
        <v>1</v>
      </c>
      <c r="C17" s="257">
        <v>2</v>
      </c>
      <c r="D17" s="257">
        <v>3</v>
      </c>
      <c r="E17" s="258">
        <v>4</v>
      </c>
      <c r="F17" s="259">
        <v>5</v>
      </c>
      <c r="G17" s="257">
        <v>6</v>
      </c>
      <c r="H17" s="257">
        <v>7</v>
      </c>
      <c r="I17" s="260">
        <v>8</v>
      </c>
      <c r="J17" s="612">
        <v>9</v>
      </c>
      <c r="K17" s="613">
        <v>10</v>
      </c>
      <c r="L17" s="613">
        <v>11</v>
      </c>
      <c r="M17" s="613">
        <v>12</v>
      </c>
      <c r="N17" s="614">
        <v>13</v>
      </c>
      <c r="O17" s="615">
        <v>14</v>
      </c>
      <c r="P17" s="261">
        <v>15</v>
      </c>
      <c r="Q17" s="262">
        <v>16</v>
      </c>
      <c r="R17" s="263">
        <v>17</v>
      </c>
      <c r="S17" s="612">
        <v>18</v>
      </c>
      <c r="T17" s="613">
        <v>19</v>
      </c>
      <c r="U17" s="613">
        <v>20</v>
      </c>
      <c r="V17" s="613">
        <v>21</v>
      </c>
      <c r="W17" s="614">
        <v>22</v>
      </c>
      <c r="X17" s="259">
        <v>23</v>
      </c>
      <c r="Y17" s="257">
        <v>24</v>
      </c>
      <c r="Z17" s="257">
        <v>25</v>
      </c>
      <c r="AA17" s="260">
        <v>26</v>
      </c>
      <c r="AB17" s="256">
        <v>27</v>
      </c>
      <c r="AC17" s="257">
        <v>28</v>
      </c>
      <c r="AD17" s="257">
        <v>29</v>
      </c>
      <c r="AE17" s="258">
        <v>30</v>
      </c>
      <c r="AF17" s="261">
        <v>31</v>
      </c>
      <c r="AG17" s="262">
        <v>32</v>
      </c>
      <c r="AH17" s="262">
        <v>33</v>
      </c>
      <c r="AI17" s="263">
        <v>34</v>
      </c>
      <c r="AJ17" s="256">
        <v>35</v>
      </c>
      <c r="AK17" s="257">
        <v>36</v>
      </c>
      <c r="AL17" s="257">
        <v>37</v>
      </c>
      <c r="AM17" s="257">
        <v>38</v>
      </c>
      <c r="AN17" s="258">
        <v>39</v>
      </c>
      <c r="AO17" s="264">
        <v>40</v>
      </c>
      <c r="AP17" s="262">
        <v>41</v>
      </c>
      <c r="AQ17" s="262">
        <v>42</v>
      </c>
      <c r="AR17" s="265">
        <v>43</v>
      </c>
      <c r="AS17" s="259">
        <v>44</v>
      </c>
      <c r="AT17" s="257">
        <v>45</v>
      </c>
      <c r="AU17" s="257">
        <v>46</v>
      </c>
      <c r="AV17" s="257">
        <v>47</v>
      </c>
      <c r="AW17" s="258">
        <v>48</v>
      </c>
      <c r="AX17" s="266">
        <v>49</v>
      </c>
      <c r="AY17" s="267">
        <v>50</v>
      </c>
      <c r="AZ17" s="267">
        <v>51</v>
      </c>
      <c r="BA17" s="268">
        <v>52</v>
      </c>
      <c r="BB17" s="229"/>
      <c r="BC17" s="229"/>
      <c r="BD17" s="229"/>
      <c r="BE17" s="229"/>
    </row>
    <row r="18" spans="1:57" s="228" customFormat="1" ht="31.5" customHeight="1" x14ac:dyDescent="0.4">
      <c r="A18" s="269">
        <v>1</v>
      </c>
      <c r="B18" s="270" t="s">
        <v>117</v>
      </c>
      <c r="C18" s="271" t="s">
        <v>118</v>
      </c>
      <c r="D18" s="271" t="s">
        <v>115</v>
      </c>
      <c r="E18" s="272" t="s">
        <v>115</v>
      </c>
      <c r="F18" s="273" t="s">
        <v>115</v>
      </c>
      <c r="G18" s="271" t="s">
        <v>115</v>
      </c>
      <c r="H18" s="271" t="s">
        <v>115</v>
      </c>
      <c r="I18" s="274" t="s">
        <v>115</v>
      </c>
      <c r="J18" s="270" t="s">
        <v>115</v>
      </c>
      <c r="K18" s="271" t="s">
        <v>115</v>
      </c>
      <c r="L18" s="271" t="s">
        <v>115</v>
      </c>
      <c r="M18" s="271" t="s">
        <v>115</v>
      </c>
      <c r="N18" s="272" t="s">
        <v>115</v>
      </c>
      <c r="O18" s="273" t="s">
        <v>115</v>
      </c>
      <c r="P18" s="271" t="s">
        <v>115</v>
      </c>
      <c r="Q18" s="275" t="s">
        <v>118</v>
      </c>
      <c r="R18" s="276" t="s">
        <v>116</v>
      </c>
      <c r="S18" s="277" t="s">
        <v>116</v>
      </c>
      <c r="T18" s="271" t="s">
        <v>117</v>
      </c>
      <c r="U18" s="271" t="s">
        <v>115</v>
      </c>
      <c r="V18" s="271" t="s">
        <v>115</v>
      </c>
      <c r="W18" s="272" t="s">
        <v>115</v>
      </c>
      <c r="X18" s="273" t="s">
        <v>115</v>
      </c>
      <c r="Y18" s="271" t="s">
        <v>115</v>
      </c>
      <c r="Z18" s="271" t="s">
        <v>115</v>
      </c>
      <c r="AA18" s="274" t="s">
        <v>115</v>
      </c>
      <c r="AB18" s="270" t="s">
        <v>115</v>
      </c>
      <c r="AC18" s="275" t="s">
        <v>118</v>
      </c>
      <c r="AD18" s="271" t="s">
        <v>116</v>
      </c>
      <c r="AE18" s="616" t="s">
        <v>341</v>
      </c>
      <c r="AF18" s="273" t="s">
        <v>94</v>
      </c>
      <c r="AG18" s="275" t="s">
        <v>119</v>
      </c>
      <c r="AH18" s="275" t="s">
        <v>119</v>
      </c>
      <c r="AI18" s="276" t="s">
        <v>119</v>
      </c>
      <c r="AJ18" s="277" t="s">
        <v>119</v>
      </c>
      <c r="AK18" s="275" t="s">
        <v>119</v>
      </c>
      <c r="AL18" s="275" t="s">
        <v>119</v>
      </c>
      <c r="AM18" s="275" t="s">
        <v>119</v>
      </c>
      <c r="AN18" s="276" t="s">
        <v>119</v>
      </c>
      <c r="AO18" s="277" t="s">
        <v>119</v>
      </c>
      <c r="AP18" s="278" t="s">
        <v>116</v>
      </c>
      <c r="AQ18" s="278" t="s">
        <v>116</v>
      </c>
      <c r="AR18" s="279" t="s">
        <v>117</v>
      </c>
      <c r="AS18" s="280" t="s">
        <v>117</v>
      </c>
      <c r="AT18" s="278" t="s">
        <v>117</v>
      </c>
      <c r="AU18" s="278" t="s">
        <v>117</v>
      </c>
      <c r="AV18" s="278" t="s">
        <v>117</v>
      </c>
      <c r="AW18" s="281" t="s">
        <v>117</v>
      </c>
      <c r="AX18" s="282" t="s">
        <v>117</v>
      </c>
      <c r="AY18" s="283" t="s">
        <v>117</v>
      </c>
      <c r="AZ18" s="283" t="s">
        <v>117</v>
      </c>
      <c r="BA18" s="284" t="s">
        <v>117</v>
      </c>
      <c r="BB18" s="229"/>
      <c r="BC18" s="229"/>
      <c r="BD18" s="229"/>
      <c r="BE18" s="229"/>
    </row>
    <row r="19" spans="1:57" s="228" customFormat="1" ht="31.5" customHeight="1" thickBot="1" x14ac:dyDescent="0.45">
      <c r="A19" s="285">
        <v>2</v>
      </c>
      <c r="B19" s="286" t="s">
        <v>117</v>
      </c>
      <c r="C19" s="290" t="s">
        <v>118</v>
      </c>
      <c r="D19" s="290" t="s">
        <v>118</v>
      </c>
      <c r="E19" s="617" t="s">
        <v>118</v>
      </c>
      <c r="F19" s="288" t="s">
        <v>115</v>
      </c>
      <c r="G19" s="290" t="s">
        <v>118</v>
      </c>
      <c r="H19" s="290" t="s">
        <v>118</v>
      </c>
      <c r="I19" s="617" t="s">
        <v>118</v>
      </c>
      <c r="J19" s="286" t="s">
        <v>115</v>
      </c>
      <c r="K19" s="290" t="s">
        <v>118</v>
      </c>
      <c r="L19" s="290" t="s">
        <v>118</v>
      </c>
      <c r="M19" s="290" t="s">
        <v>118</v>
      </c>
      <c r="N19" s="617" t="s">
        <v>118</v>
      </c>
      <c r="O19" s="288" t="s">
        <v>115</v>
      </c>
      <c r="P19" s="290" t="s">
        <v>118</v>
      </c>
      <c r="Q19" s="290" t="s">
        <v>118</v>
      </c>
      <c r="R19" s="291" t="s">
        <v>116</v>
      </c>
      <c r="S19" s="292" t="s">
        <v>116</v>
      </c>
      <c r="T19" s="611" t="s">
        <v>117</v>
      </c>
      <c r="U19" s="611" t="s">
        <v>115</v>
      </c>
      <c r="V19" s="611" t="s">
        <v>115</v>
      </c>
      <c r="W19" s="287" t="s">
        <v>115</v>
      </c>
      <c r="X19" s="288" t="s">
        <v>115</v>
      </c>
      <c r="Y19" s="611" t="s">
        <v>115</v>
      </c>
      <c r="Z19" s="290" t="s">
        <v>118</v>
      </c>
      <c r="AA19" s="289" t="s">
        <v>115</v>
      </c>
      <c r="AB19" s="286" t="s">
        <v>115</v>
      </c>
      <c r="AC19" s="290" t="s">
        <v>118</v>
      </c>
      <c r="AD19" s="611" t="s">
        <v>116</v>
      </c>
      <c r="AE19" s="617" t="s">
        <v>341</v>
      </c>
      <c r="AF19" s="288" t="s">
        <v>94</v>
      </c>
      <c r="AG19" s="290" t="s">
        <v>119</v>
      </c>
      <c r="AH19" s="290" t="s">
        <v>119</v>
      </c>
      <c r="AI19" s="291" t="s">
        <v>119</v>
      </c>
      <c r="AJ19" s="292" t="s">
        <v>119</v>
      </c>
      <c r="AK19" s="290" t="s">
        <v>119</v>
      </c>
      <c r="AL19" s="290" t="s">
        <v>119</v>
      </c>
      <c r="AM19" s="290" t="s">
        <v>119</v>
      </c>
      <c r="AN19" s="291" t="s">
        <v>119</v>
      </c>
      <c r="AO19" s="292" t="s">
        <v>119</v>
      </c>
      <c r="AP19" s="293" t="s">
        <v>116</v>
      </c>
      <c r="AQ19" s="293" t="s">
        <v>116</v>
      </c>
      <c r="AR19" s="294" t="s">
        <v>117</v>
      </c>
      <c r="AS19" s="295" t="s">
        <v>117</v>
      </c>
      <c r="AT19" s="293" t="s">
        <v>117</v>
      </c>
      <c r="AU19" s="293" t="s">
        <v>117</v>
      </c>
      <c r="AV19" s="293" t="s">
        <v>117</v>
      </c>
      <c r="AW19" s="296" t="s">
        <v>117</v>
      </c>
      <c r="AX19" s="297" t="s">
        <v>117</v>
      </c>
      <c r="AY19" s="298" t="s">
        <v>117</v>
      </c>
      <c r="AZ19" s="298" t="s">
        <v>117</v>
      </c>
      <c r="BA19" s="299" t="s">
        <v>117</v>
      </c>
      <c r="BB19" s="229"/>
      <c r="BC19" s="229"/>
      <c r="BD19" s="229"/>
      <c r="BE19" s="229"/>
    </row>
    <row r="20" spans="1:57" s="228" customFormat="1" ht="31.5" customHeight="1" thickBot="1" x14ac:dyDescent="0.45">
      <c r="A20" s="301">
        <v>3</v>
      </c>
      <c r="B20" s="302" t="s">
        <v>117</v>
      </c>
      <c r="C20" s="303" t="s">
        <v>118</v>
      </c>
      <c r="D20" s="303" t="s">
        <v>118</v>
      </c>
      <c r="E20" s="304" t="s">
        <v>118</v>
      </c>
      <c r="F20" s="305" t="s">
        <v>118</v>
      </c>
      <c r="G20" s="303" t="s">
        <v>118</v>
      </c>
      <c r="H20" s="303" t="s">
        <v>118</v>
      </c>
      <c r="I20" s="306" t="s">
        <v>118</v>
      </c>
      <c r="J20" s="302" t="s">
        <v>118</v>
      </c>
      <c r="K20" s="303" t="s">
        <v>118</v>
      </c>
      <c r="L20" s="303" t="s">
        <v>118</v>
      </c>
      <c r="M20" s="303" t="s">
        <v>118</v>
      </c>
      <c r="N20" s="304" t="s">
        <v>118</v>
      </c>
      <c r="O20" s="305" t="s">
        <v>118</v>
      </c>
      <c r="P20" s="303" t="s">
        <v>118</v>
      </c>
      <c r="Q20" s="303" t="s">
        <v>118</v>
      </c>
      <c r="R20" s="306" t="s">
        <v>116</v>
      </c>
      <c r="S20" s="302" t="s">
        <v>116</v>
      </c>
      <c r="T20" s="303" t="s">
        <v>117</v>
      </c>
      <c r="U20" s="303" t="s">
        <v>118</v>
      </c>
      <c r="V20" s="303" t="s">
        <v>118</v>
      </c>
      <c r="W20" s="304" t="s">
        <v>118</v>
      </c>
      <c r="X20" s="305" t="s">
        <v>118</v>
      </c>
      <c r="Y20" s="303" t="s">
        <v>118</v>
      </c>
      <c r="Z20" s="303" t="s">
        <v>118</v>
      </c>
      <c r="AA20" s="306" t="s">
        <v>118</v>
      </c>
      <c r="AB20" s="302" t="s">
        <v>118</v>
      </c>
      <c r="AC20" s="303" t="s">
        <v>118</v>
      </c>
      <c r="AD20" s="303" t="s">
        <v>116</v>
      </c>
      <c r="AE20" s="304" t="s">
        <v>341</v>
      </c>
      <c r="AF20" s="305" t="s">
        <v>94</v>
      </c>
      <c r="AG20" s="303" t="s">
        <v>119</v>
      </c>
      <c r="AH20" s="303" t="s">
        <v>119</v>
      </c>
      <c r="AI20" s="306" t="s">
        <v>119</v>
      </c>
      <c r="AJ20" s="302" t="s">
        <v>119</v>
      </c>
      <c r="AK20" s="303" t="s">
        <v>119</v>
      </c>
      <c r="AL20" s="303" t="s">
        <v>119</v>
      </c>
      <c r="AM20" s="303" t="s">
        <v>119</v>
      </c>
      <c r="AN20" s="304" t="s">
        <v>119</v>
      </c>
      <c r="AO20" s="302" t="s">
        <v>116</v>
      </c>
      <c r="AP20" s="300" t="s">
        <v>116</v>
      </c>
      <c r="AQ20" s="300" t="s">
        <v>139</v>
      </c>
      <c r="AR20" s="324" t="s">
        <v>139</v>
      </c>
      <c r="AS20" s="716"/>
      <c r="AT20" s="717"/>
      <c r="AU20" s="717"/>
      <c r="AV20" s="717"/>
      <c r="AW20" s="717"/>
      <c r="AX20" s="717"/>
      <c r="AY20" s="717"/>
      <c r="AZ20" s="717"/>
      <c r="BA20" s="718"/>
      <c r="BB20" s="229"/>
      <c r="BC20" s="229"/>
      <c r="BD20" s="229"/>
      <c r="BE20" s="229"/>
    </row>
    <row r="21" spans="1:57" ht="24.9" customHeight="1" x14ac:dyDescent="0.4">
      <c r="A21" s="307"/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9"/>
      <c r="AQ21" s="309"/>
      <c r="AR21" s="309"/>
      <c r="AS21" s="310"/>
      <c r="AT21" s="253"/>
      <c r="AU21" s="253"/>
      <c r="AV21" s="253"/>
      <c r="AW21" s="253"/>
      <c r="AX21" s="253"/>
      <c r="AY21" s="253"/>
      <c r="AZ21" s="253"/>
      <c r="BA21" s="253"/>
      <c r="BB21" s="230"/>
      <c r="BC21" s="231"/>
      <c r="BD21" s="230"/>
      <c r="BE21" s="231"/>
    </row>
    <row r="22" spans="1:57" s="235" customFormat="1" ht="24.9" customHeight="1" x14ac:dyDescent="0.4">
      <c r="A22" s="703" t="s">
        <v>342</v>
      </c>
      <c r="B22" s="703"/>
      <c r="C22" s="703"/>
      <c r="D22" s="703"/>
      <c r="E22" s="703"/>
      <c r="F22" s="703"/>
      <c r="G22" s="703"/>
      <c r="H22" s="703"/>
      <c r="I22" s="703"/>
      <c r="J22" s="704"/>
      <c r="K22" s="704"/>
      <c r="L22" s="704"/>
      <c r="M22" s="704"/>
      <c r="N22" s="704"/>
      <c r="O22" s="704"/>
      <c r="P22" s="704"/>
      <c r="Q22" s="704"/>
      <c r="R22" s="704"/>
      <c r="S22" s="704"/>
      <c r="T22" s="704"/>
      <c r="U22" s="704"/>
      <c r="V22" s="704"/>
      <c r="W22" s="704"/>
      <c r="X22" s="704"/>
      <c r="Y22" s="704"/>
      <c r="Z22" s="704"/>
      <c r="AA22" s="704"/>
      <c r="AB22" s="704"/>
      <c r="AC22" s="704"/>
      <c r="AD22" s="704"/>
      <c r="AE22" s="704"/>
      <c r="AF22" s="704"/>
      <c r="AG22" s="704"/>
      <c r="AH22" s="704"/>
      <c r="AI22" s="704"/>
      <c r="AJ22" s="704"/>
      <c r="AK22" s="704"/>
      <c r="AL22" s="704"/>
      <c r="AM22" s="704"/>
      <c r="AN22" s="704"/>
      <c r="AO22" s="704"/>
      <c r="AP22" s="704"/>
      <c r="AQ22" s="704"/>
      <c r="AR22" s="704"/>
      <c r="AS22" s="704"/>
      <c r="AT22" s="704"/>
      <c r="AU22" s="704"/>
      <c r="AV22" s="249"/>
      <c r="AW22" s="311"/>
      <c r="AX22" s="311"/>
      <c r="AY22" s="311"/>
      <c r="AZ22" s="311"/>
      <c r="BA22" s="311"/>
      <c r="BB22" s="227"/>
      <c r="BC22" s="227"/>
      <c r="BD22" s="227"/>
      <c r="BE22" s="227"/>
    </row>
    <row r="23" spans="1:57" s="235" customFormat="1" ht="24.9" customHeight="1" x14ac:dyDescent="0.35">
      <c r="A23" s="248"/>
      <c r="B23" s="248"/>
      <c r="C23" s="248"/>
      <c r="D23" s="248"/>
      <c r="E23" s="248"/>
      <c r="F23" s="248"/>
      <c r="G23" s="248"/>
      <c r="H23" s="248"/>
      <c r="I23" s="248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249"/>
      <c r="AP23" s="249"/>
      <c r="AQ23" s="249"/>
      <c r="AR23" s="249"/>
      <c r="AS23" s="249"/>
      <c r="AT23" s="249"/>
      <c r="AU23" s="249"/>
      <c r="AV23" s="233"/>
      <c r="AW23" s="234"/>
      <c r="AX23" s="234"/>
      <c r="AY23" s="234"/>
      <c r="AZ23" s="234"/>
      <c r="BA23" s="234"/>
      <c r="BB23" s="227"/>
      <c r="BC23" s="227"/>
      <c r="BD23" s="227"/>
      <c r="BE23" s="227"/>
    </row>
    <row r="24" spans="1:57" s="235" customFormat="1" ht="17.399999999999999" x14ac:dyDescent="0.3">
      <c r="A24" s="232"/>
      <c r="B24" s="232"/>
      <c r="C24" s="232"/>
      <c r="D24" s="232"/>
      <c r="E24" s="232"/>
      <c r="F24" s="232"/>
      <c r="G24" s="232"/>
      <c r="H24" s="232"/>
      <c r="I24" s="232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4"/>
      <c r="AX24" s="234"/>
      <c r="AY24" s="234"/>
      <c r="AZ24" s="234"/>
      <c r="BA24" s="234"/>
      <c r="BB24" s="227"/>
      <c r="BC24" s="227"/>
      <c r="BD24" s="227"/>
      <c r="BE24" s="227"/>
    </row>
    <row r="25" spans="1:57" ht="31.5" customHeight="1" x14ac:dyDescent="0.4">
      <c r="A25" s="629" t="s">
        <v>120</v>
      </c>
      <c r="B25" s="629"/>
      <c r="C25" s="629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236"/>
      <c r="AA25" s="629" t="s">
        <v>121</v>
      </c>
      <c r="AB25" s="629"/>
      <c r="AC25" s="629"/>
      <c r="AD25" s="629"/>
      <c r="AE25" s="629"/>
      <c r="AF25" s="629"/>
      <c r="AG25" s="629"/>
      <c r="AH25" s="629"/>
      <c r="AI25" s="629"/>
      <c r="AJ25" s="629"/>
      <c r="AK25" s="629"/>
      <c r="AL25" s="629"/>
      <c r="AM25" s="629"/>
      <c r="AN25" s="629"/>
      <c r="AO25" s="237"/>
      <c r="AP25" s="629" t="s">
        <v>177</v>
      </c>
      <c r="AQ25" s="629"/>
      <c r="AR25" s="629"/>
      <c r="AS25" s="629"/>
      <c r="AT25" s="629"/>
      <c r="AU25" s="629"/>
      <c r="AV25" s="629"/>
      <c r="AW25" s="629"/>
      <c r="AX25" s="629"/>
      <c r="AY25" s="629"/>
      <c r="AZ25" s="629"/>
      <c r="BA25" s="629"/>
    </row>
    <row r="26" spans="1:57" ht="39.9" customHeight="1" x14ac:dyDescent="0.3">
      <c r="A26" s="702" t="s">
        <v>102</v>
      </c>
      <c r="B26" s="632"/>
      <c r="C26" s="705" t="s">
        <v>122</v>
      </c>
      <c r="D26" s="631"/>
      <c r="E26" s="631"/>
      <c r="F26" s="632"/>
      <c r="G26" s="630" t="s">
        <v>141</v>
      </c>
      <c r="H26" s="631"/>
      <c r="I26" s="632"/>
      <c r="J26" s="630" t="s">
        <v>123</v>
      </c>
      <c r="K26" s="631"/>
      <c r="L26" s="631"/>
      <c r="M26" s="631"/>
      <c r="N26" s="632"/>
      <c r="O26" s="630" t="s">
        <v>124</v>
      </c>
      <c r="P26" s="631"/>
      <c r="Q26" s="632"/>
      <c r="R26" s="630" t="s">
        <v>144</v>
      </c>
      <c r="S26" s="706"/>
      <c r="T26" s="630" t="s">
        <v>125</v>
      </c>
      <c r="U26" s="631"/>
      <c r="V26" s="631"/>
      <c r="W26" s="632"/>
      <c r="X26" s="630" t="s">
        <v>126</v>
      </c>
      <c r="Y26" s="632"/>
      <c r="Z26" s="250"/>
      <c r="AA26" s="676" t="s">
        <v>127</v>
      </c>
      <c r="AB26" s="676"/>
      <c r="AC26" s="676"/>
      <c r="AD26" s="676"/>
      <c r="AE26" s="676"/>
      <c r="AF26" s="676"/>
      <c r="AG26" s="676"/>
      <c r="AH26" s="639" t="s">
        <v>128</v>
      </c>
      <c r="AI26" s="639"/>
      <c r="AJ26" s="639"/>
      <c r="AK26" s="640" t="s">
        <v>129</v>
      </c>
      <c r="AL26" s="640"/>
      <c r="AM26" s="640"/>
      <c r="AN26" s="640"/>
      <c r="AO26" s="251"/>
      <c r="AP26" s="698" t="s">
        <v>145</v>
      </c>
      <c r="AQ26" s="698"/>
      <c r="AR26" s="698"/>
      <c r="AS26" s="642" t="s">
        <v>146</v>
      </c>
      <c r="AT26" s="643"/>
      <c r="AU26" s="643"/>
      <c r="AV26" s="643"/>
      <c r="AW26" s="643"/>
      <c r="AX26" s="643"/>
      <c r="AY26" s="639" t="s">
        <v>128</v>
      </c>
      <c r="AZ26" s="639"/>
      <c r="BA26" s="639"/>
    </row>
    <row r="27" spans="1:57" ht="39.9" customHeight="1" x14ac:dyDescent="0.3">
      <c r="A27" s="633"/>
      <c r="B27" s="635"/>
      <c r="C27" s="633"/>
      <c r="D27" s="634"/>
      <c r="E27" s="634"/>
      <c r="F27" s="635"/>
      <c r="G27" s="633"/>
      <c r="H27" s="634"/>
      <c r="I27" s="635"/>
      <c r="J27" s="633"/>
      <c r="K27" s="634"/>
      <c r="L27" s="634"/>
      <c r="M27" s="634"/>
      <c r="N27" s="635"/>
      <c r="O27" s="633"/>
      <c r="P27" s="634"/>
      <c r="Q27" s="635"/>
      <c r="R27" s="707"/>
      <c r="S27" s="708"/>
      <c r="T27" s="633"/>
      <c r="U27" s="634"/>
      <c r="V27" s="634"/>
      <c r="W27" s="635"/>
      <c r="X27" s="633"/>
      <c r="Y27" s="635"/>
      <c r="Z27" s="250"/>
      <c r="AA27" s="676"/>
      <c r="AB27" s="676"/>
      <c r="AC27" s="676"/>
      <c r="AD27" s="676"/>
      <c r="AE27" s="676"/>
      <c r="AF27" s="676"/>
      <c r="AG27" s="676"/>
      <c r="AH27" s="639"/>
      <c r="AI27" s="639"/>
      <c r="AJ27" s="639"/>
      <c r="AK27" s="640"/>
      <c r="AL27" s="640"/>
      <c r="AM27" s="640"/>
      <c r="AN27" s="640"/>
      <c r="AO27" s="251"/>
      <c r="AP27" s="698"/>
      <c r="AQ27" s="698"/>
      <c r="AR27" s="698"/>
      <c r="AS27" s="643"/>
      <c r="AT27" s="643"/>
      <c r="AU27" s="643"/>
      <c r="AV27" s="643"/>
      <c r="AW27" s="643"/>
      <c r="AX27" s="643"/>
      <c r="AY27" s="639"/>
      <c r="AZ27" s="639"/>
      <c r="BA27" s="639"/>
    </row>
    <row r="28" spans="1:57" ht="39.9" customHeight="1" x14ac:dyDescent="0.3">
      <c r="A28" s="636"/>
      <c r="B28" s="638"/>
      <c r="C28" s="636"/>
      <c r="D28" s="637"/>
      <c r="E28" s="637"/>
      <c r="F28" s="638"/>
      <c r="G28" s="636"/>
      <c r="H28" s="637"/>
      <c r="I28" s="638"/>
      <c r="J28" s="636"/>
      <c r="K28" s="637"/>
      <c r="L28" s="637"/>
      <c r="M28" s="637"/>
      <c r="N28" s="638"/>
      <c r="O28" s="636"/>
      <c r="P28" s="637"/>
      <c r="Q28" s="638"/>
      <c r="R28" s="709"/>
      <c r="S28" s="710"/>
      <c r="T28" s="636"/>
      <c r="U28" s="637"/>
      <c r="V28" s="637"/>
      <c r="W28" s="638"/>
      <c r="X28" s="636"/>
      <c r="Y28" s="638"/>
      <c r="Z28" s="250"/>
      <c r="AA28" s="676"/>
      <c r="AB28" s="676"/>
      <c r="AC28" s="676"/>
      <c r="AD28" s="676"/>
      <c r="AE28" s="676"/>
      <c r="AF28" s="676"/>
      <c r="AG28" s="676"/>
      <c r="AH28" s="639"/>
      <c r="AI28" s="639"/>
      <c r="AJ28" s="639"/>
      <c r="AK28" s="640"/>
      <c r="AL28" s="640"/>
      <c r="AM28" s="640"/>
      <c r="AN28" s="640"/>
      <c r="AO28" s="251"/>
      <c r="AP28" s="698"/>
      <c r="AQ28" s="698"/>
      <c r="AR28" s="698"/>
      <c r="AS28" s="643"/>
      <c r="AT28" s="643"/>
      <c r="AU28" s="643"/>
      <c r="AV28" s="643"/>
      <c r="AW28" s="643"/>
      <c r="AX28" s="643"/>
      <c r="AY28" s="639"/>
      <c r="AZ28" s="639"/>
      <c r="BA28" s="639"/>
    </row>
    <row r="29" spans="1:57" ht="39.9" customHeight="1" x14ac:dyDescent="0.3">
      <c r="A29" s="641">
        <v>1</v>
      </c>
      <c r="B29" s="628"/>
      <c r="C29" s="626">
        <v>33</v>
      </c>
      <c r="D29" s="627"/>
      <c r="E29" s="627"/>
      <c r="F29" s="628"/>
      <c r="G29" s="626">
        <v>5</v>
      </c>
      <c r="H29" s="627"/>
      <c r="I29" s="628"/>
      <c r="J29" s="626" t="s">
        <v>343</v>
      </c>
      <c r="K29" s="627"/>
      <c r="L29" s="627"/>
      <c r="M29" s="627"/>
      <c r="N29" s="628"/>
      <c r="O29" s="626"/>
      <c r="P29" s="627"/>
      <c r="Q29" s="628"/>
      <c r="R29" s="644"/>
      <c r="S29" s="645"/>
      <c r="T29" s="626">
        <v>13</v>
      </c>
      <c r="U29" s="627"/>
      <c r="V29" s="627"/>
      <c r="W29" s="628"/>
      <c r="X29" s="626">
        <v>52</v>
      </c>
      <c r="Y29" s="675"/>
      <c r="Z29" s="250"/>
      <c r="AA29" s="651" t="s">
        <v>64</v>
      </c>
      <c r="AB29" s="651"/>
      <c r="AC29" s="651"/>
      <c r="AD29" s="651"/>
      <c r="AE29" s="651"/>
      <c r="AF29" s="651"/>
      <c r="AG29" s="651"/>
      <c r="AH29" s="624" t="s">
        <v>22</v>
      </c>
      <c r="AI29" s="646"/>
      <c r="AJ29" s="646"/>
      <c r="AK29" s="624" t="s">
        <v>343</v>
      </c>
      <c r="AL29" s="624"/>
      <c r="AM29" s="624"/>
      <c r="AN29" s="624"/>
      <c r="AO29" s="251"/>
      <c r="AP29" s="698"/>
      <c r="AQ29" s="698"/>
      <c r="AR29" s="698"/>
      <c r="AS29" s="643"/>
      <c r="AT29" s="643"/>
      <c r="AU29" s="643"/>
      <c r="AV29" s="643"/>
      <c r="AW29" s="643"/>
      <c r="AX29" s="643"/>
      <c r="AY29" s="639"/>
      <c r="AZ29" s="639"/>
      <c r="BA29" s="639"/>
    </row>
    <row r="30" spans="1:57" ht="39.9" customHeight="1" x14ac:dyDescent="0.3">
      <c r="A30" s="648">
        <v>2</v>
      </c>
      <c r="B30" s="649"/>
      <c r="C30" s="626">
        <v>33</v>
      </c>
      <c r="D30" s="627"/>
      <c r="E30" s="627"/>
      <c r="F30" s="628"/>
      <c r="G30" s="626">
        <v>5</v>
      </c>
      <c r="H30" s="627"/>
      <c r="I30" s="628"/>
      <c r="J30" s="626" t="s">
        <v>343</v>
      </c>
      <c r="K30" s="627"/>
      <c r="L30" s="627"/>
      <c r="M30" s="627"/>
      <c r="N30" s="628"/>
      <c r="O30" s="673"/>
      <c r="P30" s="674"/>
      <c r="Q30" s="649"/>
      <c r="R30" s="644"/>
      <c r="S30" s="645"/>
      <c r="T30" s="673">
        <v>13</v>
      </c>
      <c r="U30" s="674"/>
      <c r="V30" s="674"/>
      <c r="W30" s="649"/>
      <c r="X30" s="626">
        <v>52</v>
      </c>
      <c r="Y30" s="675"/>
      <c r="Z30" s="250"/>
      <c r="AA30" s="651" t="s">
        <v>66</v>
      </c>
      <c r="AB30" s="651"/>
      <c r="AC30" s="651"/>
      <c r="AD30" s="651"/>
      <c r="AE30" s="651"/>
      <c r="AF30" s="651"/>
      <c r="AG30" s="651"/>
      <c r="AH30" s="624" t="s">
        <v>24</v>
      </c>
      <c r="AI30" s="624"/>
      <c r="AJ30" s="624"/>
      <c r="AK30" s="624" t="s">
        <v>343</v>
      </c>
      <c r="AL30" s="624"/>
      <c r="AM30" s="624"/>
      <c r="AN30" s="624"/>
      <c r="AO30" s="251"/>
      <c r="AP30" s="624">
        <v>1</v>
      </c>
      <c r="AQ30" s="624"/>
      <c r="AR30" s="624"/>
      <c r="AS30" s="647" t="s">
        <v>140</v>
      </c>
      <c r="AT30" s="646"/>
      <c r="AU30" s="646"/>
      <c r="AV30" s="646"/>
      <c r="AW30" s="646"/>
      <c r="AX30" s="646"/>
      <c r="AY30" s="647" t="s">
        <v>26</v>
      </c>
      <c r="AZ30" s="647"/>
      <c r="BA30" s="647"/>
    </row>
    <row r="31" spans="1:57" ht="39.9" customHeight="1" x14ac:dyDescent="0.3">
      <c r="A31" s="648">
        <v>3</v>
      </c>
      <c r="B31" s="649"/>
      <c r="C31" s="650">
        <v>32</v>
      </c>
      <c r="D31" s="643"/>
      <c r="E31" s="643"/>
      <c r="F31" s="643"/>
      <c r="G31" s="624">
        <v>5</v>
      </c>
      <c r="H31" s="646"/>
      <c r="I31" s="646"/>
      <c r="J31" s="624" t="s">
        <v>344</v>
      </c>
      <c r="K31" s="646"/>
      <c r="L31" s="646"/>
      <c r="M31" s="646"/>
      <c r="N31" s="646"/>
      <c r="O31" s="624"/>
      <c r="P31" s="646"/>
      <c r="Q31" s="646"/>
      <c r="R31" s="647">
        <v>2</v>
      </c>
      <c r="S31" s="624"/>
      <c r="T31" s="664">
        <v>3</v>
      </c>
      <c r="U31" s="646"/>
      <c r="V31" s="646"/>
      <c r="W31" s="646"/>
      <c r="X31" s="664">
        <v>43</v>
      </c>
      <c r="Y31" s="646"/>
      <c r="Z31" s="250"/>
      <c r="AA31" s="625" t="s">
        <v>68</v>
      </c>
      <c r="AB31" s="625"/>
      <c r="AC31" s="625"/>
      <c r="AD31" s="625"/>
      <c r="AE31" s="625"/>
      <c r="AF31" s="625"/>
      <c r="AG31" s="625"/>
      <c r="AH31" s="624" t="s">
        <v>26</v>
      </c>
      <c r="AI31" s="624"/>
      <c r="AJ31" s="624"/>
      <c r="AK31" s="624" t="s">
        <v>344</v>
      </c>
      <c r="AL31" s="624"/>
      <c r="AM31" s="624"/>
      <c r="AN31" s="624"/>
      <c r="AO31" s="251"/>
      <c r="AP31" s="624"/>
      <c r="AQ31" s="624"/>
      <c r="AR31" s="624"/>
      <c r="AS31" s="646"/>
      <c r="AT31" s="646"/>
      <c r="AU31" s="646"/>
      <c r="AV31" s="646"/>
      <c r="AW31" s="646"/>
      <c r="AX31" s="646"/>
      <c r="AY31" s="666"/>
      <c r="AZ31" s="666"/>
      <c r="BA31" s="666"/>
    </row>
    <row r="32" spans="1:57" ht="39.9" customHeight="1" x14ac:dyDescent="0.35">
      <c r="A32" s="671" t="s">
        <v>130</v>
      </c>
      <c r="B32" s="672"/>
      <c r="C32" s="650">
        <f>SUM(C29:C31)</f>
        <v>98</v>
      </c>
      <c r="D32" s="643"/>
      <c r="E32" s="643"/>
      <c r="F32" s="643"/>
      <c r="G32" s="624">
        <f>SUM(G29:I31)</f>
        <v>15</v>
      </c>
      <c r="H32" s="646"/>
      <c r="I32" s="646"/>
      <c r="J32" s="656" t="s">
        <v>345</v>
      </c>
      <c r="K32" s="646"/>
      <c r="L32" s="646"/>
      <c r="M32" s="646"/>
      <c r="N32" s="646"/>
      <c r="O32" s="624"/>
      <c r="P32" s="646"/>
      <c r="Q32" s="646"/>
      <c r="R32" s="647">
        <f>SUM(R29:S31)</f>
        <v>2</v>
      </c>
      <c r="S32" s="625"/>
      <c r="T32" s="624">
        <f>SUM(T29:W31)</f>
        <v>29</v>
      </c>
      <c r="U32" s="646"/>
      <c r="V32" s="646"/>
      <c r="W32" s="646"/>
      <c r="X32" s="664">
        <f>SUM(X29:Y31)</f>
        <v>147</v>
      </c>
      <c r="Y32" s="646"/>
      <c r="Z32" s="250"/>
      <c r="AA32" s="665"/>
      <c r="AB32" s="665"/>
      <c r="AC32" s="665"/>
      <c r="AD32" s="665"/>
      <c r="AE32" s="665"/>
      <c r="AF32" s="665"/>
      <c r="AG32" s="665"/>
      <c r="AH32" s="652"/>
      <c r="AI32" s="652"/>
      <c r="AJ32" s="652"/>
      <c r="AK32" s="652"/>
      <c r="AL32" s="652"/>
      <c r="AM32" s="652"/>
      <c r="AN32" s="652"/>
      <c r="AO32" s="252"/>
      <c r="AP32" s="253"/>
      <c r="AQ32" s="253"/>
      <c r="AR32" s="253"/>
      <c r="AS32" s="253"/>
      <c r="AT32" s="253"/>
      <c r="AU32" s="253"/>
      <c r="AV32" s="253"/>
      <c r="AW32" s="253"/>
      <c r="AX32" s="253"/>
      <c r="AY32" s="254"/>
      <c r="AZ32" s="254"/>
      <c r="BA32" s="254"/>
    </row>
    <row r="33" spans="1:57" ht="33" customHeight="1" x14ac:dyDescent="0.3">
      <c r="A33" s="659" t="s">
        <v>346</v>
      </c>
      <c r="B33" s="659"/>
      <c r="C33" s="659"/>
      <c r="D33" s="659"/>
      <c r="E33" s="659"/>
      <c r="F33" s="659"/>
      <c r="G33" s="659"/>
      <c r="H33" s="659"/>
      <c r="I33" s="659"/>
      <c r="J33" s="659"/>
      <c r="K33" s="659"/>
      <c r="L33" s="659"/>
      <c r="M33" s="659"/>
      <c r="N33" s="659"/>
      <c r="O33" s="659"/>
      <c r="P33" s="659"/>
      <c r="Q33" s="659"/>
      <c r="R33" s="659"/>
      <c r="S33" s="659"/>
      <c r="T33" s="659"/>
      <c r="U33" s="659"/>
      <c r="V33" s="659"/>
      <c r="W33" s="659"/>
      <c r="X33" s="659"/>
      <c r="Y33" s="659"/>
      <c r="Z33" s="250"/>
      <c r="AA33" s="657"/>
      <c r="AB33" s="658"/>
      <c r="AC33" s="658"/>
      <c r="AD33" s="658"/>
      <c r="AE33" s="658"/>
      <c r="AF33" s="658"/>
      <c r="AG33" s="658"/>
      <c r="AH33" s="652"/>
      <c r="AI33" s="652"/>
      <c r="AJ33" s="652"/>
      <c r="AK33" s="652"/>
      <c r="AL33" s="653"/>
      <c r="AM33" s="653"/>
      <c r="AN33" s="653"/>
      <c r="AO33" s="255"/>
      <c r="AP33" s="655"/>
      <c r="AQ33" s="655"/>
      <c r="AR33" s="655"/>
      <c r="AS33" s="654"/>
      <c r="AT33" s="653"/>
      <c r="AU33" s="653"/>
      <c r="AV33" s="653"/>
      <c r="AW33" s="653"/>
      <c r="AX33" s="653"/>
      <c r="AY33" s="654"/>
      <c r="AZ33" s="654"/>
      <c r="BA33" s="654"/>
    </row>
    <row r="34" spans="1:57" s="235" customFormat="1" ht="17.399999999999999" x14ac:dyDescent="0.3">
      <c r="A34" s="232"/>
      <c r="B34" s="232"/>
      <c r="C34" s="232"/>
      <c r="D34" s="232"/>
      <c r="E34" s="232"/>
      <c r="F34" s="232"/>
      <c r="G34" s="232"/>
      <c r="H34" s="232"/>
      <c r="I34" s="232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4"/>
      <c r="AX34" s="234"/>
      <c r="AY34" s="234"/>
      <c r="AZ34" s="234"/>
      <c r="BA34" s="234"/>
      <c r="BB34" s="227"/>
      <c r="BC34" s="227"/>
      <c r="BD34" s="227"/>
      <c r="BE34" s="227"/>
    </row>
  </sheetData>
  <sheetProtection selectLockedCells="1" selectUnlockedCells="1"/>
  <mergeCells count="105">
    <mergeCell ref="AP26:AR29"/>
    <mergeCell ref="O26:Q28"/>
    <mergeCell ref="P7:AM7"/>
    <mergeCell ref="P8:AM8"/>
    <mergeCell ref="P9:AM9"/>
    <mergeCell ref="A7:O7"/>
    <mergeCell ref="AN7:BA7"/>
    <mergeCell ref="A26:B28"/>
    <mergeCell ref="A22:AU22"/>
    <mergeCell ref="X29:Y29"/>
    <mergeCell ref="AA29:AG29"/>
    <mergeCell ref="AH29:AJ29"/>
    <mergeCell ref="C26:F28"/>
    <mergeCell ref="G26:I28"/>
    <mergeCell ref="J26:N28"/>
    <mergeCell ref="R29:S29"/>
    <mergeCell ref="R26:S28"/>
    <mergeCell ref="T29:W29"/>
    <mergeCell ref="X26:Y28"/>
    <mergeCell ref="A16:A17"/>
    <mergeCell ref="B16:E16"/>
    <mergeCell ref="F16:I16"/>
    <mergeCell ref="AS20:BA20"/>
    <mergeCell ref="AN3:BA4"/>
    <mergeCell ref="A4:O4"/>
    <mergeCell ref="P5:AM5"/>
    <mergeCell ref="A6:O6"/>
    <mergeCell ref="AO6:BA6"/>
    <mergeCell ref="AN9:BA10"/>
    <mergeCell ref="J16:N16"/>
    <mergeCell ref="O16:R16"/>
    <mergeCell ref="S16:W16"/>
    <mergeCell ref="X16:AA16"/>
    <mergeCell ref="AB16:AE16"/>
    <mergeCell ref="AF16:AI16"/>
    <mergeCell ref="AJ16:AN16"/>
    <mergeCell ref="AO16:AR16"/>
    <mergeCell ref="AS16:AW16"/>
    <mergeCell ref="AX16:BA16"/>
    <mergeCell ref="A1:O1"/>
    <mergeCell ref="P1:AM1"/>
    <mergeCell ref="A2:O2"/>
    <mergeCell ref="A3:O3"/>
    <mergeCell ref="P3:AM3"/>
    <mergeCell ref="A15:BA15"/>
    <mergeCell ref="T32:W32"/>
    <mergeCell ref="X32:Y32"/>
    <mergeCell ref="AA32:AG32"/>
    <mergeCell ref="AH32:AJ32"/>
    <mergeCell ref="AS30:AX31"/>
    <mergeCell ref="AY30:BA31"/>
    <mergeCell ref="P10:AM10"/>
    <mergeCell ref="P11:AM11"/>
    <mergeCell ref="A32:B32"/>
    <mergeCell ref="C32:F32"/>
    <mergeCell ref="T31:W31"/>
    <mergeCell ref="X31:Y31"/>
    <mergeCell ref="T30:W30"/>
    <mergeCell ref="X30:Y30"/>
    <mergeCell ref="O30:Q30"/>
    <mergeCell ref="AA25:AN25"/>
    <mergeCell ref="AK29:AN29"/>
    <mergeCell ref="AA26:AG28"/>
    <mergeCell ref="AS33:AX33"/>
    <mergeCell ref="AY33:BA33"/>
    <mergeCell ref="AP33:AR33"/>
    <mergeCell ref="G32:I32"/>
    <mergeCell ref="J32:N32"/>
    <mergeCell ref="O32:Q32"/>
    <mergeCell ref="R32:S32"/>
    <mergeCell ref="AA33:AG33"/>
    <mergeCell ref="A33:Y33"/>
    <mergeCell ref="C31:F31"/>
    <mergeCell ref="G31:I31"/>
    <mergeCell ref="J31:N31"/>
    <mergeCell ref="AA30:AG30"/>
    <mergeCell ref="AH30:AJ30"/>
    <mergeCell ref="AK30:AN30"/>
    <mergeCell ref="AH33:AJ33"/>
    <mergeCell ref="AK33:AN33"/>
    <mergeCell ref="AK32:AN32"/>
    <mergeCell ref="AP30:AR31"/>
    <mergeCell ref="AA31:AG31"/>
    <mergeCell ref="AH31:AJ31"/>
    <mergeCell ref="O29:Q29"/>
    <mergeCell ref="AP25:BA25"/>
    <mergeCell ref="T26:W28"/>
    <mergeCell ref="A25:Y25"/>
    <mergeCell ref="AH26:AJ28"/>
    <mergeCell ref="AK26:AN28"/>
    <mergeCell ref="AY26:BA29"/>
    <mergeCell ref="A29:B29"/>
    <mergeCell ref="C29:F29"/>
    <mergeCell ref="G29:I29"/>
    <mergeCell ref="J29:N29"/>
    <mergeCell ref="AS26:AX29"/>
    <mergeCell ref="R30:S30"/>
    <mergeCell ref="O31:Q31"/>
    <mergeCell ref="R31:S31"/>
    <mergeCell ref="AK31:AN31"/>
    <mergeCell ref="A30:B30"/>
    <mergeCell ref="C30:F30"/>
    <mergeCell ref="G30:I30"/>
    <mergeCell ref="J30:N30"/>
    <mergeCell ref="A31:B31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6" firstPageNumber="0" fitToHeight="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57"/>
  <sheetViews>
    <sheetView zoomScale="105" zoomScaleNormal="105" workbookViewId="0">
      <pane ySplit="8" topLeftCell="A9" activePane="bottomLeft" state="frozen"/>
      <selection pane="bottomLeft" sqref="A1:V1"/>
    </sheetView>
  </sheetViews>
  <sheetFormatPr defaultRowHeight="14.4" x14ac:dyDescent="0.3"/>
  <cols>
    <col min="1" max="1" width="8.33203125" customWidth="1"/>
    <col min="2" max="2" width="74.33203125" customWidth="1"/>
    <col min="3" max="6" width="6.6640625" style="221" customWidth="1"/>
    <col min="7" max="13" width="6.6640625" customWidth="1"/>
    <col min="14" max="22" width="4.33203125" customWidth="1"/>
  </cols>
  <sheetData>
    <row r="1" spans="1:22" ht="19.95" customHeight="1" thickBot="1" x14ac:dyDescent="0.35">
      <c r="A1" s="845" t="s">
        <v>147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  <c r="R1" s="846"/>
      <c r="S1" s="846"/>
      <c r="T1" s="846"/>
      <c r="U1" s="846"/>
      <c r="V1" s="847"/>
    </row>
    <row r="2" spans="1:22" ht="15" customHeight="1" x14ac:dyDescent="0.3">
      <c r="A2" s="848" t="s">
        <v>0</v>
      </c>
      <c r="B2" s="851" t="s">
        <v>1</v>
      </c>
      <c r="C2" s="854" t="s">
        <v>2</v>
      </c>
      <c r="D2" s="855"/>
      <c r="E2" s="855"/>
      <c r="F2" s="856"/>
      <c r="G2" s="857" t="s">
        <v>3</v>
      </c>
      <c r="H2" s="860" t="s">
        <v>4</v>
      </c>
      <c r="I2" s="861"/>
      <c r="J2" s="861"/>
      <c r="K2" s="861"/>
      <c r="L2" s="861"/>
      <c r="M2" s="862"/>
      <c r="N2" s="863" t="s">
        <v>5</v>
      </c>
      <c r="O2" s="864"/>
      <c r="P2" s="864"/>
      <c r="Q2" s="864"/>
      <c r="R2" s="864"/>
      <c r="S2" s="864"/>
      <c r="T2" s="864"/>
      <c r="U2" s="864"/>
      <c r="V2" s="865"/>
    </row>
    <row r="3" spans="1:22" ht="15" customHeight="1" thickBot="1" x14ac:dyDescent="0.35">
      <c r="A3" s="849"/>
      <c r="B3" s="852"/>
      <c r="C3" s="869" t="s">
        <v>6</v>
      </c>
      <c r="D3" s="872" t="s">
        <v>7</v>
      </c>
      <c r="E3" s="875" t="s">
        <v>8</v>
      </c>
      <c r="F3" s="876"/>
      <c r="G3" s="858"/>
      <c r="H3" s="903" t="s">
        <v>9</v>
      </c>
      <c r="I3" s="886" t="s">
        <v>10</v>
      </c>
      <c r="J3" s="887"/>
      <c r="K3" s="887"/>
      <c r="L3" s="888"/>
      <c r="M3" s="880" t="s">
        <v>11</v>
      </c>
      <c r="N3" s="866"/>
      <c r="O3" s="867"/>
      <c r="P3" s="867"/>
      <c r="Q3" s="867"/>
      <c r="R3" s="867"/>
      <c r="S3" s="867"/>
      <c r="T3" s="867"/>
      <c r="U3" s="867"/>
      <c r="V3" s="868"/>
    </row>
    <row r="4" spans="1:22" ht="15" customHeight="1" thickBot="1" x14ac:dyDescent="0.35">
      <c r="A4" s="849"/>
      <c r="B4" s="852"/>
      <c r="C4" s="870"/>
      <c r="D4" s="873"/>
      <c r="E4" s="872" t="s">
        <v>12</v>
      </c>
      <c r="F4" s="883" t="s">
        <v>13</v>
      </c>
      <c r="G4" s="858"/>
      <c r="H4" s="904"/>
      <c r="I4" s="877" t="s">
        <v>14</v>
      </c>
      <c r="J4" s="877" t="s">
        <v>15</v>
      </c>
      <c r="K4" s="877" t="s">
        <v>16</v>
      </c>
      <c r="L4" s="877" t="s">
        <v>17</v>
      </c>
      <c r="M4" s="881"/>
      <c r="N4" s="889" t="s">
        <v>18</v>
      </c>
      <c r="O4" s="890"/>
      <c r="P4" s="891"/>
      <c r="Q4" s="889" t="s">
        <v>19</v>
      </c>
      <c r="R4" s="890"/>
      <c r="S4" s="891"/>
      <c r="T4" s="889" t="s">
        <v>20</v>
      </c>
      <c r="U4" s="890"/>
      <c r="V4" s="891"/>
    </row>
    <row r="5" spans="1:22" ht="15" customHeight="1" thickBot="1" x14ac:dyDescent="0.35">
      <c r="A5" s="849"/>
      <c r="B5" s="852"/>
      <c r="C5" s="870"/>
      <c r="D5" s="873"/>
      <c r="E5" s="873"/>
      <c r="F5" s="884"/>
      <c r="G5" s="858"/>
      <c r="H5" s="904"/>
      <c r="I5" s="878"/>
      <c r="J5" s="878"/>
      <c r="K5" s="878"/>
      <c r="L5" s="878"/>
      <c r="M5" s="881"/>
      <c r="N5" s="1">
        <v>1</v>
      </c>
      <c r="O5" s="2" t="s">
        <v>21</v>
      </c>
      <c r="P5" s="3" t="s">
        <v>22</v>
      </c>
      <c r="Q5" s="1">
        <v>3</v>
      </c>
      <c r="R5" s="2" t="s">
        <v>23</v>
      </c>
      <c r="S5" s="4" t="s">
        <v>24</v>
      </c>
      <c r="T5" s="1">
        <v>5</v>
      </c>
      <c r="U5" s="2" t="s">
        <v>25</v>
      </c>
      <c r="V5" s="4" t="s">
        <v>26</v>
      </c>
    </row>
    <row r="6" spans="1:22" ht="15" customHeight="1" thickBot="1" x14ac:dyDescent="0.35">
      <c r="A6" s="849"/>
      <c r="B6" s="852"/>
      <c r="C6" s="870"/>
      <c r="D6" s="873"/>
      <c r="E6" s="873"/>
      <c r="F6" s="884"/>
      <c r="G6" s="858"/>
      <c r="H6" s="904"/>
      <c r="I6" s="878"/>
      <c r="J6" s="878"/>
      <c r="K6" s="878"/>
      <c r="L6" s="878"/>
      <c r="M6" s="881"/>
      <c r="N6" s="889" t="s">
        <v>27</v>
      </c>
      <c r="O6" s="890"/>
      <c r="P6" s="890"/>
      <c r="Q6" s="890"/>
      <c r="R6" s="890"/>
      <c r="S6" s="890"/>
      <c r="T6" s="890"/>
      <c r="U6" s="890"/>
      <c r="V6" s="891"/>
    </row>
    <row r="7" spans="1:22" ht="15" customHeight="1" thickBot="1" x14ac:dyDescent="0.35">
      <c r="A7" s="850"/>
      <c r="B7" s="853"/>
      <c r="C7" s="871"/>
      <c r="D7" s="874"/>
      <c r="E7" s="874"/>
      <c r="F7" s="885"/>
      <c r="G7" s="859"/>
      <c r="H7" s="905"/>
      <c r="I7" s="879"/>
      <c r="J7" s="879"/>
      <c r="K7" s="879"/>
      <c r="L7" s="879"/>
      <c r="M7" s="882"/>
      <c r="N7" s="1">
        <v>15</v>
      </c>
      <c r="O7" s="2">
        <v>9</v>
      </c>
      <c r="P7" s="4">
        <v>9</v>
      </c>
      <c r="Q7" s="1">
        <v>15</v>
      </c>
      <c r="R7" s="2">
        <v>9</v>
      </c>
      <c r="S7" s="4">
        <v>9</v>
      </c>
      <c r="T7" s="1">
        <v>15</v>
      </c>
      <c r="U7" s="2">
        <v>9</v>
      </c>
      <c r="V7" s="4">
        <v>8</v>
      </c>
    </row>
    <row r="8" spans="1:22" ht="15" customHeight="1" thickBot="1" x14ac:dyDescent="0.35">
      <c r="A8" s="5">
        <v>1</v>
      </c>
      <c r="B8" s="6">
        <v>2</v>
      </c>
      <c r="C8" s="386">
        <v>3</v>
      </c>
      <c r="D8" s="387">
        <v>4</v>
      </c>
      <c r="E8" s="386">
        <v>5</v>
      </c>
      <c r="F8" s="387">
        <v>6</v>
      </c>
      <c r="G8" s="5">
        <v>7</v>
      </c>
      <c r="H8" s="6">
        <v>8</v>
      </c>
      <c r="I8" s="5">
        <v>9</v>
      </c>
      <c r="J8" s="6">
        <v>10</v>
      </c>
      <c r="K8" s="5">
        <v>11</v>
      </c>
      <c r="L8" s="6">
        <v>12</v>
      </c>
      <c r="M8" s="5">
        <v>13</v>
      </c>
      <c r="N8" s="6">
        <v>14</v>
      </c>
      <c r="O8" s="5">
        <v>15</v>
      </c>
      <c r="P8" s="6">
        <v>16</v>
      </c>
      <c r="Q8" s="5">
        <v>17</v>
      </c>
      <c r="R8" s="6">
        <v>18</v>
      </c>
      <c r="S8" s="5">
        <v>19</v>
      </c>
      <c r="T8" s="5">
        <v>20</v>
      </c>
      <c r="U8" s="5">
        <v>21</v>
      </c>
      <c r="V8" s="5">
        <v>22</v>
      </c>
    </row>
    <row r="9" spans="1:22" ht="15" customHeight="1" thickBot="1" x14ac:dyDescent="0.35">
      <c r="A9" s="899" t="s">
        <v>28</v>
      </c>
      <c r="B9" s="900"/>
      <c r="C9" s="901"/>
      <c r="D9" s="901"/>
      <c r="E9" s="901"/>
      <c r="F9" s="901"/>
      <c r="G9" s="901"/>
      <c r="H9" s="901"/>
      <c r="I9" s="901"/>
      <c r="J9" s="901"/>
      <c r="K9" s="901"/>
      <c r="L9" s="901"/>
      <c r="M9" s="901"/>
      <c r="N9" s="900"/>
      <c r="O9" s="900"/>
      <c r="P9" s="900"/>
      <c r="Q9" s="900"/>
      <c r="R9" s="900"/>
      <c r="S9" s="900"/>
      <c r="T9" s="900"/>
      <c r="U9" s="900"/>
      <c r="V9" s="902"/>
    </row>
    <row r="10" spans="1:22" ht="15" customHeight="1" thickBot="1" x14ac:dyDescent="0.35">
      <c r="A10" s="892" t="s">
        <v>29</v>
      </c>
      <c r="B10" s="893"/>
      <c r="C10" s="893"/>
      <c r="D10" s="893"/>
      <c r="E10" s="893"/>
      <c r="F10" s="893"/>
      <c r="G10" s="893"/>
      <c r="H10" s="893"/>
      <c r="I10" s="893"/>
      <c r="J10" s="893"/>
      <c r="K10" s="893"/>
      <c r="L10" s="893"/>
      <c r="M10" s="893"/>
      <c r="N10" s="893"/>
      <c r="O10" s="893"/>
      <c r="P10" s="893"/>
      <c r="Q10" s="893"/>
      <c r="R10" s="893"/>
      <c r="S10" s="893"/>
      <c r="T10" s="893"/>
      <c r="U10" s="894"/>
      <c r="V10" s="895"/>
    </row>
    <row r="11" spans="1:22" ht="15" customHeight="1" thickBot="1" x14ac:dyDescent="0.35">
      <c r="A11" s="7" t="s">
        <v>30</v>
      </c>
      <c r="B11" s="392" t="s">
        <v>199</v>
      </c>
      <c r="C11" s="47"/>
      <c r="D11" s="48"/>
      <c r="E11" s="48"/>
      <c r="F11" s="312"/>
      <c r="G11" s="394">
        <v>5</v>
      </c>
      <c r="H11" s="395">
        <f>G11*30</f>
        <v>150</v>
      </c>
      <c r="I11" s="62"/>
      <c r="J11" s="63"/>
      <c r="K11" s="63"/>
      <c r="L11" s="63"/>
      <c r="M11" s="130"/>
      <c r="N11" s="52"/>
      <c r="O11" s="53"/>
      <c r="P11" s="54"/>
      <c r="Q11" s="52"/>
      <c r="R11" s="53"/>
      <c r="S11" s="161"/>
      <c r="T11" s="47"/>
      <c r="U11" s="48"/>
      <c r="V11" s="56"/>
    </row>
    <row r="12" spans="1:22" ht="15" customHeight="1" thickBot="1" x14ac:dyDescent="0.35">
      <c r="A12" s="7" t="s">
        <v>31</v>
      </c>
      <c r="B12" s="393" t="s">
        <v>202</v>
      </c>
      <c r="C12" s="8"/>
      <c r="D12" s="9"/>
      <c r="E12" s="9"/>
      <c r="F12" s="10"/>
      <c r="G12" s="396">
        <v>5</v>
      </c>
      <c r="H12" s="397">
        <f>G12*30</f>
        <v>150</v>
      </c>
      <c r="I12" s="11"/>
      <c r="J12" s="12"/>
      <c r="K12" s="12"/>
      <c r="L12" s="12"/>
      <c r="M12" s="13"/>
      <c r="N12" s="14"/>
      <c r="O12" s="15"/>
      <c r="P12" s="16"/>
      <c r="Q12" s="17"/>
      <c r="R12" s="18"/>
      <c r="S12" s="20"/>
      <c r="T12" s="17"/>
      <c r="U12" s="18"/>
      <c r="V12" s="20"/>
    </row>
    <row r="13" spans="1:22" ht="15" customHeight="1" thickBot="1" x14ac:dyDescent="0.35">
      <c r="A13" s="45" t="s">
        <v>32</v>
      </c>
      <c r="B13" s="398" t="s">
        <v>301</v>
      </c>
      <c r="C13" s="70"/>
      <c r="D13" s="78"/>
      <c r="E13" s="71"/>
      <c r="F13" s="72"/>
      <c r="G13" s="394">
        <v>3</v>
      </c>
      <c r="H13" s="397">
        <f t="shared" ref="H13:H17" si="0">G13*30</f>
        <v>90</v>
      </c>
      <c r="I13" s="11"/>
      <c r="J13" s="79"/>
      <c r="K13" s="80"/>
      <c r="L13" s="80"/>
      <c r="M13" s="13"/>
      <c r="N13" s="73"/>
      <c r="O13" s="58"/>
      <c r="P13" s="74"/>
      <c r="Q13" s="73"/>
      <c r="R13" s="58"/>
      <c r="S13" s="75"/>
      <c r="T13" s="66"/>
      <c r="U13" s="67"/>
      <c r="V13" s="68"/>
    </row>
    <row r="14" spans="1:22" ht="15" customHeight="1" thickBot="1" x14ac:dyDescent="0.35">
      <c r="A14" s="111" t="s">
        <v>33</v>
      </c>
      <c r="B14" s="69" t="s">
        <v>243</v>
      </c>
      <c r="C14" s="70"/>
      <c r="D14" s="78" t="s">
        <v>22</v>
      </c>
      <c r="E14" s="71"/>
      <c r="F14" s="72"/>
      <c r="G14" s="572">
        <v>3</v>
      </c>
      <c r="H14" s="89">
        <f t="shared" si="0"/>
        <v>90</v>
      </c>
      <c r="I14" s="11">
        <f t="shared" ref="I14" si="1">SUM(J14+K14+L14)</f>
        <v>36</v>
      </c>
      <c r="J14" s="124">
        <v>18</v>
      </c>
      <c r="K14" s="125"/>
      <c r="L14" s="125">
        <v>18</v>
      </c>
      <c r="M14" s="64">
        <f>H14-I14</f>
        <v>54</v>
      </c>
      <c r="N14" s="66"/>
      <c r="O14" s="67"/>
      <c r="P14" s="82">
        <v>4</v>
      </c>
      <c r="Q14" s="66"/>
      <c r="R14" s="67"/>
      <c r="S14" s="68"/>
      <c r="T14" s="66"/>
      <c r="U14" s="67"/>
      <c r="V14" s="68"/>
    </row>
    <row r="15" spans="1:22" ht="15" customHeight="1" thickBot="1" x14ac:dyDescent="0.35">
      <c r="A15" s="45" t="s">
        <v>34</v>
      </c>
      <c r="B15" s="392" t="s">
        <v>200</v>
      </c>
      <c r="C15" s="47"/>
      <c r="D15" s="58"/>
      <c r="E15" s="59"/>
      <c r="F15" s="60"/>
      <c r="G15" s="394">
        <v>4</v>
      </c>
      <c r="H15" s="395">
        <f t="shared" si="0"/>
        <v>120</v>
      </c>
      <c r="I15" s="62"/>
      <c r="J15" s="63"/>
      <c r="K15" s="63"/>
      <c r="L15" s="63"/>
      <c r="M15" s="130"/>
      <c r="N15" s="52"/>
      <c r="O15" s="53"/>
      <c r="P15" s="54"/>
      <c r="Q15" s="47"/>
      <c r="R15" s="48"/>
      <c r="S15" s="56"/>
      <c r="T15" s="47"/>
      <c r="U15" s="48"/>
      <c r="V15" s="56"/>
    </row>
    <row r="16" spans="1:22" ht="15" customHeight="1" thickBot="1" x14ac:dyDescent="0.35">
      <c r="A16" s="225" t="s">
        <v>35</v>
      </c>
      <c r="B16" s="407" t="s">
        <v>201</v>
      </c>
      <c r="C16" s="315"/>
      <c r="D16" s="318"/>
      <c r="E16" s="318"/>
      <c r="F16" s="408"/>
      <c r="G16" s="399">
        <v>3</v>
      </c>
      <c r="H16" s="449">
        <f t="shared" si="0"/>
        <v>90</v>
      </c>
      <c r="I16" s="341"/>
      <c r="J16" s="341"/>
      <c r="K16" s="341"/>
      <c r="L16" s="341"/>
      <c r="M16" s="150"/>
      <c r="N16" s="323"/>
      <c r="O16" s="319"/>
      <c r="P16" s="320"/>
      <c r="Q16" s="323"/>
      <c r="R16" s="319"/>
      <c r="S16" s="573"/>
      <c r="T16" s="315"/>
      <c r="U16" s="318"/>
      <c r="V16" s="321"/>
    </row>
    <row r="17" spans="1:25" ht="15" customHeight="1" thickBot="1" x14ac:dyDescent="0.35">
      <c r="A17" s="45" t="s">
        <v>36</v>
      </c>
      <c r="B17" s="398" t="s">
        <v>203</v>
      </c>
      <c r="C17" s="76"/>
      <c r="D17" s="78"/>
      <c r="E17" s="71"/>
      <c r="F17" s="72"/>
      <c r="G17" s="394">
        <v>3</v>
      </c>
      <c r="H17" s="395">
        <f t="shared" si="0"/>
        <v>90</v>
      </c>
      <c r="I17" s="62"/>
      <c r="J17" s="77"/>
      <c r="K17" s="77"/>
      <c r="L17" s="77"/>
      <c r="M17" s="130"/>
      <c r="N17" s="66"/>
      <c r="O17" s="67"/>
      <c r="P17" s="82"/>
      <c r="Q17" s="66"/>
      <c r="R17" s="67"/>
      <c r="S17" s="574"/>
      <c r="T17" s="66"/>
      <c r="U17" s="67"/>
      <c r="V17" s="68"/>
    </row>
    <row r="18" spans="1:25" s="349" customFormat="1" ht="15" customHeight="1" thickBot="1" x14ac:dyDescent="0.35">
      <c r="A18" s="840" t="s">
        <v>198</v>
      </c>
      <c r="B18" s="841"/>
      <c r="C18" s="841"/>
      <c r="D18" s="841"/>
      <c r="E18" s="841"/>
      <c r="F18" s="906"/>
      <c r="G18" s="399">
        <f>SUM(G11+G12+G13+G15+G16+G17)</f>
        <v>23</v>
      </c>
      <c r="H18" s="575">
        <f>SUM(H11+H12+H13+H15+H16+H17)</f>
        <v>690</v>
      </c>
      <c r="I18" s="81"/>
      <c r="J18" s="81"/>
      <c r="K18" s="81"/>
      <c r="L18" s="81"/>
      <c r="M18" s="404"/>
      <c r="N18" s="401"/>
      <c r="O18" s="81"/>
      <c r="P18" s="402"/>
      <c r="Q18" s="403"/>
      <c r="R18" s="81"/>
      <c r="S18" s="404"/>
      <c r="T18" s="403"/>
      <c r="U18" s="81"/>
      <c r="V18" s="404"/>
    </row>
    <row r="19" spans="1:25" s="349" customFormat="1" ht="15" customHeight="1" thickBot="1" x14ac:dyDescent="0.35">
      <c r="A19" s="838" t="s">
        <v>181</v>
      </c>
      <c r="B19" s="839"/>
      <c r="C19" s="839"/>
      <c r="D19" s="839"/>
      <c r="E19" s="839"/>
      <c r="F19" s="907"/>
      <c r="G19" s="84">
        <f>SUM(G14)</f>
        <v>3</v>
      </c>
      <c r="H19" s="400">
        <f>SUM(H14)</f>
        <v>90</v>
      </c>
      <c r="I19" s="77">
        <f t="shared" ref="I19:M19" si="2">SUM(I14)</f>
        <v>36</v>
      </c>
      <c r="J19" s="77">
        <f t="shared" si="2"/>
        <v>18</v>
      </c>
      <c r="K19" s="77">
        <f t="shared" si="2"/>
        <v>0</v>
      </c>
      <c r="L19" s="77">
        <f t="shared" si="2"/>
        <v>18</v>
      </c>
      <c r="M19" s="87">
        <f t="shared" si="2"/>
        <v>54</v>
      </c>
      <c r="N19" s="88">
        <f t="shared" ref="N19:V19" si="3">SUM(N11:N17)</f>
        <v>0</v>
      </c>
      <c r="O19" s="77">
        <f t="shared" si="3"/>
        <v>0</v>
      </c>
      <c r="P19" s="86">
        <f t="shared" si="3"/>
        <v>4</v>
      </c>
      <c r="Q19" s="85">
        <f t="shared" si="3"/>
        <v>0</v>
      </c>
      <c r="R19" s="77">
        <f t="shared" si="3"/>
        <v>0</v>
      </c>
      <c r="S19" s="87">
        <f t="shared" si="3"/>
        <v>0</v>
      </c>
      <c r="T19" s="88">
        <f t="shared" si="3"/>
        <v>0</v>
      </c>
      <c r="U19" s="77">
        <f t="shared" si="3"/>
        <v>0</v>
      </c>
      <c r="V19" s="87">
        <f t="shared" si="3"/>
        <v>0</v>
      </c>
    </row>
    <row r="20" spans="1:25" ht="15" customHeight="1" thickBot="1" x14ac:dyDescent="0.35">
      <c r="A20" s="838" t="s">
        <v>182</v>
      </c>
      <c r="B20" s="839"/>
      <c r="C20" s="839"/>
      <c r="D20" s="839"/>
      <c r="E20" s="839"/>
      <c r="F20" s="907"/>
      <c r="G20" s="84">
        <f>SUM(G18:G19)</f>
        <v>26</v>
      </c>
      <c r="H20" s="400">
        <f>SUM(H18:H19)</f>
        <v>780</v>
      </c>
      <c r="I20" s="344"/>
      <c r="J20" s="344"/>
      <c r="K20" s="344"/>
      <c r="L20" s="344"/>
      <c r="M20" s="345"/>
      <c r="N20" s="405"/>
      <c r="O20" s="344"/>
      <c r="P20" s="406"/>
      <c r="Q20" s="343"/>
      <c r="R20" s="344"/>
      <c r="S20" s="345"/>
      <c r="T20" s="343"/>
      <c r="U20" s="344"/>
      <c r="V20" s="345"/>
    </row>
    <row r="21" spans="1:25" ht="15" customHeight="1" thickBot="1" x14ac:dyDescent="0.35">
      <c r="A21" s="908" t="s">
        <v>37</v>
      </c>
      <c r="B21" s="909"/>
      <c r="C21" s="909"/>
      <c r="D21" s="909"/>
      <c r="E21" s="909"/>
      <c r="F21" s="909"/>
      <c r="G21" s="909"/>
      <c r="H21" s="910"/>
      <c r="I21" s="910"/>
      <c r="J21" s="910"/>
      <c r="K21" s="910"/>
      <c r="L21" s="910"/>
      <c r="M21" s="910"/>
      <c r="N21" s="910"/>
      <c r="O21" s="910"/>
      <c r="P21" s="910"/>
      <c r="Q21" s="910"/>
      <c r="R21" s="910"/>
      <c r="S21" s="910"/>
      <c r="T21" s="910"/>
      <c r="U21" s="911"/>
      <c r="V21" s="912"/>
    </row>
    <row r="22" spans="1:25" s="221" customFormat="1" ht="15" customHeight="1" thickBot="1" x14ac:dyDescent="0.35">
      <c r="A22" s="45" t="s">
        <v>38</v>
      </c>
      <c r="B22" s="618" t="s">
        <v>39</v>
      </c>
      <c r="C22" s="76"/>
      <c r="D22" s="78">
        <v>1</v>
      </c>
      <c r="E22" s="71"/>
      <c r="F22" s="72"/>
      <c r="G22" s="49">
        <v>3</v>
      </c>
      <c r="H22" s="89">
        <f t="shared" ref="H22" si="4">G22*30</f>
        <v>90</v>
      </c>
      <c r="I22" s="62">
        <f t="shared" ref="I22:I23" si="5">SUM(J22+K22+L22)</f>
        <v>45</v>
      </c>
      <c r="J22" s="79">
        <v>30</v>
      </c>
      <c r="K22" s="80"/>
      <c r="L22" s="80">
        <v>15</v>
      </c>
      <c r="M22" s="64">
        <f t="shared" ref="M22:M23" si="6">H22-I22</f>
        <v>45</v>
      </c>
      <c r="N22" s="70">
        <v>3</v>
      </c>
      <c r="O22" s="78"/>
      <c r="P22" s="619"/>
      <c r="Q22" s="620"/>
      <c r="R22" s="621"/>
      <c r="S22" s="619"/>
      <c r="T22" s="620"/>
      <c r="U22" s="621"/>
      <c r="V22" s="622"/>
    </row>
    <row r="23" spans="1:25" ht="15" customHeight="1" thickBot="1" x14ac:dyDescent="0.35">
      <c r="A23" s="111" t="s">
        <v>40</v>
      </c>
      <c r="B23" s="113" t="s">
        <v>154</v>
      </c>
      <c r="C23" s="114"/>
      <c r="D23" s="347">
        <v>1</v>
      </c>
      <c r="E23" s="115"/>
      <c r="F23" s="116"/>
      <c r="G23" s="84">
        <v>4</v>
      </c>
      <c r="H23" s="89">
        <f>G23*30</f>
        <v>120</v>
      </c>
      <c r="I23" s="62">
        <f t="shared" si="5"/>
        <v>60</v>
      </c>
      <c r="J23" s="118">
        <v>30</v>
      </c>
      <c r="K23" s="119"/>
      <c r="L23" s="119">
        <v>30</v>
      </c>
      <c r="M23" s="64">
        <f t="shared" si="6"/>
        <v>60</v>
      </c>
      <c r="N23" s="120">
        <v>4</v>
      </c>
      <c r="O23" s="121"/>
      <c r="P23" s="122"/>
      <c r="Q23" s="120"/>
      <c r="R23" s="121"/>
      <c r="S23" s="122"/>
      <c r="T23" s="120"/>
      <c r="U23" s="121"/>
      <c r="V23" s="123"/>
    </row>
    <row r="24" spans="1:25" s="349" customFormat="1" ht="15" customHeight="1" thickBot="1" x14ac:dyDescent="0.35">
      <c r="A24" s="111" t="s">
        <v>41</v>
      </c>
      <c r="B24" s="69" t="s">
        <v>269</v>
      </c>
      <c r="C24" s="70">
        <v>1</v>
      </c>
      <c r="D24" s="78"/>
      <c r="E24" s="71"/>
      <c r="F24" s="72"/>
      <c r="G24" s="49">
        <v>5</v>
      </c>
      <c r="H24" s="89">
        <f t="shared" ref="H24:H28" si="7">G24*30</f>
        <v>150</v>
      </c>
      <c r="I24" s="62">
        <f>SUM(J24+K24+L24)</f>
        <v>60</v>
      </c>
      <c r="J24" s="79">
        <v>16</v>
      </c>
      <c r="K24" s="80"/>
      <c r="L24" s="80">
        <v>44</v>
      </c>
      <c r="M24" s="64">
        <f>H24-I24</f>
        <v>90</v>
      </c>
      <c r="N24" s="73">
        <v>4</v>
      </c>
      <c r="O24" s="58"/>
      <c r="P24" s="74"/>
      <c r="Q24" s="73"/>
      <c r="R24" s="58"/>
      <c r="S24" s="74"/>
      <c r="T24" s="73"/>
      <c r="U24" s="58"/>
      <c r="V24" s="75"/>
    </row>
    <row r="25" spans="1:25" ht="15" customHeight="1" x14ac:dyDescent="0.3">
      <c r="A25" s="100" t="s">
        <v>42</v>
      </c>
      <c r="B25" s="102" t="s">
        <v>270</v>
      </c>
      <c r="C25" s="8"/>
      <c r="D25" s="9"/>
      <c r="E25" s="9"/>
      <c r="F25" s="103"/>
      <c r="G25" s="94">
        <f>SUM(G26+G27+G28)</f>
        <v>12</v>
      </c>
      <c r="H25" s="222">
        <f t="shared" si="7"/>
        <v>360</v>
      </c>
      <c r="I25" s="11">
        <f t="shared" ref="I25:I28" si="8">SUM(J25+K25+L25)</f>
        <v>180</v>
      </c>
      <c r="J25" s="95">
        <f>SUM(J26+J27+J28)</f>
        <v>36</v>
      </c>
      <c r="K25" s="95"/>
      <c r="L25" s="95">
        <f>SUM(L26+L27+L28)</f>
        <v>144</v>
      </c>
      <c r="M25" s="13">
        <f t="shared" ref="M25" si="9">H25-I25</f>
        <v>180</v>
      </c>
      <c r="N25" s="14"/>
      <c r="O25" s="15"/>
      <c r="P25" s="16"/>
      <c r="Q25" s="17"/>
      <c r="R25" s="18"/>
      <c r="S25" s="19"/>
      <c r="T25" s="96"/>
      <c r="U25" s="97"/>
      <c r="V25" s="98"/>
    </row>
    <row r="26" spans="1:25" s="221" customFormat="1" ht="15" customHeight="1" x14ac:dyDescent="0.3">
      <c r="A26" s="104" t="s">
        <v>271</v>
      </c>
      <c r="B26" s="105" t="s">
        <v>356</v>
      </c>
      <c r="C26" s="22">
        <v>1</v>
      </c>
      <c r="D26" s="23"/>
      <c r="E26" s="24"/>
      <c r="F26" s="106"/>
      <c r="G26" s="107">
        <v>4</v>
      </c>
      <c r="H26" s="223">
        <f t="shared" si="7"/>
        <v>120</v>
      </c>
      <c r="I26" s="26">
        <f t="shared" si="8"/>
        <v>60</v>
      </c>
      <c r="J26" s="27">
        <v>12</v>
      </c>
      <c r="K26" s="27"/>
      <c r="L26" s="27">
        <v>48</v>
      </c>
      <c r="M26" s="28">
        <f>H26-I26</f>
        <v>60</v>
      </c>
      <c r="N26" s="29">
        <v>4</v>
      </c>
      <c r="O26" s="30"/>
      <c r="P26" s="31"/>
      <c r="Q26" s="22"/>
      <c r="R26" s="27"/>
      <c r="S26" s="32"/>
      <c r="T26" s="623"/>
      <c r="U26" s="27"/>
      <c r="V26" s="33"/>
    </row>
    <row r="27" spans="1:25" s="221" customFormat="1" ht="15" customHeight="1" x14ac:dyDescent="0.3">
      <c r="A27" s="104" t="s">
        <v>272</v>
      </c>
      <c r="B27" s="105" t="s">
        <v>357</v>
      </c>
      <c r="C27" s="22">
        <v>3</v>
      </c>
      <c r="D27" s="23"/>
      <c r="E27" s="24"/>
      <c r="F27" s="106"/>
      <c r="G27" s="107">
        <v>4</v>
      </c>
      <c r="H27" s="223">
        <f t="shared" si="7"/>
        <v>120</v>
      </c>
      <c r="I27" s="26">
        <f t="shared" si="8"/>
        <v>60</v>
      </c>
      <c r="J27" s="27">
        <v>12</v>
      </c>
      <c r="K27" s="27"/>
      <c r="L27" s="27">
        <v>48</v>
      </c>
      <c r="M27" s="28">
        <f>H27-I27</f>
        <v>60</v>
      </c>
      <c r="N27" s="29"/>
      <c r="O27" s="30"/>
      <c r="P27" s="31"/>
      <c r="Q27" s="22">
        <v>4</v>
      </c>
      <c r="R27" s="27"/>
      <c r="S27" s="32"/>
      <c r="T27" s="534"/>
      <c r="U27" s="27"/>
      <c r="V27" s="33"/>
    </row>
    <row r="28" spans="1:25" s="221" customFormat="1" ht="15" customHeight="1" thickBot="1" x14ac:dyDescent="0.35">
      <c r="A28" s="325" t="s">
        <v>273</v>
      </c>
      <c r="B28" s="108" t="s">
        <v>358</v>
      </c>
      <c r="C28" s="35">
        <v>1</v>
      </c>
      <c r="D28" s="36"/>
      <c r="E28" s="36"/>
      <c r="F28" s="44"/>
      <c r="G28" s="109">
        <v>4</v>
      </c>
      <c r="H28" s="224">
        <f t="shared" si="7"/>
        <v>120</v>
      </c>
      <c r="I28" s="37">
        <f t="shared" si="8"/>
        <v>60</v>
      </c>
      <c r="J28" s="38">
        <v>12</v>
      </c>
      <c r="K28" s="38"/>
      <c r="L28" s="38">
        <v>48</v>
      </c>
      <c r="M28" s="39">
        <f>H28-I28</f>
        <v>60</v>
      </c>
      <c r="N28" s="40">
        <v>4</v>
      </c>
      <c r="O28" s="41"/>
      <c r="P28" s="42"/>
      <c r="Q28" s="35"/>
      <c r="R28" s="38"/>
      <c r="S28" s="43"/>
      <c r="T28" s="535"/>
      <c r="U28" s="38"/>
      <c r="V28" s="44"/>
    </row>
    <row r="29" spans="1:25" s="221" customFormat="1" ht="15" customHeight="1" x14ac:dyDescent="0.3">
      <c r="A29" s="174" t="s">
        <v>43</v>
      </c>
      <c r="B29" s="175" t="s">
        <v>191</v>
      </c>
      <c r="C29" s="530"/>
      <c r="D29" s="527"/>
      <c r="E29" s="527"/>
      <c r="F29" s="536"/>
      <c r="G29" s="552">
        <f>SUM(G30:G36)</f>
        <v>18</v>
      </c>
      <c r="H29" s="537">
        <f t="shared" ref="H29:H50" si="10">G29*30</f>
        <v>540</v>
      </c>
      <c r="I29" s="11">
        <f>SUM(J29+K29+L29)</f>
        <v>196</v>
      </c>
      <c r="J29" s="95"/>
      <c r="K29" s="95"/>
      <c r="L29" s="95">
        <f>SUM(L30:L36)</f>
        <v>196</v>
      </c>
      <c r="M29" s="13">
        <f t="shared" ref="M29:M36" si="11">H29-I29</f>
        <v>344</v>
      </c>
      <c r="N29" s="176"/>
      <c r="O29" s="177"/>
      <c r="P29" s="178"/>
      <c r="Q29" s="179"/>
      <c r="R29" s="180"/>
      <c r="S29" s="181"/>
      <c r="T29" s="176"/>
      <c r="U29" s="521"/>
      <c r="V29" s="524"/>
    </row>
    <row r="30" spans="1:25" ht="15" customHeight="1" x14ac:dyDescent="0.3">
      <c r="A30" s="182" t="s">
        <v>168</v>
      </c>
      <c r="B30" s="431" t="s">
        <v>205</v>
      </c>
      <c r="C30" s="564"/>
      <c r="D30" s="563"/>
      <c r="E30" s="563"/>
      <c r="F30" s="548"/>
      <c r="G30" s="555">
        <v>4.5</v>
      </c>
      <c r="H30" s="556">
        <f t="shared" si="10"/>
        <v>135</v>
      </c>
      <c r="I30" s="549"/>
      <c r="J30" s="550"/>
      <c r="K30" s="550"/>
      <c r="L30" s="550"/>
      <c r="M30" s="551"/>
      <c r="N30" s="425"/>
      <c r="O30" s="426"/>
      <c r="P30" s="427"/>
      <c r="Q30" s="428"/>
      <c r="R30" s="429"/>
      <c r="S30" s="430"/>
      <c r="T30" s="425"/>
      <c r="U30" s="561"/>
      <c r="V30" s="562"/>
      <c r="W30" s="360"/>
      <c r="X30" s="360"/>
      <c r="Y30" s="360"/>
    </row>
    <row r="31" spans="1:25" ht="15" customHeight="1" x14ac:dyDescent="0.3">
      <c r="A31" s="182" t="s">
        <v>169</v>
      </c>
      <c r="B31" s="101" t="s">
        <v>191</v>
      </c>
      <c r="C31" s="531"/>
      <c r="D31" s="528">
        <v>1</v>
      </c>
      <c r="E31" s="528"/>
      <c r="F31" s="538"/>
      <c r="G31" s="553">
        <v>2</v>
      </c>
      <c r="H31" s="183">
        <f t="shared" si="10"/>
        <v>60</v>
      </c>
      <c r="I31" s="26">
        <f t="shared" ref="I31:I41" si="12">SUM(J31+K31+L31)</f>
        <v>30</v>
      </c>
      <c r="J31" s="533"/>
      <c r="K31" s="533"/>
      <c r="L31" s="533">
        <v>30</v>
      </c>
      <c r="M31" s="184">
        <f t="shared" si="11"/>
        <v>30</v>
      </c>
      <c r="N31" s="185">
        <v>2</v>
      </c>
      <c r="O31" s="186"/>
      <c r="P31" s="187"/>
      <c r="Q31" s="188"/>
      <c r="R31" s="189"/>
      <c r="S31" s="190"/>
      <c r="T31" s="185"/>
      <c r="U31" s="522"/>
      <c r="V31" s="525"/>
      <c r="W31" s="360"/>
      <c r="X31" s="360"/>
      <c r="Y31" s="360"/>
    </row>
    <row r="32" spans="1:25" ht="15" customHeight="1" x14ac:dyDescent="0.3">
      <c r="A32" s="182" t="s">
        <v>170</v>
      </c>
      <c r="B32" s="101" t="s">
        <v>191</v>
      </c>
      <c r="C32" s="531"/>
      <c r="D32" s="528" t="s">
        <v>22</v>
      </c>
      <c r="E32" s="528"/>
      <c r="F32" s="538"/>
      <c r="G32" s="553">
        <v>2.5</v>
      </c>
      <c r="H32" s="183">
        <f t="shared" si="10"/>
        <v>75</v>
      </c>
      <c r="I32" s="26">
        <f t="shared" si="12"/>
        <v>36</v>
      </c>
      <c r="J32" s="533"/>
      <c r="K32" s="533"/>
      <c r="L32" s="533">
        <v>36</v>
      </c>
      <c r="M32" s="184">
        <f t="shared" si="11"/>
        <v>39</v>
      </c>
      <c r="N32" s="185"/>
      <c r="O32" s="186">
        <v>2</v>
      </c>
      <c r="P32" s="191">
        <v>2</v>
      </c>
      <c r="Q32" s="188"/>
      <c r="R32" s="189"/>
      <c r="S32" s="190"/>
      <c r="T32" s="185"/>
      <c r="U32" s="522"/>
      <c r="V32" s="525"/>
      <c r="W32" s="360"/>
      <c r="X32" s="360"/>
      <c r="Y32" s="360"/>
    </row>
    <row r="33" spans="1:25" s="349" customFormat="1" ht="15" customHeight="1" x14ac:dyDescent="0.3">
      <c r="A33" s="182" t="s">
        <v>274</v>
      </c>
      <c r="B33" s="101" t="s">
        <v>191</v>
      </c>
      <c r="C33" s="531"/>
      <c r="D33" s="528">
        <v>3</v>
      </c>
      <c r="E33" s="528"/>
      <c r="F33" s="538"/>
      <c r="G33" s="553">
        <v>2</v>
      </c>
      <c r="H33" s="183">
        <f t="shared" si="10"/>
        <v>60</v>
      </c>
      <c r="I33" s="26">
        <f t="shared" si="12"/>
        <v>30</v>
      </c>
      <c r="J33" s="533"/>
      <c r="K33" s="533"/>
      <c r="L33" s="533">
        <v>30</v>
      </c>
      <c r="M33" s="184">
        <f t="shared" si="11"/>
        <v>30</v>
      </c>
      <c r="N33" s="185"/>
      <c r="O33" s="186"/>
      <c r="P33" s="187"/>
      <c r="Q33" s="192">
        <v>2</v>
      </c>
      <c r="R33" s="189"/>
      <c r="S33" s="190"/>
      <c r="T33" s="185"/>
      <c r="U33" s="522"/>
      <c r="V33" s="525"/>
      <c r="W33" s="360"/>
      <c r="X33" s="360"/>
      <c r="Y33" s="360"/>
    </row>
    <row r="34" spans="1:25" s="349" customFormat="1" ht="15" customHeight="1" x14ac:dyDescent="0.3">
      <c r="A34" s="182" t="s">
        <v>275</v>
      </c>
      <c r="B34" s="101" t="s">
        <v>191</v>
      </c>
      <c r="C34" s="531"/>
      <c r="D34" s="528" t="s">
        <v>24</v>
      </c>
      <c r="E34" s="528"/>
      <c r="F34" s="538"/>
      <c r="G34" s="553">
        <v>2.5</v>
      </c>
      <c r="H34" s="183">
        <f t="shared" si="10"/>
        <v>75</v>
      </c>
      <c r="I34" s="26">
        <f t="shared" si="12"/>
        <v>36</v>
      </c>
      <c r="J34" s="533"/>
      <c r="K34" s="533"/>
      <c r="L34" s="533">
        <v>36</v>
      </c>
      <c r="M34" s="184">
        <f t="shared" si="11"/>
        <v>39</v>
      </c>
      <c r="N34" s="185"/>
      <c r="O34" s="186"/>
      <c r="P34" s="191"/>
      <c r="Q34" s="188"/>
      <c r="R34" s="186">
        <v>2</v>
      </c>
      <c r="S34" s="193">
        <v>2</v>
      </c>
      <c r="T34" s="185"/>
      <c r="U34" s="522"/>
      <c r="V34" s="525"/>
      <c r="W34" s="360"/>
      <c r="X34" s="360"/>
      <c r="Y34" s="360"/>
    </row>
    <row r="35" spans="1:25" ht="15" customHeight="1" x14ac:dyDescent="0.3">
      <c r="A35" s="182" t="s">
        <v>276</v>
      </c>
      <c r="B35" s="101" t="s">
        <v>191</v>
      </c>
      <c r="C35" s="531"/>
      <c r="D35" s="528">
        <v>5</v>
      </c>
      <c r="E35" s="528"/>
      <c r="F35" s="538"/>
      <c r="G35" s="553">
        <v>2</v>
      </c>
      <c r="H35" s="183">
        <f t="shared" si="10"/>
        <v>60</v>
      </c>
      <c r="I35" s="26">
        <f t="shared" si="12"/>
        <v>30</v>
      </c>
      <c r="J35" s="533"/>
      <c r="K35" s="533"/>
      <c r="L35" s="533">
        <v>30</v>
      </c>
      <c r="M35" s="184">
        <f t="shared" si="11"/>
        <v>30</v>
      </c>
      <c r="N35" s="185"/>
      <c r="O35" s="186"/>
      <c r="P35" s="187"/>
      <c r="Q35" s="188"/>
      <c r="R35" s="189"/>
      <c r="S35" s="190"/>
      <c r="T35" s="185">
        <v>2</v>
      </c>
      <c r="U35" s="522"/>
      <c r="V35" s="525"/>
    </row>
    <row r="36" spans="1:25" s="349" customFormat="1" ht="15" customHeight="1" thickBot="1" x14ac:dyDescent="0.35">
      <c r="A36" s="539" t="s">
        <v>277</v>
      </c>
      <c r="B36" s="540" t="s">
        <v>191</v>
      </c>
      <c r="C36" s="532"/>
      <c r="D36" s="529" t="s">
        <v>26</v>
      </c>
      <c r="E36" s="529"/>
      <c r="F36" s="541"/>
      <c r="G36" s="554">
        <v>2.5</v>
      </c>
      <c r="H36" s="194">
        <f t="shared" si="10"/>
        <v>75</v>
      </c>
      <c r="I36" s="37">
        <f t="shared" si="12"/>
        <v>34</v>
      </c>
      <c r="J36" s="195"/>
      <c r="K36" s="195"/>
      <c r="L36" s="195">
        <v>34</v>
      </c>
      <c r="M36" s="196">
        <f t="shared" si="11"/>
        <v>41</v>
      </c>
      <c r="N36" s="542"/>
      <c r="O36" s="543"/>
      <c r="P36" s="544"/>
      <c r="Q36" s="545"/>
      <c r="R36" s="546"/>
      <c r="S36" s="547"/>
      <c r="T36" s="542"/>
      <c r="U36" s="523">
        <v>2</v>
      </c>
      <c r="V36" s="526">
        <v>2</v>
      </c>
    </row>
    <row r="37" spans="1:25" s="221" customFormat="1" ht="15" customHeight="1" thickBot="1" x14ac:dyDescent="0.35">
      <c r="A37" s="45" t="s">
        <v>44</v>
      </c>
      <c r="B37" s="398" t="s">
        <v>313</v>
      </c>
      <c r="C37" s="76"/>
      <c r="D37" s="71"/>
      <c r="E37" s="71"/>
      <c r="F37" s="72"/>
      <c r="G37" s="394">
        <v>4</v>
      </c>
      <c r="H37" s="433">
        <f t="shared" si="10"/>
        <v>120</v>
      </c>
      <c r="I37" s="62"/>
      <c r="J37" s="79"/>
      <c r="K37" s="80"/>
      <c r="L37" s="80"/>
      <c r="M37" s="64"/>
      <c r="N37" s="73"/>
      <c r="O37" s="58"/>
      <c r="P37" s="74"/>
      <c r="Q37" s="73"/>
      <c r="R37" s="58"/>
      <c r="S37" s="54"/>
      <c r="T37" s="73"/>
      <c r="U37" s="58"/>
      <c r="V37" s="75"/>
    </row>
    <row r="38" spans="1:25" s="349" customFormat="1" ht="15" customHeight="1" thickBot="1" x14ac:dyDescent="0.35">
      <c r="A38" s="45" t="s">
        <v>46</v>
      </c>
      <c r="B38" s="69" t="s">
        <v>95</v>
      </c>
      <c r="C38" s="70" t="s">
        <v>22</v>
      </c>
      <c r="D38" s="71"/>
      <c r="E38" s="71"/>
      <c r="F38" s="72"/>
      <c r="G38" s="49">
        <v>5</v>
      </c>
      <c r="H38" s="61">
        <f t="shared" si="10"/>
        <v>150</v>
      </c>
      <c r="I38" s="62">
        <f t="shared" si="12"/>
        <v>72</v>
      </c>
      <c r="J38" s="62">
        <v>36</v>
      </c>
      <c r="K38" s="62"/>
      <c r="L38" s="62">
        <v>36</v>
      </c>
      <c r="M38" s="130">
        <f t="shared" ref="M38:M39" si="13">H38-I38</f>
        <v>78</v>
      </c>
      <c r="N38" s="73"/>
      <c r="O38" s="58">
        <v>4</v>
      </c>
      <c r="P38" s="74">
        <v>4</v>
      </c>
      <c r="Q38" s="73"/>
      <c r="R38" s="58"/>
      <c r="S38" s="74"/>
      <c r="T38" s="73"/>
      <c r="U38" s="58"/>
      <c r="V38" s="75"/>
      <c r="W38"/>
      <c r="X38"/>
      <c r="Y38"/>
    </row>
    <row r="39" spans="1:25" s="221" customFormat="1" ht="15" customHeight="1" thickBot="1" x14ac:dyDescent="0.35">
      <c r="A39" s="225" t="s">
        <v>47</v>
      </c>
      <c r="B39" s="113" t="s">
        <v>153</v>
      </c>
      <c r="C39" s="388" t="s">
        <v>22</v>
      </c>
      <c r="D39" s="115"/>
      <c r="E39" s="115"/>
      <c r="F39" s="116"/>
      <c r="G39" s="84">
        <v>5</v>
      </c>
      <c r="H39" s="577">
        <f t="shared" si="10"/>
        <v>150</v>
      </c>
      <c r="I39" s="50">
        <f t="shared" si="12"/>
        <v>72</v>
      </c>
      <c r="J39" s="50">
        <v>36</v>
      </c>
      <c r="K39" s="50"/>
      <c r="L39" s="50">
        <v>36</v>
      </c>
      <c r="M39" s="578">
        <f t="shared" si="13"/>
        <v>78</v>
      </c>
      <c r="N39" s="120"/>
      <c r="O39" s="121">
        <v>4</v>
      </c>
      <c r="P39" s="122">
        <v>4</v>
      </c>
      <c r="Q39" s="120"/>
      <c r="R39" s="121"/>
      <c r="S39" s="320"/>
      <c r="T39" s="120"/>
      <c r="U39" s="121"/>
      <c r="V39" s="123"/>
    </row>
    <row r="40" spans="1:25" s="221" customFormat="1" ht="15" customHeight="1" thickBot="1" x14ac:dyDescent="0.35">
      <c r="A40" s="581" t="s">
        <v>48</v>
      </c>
      <c r="B40" s="398" t="s">
        <v>206</v>
      </c>
      <c r="C40" s="76"/>
      <c r="D40" s="71"/>
      <c r="E40" s="71"/>
      <c r="F40" s="72"/>
      <c r="G40" s="394">
        <v>5</v>
      </c>
      <c r="H40" s="433">
        <f t="shared" si="10"/>
        <v>150</v>
      </c>
      <c r="I40" s="62"/>
      <c r="J40" s="79"/>
      <c r="K40" s="80"/>
      <c r="L40" s="80"/>
      <c r="M40" s="64"/>
      <c r="N40" s="73"/>
      <c r="O40" s="58"/>
      <c r="P40" s="74"/>
      <c r="Q40" s="73"/>
      <c r="R40" s="58"/>
      <c r="S40" s="54"/>
      <c r="T40" s="73"/>
      <c r="U40" s="58"/>
      <c r="V40" s="75"/>
    </row>
    <row r="41" spans="1:25" ht="15" customHeight="1" thickBot="1" x14ac:dyDescent="0.35">
      <c r="A41" s="322" t="s">
        <v>50</v>
      </c>
      <c r="B41" s="46" t="s">
        <v>278</v>
      </c>
      <c r="C41" s="47" t="s">
        <v>23</v>
      </c>
      <c r="D41" s="58">
        <v>3</v>
      </c>
      <c r="E41" s="59"/>
      <c r="F41" s="60"/>
      <c r="G41" s="49">
        <v>7</v>
      </c>
      <c r="H41" s="89">
        <f t="shared" si="10"/>
        <v>210</v>
      </c>
      <c r="I41" s="62">
        <f t="shared" si="12"/>
        <v>96</v>
      </c>
      <c r="J41" s="63">
        <v>48</v>
      </c>
      <c r="K41" s="63"/>
      <c r="L41" s="63">
        <v>48</v>
      </c>
      <c r="M41" s="130">
        <f t="shared" ref="M41" si="14">H41-I41</f>
        <v>114</v>
      </c>
      <c r="N41" s="162"/>
      <c r="O41" s="53"/>
      <c r="P41" s="54"/>
      <c r="Q41" s="47">
        <v>4</v>
      </c>
      <c r="R41" s="48">
        <v>4</v>
      </c>
      <c r="S41" s="55"/>
      <c r="T41" s="52"/>
      <c r="U41" s="48"/>
      <c r="V41" s="56"/>
      <c r="W41" s="349"/>
      <c r="X41" s="349"/>
      <c r="Y41" s="349"/>
    </row>
    <row r="42" spans="1:25" ht="15" customHeight="1" x14ac:dyDescent="0.3">
      <c r="A42" s="100" t="s">
        <v>52</v>
      </c>
      <c r="B42" s="102" t="s">
        <v>49</v>
      </c>
      <c r="C42" s="8"/>
      <c r="D42" s="9"/>
      <c r="E42" s="9"/>
      <c r="F42" s="103"/>
      <c r="G42" s="94">
        <f>SUM(G43:G44)</f>
        <v>6</v>
      </c>
      <c r="H42" s="222">
        <f t="shared" si="10"/>
        <v>180</v>
      </c>
      <c r="I42" s="11">
        <f>SUM(I43:I44)</f>
        <v>84</v>
      </c>
      <c r="J42" s="11">
        <f t="shared" ref="J42:M42" si="15">SUM(J43:J44)</f>
        <v>34</v>
      </c>
      <c r="K42" s="11">
        <f t="shared" si="15"/>
        <v>0</v>
      </c>
      <c r="L42" s="11">
        <f t="shared" si="15"/>
        <v>50</v>
      </c>
      <c r="M42" s="13">
        <f t="shared" si="15"/>
        <v>96</v>
      </c>
      <c r="N42" s="14"/>
      <c r="O42" s="15"/>
      <c r="P42" s="16"/>
      <c r="Q42" s="17"/>
      <c r="R42" s="18"/>
      <c r="S42" s="19"/>
      <c r="T42" s="96"/>
      <c r="U42" s="97"/>
      <c r="V42" s="98"/>
      <c r="W42" s="349"/>
      <c r="X42" s="349"/>
      <c r="Y42" s="349"/>
    </row>
    <row r="43" spans="1:25" ht="15" customHeight="1" x14ac:dyDescent="0.3">
      <c r="A43" s="104" t="s">
        <v>171</v>
      </c>
      <c r="B43" s="105" t="s">
        <v>49</v>
      </c>
      <c r="C43" s="22" t="s">
        <v>24</v>
      </c>
      <c r="D43" s="24"/>
      <c r="E43" s="24"/>
      <c r="F43" s="106"/>
      <c r="G43" s="107">
        <v>5</v>
      </c>
      <c r="H43" s="223">
        <f t="shared" si="10"/>
        <v>150</v>
      </c>
      <c r="I43" s="26">
        <f t="shared" ref="I43:I44" si="16">SUM(J43+K43+L43)</f>
        <v>66</v>
      </c>
      <c r="J43" s="27">
        <v>34</v>
      </c>
      <c r="K43" s="27"/>
      <c r="L43" s="27">
        <v>32</v>
      </c>
      <c r="M43" s="28">
        <f t="shared" ref="M43:M50" si="17">H43-I43</f>
        <v>84</v>
      </c>
      <c r="N43" s="29"/>
      <c r="O43" s="30"/>
      <c r="P43" s="31"/>
      <c r="Q43" s="22">
        <v>2</v>
      </c>
      <c r="R43" s="27">
        <v>2</v>
      </c>
      <c r="S43" s="32">
        <v>2</v>
      </c>
      <c r="T43" s="534"/>
      <c r="U43" s="27"/>
      <c r="V43" s="33"/>
    </row>
    <row r="44" spans="1:25" ht="15" customHeight="1" thickBot="1" x14ac:dyDescent="0.35">
      <c r="A44" s="325" t="s">
        <v>172</v>
      </c>
      <c r="B44" s="108" t="s">
        <v>159</v>
      </c>
      <c r="C44" s="35"/>
      <c r="D44" s="36"/>
      <c r="E44" s="36"/>
      <c r="F44" s="44" t="s">
        <v>24</v>
      </c>
      <c r="G44" s="109">
        <v>1</v>
      </c>
      <c r="H44" s="224">
        <f t="shared" si="10"/>
        <v>30</v>
      </c>
      <c r="I44" s="37">
        <f t="shared" si="16"/>
        <v>18</v>
      </c>
      <c r="J44" s="38"/>
      <c r="K44" s="38"/>
      <c r="L44" s="38">
        <v>18</v>
      </c>
      <c r="M44" s="39">
        <f t="shared" si="17"/>
        <v>12</v>
      </c>
      <c r="N44" s="40"/>
      <c r="O44" s="41"/>
      <c r="P44" s="42"/>
      <c r="Q44" s="35"/>
      <c r="R44" s="38"/>
      <c r="S44" s="43">
        <v>2</v>
      </c>
      <c r="T44" s="535"/>
      <c r="U44" s="38"/>
      <c r="V44" s="44"/>
    </row>
    <row r="45" spans="1:25" s="349" customFormat="1" ht="15" customHeight="1" thickBot="1" x14ac:dyDescent="0.35">
      <c r="A45" s="322" t="s">
        <v>53</v>
      </c>
      <c r="B45" s="69" t="s">
        <v>150</v>
      </c>
      <c r="C45" s="70" t="s">
        <v>24</v>
      </c>
      <c r="D45" s="71"/>
      <c r="E45" s="71"/>
      <c r="F45" s="112"/>
      <c r="G45" s="49">
        <v>5</v>
      </c>
      <c r="H45" s="89">
        <f t="shared" si="10"/>
        <v>150</v>
      </c>
      <c r="I45" s="62">
        <f>SUM(J45+K45+L45)</f>
        <v>72</v>
      </c>
      <c r="J45" s="79">
        <v>36</v>
      </c>
      <c r="K45" s="80"/>
      <c r="L45" s="80">
        <v>36</v>
      </c>
      <c r="M45" s="64">
        <f t="shared" si="17"/>
        <v>78</v>
      </c>
      <c r="N45" s="73"/>
      <c r="O45" s="58"/>
      <c r="P45" s="74"/>
      <c r="Q45" s="73"/>
      <c r="R45" s="58">
        <v>4</v>
      </c>
      <c r="S45" s="75">
        <v>4</v>
      </c>
      <c r="T45" s="432"/>
      <c r="U45" s="58"/>
      <c r="V45" s="75"/>
      <c r="W45"/>
      <c r="X45"/>
      <c r="Y45"/>
    </row>
    <row r="46" spans="1:25" ht="15" customHeight="1" thickBot="1" x14ac:dyDescent="0.35">
      <c r="A46" s="225" t="s">
        <v>54</v>
      </c>
      <c r="B46" s="579" t="s">
        <v>279</v>
      </c>
      <c r="C46" s="315"/>
      <c r="D46" s="121" t="s">
        <v>24</v>
      </c>
      <c r="E46" s="316"/>
      <c r="F46" s="317"/>
      <c r="G46" s="84">
        <v>3</v>
      </c>
      <c r="H46" s="117">
        <f t="shared" si="10"/>
        <v>90</v>
      </c>
      <c r="I46" s="50">
        <f>SUM(J46+K46+L46)</f>
        <v>36</v>
      </c>
      <c r="J46" s="118">
        <v>18</v>
      </c>
      <c r="K46" s="119"/>
      <c r="L46" s="119">
        <v>18</v>
      </c>
      <c r="M46" s="51">
        <f t="shared" si="17"/>
        <v>54</v>
      </c>
      <c r="N46" s="323"/>
      <c r="O46" s="319"/>
      <c r="P46" s="320"/>
      <c r="Q46" s="315"/>
      <c r="R46" s="318"/>
      <c r="S46" s="580">
        <v>4</v>
      </c>
      <c r="T46" s="557"/>
      <c r="U46" s="318"/>
      <c r="V46" s="321"/>
    </row>
    <row r="47" spans="1:25" ht="15" customHeight="1" thickBot="1" x14ac:dyDescent="0.35">
      <c r="A47" s="582" t="s">
        <v>56</v>
      </c>
      <c r="B47" s="583" t="s">
        <v>157</v>
      </c>
      <c r="C47" s="584">
        <v>5</v>
      </c>
      <c r="D47" s="67"/>
      <c r="E47" s="585"/>
      <c r="F47" s="586"/>
      <c r="G47" s="572">
        <v>4</v>
      </c>
      <c r="H47" s="576">
        <f t="shared" si="10"/>
        <v>120</v>
      </c>
      <c r="I47" s="313">
        <f t="shared" ref="I47:I50" si="18">SUM(J47+K47+L47)</f>
        <v>60</v>
      </c>
      <c r="J47" s="587">
        <v>30</v>
      </c>
      <c r="K47" s="587"/>
      <c r="L47" s="587">
        <v>30</v>
      </c>
      <c r="M47" s="314">
        <f t="shared" si="17"/>
        <v>60</v>
      </c>
      <c r="N47" s="588"/>
      <c r="O47" s="589"/>
      <c r="P47" s="83"/>
      <c r="Q47" s="584"/>
      <c r="R47" s="590"/>
      <c r="S47" s="591"/>
      <c r="T47" s="588">
        <v>4</v>
      </c>
      <c r="U47" s="590"/>
      <c r="V47" s="591"/>
    </row>
    <row r="48" spans="1:25" ht="15" customHeight="1" x14ac:dyDescent="0.3">
      <c r="A48" s="100" t="s">
        <v>57</v>
      </c>
      <c r="B48" s="102" t="s">
        <v>51</v>
      </c>
      <c r="C48" s="8"/>
      <c r="D48" s="65"/>
      <c r="E48" s="9"/>
      <c r="F48" s="103"/>
      <c r="G48" s="331">
        <f>SUM(G49+G50)</f>
        <v>10</v>
      </c>
      <c r="H48" s="222">
        <f t="shared" si="10"/>
        <v>300</v>
      </c>
      <c r="I48" s="11">
        <f t="shared" si="18"/>
        <v>144</v>
      </c>
      <c r="J48" s="95">
        <f>SUM(J49+J50)</f>
        <v>64</v>
      </c>
      <c r="K48" s="95"/>
      <c r="L48" s="95">
        <f>SUM(L49+L50)</f>
        <v>80</v>
      </c>
      <c r="M48" s="13">
        <f t="shared" si="17"/>
        <v>156</v>
      </c>
      <c r="N48" s="326"/>
      <c r="O48" s="327"/>
      <c r="P48" s="328"/>
      <c r="Q48" s="8"/>
      <c r="R48" s="15"/>
      <c r="S48" s="329"/>
      <c r="T48" s="326"/>
      <c r="U48" s="15"/>
      <c r="V48" s="329"/>
    </row>
    <row r="49" spans="1:25" ht="15" customHeight="1" x14ac:dyDescent="0.3">
      <c r="A49" s="104" t="s">
        <v>280</v>
      </c>
      <c r="B49" s="105" t="s">
        <v>51</v>
      </c>
      <c r="C49" s="22" t="s">
        <v>26</v>
      </c>
      <c r="D49" s="23">
        <v>5</v>
      </c>
      <c r="E49" s="24"/>
      <c r="F49" s="106"/>
      <c r="G49" s="107">
        <v>9</v>
      </c>
      <c r="H49" s="223">
        <f t="shared" si="10"/>
        <v>270</v>
      </c>
      <c r="I49" s="26">
        <f t="shared" si="18"/>
        <v>128</v>
      </c>
      <c r="J49" s="27">
        <v>64</v>
      </c>
      <c r="K49" s="27"/>
      <c r="L49" s="27">
        <v>64</v>
      </c>
      <c r="M49" s="28">
        <f t="shared" si="17"/>
        <v>142</v>
      </c>
      <c r="N49" s="29"/>
      <c r="O49" s="30"/>
      <c r="P49" s="31"/>
      <c r="Q49" s="22"/>
      <c r="R49" s="27"/>
      <c r="S49" s="33"/>
      <c r="T49" s="29">
        <v>4</v>
      </c>
      <c r="U49" s="27">
        <v>4</v>
      </c>
      <c r="V49" s="33">
        <v>4</v>
      </c>
      <c r="W49" s="349"/>
      <c r="X49" s="349"/>
      <c r="Y49" s="349"/>
    </row>
    <row r="50" spans="1:25" ht="15" customHeight="1" thickBot="1" x14ac:dyDescent="0.35">
      <c r="A50" s="325" t="s">
        <v>281</v>
      </c>
      <c r="B50" s="108" t="s">
        <v>158</v>
      </c>
      <c r="C50" s="35"/>
      <c r="D50" s="36"/>
      <c r="E50" s="36"/>
      <c r="F50" s="469" t="s">
        <v>26</v>
      </c>
      <c r="G50" s="109">
        <v>1</v>
      </c>
      <c r="H50" s="224">
        <f t="shared" si="10"/>
        <v>30</v>
      </c>
      <c r="I50" s="37">
        <f t="shared" si="18"/>
        <v>16</v>
      </c>
      <c r="J50" s="38"/>
      <c r="K50" s="38"/>
      <c r="L50" s="38">
        <v>16</v>
      </c>
      <c r="M50" s="39">
        <f t="shared" si="17"/>
        <v>14</v>
      </c>
      <c r="N50" s="330"/>
      <c r="O50" s="38"/>
      <c r="P50" s="43"/>
      <c r="Q50" s="35"/>
      <c r="R50" s="38"/>
      <c r="S50" s="44"/>
      <c r="T50" s="330"/>
      <c r="U50" s="38"/>
      <c r="V50" s="44">
        <v>2</v>
      </c>
    </row>
    <row r="51" spans="1:25" ht="15" customHeight="1" thickBot="1" x14ac:dyDescent="0.35">
      <c r="A51" s="322" t="s">
        <v>58</v>
      </c>
      <c r="B51" s="46" t="s">
        <v>282</v>
      </c>
      <c r="C51" s="315" t="s">
        <v>25</v>
      </c>
      <c r="D51" s="58">
        <v>5</v>
      </c>
      <c r="E51" s="59"/>
      <c r="F51" s="60"/>
      <c r="G51" s="49">
        <v>7</v>
      </c>
      <c r="H51" s="89">
        <f>G51*30</f>
        <v>210</v>
      </c>
      <c r="I51" s="11">
        <f>SUM(J51+K51+L51)</f>
        <v>96</v>
      </c>
      <c r="J51" s="63">
        <v>48</v>
      </c>
      <c r="K51" s="63"/>
      <c r="L51" s="63">
        <v>48</v>
      </c>
      <c r="M51" s="130">
        <f>H51-I51</f>
        <v>114</v>
      </c>
      <c r="N51" s="162"/>
      <c r="O51" s="53"/>
      <c r="P51" s="54"/>
      <c r="Q51" s="47"/>
      <c r="R51" s="48"/>
      <c r="S51" s="55"/>
      <c r="T51" s="52">
        <v>4</v>
      </c>
      <c r="U51" s="48">
        <v>4</v>
      </c>
      <c r="V51" s="56"/>
    </row>
    <row r="52" spans="1:25" s="349" customFormat="1" ht="15" customHeight="1" thickBot="1" x14ac:dyDescent="0.35">
      <c r="A52" s="45" t="s">
        <v>59</v>
      </c>
      <c r="B52" s="46" t="s">
        <v>45</v>
      </c>
      <c r="C52" s="76"/>
      <c r="D52" s="71" t="s">
        <v>26</v>
      </c>
      <c r="E52" s="71"/>
      <c r="F52" s="72"/>
      <c r="G52" s="49">
        <v>3</v>
      </c>
      <c r="H52" s="89">
        <f t="shared" ref="H52:H59" si="19">G52*30</f>
        <v>90</v>
      </c>
      <c r="I52" s="62">
        <f t="shared" ref="I52:I58" si="20">SUM(J52+K52+L52)</f>
        <v>32</v>
      </c>
      <c r="J52" s="79">
        <v>8</v>
      </c>
      <c r="K52" s="80"/>
      <c r="L52" s="80">
        <v>24</v>
      </c>
      <c r="M52" s="64">
        <f>H52-I52</f>
        <v>58</v>
      </c>
      <c r="N52" s="73"/>
      <c r="O52" s="58"/>
      <c r="P52" s="74"/>
      <c r="Q52" s="47"/>
      <c r="R52" s="48"/>
      <c r="S52" s="55"/>
      <c r="T52" s="558"/>
      <c r="U52" s="48"/>
      <c r="V52" s="56">
        <v>4</v>
      </c>
      <c r="W52"/>
      <c r="X52"/>
      <c r="Y52"/>
    </row>
    <row r="53" spans="1:25" s="349" customFormat="1" ht="15" customHeight="1" thickBot="1" x14ac:dyDescent="0.35">
      <c r="A53" s="45" t="s">
        <v>60</v>
      </c>
      <c r="B53" s="69" t="s">
        <v>152</v>
      </c>
      <c r="C53" s="47"/>
      <c r="D53" s="58" t="s">
        <v>26</v>
      </c>
      <c r="E53" s="59"/>
      <c r="F53" s="60"/>
      <c r="G53" s="49">
        <v>3</v>
      </c>
      <c r="H53" s="89">
        <f t="shared" si="19"/>
        <v>90</v>
      </c>
      <c r="I53" s="62">
        <f t="shared" si="20"/>
        <v>32</v>
      </c>
      <c r="J53" s="63">
        <v>16</v>
      </c>
      <c r="K53" s="63">
        <v>8</v>
      </c>
      <c r="L53" s="63">
        <v>8</v>
      </c>
      <c r="M53" s="130">
        <f t="shared" ref="M53:M54" si="21">H53-I53</f>
        <v>58</v>
      </c>
      <c r="N53" s="162"/>
      <c r="O53" s="53"/>
      <c r="P53" s="54"/>
      <c r="Q53" s="47"/>
      <c r="R53" s="48"/>
      <c r="S53" s="56"/>
      <c r="T53" s="162"/>
      <c r="U53" s="48"/>
      <c r="V53" s="56">
        <v>4</v>
      </c>
      <c r="W53"/>
      <c r="X53"/>
      <c r="Y53"/>
    </row>
    <row r="54" spans="1:25" ht="15" customHeight="1" thickBot="1" x14ac:dyDescent="0.35">
      <c r="A54" s="111" t="s">
        <v>161</v>
      </c>
      <c r="B54" s="69" t="s">
        <v>163</v>
      </c>
      <c r="C54" s="70">
        <v>5</v>
      </c>
      <c r="D54" s="78"/>
      <c r="E54" s="71"/>
      <c r="F54" s="72"/>
      <c r="G54" s="49">
        <v>4</v>
      </c>
      <c r="H54" s="89">
        <f t="shared" si="19"/>
        <v>120</v>
      </c>
      <c r="I54" s="62">
        <f t="shared" si="20"/>
        <v>60</v>
      </c>
      <c r="J54" s="79">
        <v>30</v>
      </c>
      <c r="K54" s="80"/>
      <c r="L54" s="80">
        <v>30</v>
      </c>
      <c r="M54" s="64">
        <f t="shared" si="21"/>
        <v>60</v>
      </c>
      <c r="N54" s="73"/>
      <c r="O54" s="58"/>
      <c r="P54" s="74"/>
      <c r="Q54" s="73"/>
      <c r="R54" s="58"/>
      <c r="S54" s="74"/>
      <c r="T54" s="73">
        <v>4</v>
      </c>
      <c r="U54" s="58"/>
      <c r="V54" s="75"/>
      <c r="W54" s="349"/>
      <c r="X54" s="349"/>
      <c r="Y54" s="349"/>
    </row>
    <row r="55" spans="1:25" ht="15" customHeight="1" thickBot="1" x14ac:dyDescent="0.35">
      <c r="A55" s="111" t="s">
        <v>167</v>
      </c>
      <c r="B55" s="69" t="s">
        <v>155</v>
      </c>
      <c r="C55" s="70">
        <v>5</v>
      </c>
      <c r="D55" s="78"/>
      <c r="E55" s="71"/>
      <c r="F55" s="72"/>
      <c r="G55" s="49">
        <v>4</v>
      </c>
      <c r="H55" s="89">
        <f t="shared" si="19"/>
        <v>120</v>
      </c>
      <c r="I55" s="62">
        <f t="shared" si="20"/>
        <v>60</v>
      </c>
      <c r="J55" s="79">
        <v>30</v>
      </c>
      <c r="K55" s="80"/>
      <c r="L55" s="80">
        <v>30</v>
      </c>
      <c r="M55" s="64">
        <f>H55-I55</f>
        <v>60</v>
      </c>
      <c r="N55" s="73"/>
      <c r="O55" s="58"/>
      <c r="P55" s="74"/>
      <c r="Q55" s="73"/>
      <c r="R55" s="58"/>
      <c r="S55" s="74"/>
      <c r="T55" s="73">
        <v>4</v>
      </c>
      <c r="U55" s="58"/>
      <c r="V55" s="75"/>
    </row>
    <row r="56" spans="1:25" ht="15" customHeight="1" thickBot="1" x14ac:dyDescent="0.35">
      <c r="A56" s="111" t="s">
        <v>283</v>
      </c>
      <c r="B56" s="69" t="s">
        <v>160</v>
      </c>
      <c r="C56" s="70"/>
      <c r="D56" s="78" t="s">
        <v>23</v>
      </c>
      <c r="E56" s="71"/>
      <c r="F56" s="72"/>
      <c r="G56" s="49">
        <v>3</v>
      </c>
      <c r="H56" s="89">
        <f t="shared" si="19"/>
        <v>90</v>
      </c>
      <c r="I56" s="62">
        <f t="shared" si="20"/>
        <v>36</v>
      </c>
      <c r="J56" s="79">
        <v>18</v>
      </c>
      <c r="K56" s="80"/>
      <c r="L56" s="80">
        <v>18</v>
      </c>
      <c r="M56" s="64">
        <f t="shared" ref="M56" si="22">H56-I56</f>
        <v>54</v>
      </c>
      <c r="N56" s="73"/>
      <c r="O56" s="58"/>
      <c r="P56" s="74"/>
      <c r="Q56" s="73"/>
      <c r="R56" s="58">
        <v>4</v>
      </c>
      <c r="S56" s="74"/>
      <c r="T56" s="73"/>
      <c r="U56" s="58"/>
      <c r="V56" s="75"/>
      <c r="W56" s="349"/>
      <c r="X56" s="349"/>
      <c r="Y56" s="349"/>
    </row>
    <row r="57" spans="1:25" s="221" customFormat="1" ht="15" customHeight="1" thickBot="1" x14ac:dyDescent="0.35">
      <c r="A57" s="111" t="s">
        <v>284</v>
      </c>
      <c r="B57" s="398" t="s">
        <v>300</v>
      </c>
      <c r="C57" s="70"/>
      <c r="D57" s="78"/>
      <c r="E57" s="71"/>
      <c r="F57" s="72"/>
      <c r="G57" s="394">
        <v>4</v>
      </c>
      <c r="H57" s="433">
        <f t="shared" si="19"/>
        <v>120</v>
      </c>
      <c r="I57" s="62"/>
      <c r="J57" s="79"/>
      <c r="K57" s="80"/>
      <c r="L57" s="80"/>
      <c r="M57" s="64"/>
      <c r="N57" s="73"/>
      <c r="O57" s="58"/>
      <c r="P57" s="74"/>
      <c r="Q57" s="73"/>
      <c r="R57" s="58"/>
      <c r="S57" s="75"/>
      <c r="T57" s="73"/>
      <c r="U57" s="58"/>
      <c r="V57" s="75"/>
    </row>
    <row r="58" spans="1:25" s="221" customFormat="1" ht="15" customHeight="1" thickBot="1" x14ac:dyDescent="0.35">
      <c r="A58" s="111" t="s">
        <v>285</v>
      </c>
      <c r="B58" s="69" t="s">
        <v>55</v>
      </c>
      <c r="C58" s="70" t="s">
        <v>22</v>
      </c>
      <c r="D58" s="78"/>
      <c r="E58" s="71"/>
      <c r="F58" s="112"/>
      <c r="G58" s="49">
        <v>4</v>
      </c>
      <c r="H58" s="89">
        <f t="shared" si="19"/>
        <v>120</v>
      </c>
      <c r="I58" s="62">
        <f t="shared" si="20"/>
        <v>54</v>
      </c>
      <c r="J58" s="79">
        <v>28</v>
      </c>
      <c r="K58" s="80"/>
      <c r="L58" s="80">
        <v>26</v>
      </c>
      <c r="M58" s="64">
        <f>H58-I58</f>
        <v>66</v>
      </c>
      <c r="N58" s="73"/>
      <c r="O58" s="58">
        <v>4</v>
      </c>
      <c r="P58" s="75">
        <v>2</v>
      </c>
      <c r="Q58" s="432"/>
      <c r="R58" s="58"/>
      <c r="S58" s="74"/>
      <c r="T58" s="73"/>
      <c r="U58" s="58"/>
      <c r="V58" s="75"/>
    </row>
    <row r="59" spans="1:25" s="221" customFormat="1" ht="15" customHeight="1" thickBot="1" x14ac:dyDescent="0.35">
      <c r="A59" s="111" t="s">
        <v>286</v>
      </c>
      <c r="B59" s="69" t="s">
        <v>162</v>
      </c>
      <c r="C59" s="70"/>
      <c r="D59" s="78" t="s">
        <v>24</v>
      </c>
      <c r="E59" s="71"/>
      <c r="F59" s="72"/>
      <c r="G59" s="49">
        <v>3</v>
      </c>
      <c r="H59" s="89">
        <f t="shared" si="19"/>
        <v>90</v>
      </c>
      <c r="I59" s="62">
        <f>SUM(J59+K59+L59)</f>
        <v>36</v>
      </c>
      <c r="J59" s="79">
        <v>18</v>
      </c>
      <c r="K59" s="80"/>
      <c r="L59" s="80">
        <v>18</v>
      </c>
      <c r="M59" s="64">
        <f>H59-I59</f>
        <v>54</v>
      </c>
      <c r="N59" s="73"/>
      <c r="O59" s="58"/>
      <c r="P59" s="74"/>
      <c r="Q59" s="73"/>
      <c r="R59" s="58"/>
      <c r="S59" s="75">
        <v>4</v>
      </c>
      <c r="T59" s="73"/>
      <c r="U59" s="58"/>
      <c r="V59" s="75"/>
    </row>
    <row r="60" spans="1:25" ht="15" customHeight="1" thickBot="1" x14ac:dyDescent="0.35">
      <c r="A60" s="831" t="s">
        <v>207</v>
      </c>
      <c r="B60" s="832"/>
      <c r="C60" s="832"/>
      <c r="D60" s="832"/>
      <c r="E60" s="832"/>
      <c r="F60" s="832"/>
      <c r="G60" s="394">
        <f>SUM(G30+G37+G40+G57)</f>
        <v>17.5</v>
      </c>
      <c r="H60" s="413">
        <f>SUM(H30+H37+H40+H57)</f>
        <v>525</v>
      </c>
      <c r="I60" s="81"/>
      <c r="J60" s="81"/>
      <c r="K60" s="81"/>
      <c r="L60" s="81"/>
      <c r="M60" s="404"/>
      <c r="N60" s="127"/>
      <c r="O60" s="127"/>
      <c r="P60" s="333"/>
      <c r="Q60" s="126"/>
      <c r="R60" s="127"/>
      <c r="S60" s="332"/>
      <c r="T60" s="126"/>
      <c r="U60" s="127"/>
      <c r="V60" s="332"/>
      <c r="W60" s="349"/>
      <c r="X60" s="349"/>
      <c r="Y60" s="349"/>
    </row>
    <row r="61" spans="1:25" ht="15" customHeight="1" thickBot="1" x14ac:dyDescent="0.35">
      <c r="A61" s="828" t="s">
        <v>185</v>
      </c>
      <c r="B61" s="829"/>
      <c r="C61" s="829"/>
      <c r="D61" s="829"/>
      <c r="E61" s="829"/>
      <c r="F61" s="829"/>
      <c r="G61" s="49">
        <f>SUM(G22+G23+G24+G25+G31+G32+G33+G34+G35+G36+G38+G39+G41+G42+G45+G46+G47+G48+G51+G52+G53+G54+G55+G56+G58+G59)</f>
        <v>113.5</v>
      </c>
      <c r="H61" s="85">
        <f t="shared" ref="H61:M61" si="23">SUM(H22+H23+H24+H25+H31+H32+H33+H34+H35+H36+H38+H39+H41+H42+H45+H46+H47+H48+H51+H52+H53+H54+H55+H56+H58+H59)</f>
        <v>3405</v>
      </c>
      <c r="I61" s="77">
        <f t="shared" si="23"/>
        <v>1583</v>
      </c>
      <c r="J61" s="77">
        <f t="shared" si="23"/>
        <v>610</v>
      </c>
      <c r="K61" s="77">
        <f t="shared" si="23"/>
        <v>8</v>
      </c>
      <c r="L61" s="77">
        <f t="shared" si="23"/>
        <v>965</v>
      </c>
      <c r="M61" s="87">
        <f t="shared" si="23"/>
        <v>1822</v>
      </c>
      <c r="N61" s="416">
        <f t="shared" ref="N61:V61" si="24">SUM(N22:N59)</f>
        <v>21</v>
      </c>
      <c r="O61" s="86">
        <f t="shared" si="24"/>
        <v>14</v>
      </c>
      <c r="P61" s="86">
        <f t="shared" si="24"/>
        <v>12</v>
      </c>
      <c r="Q61" s="415">
        <f t="shared" si="24"/>
        <v>12</v>
      </c>
      <c r="R61" s="86">
        <f t="shared" si="24"/>
        <v>16</v>
      </c>
      <c r="S61" s="87">
        <f t="shared" si="24"/>
        <v>18</v>
      </c>
      <c r="T61" s="416">
        <f t="shared" si="24"/>
        <v>22</v>
      </c>
      <c r="U61" s="86">
        <f t="shared" si="24"/>
        <v>10</v>
      </c>
      <c r="V61" s="87">
        <f t="shared" si="24"/>
        <v>16</v>
      </c>
    </row>
    <row r="62" spans="1:25" ht="15" customHeight="1" thickBot="1" x14ac:dyDescent="0.35">
      <c r="A62" s="828" t="s">
        <v>186</v>
      </c>
      <c r="B62" s="829"/>
      <c r="C62" s="829"/>
      <c r="D62" s="829"/>
      <c r="E62" s="829"/>
      <c r="F62" s="829"/>
      <c r="G62" s="49">
        <f>SUM(G60:G61)</f>
        <v>131</v>
      </c>
      <c r="H62" s="400">
        <f>SUM(H60:H61)</f>
        <v>3930</v>
      </c>
      <c r="I62" s="344"/>
      <c r="J62" s="344"/>
      <c r="K62" s="344"/>
      <c r="L62" s="344"/>
      <c r="M62" s="345"/>
      <c r="N62" s="127"/>
      <c r="O62" s="127"/>
      <c r="P62" s="333"/>
      <c r="Q62" s="126"/>
      <c r="R62" s="127"/>
      <c r="S62" s="332"/>
      <c r="T62" s="126"/>
      <c r="U62" s="127"/>
      <c r="V62" s="332"/>
    </row>
    <row r="63" spans="1:25" s="349" customFormat="1" ht="15" customHeight="1" thickBot="1" x14ac:dyDescent="0.35">
      <c r="A63" s="896" t="s">
        <v>61</v>
      </c>
      <c r="B63" s="897"/>
      <c r="C63" s="897"/>
      <c r="D63" s="897"/>
      <c r="E63" s="897"/>
      <c r="F63" s="897"/>
      <c r="G63" s="897"/>
      <c r="H63" s="897"/>
      <c r="I63" s="897"/>
      <c r="J63" s="897"/>
      <c r="K63" s="897"/>
      <c r="L63" s="897"/>
      <c r="M63" s="897"/>
      <c r="N63" s="897"/>
      <c r="O63" s="897"/>
      <c r="P63" s="897"/>
      <c r="Q63" s="897"/>
      <c r="R63" s="897"/>
      <c r="S63" s="897"/>
      <c r="T63" s="897"/>
      <c r="U63" s="897"/>
      <c r="V63" s="898"/>
    </row>
    <row r="64" spans="1:25" s="349" customFormat="1" ht="15" customHeight="1" thickBot="1" x14ac:dyDescent="0.35">
      <c r="A64" s="582" t="s">
        <v>62</v>
      </c>
      <c r="B64" s="410" t="s">
        <v>204</v>
      </c>
      <c r="C64" s="90"/>
      <c r="D64" s="91"/>
      <c r="E64" s="91"/>
      <c r="F64" s="129"/>
      <c r="G64" s="409">
        <v>4.5</v>
      </c>
      <c r="H64" s="610">
        <f>G64*30</f>
        <v>135</v>
      </c>
      <c r="I64" s="313"/>
      <c r="J64" s="124"/>
      <c r="K64" s="125"/>
      <c r="L64" s="125"/>
      <c r="M64" s="314"/>
      <c r="N64" s="131"/>
      <c r="O64" s="132"/>
      <c r="P64" s="133"/>
      <c r="Q64" s="134"/>
      <c r="R64" s="132"/>
      <c r="S64" s="135"/>
      <c r="T64" s="134"/>
      <c r="U64" s="132"/>
      <c r="V64" s="136"/>
      <c r="W64"/>
      <c r="X64"/>
      <c r="Y64"/>
    </row>
    <row r="65" spans="1:25" ht="15" customHeight="1" thickBot="1" x14ac:dyDescent="0.35">
      <c r="A65" s="128" t="s">
        <v>63</v>
      </c>
      <c r="B65" s="69" t="s">
        <v>64</v>
      </c>
      <c r="C65" s="70"/>
      <c r="D65" s="71" t="s">
        <v>22</v>
      </c>
      <c r="E65" s="71"/>
      <c r="F65" s="137"/>
      <c r="G65" s="49">
        <v>4.5</v>
      </c>
      <c r="H65" s="61">
        <f>G65*30</f>
        <v>135</v>
      </c>
      <c r="I65" s="62">
        <f t="shared" ref="I65:I66" si="25">SUM(J65+K65+L65)</f>
        <v>90</v>
      </c>
      <c r="J65" s="79"/>
      <c r="K65" s="80"/>
      <c r="L65" s="80">
        <v>90</v>
      </c>
      <c r="M65" s="130">
        <f>H65-I65</f>
        <v>45</v>
      </c>
      <c r="N65" s="138"/>
      <c r="O65" s="139"/>
      <c r="P65" s="140"/>
      <c r="Q65" s="141"/>
      <c r="R65" s="139"/>
      <c r="S65" s="142"/>
      <c r="T65" s="141"/>
      <c r="U65" s="139"/>
      <c r="V65" s="142"/>
    </row>
    <row r="66" spans="1:25" s="349" customFormat="1" ht="15" customHeight="1" thickBot="1" x14ac:dyDescent="0.35">
      <c r="A66" s="128" t="s">
        <v>65</v>
      </c>
      <c r="B66" s="113" t="s">
        <v>287</v>
      </c>
      <c r="C66" s="114"/>
      <c r="D66" s="71" t="s">
        <v>24</v>
      </c>
      <c r="E66" s="71"/>
      <c r="F66" s="137"/>
      <c r="G66" s="49">
        <v>4.5</v>
      </c>
      <c r="H66" s="61">
        <f>G66*30</f>
        <v>135</v>
      </c>
      <c r="I66" s="62">
        <f t="shared" si="25"/>
        <v>90</v>
      </c>
      <c r="J66" s="79"/>
      <c r="K66" s="80"/>
      <c r="L66" s="80">
        <v>90</v>
      </c>
      <c r="M66" s="130">
        <f>H66-I66</f>
        <v>45</v>
      </c>
      <c r="N66" s="143"/>
      <c r="O66" s="144"/>
      <c r="P66" s="145"/>
      <c r="Q66" s="146"/>
      <c r="R66" s="144"/>
      <c r="S66" s="147"/>
      <c r="T66" s="146"/>
      <c r="U66" s="144"/>
      <c r="V66" s="147"/>
      <c r="W66"/>
      <c r="X66"/>
      <c r="Y66"/>
    </row>
    <row r="67" spans="1:25" s="221" customFormat="1" ht="15" customHeight="1" thickBot="1" x14ac:dyDescent="0.35">
      <c r="A67" s="148" t="s">
        <v>67</v>
      </c>
      <c r="B67" s="113" t="s">
        <v>68</v>
      </c>
      <c r="C67" s="114"/>
      <c r="D67" s="115" t="s">
        <v>26</v>
      </c>
      <c r="E67" s="115"/>
      <c r="F67" s="149"/>
      <c r="G67" s="84">
        <v>6.5</v>
      </c>
      <c r="H67" s="57">
        <f>G67*30</f>
        <v>195</v>
      </c>
      <c r="I67" s="62">
        <f t="shared" ref="I67" si="26">SUM(J67+K67+L67)</f>
        <v>132</v>
      </c>
      <c r="J67" s="92"/>
      <c r="K67" s="93"/>
      <c r="L67" s="93">
        <v>132</v>
      </c>
      <c r="M67" s="150">
        <f>H67-I67</f>
        <v>63</v>
      </c>
      <c r="N67" s="151"/>
      <c r="O67" s="152"/>
      <c r="P67" s="153"/>
      <c r="Q67" s="154"/>
      <c r="R67" s="152"/>
      <c r="S67" s="155"/>
      <c r="T67" s="156"/>
      <c r="U67" s="152"/>
      <c r="V67" s="155"/>
    </row>
    <row r="68" spans="1:25" ht="15" customHeight="1" thickBot="1" x14ac:dyDescent="0.35">
      <c r="A68" s="840" t="s">
        <v>208</v>
      </c>
      <c r="B68" s="841"/>
      <c r="C68" s="841"/>
      <c r="D68" s="841"/>
      <c r="E68" s="841"/>
      <c r="F68" s="841"/>
      <c r="G68" s="412">
        <f>SUM(G64)</f>
        <v>4.5</v>
      </c>
      <c r="H68" s="413">
        <f>SUM(H64)</f>
        <v>135</v>
      </c>
      <c r="I68" s="81"/>
      <c r="J68" s="81"/>
      <c r="K68" s="81"/>
      <c r="L68" s="81"/>
      <c r="M68" s="402"/>
      <c r="N68" s="403"/>
      <c r="O68" s="81"/>
      <c r="P68" s="402"/>
      <c r="Q68" s="403"/>
      <c r="R68" s="81"/>
      <c r="S68" s="404"/>
      <c r="T68" s="401"/>
      <c r="U68" s="81"/>
      <c r="V68" s="404"/>
      <c r="W68" s="349"/>
      <c r="X68" s="349"/>
      <c r="Y68" s="349"/>
    </row>
    <row r="69" spans="1:25" s="349" customFormat="1" ht="15" customHeight="1" thickBot="1" x14ac:dyDescent="0.35">
      <c r="A69" s="838" t="s">
        <v>183</v>
      </c>
      <c r="B69" s="839"/>
      <c r="C69" s="839"/>
      <c r="D69" s="839"/>
      <c r="E69" s="839"/>
      <c r="F69" s="839"/>
      <c r="G69" s="157">
        <f t="shared" ref="G69:M69" si="27">SUM(G65,G66,G67)</f>
        <v>15.5</v>
      </c>
      <c r="H69" s="85">
        <f t="shared" si="27"/>
        <v>465</v>
      </c>
      <c r="I69" s="77">
        <f t="shared" si="27"/>
        <v>312</v>
      </c>
      <c r="J69" s="77">
        <f t="shared" si="27"/>
        <v>0</v>
      </c>
      <c r="K69" s="77">
        <f t="shared" si="27"/>
        <v>0</v>
      </c>
      <c r="L69" s="77">
        <f t="shared" si="27"/>
        <v>312</v>
      </c>
      <c r="M69" s="86">
        <f t="shared" si="27"/>
        <v>153</v>
      </c>
      <c r="N69" s="85">
        <f t="shared" ref="N69:V69" si="28">SUM(N64:N67)</f>
        <v>0</v>
      </c>
      <c r="O69" s="77">
        <f t="shared" si="28"/>
        <v>0</v>
      </c>
      <c r="P69" s="86">
        <f t="shared" si="28"/>
        <v>0</v>
      </c>
      <c r="Q69" s="85">
        <f t="shared" si="28"/>
        <v>0</v>
      </c>
      <c r="R69" s="77">
        <f t="shared" si="28"/>
        <v>0</v>
      </c>
      <c r="S69" s="87">
        <f t="shared" si="28"/>
        <v>0</v>
      </c>
      <c r="T69" s="88">
        <f t="shared" si="28"/>
        <v>0</v>
      </c>
      <c r="U69" s="77">
        <f t="shared" si="28"/>
        <v>0</v>
      </c>
      <c r="V69" s="87">
        <f t="shared" si="28"/>
        <v>0</v>
      </c>
      <c r="W69"/>
      <c r="X69"/>
      <c r="Y69"/>
    </row>
    <row r="70" spans="1:25" s="349" customFormat="1" ht="15" customHeight="1" thickBot="1" x14ac:dyDescent="0.35">
      <c r="A70" s="838" t="s">
        <v>184</v>
      </c>
      <c r="B70" s="839"/>
      <c r="C70" s="839"/>
      <c r="D70" s="839"/>
      <c r="E70" s="839"/>
      <c r="F70" s="839"/>
      <c r="G70" s="157">
        <f>SUM(G68:G69)</f>
        <v>20</v>
      </c>
      <c r="H70" s="411">
        <f>SUM(H68:H69)</f>
        <v>600</v>
      </c>
      <c r="I70" s="344"/>
      <c r="J70" s="344"/>
      <c r="K70" s="344"/>
      <c r="L70" s="344"/>
      <c r="M70" s="406"/>
      <c r="N70" s="343"/>
      <c r="O70" s="344"/>
      <c r="P70" s="406"/>
      <c r="Q70" s="343"/>
      <c r="R70" s="344"/>
      <c r="S70" s="345"/>
      <c r="T70" s="405"/>
      <c r="U70" s="344"/>
      <c r="V70" s="345"/>
    </row>
    <row r="71" spans="1:25" ht="15" customHeight="1" thickBot="1" x14ac:dyDescent="0.35">
      <c r="A71" s="842" t="s">
        <v>148</v>
      </c>
      <c r="B71" s="843"/>
      <c r="C71" s="843"/>
      <c r="D71" s="843"/>
      <c r="E71" s="843"/>
      <c r="F71" s="843"/>
      <c r="G71" s="843"/>
      <c r="H71" s="843"/>
      <c r="I71" s="843"/>
      <c r="J71" s="843"/>
      <c r="K71" s="843"/>
      <c r="L71" s="843"/>
      <c r="M71" s="843"/>
      <c r="N71" s="843"/>
      <c r="O71" s="843"/>
      <c r="P71" s="843"/>
      <c r="Q71" s="843"/>
      <c r="R71" s="843"/>
      <c r="S71" s="843"/>
      <c r="T71" s="843"/>
      <c r="U71" s="843"/>
      <c r="V71" s="844"/>
      <c r="W71" s="349"/>
      <c r="X71" s="349"/>
      <c r="Y71" s="349"/>
    </row>
    <row r="72" spans="1:25" ht="15" customHeight="1" thickBot="1" x14ac:dyDescent="0.35">
      <c r="A72" s="111" t="s">
        <v>69</v>
      </c>
      <c r="B72" s="158" t="s">
        <v>149</v>
      </c>
      <c r="C72" s="389" t="s">
        <v>26</v>
      </c>
      <c r="D72" s="159"/>
      <c r="E72" s="159"/>
      <c r="F72" s="160"/>
      <c r="G72" s="49">
        <v>3</v>
      </c>
      <c r="H72" s="61">
        <f>G72*30</f>
        <v>90</v>
      </c>
      <c r="I72" s="62">
        <f>SUM(J72+K72+L72)</f>
        <v>0</v>
      </c>
      <c r="J72" s="79"/>
      <c r="K72" s="80"/>
      <c r="L72" s="80"/>
      <c r="M72" s="130">
        <f>H72-I72</f>
        <v>90</v>
      </c>
      <c r="N72" s="52"/>
      <c r="O72" s="53"/>
      <c r="P72" s="161"/>
      <c r="Q72" s="162"/>
      <c r="R72" s="53"/>
      <c r="S72" s="54"/>
      <c r="T72" s="52"/>
      <c r="U72" s="53"/>
      <c r="V72" s="161"/>
    </row>
    <row r="73" spans="1:25" ht="15" customHeight="1" thickBot="1" x14ac:dyDescent="0.35">
      <c r="A73" s="838" t="s">
        <v>70</v>
      </c>
      <c r="B73" s="839"/>
      <c r="C73" s="839"/>
      <c r="D73" s="839"/>
      <c r="E73" s="839"/>
      <c r="F73" s="839"/>
      <c r="G73" s="84">
        <f t="shared" ref="G73:V73" si="29">SUM(G72:G72)</f>
        <v>3</v>
      </c>
      <c r="H73" s="163">
        <f t="shared" si="29"/>
        <v>90</v>
      </c>
      <c r="I73" s="164">
        <f t="shared" si="29"/>
        <v>0</v>
      </c>
      <c r="J73" s="164">
        <f t="shared" si="29"/>
        <v>0</v>
      </c>
      <c r="K73" s="164">
        <f t="shared" si="29"/>
        <v>0</v>
      </c>
      <c r="L73" s="164">
        <f t="shared" si="29"/>
        <v>0</v>
      </c>
      <c r="M73" s="165">
        <f t="shared" si="29"/>
        <v>90</v>
      </c>
      <c r="N73" s="163">
        <f t="shared" si="29"/>
        <v>0</v>
      </c>
      <c r="O73" s="166">
        <f t="shared" si="29"/>
        <v>0</v>
      </c>
      <c r="P73" s="167">
        <f t="shared" si="29"/>
        <v>0</v>
      </c>
      <c r="Q73" s="166">
        <f t="shared" si="29"/>
        <v>0</v>
      </c>
      <c r="R73" s="166">
        <f t="shared" si="29"/>
        <v>0</v>
      </c>
      <c r="S73" s="168">
        <f t="shared" si="29"/>
        <v>0</v>
      </c>
      <c r="T73" s="163">
        <f t="shared" si="29"/>
        <v>0</v>
      </c>
      <c r="U73" s="166">
        <f t="shared" si="29"/>
        <v>0</v>
      </c>
      <c r="V73" s="167">
        <f t="shared" si="29"/>
        <v>0</v>
      </c>
      <c r="W73" s="349"/>
      <c r="X73" s="349"/>
      <c r="Y73" s="349"/>
    </row>
    <row r="74" spans="1:25" ht="15" customHeight="1" thickBot="1" x14ac:dyDescent="0.35">
      <c r="A74" s="834" t="s">
        <v>209</v>
      </c>
      <c r="B74" s="835"/>
      <c r="C74" s="835"/>
      <c r="D74" s="835"/>
      <c r="E74" s="835"/>
      <c r="F74" s="835"/>
      <c r="G74" s="593">
        <f>SUM(G18,G60,G68)</f>
        <v>45</v>
      </c>
      <c r="H74" s="594">
        <f>SUM(H18,H60,H68)</f>
        <v>1350</v>
      </c>
      <c r="I74" s="419"/>
      <c r="J74" s="419"/>
      <c r="K74" s="419"/>
      <c r="L74" s="419"/>
      <c r="M74" s="420"/>
      <c r="N74" s="170"/>
      <c r="O74" s="171"/>
      <c r="P74" s="172"/>
      <c r="Q74" s="170"/>
      <c r="R74" s="171"/>
      <c r="S74" s="173"/>
      <c r="T74" s="170"/>
      <c r="U74" s="171"/>
      <c r="V74" s="173"/>
      <c r="W74" s="349"/>
      <c r="X74" s="349"/>
      <c r="Y74" s="349"/>
    </row>
    <row r="75" spans="1:25" ht="15" customHeight="1" thickBot="1" x14ac:dyDescent="0.35">
      <c r="A75" s="836" t="s">
        <v>187</v>
      </c>
      <c r="B75" s="837"/>
      <c r="C75" s="837"/>
      <c r="D75" s="837"/>
      <c r="E75" s="837"/>
      <c r="F75" s="837"/>
      <c r="G75" s="169">
        <f t="shared" ref="G75:V75" si="30">SUM(G19,G61,G69,G73)</f>
        <v>135</v>
      </c>
      <c r="H75" s="170">
        <f t="shared" si="30"/>
        <v>4050</v>
      </c>
      <c r="I75" s="171">
        <f t="shared" si="30"/>
        <v>1931</v>
      </c>
      <c r="J75" s="171">
        <f t="shared" si="30"/>
        <v>628</v>
      </c>
      <c r="K75" s="171">
        <f t="shared" si="30"/>
        <v>8</v>
      </c>
      <c r="L75" s="171">
        <f t="shared" si="30"/>
        <v>1295</v>
      </c>
      <c r="M75" s="173">
        <f t="shared" si="30"/>
        <v>2119</v>
      </c>
      <c r="N75" s="170">
        <f t="shared" si="30"/>
        <v>21</v>
      </c>
      <c r="O75" s="418">
        <f t="shared" si="30"/>
        <v>14</v>
      </c>
      <c r="P75" s="424">
        <f t="shared" si="30"/>
        <v>16</v>
      </c>
      <c r="Q75" s="170">
        <f t="shared" si="30"/>
        <v>12</v>
      </c>
      <c r="R75" s="418">
        <f t="shared" si="30"/>
        <v>16</v>
      </c>
      <c r="S75" s="423">
        <f t="shared" si="30"/>
        <v>18</v>
      </c>
      <c r="T75" s="418">
        <f t="shared" si="30"/>
        <v>22</v>
      </c>
      <c r="U75" s="418">
        <f t="shared" si="30"/>
        <v>10</v>
      </c>
      <c r="V75" s="423">
        <f t="shared" si="30"/>
        <v>16</v>
      </c>
    </row>
    <row r="76" spans="1:25" ht="15" customHeight="1" thickBot="1" x14ac:dyDescent="0.35">
      <c r="A76" s="836" t="s">
        <v>188</v>
      </c>
      <c r="B76" s="837"/>
      <c r="C76" s="837"/>
      <c r="D76" s="837"/>
      <c r="E76" s="837"/>
      <c r="F76" s="837"/>
      <c r="G76" s="169">
        <f>SUM(G74:G75)</f>
        <v>180</v>
      </c>
      <c r="H76" s="417">
        <f>SUM(H74:H75)</f>
        <v>5400</v>
      </c>
      <c r="I76" s="421"/>
      <c r="J76" s="421"/>
      <c r="K76" s="421"/>
      <c r="L76" s="421"/>
      <c r="M76" s="422"/>
      <c r="N76" s="170"/>
      <c r="O76" s="171"/>
      <c r="P76" s="172"/>
      <c r="Q76" s="170"/>
      <c r="R76" s="171"/>
      <c r="S76" s="173"/>
      <c r="T76" s="170"/>
      <c r="U76" s="171"/>
      <c r="V76" s="173"/>
    </row>
    <row r="77" spans="1:25" ht="15" customHeight="1" thickBot="1" x14ac:dyDescent="0.35">
      <c r="A77" s="913" t="s">
        <v>71</v>
      </c>
      <c r="B77" s="914"/>
      <c r="C77" s="914"/>
      <c r="D77" s="914"/>
      <c r="E77" s="914"/>
      <c r="F77" s="914"/>
      <c r="G77" s="914"/>
      <c r="H77" s="914"/>
      <c r="I77" s="914"/>
      <c r="J77" s="914"/>
      <c r="K77" s="914"/>
      <c r="L77" s="914"/>
      <c r="M77" s="914"/>
      <c r="N77" s="914"/>
      <c r="O77" s="914"/>
      <c r="P77" s="914"/>
      <c r="Q77" s="914"/>
      <c r="R77" s="914"/>
      <c r="S77" s="914"/>
      <c r="T77" s="914"/>
      <c r="U77" s="914"/>
      <c r="V77" s="915"/>
    </row>
    <row r="78" spans="1:25" ht="15" customHeight="1" thickBot="1" x14ac:dyDescent="0.35">
      <c r="A78" s="916" t="s">
        <v>72</v>
      </c>
      <c r="B78" s="917"/>
      <c r="C78" s="917"/>
      <c r="D78" s="917"/>
      <c r="E78" s="917"/>
      <c r="F78" s="917"/>
      <c r="G78" s="917"/>
      <c r="H78" s="917"/>
      <c r="I78" s="917"/>
      <c r="J78" s="917"/>
      <c r="K78" s="917"/>
      <c r="L78" s="917"/>
      <c r="M78" s="917"/>
      <c r="N78" s="917"/>
      <c r="O78" s="917"/>
      <c r="P78" s="917"/>
      <c r="Q78" s="917"/>
      <c r="R78" s="917"/>
      <c r="S78" s="917"/>
      <c r="T78" s="917"/>
      <c r="U78" s="917"/>
      <c r="V78" s="918"/>
    </row>
    <row r="79" spans="1:25" s="349" customFormat="1" ht="15" customHeight="1" thickBot="1" x14ac:dyDescent="0.35">
      <c r="A79" s="719" t="s">
        <v>73</v>
      </c>
      <c r="B79" s="592" t="s">
        <v>302</v>
      </c>
      <c r="C79" s="723"/>
      <c r="D79" s="727">
        <v>1</v>
      </c>
      <c r="E79" s="727"/>
      <c r="F79" s="731"/>
      <c r="G79" s="735">
        <v>3</v>
      </c>
      <c r="H79" s="334">
        <f>G79*30</f>
        <v>90</v>
      </c>
      <c r="I79" s="335">
        <f t="shared" ref="I79:I93" si="31">SUM(J79+K79+L79)</f>
        <v>45</v>
      </c>
      <c r="J79" s="336"/>
      <c r="K79" s="336"/>
      <c r="L79" s="336">
        <v>45</v>
      </c>
      <c r="M79" s="337">
        <f t="shared" ref="M79:M82" si="32">H79-I79</f>
        <v>45</v>
      </c>
      <c r="N79" s="738">
        <v>3</v>
      </c>
      <c r="O79" s="742"/>
      <c r="P79" s="746"/>
      <c r="Q79" s="750"/>
      <c r="R79" s="742"/>
      <c r="S79" s="754"/>
      <c r="T79" s="750"/>
      <c r="U79" s="742"/>
      <c r="V79" s="754"/>
      <c r="W79"/>
      <c r="X79"/>
      <c r="Y79"/>
    </row>
    <row r="80" spans="1:25" s="221" customFormat="1" ht="15" customHeight="1" thickBot="1" x14ac:dyDescent="0.35">
      <c r="A80" s="721"/>
      <c r="B80" s="592" t="s">
        <v>303</v>
      </c>
      <c r="C80" s="725"/>
      <c r="D80" s="729"/>
      <c r="E80" s="729"/>
      <c r="F80" s="733"/>
      <c r="G80" s="736"/>
      <c r="H80" s="183">
        <f>G79*30</f>
        <v>90</v>
      </c>
      <c r="I80" s="26">
        <f t="shared" si="31"/>
        <v>45</v>
      </c>
      <c r="J80" s="565">
        <v>30</v>
      </c>
      <c r="K80" s="565">
        <v>15</v>
      </c>
      <c r="L80" s="565"/>
      <c r="M80" s="184">
        <f t="shared" si="32"/>
        <v>45</v>
      </c>
      <c r="N80" s="740"/>
      <c r="O80" s="744"/>
      <c r="P80" s="748"/>
      <c r="Q80" s="752"/>
      <c r="R80" s="744"/>
      <c r="S80" s="756"/>
      <c r="T80" s="752"/>
      <c r="U80" s="744"/>
      <c r="V80" s="756"/>
      <c r="W80"/>
      <c r="X80"/>
      <c r="Y80"/>
    </row>
    <row r="81" spans="1:25" s="221" customFormat="1" ht="15" customHeight="1" thickBot="1" x14ac:dyDescent="0.35">
      <c r="A81" s="919"/>
      <c r="B81" s="592" t="s">
        <v>304</v>
      </c>
      <c r="C81" s="920"/>
      <c r="D81" s="921"/>
      <c r="E81" s="921"/>
      <c r="F81" s="922"/>
      <c r="G81" s="736"/>
      <c r="H81" s="183">
        <f>G79*30</f>
        <v>90</v>
      </c>
      <c r="I81" s="26">
        <f t="shared" si="31"/>
        <v>45</v>
      </c>
      <c r="J81" s="565">
        <v>15</v>
      </c>
      <c r="K81" s="565"/>
      <c r="L81" s="565">
        <v>30</v>
      </c>
      <c r="M81" s="184">
        <f t="shared" si="32"/>
        <v>45</v>
      </c>
      <c r="N81" s="923"/>
      <c r="O81" s="924"/>
      <c r="P81" s="925"/>
      <c r="Q81" s="926"/>
      <c r="R81" s="924"/>
      <c r="S81" s="927"/>
      <c r="T81" s="926"/>
      <c r="U81" s="924"/>
      <c r="V81" s="927"/>
      <c r="W81"/>
      <c r="X81"/>
      <c r="Y81"/>
    </row>
    <row r="82" spans="1:25" s="221" customFormat="1" ht="15" customHeight="1" thickBot="1" x14ac:dyDescent="0.35">
      <c r="A82" s="919"/>
      <c r="B82" s="592" t="s">
        <v>305</v>
      </c>
      <c r="C82" s="920"/>
      <c r="D82" s="921"/>
      <c r="E82" s="921"/>
      <c r="F82" s="922"/>
      <c r="G82" s="736"/>
      <c r="H82" s="183">
        <f>G79*30</f>
        <v>90</v>
      </c>
      <c r="I82" s="26">
        <f t="shared" si="31"/>
        <v>45</v>
      </c>
      <c r="J82" s="565">
        <v>15</v>
      </c>
      <c r="K82" s="565"/>
      <c r="L82" s="565">
        <v>30</v>
      </c>
      <c r="M82" s="184">
        <f t="shared" si="32"/>
        <v>45</v>
      </c>
      <c r="N82" s="923"/>
      <c r="O82" s="924"/>
      <c r="P82" s="925"/>
      <c r="Q82" s="926"/>
      <c r="R82" s="924"/>
      <c r="S82" s="927"/>
      <c r="T82" s="926"/>
      <c r="U82" s="924"/>
      <c r="V82" s="927"/>
      <c r="W82"/>
      <c r="X82"/>
      <c r="Y82"/>
    </row>
    <row r="83" spans="1:25" ht="15" customHeight="1" thickBot="1" x14ac:dyDescent="0.35">
      <c r="A83" s="722"/>
      <c r="B83" s="592" t="s">
        <v>166</v>
      </c>
      <c r="C83" s="726"/>
      <c r="D83" s="730"/>
      <c r="E83" s="730"/>
      <c r="F83" s="734"/>
      <c r="G83" s="737"/>
      <c r="H83" s="338">
        <f>G79*30</f>
        <v>90</v>
      </c>
      <c r="I83" s="339">
        <f t="shared" si="31"/>
        <v>0</v>
      </c>
      <c r="J83" s="566"/>
      <c r="K83" s="566"/>
      <c r="L83" s="566"/>
      <c r="M83" s="340"/>
      <c r="N83" s="741"/>
      <c r="O83" s="745"/>
      <c r="P83" s="749"/>
      <c r="Q83" s="753"/>
      <c r="R83" s="745"/>
      <c r="S83" s="757"/>
      <c r="T83" s="753"/>
      <c r="U83" s="745"/>
      <c r="V83" s="757"/>
    </row>
    <row r="84" spans="1:25" ht="15" customHeight="1" thickBot="1" x14ac:dyDescent="0.35">
      <c r="A84" s="719" t="s">
        <v>74</v>
      </c>
      <c r="B84" s="592" t="s">
        <v>302</v>
      </c>
      <c r="C84" s="723"/>
      <c r="D84" s="727" t="s">
        <v>21</v>
      </c>
      <c r="E84" s="727"/>
      <c r="F84" s="731"/>
      <c r="G84" s="735">
        <v>3</v>
      </c>
      <c r="H84" s="334">
        <f>G84*30</f>
        <v>90</v>
      </c>
      <c r="I84" s="335">
        <f t="shared" si="31"/>
        <v>36</v>
      </c>
      <c r="J84" s="336"/>
      <c r="K84" s="336"/>
      <c r="L84" s="336">
        <v>36</v>
      </c>
      <c r="M84" s="337">
        <f t="shared" ref="M84:M87" si="33">H84-I84</f>
        <v>54</v>
      </c>
      <c r="N84" s="738"/>
      <c r="O84" s="742">
        <v>4</v>
      </c>
      <c r="P84" s="746"/>
      <c r="Q84" s="750"/>
      <c r="R84" s="742"/>
      <c r="S84" s="754"/>
      <c r="T84" s="750"/>
      <c r="U84" s="742"/>
      <c r="V84" s="754"/>
    </row>
    <row r="85" spans="1:25" ht="15" customHeight="1" thickBot="1" x14ac:dyDescent="0.35">
      <c r="A85" s="720"/>
      <c r="B85" s="592" t="s">
        <v>306</v>
      </c>
      <c r="C85" s="724"/>
      <c r="D85" s="728"/>
      <c r="E85" s="728"/>
      <c r="F85" s="732"/>
      <c r="G85" s="736"/>
      <c r="H85" s="183">
        <f>G84*30</f>
        <v>90</v>
      </c>
      <c r="I85" s="26">
        <f t="shared" si="31"/>
        <v>36</v>
      </c>
      <c r="J85" s="565">
        <v>18</v>
      </c>
      <c r="K85" s="565"/>
      <c r="L85" s="565">
        <v>18</v>
      </c>
      <c r="M85" s="184">
        <f t="shared" si="33"/>
        <v>54</v>
      </c>
      <c r="N85" s="739"/>
      <c r="O85" s="743"/>
      <c r="P85" s="747"/>
      <c r="Q85" s="751"/>
      <c r="R85" s="743"/>
      <c r="S85" s="755"/>
      <c r="T85" s="751"/>
      <c r="U85" s="743"/>
      <c r="V85" s="755"/>
    </row>
    <row r="86" spans="1:25" ht="15" customHeight="1" thickBot="1" x14ac:dyDescent="0.35">
      <c r="A86" s="720"/>
      <c r="B86" s="592" t="s">
        <v>307</v>
      </c>
      <c r="C86" s="724"/>
      <c r="D86" s="728"/>
      <c r="E86" s="728"/>
      <c r="F86" s="732"/>
      <c r="G86" s="736"/>
      <c r="H86" s="183">
        <f>G84*30</f>
        <v>90</v>
      </c>
      <c r="I86" s="26">
        <f t="shared" si="31"/>
        <v>36</v>
      </c>
      <c r="J86" s="565">
        <v>18</v>
      </c>
      <c r="K86" s="565"/>
      <c r="L86" s="565">
        <v>18</v>
      </c>
      <c r="M86" s="184">
        <f t="shared" si="33"/>
        <v>54</v>
      </c>
      <c r="N86" s="739"/>
      <c r="O86" s="743"/>
      <c r="P86" s="747"/>
      <c r="Q86" s="751"/>
      <c r="R86" s="743"/>
      <c r="S86" s="755"/>
      <c r="T86" s="751"/>
      <c r="U86" s="743"/>
      <c r="V86" s="755"/>
    </row>
    <row r="87" spans="1:25" ht="15" customHeight="1" thickBot="1" x14ac:dyDescent="0.35">
      <c r="A87" s="721"/>
      <c r="B87" s="592" t="s">
        <v>308</v>
      </c>
      <c r="C87" s="725"/>
      <c r="D87" s="729"/>
      <c r="E87" s="729"/>
      <c r="F87" s="733"/>
      <c r="G87" s="736"/>
      <c r="H87" s="183">
        <f>G84*30</f>
        <v>90</v>
      </c>
      <c r="I87" s="26">
        <f t="shared" si="31"/>
        <v>36</v>
      </c>
      <c r="J87" s="565">
        <v>18</v>
      </c>
      <c r="K87" s="565"/>
      <c r="L87" s="565">
        <v>18</v>
      </c>
      <c r="M87" s="184">
        <f t="shared" si="33"/>
        <v>54</v>
      </c>
      <c r="N87" s="740"/>
      <c r="O87" s="744"/>
      <c r="P87" s="748"/>
      <c r="Q87" s="752"/>
      <c r="R87" s="744"/>
      <c r="S87" s="756"/>
      <c r="T87" s="752"/>
      <c r="U87" s="744"/>
      <c r="V87" s="756"/>
    </row>
    <row r="88" spans="1:25" ht="15" customHeight="1" thickBot="1" x14ac:dyDescent="0.35">
      <c r="A88" s="722"/>
      <c r="B88" s="592" t="s">
        <v>166</v>
      </c>
      <c r="C88" s="726"/>
      <c r="D88" s="730"/>
      <c r="E88" s="730"/>
      <c r="F88" s="734"/>
      <c r="G88" s="737"/>
      <c r="H88" s="338">
        <f>G84*30</f>
        <v>90</v>
      </c>
      <c r="I88" s="339">
        <f t="shared" si="31"/>
        <v>0</v>
      </c>
      <c r="J88" s="566"/>
      <c r="K88" s="566"/>
      <c r="L88" s="566"/>
      <c r="M88" s="340"/>
      <c r="N88" s="741"/>
      <c r="O88" s="745"/>
      <c r="P88" s="749"/>
      <c r="Q88" s="753"/>
      <c r="R88" s="745"/>
      <c r="S88" s="757"/>
      <c r="T88" s="753"/>
      <c r="U88" s="745"/>
      <c r="V88" s="757"/>
    </row>
    <row r="89" spans="1:25" ht="15" customHeight="1" thickBot="1" x14ac:dyDescent="0.35">
      <c r="A89" s="719" t="s">
        <v>75</v>
      </c>
      <c r="B89" s="592" t="s">
        <v>302</v>
      </c>
      <c r="C89" s="723"/>
      <c r="D89" s="727" t="s">
        <v>22</v>
      </c>
      <c r="E89" s="727"/>
      <c r="F89" s="731"/>
      <c r="G89" s="735">
        <v>3</v>
      </c>
      <c r="H89" s="334">
        <f>G89*30</f>
        <v>90</v>
      </c>
      <c r="I89" s="335">
        <f t="shared" si="31"/>
        <v>36</v>
      </c>
      <c r="J89" s="336"/>
      <c r="K89" s="336"/>
      <c r="L89" s="336">
        <v>36</v>
      </c>
      <c r="M89" s="337">
        <f t="shared" ref="M89:M92" si="34">H89-I89</f>
        <v>54</v>
      </c>
      <c r="N89" s="738"/>
      <c r="O89" s="742"/>
      <c r="P89" s="746">
        <v>4</v>
      </c>
      <c r="Q89" s="750"/>
      <c r="R89" s="742"/>
      <c r="S89" s="754"/>
      <c r="T89" s="750"/>
      <c r="U89" s="742"/>
      <c r="V89" s="754"/>
    </row>
    <row r="90" spans="1:25" ht="15" customHeight="1" thickBot="1" x14ac:dyDescent="0.35">
      <c r="A90" s="720"/>
      <c r="B90" s="592" t="s">
        <v>309</v>
      </c>
      <c r="C90" s="724"/>
      <c r="D90" s="728"/>
      <c r="E90" s="728"/>
      <c r="F90" s="732"/>
      <c r="G90" s="736"/>
      <c r="H90" s="183">
        <f>G89*30</f>
        <v>90</v>
      </c>
      <c r="I90" s="26">
        <f t="shared" si="31"/>
        <v>36</v>
      </c>
      <c r="J90" s="565">
        <v>18</v>
      </c>
      <c r="K90" s="565"/>
      <c r="L90" s="565">
        <v>18</v>
      </c>
      <c r="M90" s="184">
        <f t="shared" si="34"/>
        <v>54</v>
      </c>
      <c r="N90" s="739"/>
      <c r="O90" s="743"/>
      <c r="P90" s="747"/>
      <c r="Q90" s="751"/>
      <c r="R90" s="743"/>
      <c r="S90" s="755"/>
      <c r="T90" s="751"/>
      <c r="U90" s="743"/>
      <c r="V90" s="755"/>
    </row>
    <row r="91" spans="1:25" ht="15" customHeight="1" thickBot="1" x14ac:dyDescent="0.35">
      <c r="A91" s="720"/>
      <c r="B91" s="592" t="s">
        <v>310</v>
      </c>
      <c r="C91" s="724"/>
      <c r="D91" s="728"/>
      <c r="E91" s="728"/>
      <c r="F91" s="732"/>
      <c r="G91" s="736"/>
      <c r="H91" s="183">
        <f>G89*30</f>
        <v>90</v>
      </c>
      <c r="I91" s="26">
        <f t="shared" si="31"/>
        <v>36</v>
      </c>
      <c r="J91" s="565">
        <v>18</v>
      </c>
      <c r="K91" s="565"/>
      <c r="L91" s="565">
        <v>18</v>
      </c>
      <c r="M91" s="184">
        <f t="shared" si="34"/>
        <v>54</v>
      </c>
      <c r="N91" s="739"/>
      <c r="O91" s="743"/>
      <c r="P91" s="747"/>
      <c r="Q91" s="751"/>
      <c r="R91" s="743"/>
      <c r="S91" s="755"/>
      <c r="T91" s="751"/>
      <c r="U91" s="743"/>
      <c r="V91" s="755"/>
    </row>
    <row r="92" spans="1:25" ht="15" customHeight="1" thickBot="1" x14ac:dyDescent="0.35">
      <c r="A92" s="721"/>
      <c r="B92" s="592" t="s">
        <v>338</v>
      </c>
      <c r="C92" s="725"/>
      <c r="D92" s="729"/>
      <c r="E92" s="729"/>
      <c r="F92" s="733"/>
      <c r="G92" s="736"/>
      <c r="H92" s="183">
        <f>G89*30</f>
        <v>90</v>
      </c>
      <c r="I92" s="26">
        <f t="shared" si="31"/>
        <v>36</v>
      </c>
      <c r="J92" s="565">
        <v>18</v>
      </c>
      <c r="K92" s="565"/>
      <c r="L92" s="565">
        <v>18</v>
      </c>
      <c r="M92" s="184">
        <f t="shared" si="34"/>
        <v>54</v>
      </c>
      <c r="N92" s="740"/>
      <c r="O92" s="744"/>
      <c r="P92" s="748"/>
      <c r="Q92" s="752"/>
      <c r="R92" s="744"/>
      <c r="S92" s="756"/>
      <c r="T92" s="752"/>
      <c r="U92" s="744"/>
      <c r="V92" s="756"/>
    </row>
    <row r="93" spans="1:25" ht="15" customHeight="1" thickBot="1" x14ac:dyDescent="0.35">
      <c r="A93" s="722"/>
      <c r="B93" s="592" t="s">
        <v>166</v>
      </c>
      <c r="C93" s="726"/>
      <c r="D93" s="730"/>
      <c r="E93" s="730"/>
      <c r="F93" s="734"/>
      <c r="G93" s="737"/>
      <c r="H93" s="194">
        <f>G89*30</f>
        <v>90</v>
      </c>
      <c r="I93" s="342">
        <f t="shared" si="31"/>
        <v>0</v>
      </c>
      <c r="J93" s="195"/>
      <c r="K93" s="195"/>
      <c r="L93" s="195"/>
      <c r="M93" s="196"/>
      <c r="N93" s="741"/>
      <c r="O93" s="745"/>
      <c r="P93" s="749"/>
      <c r="Q93" s="753"/>
      <c r="R93" s="745"/>
      <c r="S93" s="757"/>
      <c r="T93" s="753"/>
      <c r="U93" s="745"/>
      <c r="V93" s="757"/>
    </row>
    <row r="94" spans="1:25" ht="16.8" thickBot="1" x14ac:dyDescent="0.35">
      <c r="A94" s="831" t="s">
        <v>210</v>
      </c>
      <c r="B94" s="832"/>
      <c r="C94" s="832"/>
      <c r="D94" s="832"/>
      <c r="E94" s="832"/>
      <c r="F94" s="833"/>
      <c r="G94" s="394">
        <v>0</v>
      </c>
      <c r="H94" s="413">
        <v>0</v>
      </c>
      <c r="I94" s="81"/>
      <c r="J94" s="81"/>
      <c r="K94" s="81"/>
      <c r="L94" s="81"/>
      <c r="M94" s="404"/>
      <c r="N94" s="401"/>
      <c r="O94" s="81"/>
      <c r="P94" s="402"/>
      <c r="Q94" s="403"/>
      <c r="R94" s="81"/>
      <c r="S94" s="404"/>
      <c r="T94" s="403"/>
      <c r="U94" s="81"/>
      <c r="V94" s="404"/>
    </row>
    <row r="95" spans="1:25" ht="16.2" thickBot="1" x14ac:dyDescent="0.35">
      <c r="A95" s="828" t="s">
        <v>189</v>
      </c>
      <c r="B95" s="829"/>
      <c r="C95" s="839"/>
      <c r="D95" s="839"/>
      <c r="E95" s="839"/>
      <c r="F95" s="907"/>
      <c r="G95" s="49">
        <f>SUM(G79:G93)</f>
        <v>9</v>
      </c>
      <c r="H95" s="85">
        <f>SUM(H80,H85,H90)</f>
        <v>270</v>
      </c>
      <c r="I95" s="77">
        <f t="shared" ref="I95:M95" si="35">SUM(I80,I85,I90)</f>
        <v>117</v>
      </c>
      <c r="J95" s="77">
        <f t="shared" si="35"/>
        <v>66</v>
      </c>
      <c r="K95" s="77">
        <f t="shared" si="35"/>
        <v>15</v>
      </c>
      <c r="L95" s="77">
        <f t="shared" si="35"/>
        <v>36</v>
      </c>
      <c r="M95" s="87">
        <f t="shared" si="35"/>
        <v>153</v>
      </c>
      <c r="N95" s="88">
        <f>SUM(N79:N93)</f>
        <v>3</v>
      </c>
      <c r="O95" s="77">
        <f t="shared" ref="O95:V95" si="36">SUM(O79:O93)</f>
        <v>4</v>
      </c>
      <c r="P95" s="86">
        <f t="shared" si="36"/>
        <v>4</v>
      </c>
      <c r="Q95" s="85">
        <f t="shared" si="36"/>
        <v>0</v>
      </c>
      <c r="R95" s="77">
        <f t="shared" si="36"/>
        <v>0</v>
      </c>
      <c r="S95" s="87">
        <f t="shared" si="36"/>
        <v>0</v>
      </c>
      <c r="T95" s="88">
        <f t="shared" si="36"/>
        <v>0</v>
      </c>
      <c r="U95" s="77">
        <f t="shared" si="36"/>
        <v>0</v>
      </c>
      <c r="V95" s="87">
        <f t="shared" si="36"/>
        <v>0</v>
      </c>
    </row>
    <row r="96" spans="1:25" ht="16.2" thickBot="1" x14ac:dyDescent="0.35">
      <c r="A96" s="828" t="s">
        <v>190</v>
      </c>
      <c r="B96" s="829"/>
      <c r="C96" s="829"/>
      <c r="D96" s="829"/>
      <c r="E96" s="829"/>
      <c r="F96" s="830"/>
      <c r="G96" s="49">
        <f>SUM(G94:G95)</f>
        <v>9</v>
      </c>
      <c r="H96" s="400">
        <f>SUM(H94:H95)</f>
        <v>270</v>
      </c>
      <c r="I96" s="344"/>
      <c r="J96" s="344"/>
      <c r="K96" s="344"/>
      <c r="L96" s="344"/>
      <c r="M96" s="345"/>
      <c r="N96" s="405"/>
      <c r="O96" s="344"/>
      <c r="P96" s="406"/>
      <c r="Q96" s="343"/>
      <c r="R96" s="344"/>
      <c r="S96" s="345"/>
      <c r="T96" s="343"/>
      <c r="U96" s="344"/>
      <c r="V96" s="345"/>
    </row>
    <row r="97" spans="1:22" ht="16.2" thickBot="1" x14ac:dyDescent="0.35">
      <c r="A97" s="916" t="s">
        <v>76</v>
      </c>
      <c r="B97" s="917"/>
      <c r="C97" s="917"/>
      <c r="D97" s="917"/>
      <c r="E97" s="917"/>
      <c r="F97" s="917"/>
      <c r="G97" s="917"/>
      <c r="H97" s="917"/>
      <c r="I97" s="917"/>
      <c r="J97" s="917"/>
      <c r="K97" s="917"/>
      <c r="L97" s="917"/>
      <c r="M97" s="917"/>
      <c r="N97" s="917"/>
      <c r="O97" s="917"/>
      <c r="P97" s="917"/>
      <c r="Q97" s="917"/>
      <c r="R97" s="917"/>
      <c r="S97" s="917"/>
      <c r="T97" s="917"/>
      <c r="U97" s="917"/>
      <c r="V97" s="918"/>
    </row>
    <row r="98" spans="1:22" s="221" customFormat="1" ht="16.8" thickBot="1" x14ac:dyDescent="0.35">
      <c r="A98" s="776" t="s">
        <v>77</v>
      </c>
      <c r="B98" s="560" t="s">
        <v>314</v>
      </c>
      <c r="C98" s="779"/>
      <c r="D98" s="782"/>
      <c r="E98" s="782"/>
      <c r="F98" s="785"/>
      <c r="G98" s="815">
        <v>5</v>
      </c>
      <c r="H98" s="820">
        <f t="shared" ref="H98" si="37">G98*30</f>
        <v>150</v>
      </c>
      <c r="I98" s="811"/>
      <c r="J98" s="796"/>
      <c r="K98" s="767"/>
      <c r="L98" s="767"/>
      <c r="M98" s="770"/>
      <c r="N98" s="758"/>
      <c r="O98" s="761"/>
      <c r="P98" s="773"/>
      <c r="Q98" s="758"/>
      <c r="R98" s="761"/>
      <c r="S98" s="764"/>
      <c r="T98" s="812"/>
      <c r="U98" s="761"/>
      <c r="V98" s="764"/>
    </row>
    <row r="99" spans="1:22" s="221" customFormat="1" ht="16.8" thickBot="1" x14ac:dyDescent="0.35">
      <c r="A99" s="777"/>
      <c r="B99" s="560" t="s">
        <v>315</v>
      </c>
      <c r="C99" s="780"/>
      <c r="D99" s="783"/>
      <c r="E99" s="783"/>
      <c r="F99" s="786"/>
      <c r="G99" s="816"/>
      <c r="H99" s="818"/>
      <c r="I99" s="794"/>
      <c r="J99" s="797"/>
      <c r="K99" s="768"/>
      <c r="L99" s="768"/>
      <c r="M99" s="771"/>
      <c r="N99" s="759"/>
      <c r="O99" s="762"/>
      <c r="P99" s="774"/>
      <c r="Q99" s="759"/>
      <c r="R99" s="762"/>
      <c r="S99" s="765"/>
      <c r="T99" s="813"/>
      <c r="U99" s="762"/>
      <c r="V99" s="765"/>
    </row>
    <row r="100" spans="1:22" s="221" customFormat="1" ht="16.8" thickBot="1" x14ac:dyDescent="0.35">
      <c r="A100" s="778"/>
      <c r="B100" s="560" t="s">
        <v>316</v>
      </c>
      <c r="C100" s="781"/>
      <c r="D100" s="784"/>
      <c r="E100" s="784"/>
      <c r="F100" s="787"/>
      <c r="G100" s="817"/>
      <c r="H100" s="819"/>
      <c r="I100" s="795"/>
      <c r="J100" s="798"/>
      <c r="K100" s="769"/>
      <c r="L100" s="769"/>
      <c r="M100" s="772"/>
      <c r="N100" s="760"/>
      <c r="O100" s="763"/>
      <c r="P100" s="775"/>
      <c r="Q100" s="760"/>
      <c r="R100" s="763"/>
      <c r="S100" s="766"/>
      <c r="T100" s="814"/>
      <c r="U100" s="763"/>
      <c r="V100" s="766"/>
    </row>
    <row r="101" spans="1:22" s="221" customFormat="1" ht="16.2" thickBot="1" x14ac:dyDescent="0.35">
      <c r="A101" s="776" t="s">
        <v>78</v>
      </c>
      <c r="B101" s="197" t="s">
        <v>288</v>
      </c>
      <c r="C101" s="799"/>
      <c r="D101" s="801" t="s">
        <v>21</v>
      </c>
      <c r="E101" s="801"/>
      <c r="F101" s="803"/>
      <c r="G101" s="788">
        <v>5</v>
      </c>
      <c r="H101" s="791">
        <f t="shared" ref="H101" si="38">G101*30</f>
        <v>150</v>
      </c>
      <c r="I101" s="811">
        <f t="shared" ref="I101" si="39">SUM(J101+K101+L101)</f>
        <v>72</v>
      </c>
      <c r="J101" s="796">
        <v>18</v>
      </c>
      <c r="K101" s="767"/>
      <c r="L101" s="767">
        <v>54</v>
      </c>
      <c r="M101" s="770">
        <f>H101-I101</f>
        <v>78</v>
      </c>
      <c r="N101" s="805"/>
      <c r="O101" s="807">
        <v>8</v>
      </c>
      <c r="P101" s="809"/>
      <c r="Q101" s="805"/>
      <c r="R101" s="807"/>
      <c r="S101" s="809"/>
      <c r="T101" s="805"/>
      <c r="U101" s="807"/>
      <c r="V101" s="809"/>
    </row>
    <row r="102" spans="1:22" s="221" customFormat="1" ht="16.2" thickBot="1" x14ac:dyDescent="0.35">
      <c r="A102" s="777"/>
      <c r="B102" s="197" t="s">
        <v>289</v>
      </c>
      <c r="C102" s="780"/>
      <c r="D102" s="783"/>
      <c r="E102" s="783"/>
      <c r="F102" s="786"/>
      <c r="G102" s="789"/>
      <c r="H102" s="792"/>
      <c r="I102" s="794"/>
      <c r="J102" s="797"/>
      <c r="K102" s="768"/>
      <c r="L102" s="768"/>
      <c r="M102" s="771"/>
      <c r="N102" s="759"/>
      <c r="O102" s="762"/>
      <c r="P102" s="765"/>
      <c r="Q102" s="759"/>
      <c r="R102" s="762"/>
      <c r="S102" s="765"/>
      <c r="T102" s="759"/>
      <c r="U102" s="762"/>
      <c r="V102" s="765"/>
    </row>
    <row r="103" spans="1:22" s="221" customFormat="1" ht="16.2" thickBot="1" x14ac:dyDescent="0.35">
      <c r="A103" s="778"/>
      <c r="B103" s="197" t="s">
        <v>290</v>
      </c>
      <c r="C103" s="800"/>
      <c r="D103" s="802"/>
      <c r="E103" s="802"/>
      <c r="F103" s="804"/>
      <c r="G103" s="790"/>
      <c r="H103" s="793"/>
      <c r="I103" s="795"/>
      <c r="J103" s="798"/>
      <c r="K103" s="769"/>
      <c r="L103" s="769"/>
      <c r="M103" s="772"/>
      <c r="N103" s="806"/>
      <c r="O103" s="808"/>
      <c r="P103" s="810"/>
      <c r="Q103" s="806"/>
      <c r="R103" s="808"/>
      <c r="S103" s="810"/>
      <c r="T103" s="806"/>
      <c r="U103" s="808"/>
      <c r="V103" s="810"/>
    </row>
    <row r="104" spans="1:22" s="221" customFormat="1" ht="16.8" thickBot="1" x14ac:dyDescent="0.35">
      <c r="A104" s="776" t="s">
        <v>79</v>
      </c>
      <c r="B104" s="560" t="s">
        <v>317</v>
      </c>
      <c r="C104" s="779"/>
      <c r="D104" s="782"/>
      <c r="E104" s="782"/>
      <c r="F104" s="785"/>
      <c r="G104" s="815">
        <v>5</v>
      </c>
      <c r="H104" s="820">
        <f t="shared" ref="H104" si="40">G104*30</f>
        <v>150</v>
      </c>
      <c r="I104" s="811"/>
      <c r="J104" s="796"/>
      <c r="K104" s="767"/>
      <c r="L104" s="767"/>
      <c r="M104" s="770"/>
      <c r="N104" s="758"/>
      <c r="O104" s="761"/>
      <c r="P104" s="773"/>
      <c r="Q104" s="758"/>
      <c r="R104" s="761"/>
      <c r="S104" s="764"/>
      <c r="T104" s="812"/>
      <c r="U104" s="761"/>
      <c r="V104" s="764"/>
    </row>
    <row r="105" spans="1:22" s="221" customFormat="1" ht="16.8" thickBot="1" x14ac:dyDescent="0.35">
      <c r="A105" s="777"/>
      <c r="B105" s="560" t="s">
        <v>318</v>
      </c>
      <c r="C105" s="780"/>
      <c r="D105" s="783"/>
      <c r="E105" s="783"/>
      <c r="F105" s="786"/>
      <c r="G105" s="816"/>
      <c r="H105" s="818"/>
      <c r="I105" s="794"/>
      <c r="J105" s="797"/>
      <c r="K105" s="768"/>
      <c r="L105" s="768"/>
      <c r="M105" s="771"/>
      <c r="N105" s="759"/>
      <c r="O105" s="762"/>
      <c r="P105" s="774"/>
      <c r="Q105" s="759"/>
      <c r="R105" s="762"/>
      <c r="S105" s="765"/>
      <c r="T105" s="813"/>
      <c r="U105" s="762"/>
      <c r="V105" s="765"/>
    </row>
    <row r="106" spans="1:22" s="221" customFormat="1" ht="16.8" thickBot="1" x14ac:dyDescent="0.35">
      <c r="A106" s="778"/>
      <c r="B106" s="560" t="s">
        <v>319</v>
      </c>
      <c r="C106" s="781"/>
      <c r="D106" s="784"/>
      <c r="E106" s="784"/>
      <c r="F106" s="787"/>
      <c r="G106" s="817"/>
      <c r="H106" s="819"/>
      <c r="I106" s="795"/>
      <c r="J106" s="798"/>
      <c r="K106" s="769"/>
      <c r="L106" s="769"/>
      <c r="M106" s="772"/>
      <c r="N106" s="760"/>
      <c r="O106" s="763"/>
      <c r="P106" s="775"/>
      <c r="Q106" s="760"/>
      <c r="R106" s="763"/>
      <c r="S106" s="766"/>
      <c r="T106" s="814"/>
      <c r="U106" s="763"/>
      <c r="V106" s="766"/>
    </row>
    <row r="107" spans="1:22" s="221" customFormat="1" ht="16.8" thickBot="1" x14ac:dyDescent="0.35">
      <c r="A107" s="776" t="s">
        <v>80</v>
      </c>
      <c r="B107" s="560" t="s">
        <v>320</v>
      </c>
      <c r="C107" s="779"/>
      <c r="D107" s="782"/>
      <c r="E107" s="782"/>
      <c r="F107" s="785"/>
      <c r="G107" s="815">
        <v>5</v>
      </c>
      <c r="H107" s="818">
        <f>G107*30</f>
        <v>150</v>
      </c>
      <c r="I107" s="794"/>
      <c r="J107" s="797"/>
      <c r="K107" s="768"/>
      <c r="L107" s="768"/>
      <c r="M107" s="771"/>
      <c r="N107" s="758"/>
      <c r="O107" s="761"/>
      <c r="P107" s="773"/>
      <c r="Q107" s="758"/>
      <c r="R107" s="761"/>
      <c r="S107" s="764"/>
      <c r="T107" s="812"/>
      <c r="U107" s="761"/>
      <c r="V107" s="764"/>
    </row>
    <row r="108" spans="1:22" s="221" customFormat="1" ht="16.8" thickBot="1" x14ac:dyDescent="0.35">
      <c r="A108" s="777"/>
      <c r="B108" s="560" t="s">
        <v>321</v>
      </c>
      <c r="C108" s="780"/>
      <c r="D108" s="783"/>
      <c r="E108" s="783"/>
      <c r="F108" s="786"/>
      <c r="G108" s="816"/>
      <c r="H108" s="818"/>
      <c r="I108" s="794"/>
      <c r="J108" s="797"/>
      <c r="K108" s="768"/>
      <c r="L108" s="768"/>
      <c r="M108" s="771"/>
      <c r="N108" s="759"/>
      <c r="O108" s="762"/>
      <c r="P108" s="774"/>
      <c r="Q108" s="759"/>
      <c r="R108" s="762"/>
      <c r="S108" s="765"/>
      <c r="T108" s="813"/>
      <c r="U108" s="762"/>
      <c r="V108" s="765"/>
    </row>
    <row r="109" spans="1:22" s="221" customFormat="1" ht="16.8" thickBot="1" x14ac:dyDescent="0.35">
      <c r="A109" s="778"/>
      <c r="B109" s="560" t="s">
        <v>322</v>
      </c>
      <c r="C109" s="781"/>
      <c r="D109" s="784"/>
      <c r="E109" s="784"/>
      <c r="F109" s="787"/>
      <c r="G109" s="817"/>
      <c r="H109" s="819"/>
      <c r="I109" s="795"/>
      <c r="J109" s="798"/>
      <c r="K109" s="769"/>
      <c r="L109" s="769"/>
      <c r="M109" s="772"/>
      <c r="N109" s="760"/>
      <c r="O109" s="763"/>
      <c r="P109" s="775"/>
      <c r="Q109" s="760"/>
      <c r="R109" s="763"/>
      <c r="S109" s="766"/>
      <c r="T109" s="814"/>
      <c r="U109" s="763"/>
      <c r="V109" s="766"/>
    </row>
    <row r="110" spans="1:22" s="221" customFormat="1" ht="16.2" thickBot="1" x14ac:dyDescent="0.35">
      <c r="A110" s="776" t="s">
        <v>81</v>
      </c>
      <c r="B110" s="197" t="s">
        <v>291</v>
      </c>
      <c r="C110" s="779"/>
      <c r="D110" s="782" t="s">
        <v>23</v>
      </c>
      <c r="E110" s="782"/>
      <c r="F110" s="785"/>
      <c r="G110" s="788">
        <v>5</v>
      </c>
      <c r="H110" s="791">
        <f t="shared" ref="H110" si="41">G110*30</f>
        <v>150</v>
      </c>
      <c r="I110" s="794">
        <f t="shared" ref="I110" si="42">SUM(J110+K110+L110)</f>
        <v>72</v>
      </c>
      <c r="J110" s="796">
        <v>12</v>
      </c>
      <c r="K110" s="767"/>
      <c r="L110" s="767">
        <v>60</v>
      </c>
      <c r="M110" s="770">
        <f>H110-I110</f>
        <v>78</v>
      </c>
      <c r="N110" s="758"/>
      <c r="O110" s="761"/>
      <c r="P110" s="773"/>
      <c r="Q110" s="758"/>
      <c r="R110" s="761">
        <v>8</v>
      </c>
      <c r="S110" s="764"/>
      <c r="T110" s="812"/>
      <c r="U110" s="761"/>
      <c r="V110" s="764"/>
    </row>
    <row r="111" spans="1:22" s="221" customFormat="1" ht="16.2" thickBot="1" x14ac:dyDescent="0.35">
      <c r="A111" s="777"/>
      <c r="B111" s="197" t="s">
        <v>292</v>
      </c>
      <c r="C111" s="780"/>
      <c r="D111" s="783"/>
      <c r="E111" s="783"/>
      <c r="F111" s="786"/>
      <c r="G111" s="789"/>
      <c r="H111" s="792"/>
      <c r="I111" s="794"/>
      <c r="J111" s="797"/>
      <c r="K111" s="768"/>
      <c r="L111" s="768"/>
      <c r="M111" s="771"/>
      <c r="N111" s="759"/>
      <c r="O111" s="762"/>
      <c r="P111" s="774"/>
      <c r="Q111" s="759"/>
      <c r="R111" s="762"/>
      <c r="S111" s="765"/>
      <c r="T111" s="813"/>
      <c r="U111" s="762"/>
      <c r="V111" s="765"/>
    </row>
    <row r="112" spans="1:22" s="221" customFormat="1" ht="16.2" thickBot="1" x14ac:dyDescent="0.35">
      <c r="A112" s="778"/>
      <c r="B112" s="197" t="s">
        <v>347</v>
      </c>
      <c r="C112" s="781"/>
      <c r="D112" s="784"/>
      <c r="E112" s="784"/>
      <c r="F112" s="787"/>
      <c r="G112" s="790"/>
      <c r="H112" s="793"/>
      <c r="I112" s="795"/>
      <c r="J112" s="798"/>
      <c r="K112" s="769"/>
      <c r="L112" s="769"/>
      <c r="M112" s="772"/>
      <c r="N112" s="760"/>
      <c r="O112" s="763"/>
      <c r="P112" s="775"/>
      <c r="Q112" s="760"/>
      <c r="R112" s="763"/>
      <c r="S112" s="766"/>
      <c r="T112" s="814"/>
      <c r="U112" s="763"/>
      <c r="V112" s="766"/>
    </row>
    <row r="113" spans="1:22" s="221" customFormat="1" ht="16.2" thickBot="1" x14ac:dyDescent="0.35">
      <c r="A113" s="776" t="s">
        <v>82</v>
      </c>
      <c r="B113" s="198" t="s">
        <v>151</v>
      </c>
      <c r="C113" s="779" t="s">
        <v>26</v>
      </c>
      <c r="D113" s="782"/>
      <c r="E113" s="782"/>
      <c r="F113" s="785"/>
      <c r="G113" s="788">
        <v>5</v>
      </c>
      <c r="H113" s="791">
        <f t="shared" ref="H113" si="43">G113*30</f>
        <v>150</v>
      </c>
      <c r="I113" s="811">
        <f t="shared" ref="I113" si="44">SUM(J113+K113+L113)</f>
        <v>50</v>
      </c>
      <c r="J113" s="796">
        <v>26</v>
      </c>
      <c r="K113" s="767"/>
      <c r="L113" s="767">
        <v>24</v>
      </c>
      <c r="M113" s="770">
        <f>H113-I113</f>
        <v>100</v>
      </c>
      <c r="N113" s="758"/>
      <c r="O113" s="761"/>
      <c r="P113" s="773"/>
      <c r="Q113" s="758"/>
      <c r="R113" s="761"/>
      <c r="S113" s="764"/>
      <c r="T113" s="812"/>
      <c r="U113" s="761"/>
      <c r="V113" s="764">
        <v>6</v>
      </c>
    </row>
    <row r="114" spans="1:22" s="221" customFormat="1" ht="16.2" thickBot="1" x14ac:dyDescent="0.35">
      <c r="A114" s="777"/>
      <c r="B114" s="199" t="s">
        <v>84</v>
      </c>
      <c r="C114" s="780"/>
      <c r="D114" s="783"/>
      <c r="E114" s="783"/>
      <c r="F114" s="786"/>
      <c r="G114" s="789"/>
      <c r="H114" s="792"/>
      <c r="I114" s="794"/>
      <c r="J114" s="797"/>
      <c r="K114" s="768"/>
      <c r="L114" s="768"/>
      <c r="M114" s="771"/>
      <c r="N114" s="759"/>
      <c r="O114" s="762"/>
      <c r="P114" s="774"/>
      <c r="Q114" s="759"/>
      <c r="R114" s="762"/>
      <c r="S114" s="765"/>
      <c r="T114" s="813"/>
      <c r="U114" s="762"/>
      <c r="V114" s="765"/>
    </row>
    <row r="115" spans="1:22" s="221" customFormat="1" ht="16.2" thickBot="1" x14ac:dyDescent="0.35">
      <c r="A115" s="777"/>
      <c r="B115" s="198" t="s">
        <v>293</v>
      </c>
      <c r="C115" s="780"/>
      <c r="D115" s="783"/>
      <c r="E115" s="783"/>
      <c r="F115" s="786"/>
      <c r="G115" s="789"/>
      <c r="H115" s="792"/>
      <c r="I115" s="794"/>
      <c r="J115" s="797"/>
      <c r="K115" s="768"/>
      <c r="L115" s="768"/>
      <c r="M115" s="771"/>
      <c r="N115" s="759"/>
      <c r="O115" s="762"/>
      <c r="P115" s="774"/>
      <c r="Q115" s="759"/>
      <c r="R115" s="762"/>
      <c r="S115" s="765"/>
      <c r="T115" s="813"/>
      <c r="U115" s="762"/>
      <c r="V115" s="765"/>
    </row>
    <row r="116" spans="1:22" s="221" customFormat="1" ht="16.2" thickBot="1" x14ac:dyDescent="0.35">
      <c r="A116" s="778"/>
      <c r="B116" s="197" t="s">
        <v>349</v>
      </c>
      <c r="C116" s="781"/>
      <c r="D116" s="784"/>
      <c r="E116" s="784"/>
      <c r="F116" s="787"/>
      <c r="G116" s="790"/>
      <c r="H116" s="793"/>
      <c r="I116" s="795"/>
      <c r="J116" s="798"/>
      <c r="K116" s="769"/>
      <c r="L116" s="769"/>
      <c r="M116" s="772"/>
      <c r="N116" s="760"/>
      <c r="O116" s="763"/>
      <c r="P116" s="775"/>
      <c r="Q116" s="760"/>
      <c r="R116" s="763"/>
      <c r="S116" s="766"/>
      <c r="T116" s="814"/>
      <c r="U116" s="763"/>
      <c r="V116" s="766"/>
    </row>
    <row r="117" spans="1:22" s="221" customFormat="1" ht="16.2" thickBot="1" x14ac:dyDescent="0.35">
      <c r="A117" s="776" t="s">
        <v>83</v>
      </c>
      <c r="B117" s="197" t="s">
        <v>294</v>
      </c>
      <c r="C117" s="779"/>
      <c r="D117" s="782">
        <v>3</v>
      </c>
      <c r="E117" s="782"/>
      <c r="F117" s="785"/>
      <c r="G117" s="788">
        <v>5</v>
      </c>
      <c r="H117" s="791">
        <f t="shared" ref="H117" si="45">G117*30</f>
        <v>150</v>
      </c>
      <c r="I117" s="811">
        <f t="shared" ref="I117" si="46">SUM(J117+K117+L117)</f>
        <v>60</v>
      </c>
      <c r="J117" s="796"/>
      <c r="K117" s="767"/>
      <c r="L117" s="767">
        <v>60</v>
      </c>
      <c r="M117" s="770">
        <f>H117-I117</f>
        <v>90</v>
      </c>
      <c r="N117" s="758"/>
      <c r="O117" s="761"/>
      <c r="P117" s="773"/>
      <c r="Q117" s="758">
        <v>4</v>
      </c>
      <c r="R117" s="761"/>
      <c r="S117" s="764"/>
      <c r="T117" s="758"/>
      <c r="U117" s="761"/>
      <c r="V117" s="764"/>
    </row>
    <row r="118" spans="1:22" s="221" customFormat="1" ht="16.2" thickBot="1" x14ac:dyDescent="0.35">
      <c r="A118" s="777"/>
      <c r="B118" s="197" t="s">
        <v>295</v>
      </c>
      <c r="C118" s="780"/>
      <c r="D118" s="783"/>
      <c r="E118" s="783"/>
      <c r="F118" s="786"/>
      <c r="G118" s="789"/>
      <c r="H118" s="792"/>
      <c r="I118" s="794"/>
      <c r="J118" s="797"/>
      <c r="K118" s="768"/>
      <c r="L118" s="768"/>
      <c r="M118" s="771"/>
      <c r="N118" s="759"/>
      <c r="O118" s="762"/>
      <c r="P118" s="774"/>
      <c r="Q118" s="759"/>
      <c r="R118" s="762"/>
      <c r="S118" s="765"/>
      <c r="T118" s="759"/>
      <c r="U118" s="762"/>
      <c r="V118" s="765"/>
    </row>
    <row r="119" spans="1:22" s="221" customFormat="1" ht="16.2" thickBot="1" x14ac:dyDescent="0.35">
      <c r="A119" s="778"/>
      <c r="B119" s="197" t="s">
        <v>296</v>
      </c>
      <c r="C119" s="781"/>
      <c r="D119" s="784"/>
      <c r="E119" s="784"/>
      <c r="F119" s="787"/>
      <c r="G119" s="790"/>
      <c r="H119" s="793"/>
      <c r="I119" s="795"/>
      <c r="J119" s="798"/>
      <c r="K119" s="769"/>
      <c r="L119" s="769"/>
      <c r="M119" s="772"/>
      <c r="N119" s="760"/>
      <c r="O119" s="763"/>
      <c r="P119" s="775"/>
      <c r="Q119" s="760"/>
      <c r="R119" s="763"/>
      <c r="S119" s="766"/>
      <c r="T119" s="760"/>
      <c r="U119" s="763"/>
      <c r="V119" s="766"/>
    </row>
    <row r="120" spans="1:22" s="221" customFormat="1" ht="16.2" thickBot="1" x14ac:dyDescent="0.35">
      <c r="A120" s="776" t="s">
        <v>85</v>
      </c>
      <c r="B120" s="197" t="s">
        <v>351</v>
      </c>
      <c r="C120" s="779">
        <v>3</v>
      </c>
      <c r="D120" s="782"/>
      <c r="E120" s="782"/>
      <c r="F120" s="785"/>
      <c r="G120" s="788">
        <v>5</v>
      </c>
      <c r="H120" s="791">
        <f t="shared" ref="H120" si="47">G120*30</f>
        <v>150</v>
      </c>
      <c r="I120" s="811">
        <f t="shared" ref="I120" si="48">SUM(J120+K120+L120)</f>
        <v>60</v>
      </c>
      <c r="J120" s="796">
        <v>30</v>
      </c>
      <c r="K120" s="767"/>
      <c r="L120" s="767">
        <v>30</v>
      </c>
      <c r="M120" s="770">
        <f>H120-I120</f>
        <v>90</v>
      </c>
      <c r="N120" s="758"/>
      <c r="O120" s="761"/>
      <c r="P120" s="773"/>
      <c r="Q120" s="758">
        <v>4</v>
      </c>
      <c r="R120" s="761"/>
      <c r="S120" s="764"/>
      <c r="T120" s="758"/>
      <c r="U120" s="761"/>
      <c r="V120" s="764"/>
    </row>
    <row r="121" spans="1:22" s="221" customFormat="1" ht="16.2" thickBot="1" x14ac:dyDescent="0.35">
      <c r="A121" s="777"/>
      <c r="B121" s="197" t="s">
        <v>297</v>
      </c>
      <c r="C121" s="780"/>
      <c r="D121" s="783"/>
      <c r="E121" s="783"/>
      <c r="F121" s="786"/>
      <c r="G121" s="789"/>
      <c r="H121" s="792"/>
      <c r="I121" s="794"/>
      <c r="J121" s="797"/>
      <c r="K121" s="768"/>
      <c r="L121" s="768"/>
      <c r="M121" s="771"/>
      <c r="N121" s="759"/>
      <c r="O121" s="762"/>
      <c r="P121" s="774"/>
      <c r="Q121" s="759"/>
      <c r="R121" s="762"/>
      <c r="S121" s="765"/>
      <c r="T121" s="759"/>
      <c r="U121" s="762"/>
      <c r="V121" s="765"/>
    </row>
    <row r="122" spans="1:22" s="221" customFormat="1" ht="16.2" thickBot="1" x14ac:dyDescent="0.35">
      <c r="A122" s="777"/>
      <c r="B122" s="197" t="s">
        <v>298</v>
      </c>
      <c r="C122" s="780"/>
      <c r="D122" s="783"/>
      <c r="E122" s="783"/>
      <c r="F122" s="786"/>
      <c r="G122" s="789"/>
      <c r="H122" s="792"/>
      <c r="I122" s="794"/>
      <c r="J122" s="797"/>
      <c r="K122" s="768"/>
      <c r="L122" s="768"/>
      <c r="M122" s="771"/>
      <c r="N122" s="759"/>
      <c r="O122" s="762"/>
      <c r="P122" s="774"/>
      <c r="Q122" s="759"/>
      <c r="R122" s="762"/>
      <c r="S122" s="765"/>
      <c r="T122" s="759"/>
      <c r="U122" s="762"/>
      <c r="V122" s="765"/>
    </row>
    <row r="123" spans="1:22" s="221" customFormat="1" ht="16.2" thickBot="1" x14ac:dyDescent="0.35">
      <c r="A123" s="778"/>
      <c r="B123" s="197" t="s">
        <v>352</v>
      </c>
      <c r="C123" s="781"/>
      <c r="D123" s="784"/>
      <c r="E123" s="784"/>
      <c r="F123" s="787"/>
      <c r="G123" s="790"/>
      <c r="H123" s="793"/>
      <c r="I123" s="795"/>
      <c r="J123" s="798"/>
      <c r="K123" s="769"/>
      <c r="L123" s="769"/>
      <c r="M123" s="772"/>
      <c r="N123" s="760"/>
      <c r="O123" s="763"/>
      <c r="P123" s="775"/>
      <c r="Q123" s="760"/>
      <c r="R123" s="763"/>
      <c r="S123" s="766"/>
      <c r="T123" s="760"/>
      <c r="U123" s="763"/>
      <c r="V123" s="766"/>
    </row>
    <row r="124" spans="1:22" s="221" customFormat="1" ht="16.2" thickBot="1" x14ac:dyDescent="0.35">
      <c r="A124" s="776" t="s">
        <v>164</v>
      </c>
      <c r="B124" s="197" t="s">
        <v>311</v>
      </c>
      <c r="C124" s="799"/>
      <c r="D124" s="801" t="s">
        <v>25</v>
      </c>
      <c r="E124" s="801"/>
      <c r="F124" s="803"/>
      <c r="G124" s="788">
        <v>6</v>
      </c>
      <c r="H124" s="791">
        <f t="shared" ref="H124" si="49">G124*30</f>
        <v>180</v>
      </c>
      <c r="I124" s="794">
        <f t="shared" ref="I124" si="50">SUM(J124+K124+L124)</f>
        <v>72</v>
      </c>
      <c r="J124" s="796">
        <v>12</v>
      </c>
      <c r="K124" s="767"/>
      <c r="L124" s="767">
        <v>60</v>
      </c>
      <c r="M124" s="770">
        <f>H124-I124</f>
        <v>108</v>
      </c>
      <c r="N124" s="805"/>
      <c r="O124" s="807"/>
      <c r="P124" s="809"/>
      <c r="Q124" s="805"/>
      <c r="R124" s="807"/>
      <c r="S124" s="809"/>
      <c r="T124" s="805"/>
      <c r="U124" s="807">
        <v>8</v>
      </c>
      <c r="V124" s="809"/>
    </row>
    <row r="125" spans="1:22" s="221" customFormat="1" ht="16.2" thickBot="1" x14ac:dyDescent="0.35">
      <c r="A125" s="777"/>
      <c r="B125" s="197" t="s">
        <v>216</v>
      </c>
      <c r="C125" s="780"/>
      <c r="D125" s="783"/>
      <c r="E125" s="783"/>
      <c r="F125" s="786"/>
      <c r="G125" s="789"/>
      <c r="H125" s="792"/>
      <c r="I125" s="794"/>
      <c r="J125" s="797"/>
      <c r="K125" s="768"/>
      <c r="L125" s="768"/>
      <c r="M125" s="771"/>
      <c r="N125" s="759"/>
      <c r="O125" s="762"/>
      <c r="P125" s="765"/>
      <c r="Q125" s="759"/>
      <c r="R125" s="762"/>
      <c r="S125" s="765"/>
      <c r="T125" s="759"/>
      <c r="U125" s="762"/>
      <c r="V125" s="765"/>
    </row>
    <row r="126" spans="1:22" s="221" customFormat="1" ht="16.2" thickBot="1" x14ac:dyDescent="0.35">
      <c r="A126" s="778"/>
      <c r="B126" s="197" t="s">
        <v>312</v>
      </c>
      <c r="C126" s="800"/>
      <c r="D126" s="802"/>
      <c r="E126" s="802"/>
      <c r="F126" s="804"/>
      <c r="G126" s="790"/>
      <c r="H126" s="793"/>
      <c r="I126" s="795"/>
      <c r="J126" s="798"/>
      <c r="K126" s="769"/>
      <c r="L126" s="769"/>
      <c r="M126" s="772"/>
      <c r="N126" s="806"/>
      <c r="O126" s="808"/>
      <c r="P126" s="810"/>
      <c r="Q126" s="806"/>
      <c r="R126" s="808"/>
      <c r="S126" s="810"/>
      <c r="T126" s="806"/>
      <c r="U126" s="808"/>
      <c r="V126" s="810"/>
    </row>
    <row r="127" spans="1:22" s="221" customFormat="1" ht="16.2" thickBot="1" x14ac:dyDescent="0.35">
      <c r="A127" s="776" t="s">
        <v>165</v>
      </c>
      <c r="B127" s="197" t="s">
        <v>354</v>
      </c>
      <c r="C127" s="779"/>
      <c r="D127" s="782" t="s">
        <v>24</v>
      </c>
      <c r="E127" s="782"/>
      <c r="F127" s="785"/>
      <c r="G127" s="788">
        <v>5</v>
      </c>
      <c r="H127" s="791">
        <f t="shared" ref="H127" si="51">G127*30</f>
        <v>150</v>
      </c>
      <c r="I127" s="794">
        <f t="shared" ref="I127" si="52">SUM(J127+K127+L127)</f>
        <v>72</v>
      </c>
      <c r="J127" s="796">
        <v>36</v>
      </c>
      <c r="K127" s="767"/>
      <c r="L127" s="767">
        <v>36</v>
      </c>
      <c r="M127" s="770">
        <f>H127-I127</f>
        <v>78</v>
      </c>
      <c r="N127" s="758"/>
      <c r="O127" s="761"/>
      <c r="P127" s="773"/>
      <c r="Q127" s="758"/>
      <c r="R127" s="761"/>
      <c r="S127" s="764">
        <v>8</v>
      </c>
      <c r="T127" s="758"/>
      <c r="U127" s="761"/>
      <c r="V127" s="764"/>
    </row>
    <row r="128" spans="1:22" s="221" customFormat="1" ht="16.2" thickBot="1" x14ac:dyDescent="0.35">
      <c r="A128" s="777"/>
      <c r="B128" s="197" t="s">
        <v>215</v>
      </c>
      <c r="C128" s="780"/>
      <c r="D128" s="783"/>
      <c r="E128" s="783"/>
      <c r="F128" s="786"/>
      <c r="G128" s="789"/>
      <c r="H128" s="792"/>
      <c r="I128" s="794"/>
      <c r="J128" s="797"/>
      <c r="K128" s="768"/>
      <c r="L128" s="768"/>
      <c r="M128" s="771"/>
      <c r="N128" s="759"/>
      <c r="O128" s="762"/>
      <c r="P128" s="774"/>
      <c r="Q128" s="759"/>
      <c r="R128" s="762"/>
      <c r="S128" s="765"/>
      <c r="T128" s="759"/>
      <c r="U128" s="762"/>
      <c r="V128" s="765"/>
    </row>
    <row r="129" spans="1:22" s="221" customFormat="1" ht="16.2" thickBot="1" x14ac:dyDescent="0.35">
      <c r="A129" s="778"/>
      <c r="B129" s="197" t="s">
        <v>299</v>
      </c>
      <c r="C129" s="781"/>
      <c r="D129" s="784"/>
      <c r="E129" s="784"/>
      <c r="F129" s="787"/>
      <c r="G129" s="790"/>
      <c r="H129" s="793"/>
      <c r="I129" s="795"/>
      <c r="J129" s="798"/>
      <c r="K129" s="769"/>
      <c r="L129" s="769"/>
      <c r="M129" s="772"/>
      <c r="N129" s="760"/>
      <c r="O129" s="763"/>
      <c r="P129" s="775"/>
      <c r="Q129" s="760"/>
      <c r="R129" s="763"/>
      <c r="S129" s="766"/>
      <c r="T129" s="760"/>
      <c r="U129" s="763"/>
      <c r="V129" s="766"/>
    </row>
    <row r="130" spans="1:22" s="221" customFormat="1" ht="16.8" thickBot="1" x14ac:dyDescent="0.35">
      <c r="A130" s="831" t="s">
        <v>211</v>
      </c>
      <c r="B130" s="832"/>
      <c r="C130" s="832"/>
      <c r="D130" s="832"/>
      <c r="E130" s="832"/>
      <c r="F130" s="833"/>
      <c r="G130" s="394">
        <f>SUM(G98+G104+G107)</f>
        <v>15</v>
      </c>
      <c r="H130" s="413">
        <f>SUM(H98+H104+H107)</f>
        <v>450</v>
      </c>
      <c r="I130" s="81"/>
      <c r="J130" s="81"/>
      <c r="K130" s="81"/>
      <c r="L130" s="81"/>
      <c r="M130" s="404"/>
      <c r="N130" s="200"/>
      <c r="O130" s="201"/>
      <c r="P130" s="202"/>
      <c r="Q130" s="203"/>
      <c r="R130" s="201"/>
      <c r="S130" s="204"/>
      <c r="T130" s="203"/>
      <c r="U130" s="201"/>
      <c r="V130" s="204"/>
    </row>
    <row r="131" spans="1:22" s="221" customFormat="1" ht="16.2" thickBot="1" x14ac:dyDescent="0.35">
      <c r="A131" s="828" t="s">
        <v>192</v>
      </c>
      <c r="B131" s="829"/>
      <c r="C131" s="829"/>
      <c r="D131" s="829"/>
      <c r="E131" s="829"/>
      <c r="F131" s="830"/>
      <c r="G131" s="49">
        <f>SUM(G101+G110+G113+G117+G120+G124+G127)</f>
        <v>36</v>
      </c>
      <c r="H131" s="85">
        <f t="shared" ref="H131:M131" si="53">SUM(H101+H110+H113+H117+H120+H124+H127)</f>
        <v>1080</v>
      </c>
      <c r="I131" s="77">
        <f t="shared" si="53"/>
        <v>458</v>
      </c>
      <c r="J131" s="77">
        <f t="shared" si="53"/>
        <v>134</v>
      </c>
      <c r="K131" s="77">
        <f t="shared" si="53"/>
        <v>0</v>
      </c>
      <c r="L131" s="77">
        <f t="shared" si="53"/>
        <v>324</v>
      </c>
      <c r="M131" s="87">
        <f t="shared" si="53"/>
        <v>622</v>
      </c>
      <c r="N131" s="88">
        <f t="shared" ref="N131:V131" si="54">SUM(N98:N129)</f>
        <v>0</v>
      </c>
      <c r="O131" s="88">
        <f t="shared" si="54"/>
        <v>8</v>
      </c>
      <c r="P131" s="416">
        <f t="shared" si="54"/>
        <v>0</v>
      </c>
      <c r="Q131" s="85">
        <f t="shared" si="54"/>
        <v>8</v>
      </c>
      <c r="R131" s="88">
        <f t="shared" si="54"/>
        <v>8</v>
      </c>
      <c r="S131" s="559">
        <f t="shared" si="54"/>
        <v>8</v>
      </c>
      <c r="T131" s="88">
        <f t="shared" si="54"/>
        <v>0</v>
      </c>
      <c r="U131" s="88">
        <f t="shared" si="54"/>
        <v>8</v>
      </c>
      <c r="V131" s="559">
        <f t="shared" si="54"/>
        <v>6</v>
      </c>
    </row>
    <row r="132" spans="1:22" s="221" customFormat="1" ht="16.2" thickBot="1" x14ac:dyDescent="0.35">
      <c r="A132" s="828" t="s">
        <v>193</v>
      </c>
      <c r="B132" s="829"/>
      <c r="C132" s="829"/>
      <c r="D132" s="829"/>
      <c r="E132" s="829"/>
      <c r="F132" s="830"/>
      <c r="G132" s="49">
        <f>SUM(G130:G131)</f>
        <v>51</v>
      </c>
      <c r="H132" s="454">
        <f>SUM(H130:H131)</f>
        <v>1530</v>
      </c>
      <c r="I132" s="164"/>
      <c r="J132" s="164"/>
      <c r="K132" s="164"/>
      <c r="L132" s="164"/>
      <c r="M132" s="165"/>
      <c r="N132" s="455"/>
      <c r="O132" s="456"/>
      <c r="P132" s="457"/>
      <c r="Q132" s="458"/>
      <c r="R132" s="456"/>
      <c r="S132" s="459"/>
      <c r="T132" s="458"/>
      <c r="U132" s="456"/>
      <c r="V132" s="459"/>
    </row>
    <row r="133" spans="1:22" ht="16.8" thickBot="1" x14ac:dyDescent="0.35">
      <c r="A133" s="940" t="s">
        <v>212</v>
      </c>
      <c r="B133" s="941"/>
      <c r="C133" s="941"/>
      <c r="D133" s="941"/>
      <c r="E133" s="941"/>
      <c r="F133" s="942"/>
      <c r="G133" s="437">
        <f>SUM(G94,G130)</f>
        <v>15</v>
      </c>
      <c r="H133" s="438">
        <f>SUM(H94,H130)</f>
        <v>450</v>
      </c>
      <c r="I133" s="439"/>
      <c r="J133" s="439"/>
      <c r="K133" s="439"/>
      <c r="L133" s="439"/>
      <c r="M133" s="440"/>
      <c r="N133" s="436"/>
      <c r="O133" s="210"/>
      <c r="P133" s="211"/>
      <c r="Q133" s="209"/>
      <c r="R133" s="210"/>
      <c r="S133" s="212"/>
      <c r="T133" s="209"/>
      <c r="U133" s="210"/>
      <c r="V133" s="212"/>
    </row>
    <row r="134" spans="1:22" ht="16.2" thickBot="1" x14ac:dyDescent="0.35">
      <c r="A134" s="821" t="s">
        <v>194</v>
      </c>
      <c r="B134" s="822"/>
      <c r="C134" s="822"/>
      <c r="D134" s="822"/>
      <c r="E134" s="822"/>
      <c r="F134" s="823"/>
      <c r="G134" s="205">
        <f>SUM(G95,G131)</f>
        <v>45</v>
      </c>
      <c r="H134" s="213">
        <f>SUM(H95,H131)</f>
        <v>1350</v>
      </c>
      <c r="I134" s="214">
        <f t="shared" ref="I134:V134" si="55">SUM(I95,I131)</f>
        <v>575</v>
      </c>
      <c r="J134" s="214">
        <f t="shared" si="55"/>
        <v>200</v>
      </c>
      <c r="K134" s="214">
        <f t="shared" si="55"/>
        <v>15</v>
      </c>
      <c r="L134" s="214">
        <f t="shared" si="55"/>
        <v>360</v>
      </c>
      <c r="M134" s="215">
        <f t="shared" si="55"/>
        <v>775</v>
      </c>
      <c r="N134" s="213">
        <f t="shared" si="55"/>
        <v>3</v>
      </c>
      <c r="O134" s="214">
        <f t="shared" si="55"/>
        <v>12</v>
      </c>
      <c r="P134" s="215">
        <f t="shared" si="55"/>
        <v>4</v>
      </c>
      <c r="Q134" s="213">
        <f t="shared" si="55"/>
        <v>8</v>
      </c>
      <c r="R134" s="214">
        <f t="shared" si="55"/>
        <v>8</v>
      </c>
      <c r="S134" s="216">
        <f t="shared" si="55"/>
        <v>8</v>
      </c>
      <c r="T134" s="442">
        <f t="shared" si="55"/>
        <v>0</v>
      </c>
      <c r="U134" s="214">
        <f t="shared" si="55"/>
        <v>8</v>
      </c>
      <c r="V134" s="216">
        <f t="shared" si="55"/>
        <v>6</v>
      </c>
    </row>
    <row r="135" spans="1:22" ht="16.2" thickBot="1" x14ac:dyDescent="0.35">
      <c r="A135" s="821" t="s">
        <v>195</v>
      </c>
      <c r="B135" s="822"/>
      <c r="C135" s="822"/>
      <c r="D135" s="822"/>
      <c r="E135" s="822"/>
      <c r="F135" s="823"/>
      <c r="G135" s="205">
        <f>SUM(G133:G134)</f>
        <v>60</v>
      </c>
      <c r="H135" s="443">
        <f>SUM(H133:H134)</f>
        <v>1800</v>
      </c>
      <c r="I135" s="207"/>
      <c r="J135" s="207"/>
      <c r="K135" s="207"/>
      <c r="L135" s="207"/>
      <c r="M135" s="208"/>
      <c r="N135" s="206"/>
      <c r="O135" s="207"/>
      <c r="P135" s="208"/>
      <c r="Q135" s="206"/>
      <c r="R135" s="207"/>
      <c r="S135" s="441"/>
      <c r="T135" s="206"/>
      <c r="U135" s="207"/>
      <c r="V135" s="441"/>
    </row>
    <row r="136" spans="1:22" ht="16.8" thickBot="1" x14ac:dyDescent="0.35">
      <c r="A136" s="824" t="s">
        <v>213</v>
      </c>
      <c r="B136" s="824"/>
      <c r="C136" s="824"/>
      <c r="D136" s="824"/>
      <c r="E136" s="824"/>
      <c r="F136" s="824"/>
      <c r="G136" s="437">
        <f>SUM(G74,G133)</f>
        <v>60</v>
      </c>
      <c r="H136" s="444">
        <f>SUM(H74,H133)</f>
        <v>1800</v>
      </c>
      <c r="I136" s="210"/>
      <c r="J136" s="210"/>
      <c r="K136" s="210"/>
      <c r="L136" s="210"/>
      <c r="M136" s="211"/>
      <c r="N136" s="209"/>
      <c r="O136" s="210"/>
      <c r="P136" s="211"/>
      <c r="Q136" s="209"/>
      <c r="R136" s="210"/>
      <c r="S136" s="212"/>
      <c r="T136" s="209"/>
      <c r="U136" s="210"/>
      <c r="V136" s="212"/>
    </row>
    <row r="137" spans="1:22" ht="16.2" thickBot="1" x14ac:dyDescent="0.35">
      <c r="A137" s="825" t="s">
        <v>196</v>
      </c>
      <c r="B137" s="825"/>
      <c r="C137" s="825"/>
      <c r="D137" s="825"/>
      <c r="E137" s="825"/>
      <c r="F137" s="825"/>
      <c r="G137" s="205">
        <f>SUM(G75,G134)</f>
        <v>180</v>
      </c>
      <c r="H137" s="213">
        <f>SUM(H75,H134)</f>
        <v>5400</v>
      </c>
      <c r="I137" s="214">
        <f t="shared" ref="I137:V137" si="56">SUM(I75,I134)</f>
        <v>2506</v>
      </c>
      <c r="J137" s="214">
        <f t="shared" si="56"/>
        <v>828</v>
      </c>
      <c r="K137" s="214">
        <f t="shared" si="56"/>
        <v>23</v>
      </c>
      <c r="L137" s="214">
        <f t="shared" si="56"/>
        <v>1655</v>
      </c>
      <c r="M137" s="215">
        <f t="shared" si="56"/>
        <v>2894</v>
      </c>
      <c r="N137" s="213">
        <f t="shared" si="56"/>
        <v>24</v>
      </c>
      <c r="O137" s="214">
        <f t="shared" si="56"/>
        <v>26</v>
      </c>
      <c r="P137" s="215">
        <f t="shared" si="56"/>
        <v>20</v>
      </c>
      <c r="Q137" s="213">
        <f t="shared" si="56"/>
        <v>20</v>
      </c>
      <c r="R137" s="214">
        <f t="shared" si="56"/>
        <v>24</v>
      </c>
      <c r="S137" s="216">
        <f t="shared" si="56"/>
        <v>26</v>
      </c>
      <c r="T137" s="442">
        <f t="shared" si="56"/>
        <v>22</v>
      </c>
      <c r="U137" s="214">
        <f t="shared" si="56"/>
        <v>18</v>
      </c>
      <c r="V137" s="216">
        <f t="shared" si="56"/>
        <v>22</v>
      </c>
    </row>
    <row r="138" spans="1:22" ht="16.2" thickBot="1" x14ac:dyDescent="0.35">
      <c r="A138" s="825" t="s">
        <v>197</v>
      </c>
      <c r="B138" s="825"/>
      <c r="C138" s="825"/>
      <c r="D138" s="825"/>
      <c r="E138" s="825"/>
      <c r="F138" s="825"/>
      <c r="G138" s="205">
        <f>SUM(G136:G137)</f>
        <v>240</v>
      </c>
      <c r="H138" s="443">
        <f>SUM(H136:H137)</f>
        <v>7200</v>
      </c>
      <c r="I138" s="446"/>
      <c r="J138" s="446"/>
      <c r="K138" s="446"/>
      <c r="L138" s="446"/>
      <c r="M138" s="447"/>
      <c r="N138" s="445"/>
      <c r="O138" s="446"/>
      <c r="P138" s="447"/>
      <c r="Q138" s="445"/>
      <c r="R138" s="446"/>
      <c r="S138" s="448"/>
      <c r="T138" s="445"/>
      <c r="U138" s="446"/>
      <c r="V138" s="448"/>
    </row>
    <row r="139" spans="1:22" ht="16.2" thickBot="1" x14ac:dyDescent="0.35">
      <c r="A139" s="938" t="s">
        <v>86</v>
      </c>
      <c r="B139" s="938"/>
      <c r="C139" s="938"/>
      <c r="D139" s="938"/>
      <c r="E139" s="938"/>
      <c r="F139" s="938"/>
      <c r="G139" s="938"/>
      <c r="H139" s="938"/>
      <c r="I139" s="938"/>
      <c r="J139" s="938"/>
      <c r="K139" s="938"/>
      <c r="L139" s="938"/>
      <c r="M139" s="938"/>
      <c r="N139" s="470">
        <f>SUM(N137)</f>
        <v>24</v>
      </c>
      <c r="O139" s="470">
        <f t="shared" ref="O139:V139" si="57">SUM(O137)</f>
        <v>26</v>
      </c>
      <c r="P139" s="470">
        <f t="shared" si="57"/>
        <v>20</v>
      </c>
      <c r="Q139" s="470">
        <f t="shared" si="57"/>
        <v>20</v>
      </c>
      <c r="R139" s="470">
        <f t="shared" si="57"/>
        <v>24</v>
      </c>
      <c r="S139" s="470">
        <f t="shared" si="57"/>
        <v>26</v>
      </c>
      <c r="T139" s="470">
        <f t="shared" si="57"/>
        <v>22</v>
      </c>
      <c r="U139" s="470">
        <f t="shared" si="57"/>
        <v>18</v>
      </c>
      <c r="V139" s="470">
        <f t="shared" si="57"/>
        <v>22</v>
      </c>
    </row>
    <row r="140" spans="1:22" ht="16.2" thickBot="1" x14ac:dyDescent="0.35">
      <c r="A140" s="939" t="s">
        <v>87</v>
      </c>
      <c r="B140" s="939"/>
      <c r="C140" s="939"/>
      <c r="D140" s="939"/>
      <c r="E140" s="939"/>
      <c r="F140" s="939"/>
      <c r="G140" s="939"/>
      <c r="H140" s="939"/>
      <c r="I140" s="939"/>
      <c r="J140" s="939"/>
      <c r="K140" s="939"/>
      <c r="L140" s="939"/>
      <c r="M140" s="939"/>
      <c r="N140" s="596">
        <v>3</v>
      </c>
      <c r="O140" s="600"/>
      <c r="P140" s="601">
        <v>3</v>
      </c>
      <c r="Q140" s="601">
        <v>2</v>
      </c>
      <c r="R140" s="601">
        <v>1</v>
      </c>
      <c r="S140" s="601">
        <v>2</v>
      </c>
      <c r="T140" s="601">
        <v>3</v>
      </c>
      <c r="U140" s="601">
        <v>1</v>
      </c>
      <c r="V140" s="601">
        <v>2</v>
      </c>
    </row>
    <row r="141" spans="1:22" ht="16.2" thickBot="1" x14ac:dyDescent="0.35">
      <c r="A141" s="939" t="s">
        <v>88</v>
      </c>
      <c r="B141" s="939"/>
      <c r="C141" s="939"/>
      <c r="D141" s="939"/>
      <c r="E141" s="939"/>
      <c r="F141" s="939"/>
      <c r="G141" s="939"/>
      <c r="H141" s="939"/>
      <c r="I141" s="939"/>
      <c r="J141" s="939"/>
      <c r="K141" s="939"/>
      <c r="L141" s="939"/>
      <c r="M141" s="939"/>
      <c r="N141" s="597">
        <v>4</v>
      </c>
      <c r="O141" s="599">
        <v>2</v>
      </c>
      <c r="P141" s="602">
        <v>4</v>
      </c>
      <c r="Q141" s="602">
        <v>3</v>
      </c>
      <c r="R141" s="602">
        <v>2</v>
      </c>
      <c r="S141" s="602">
        <v>5</v>
      </c>
      <c r="T141" s="602">
        <v>3</v>
      </c>
      <c r="U141" s="602">
        <v>1</v>
      </c>
      <c r="V141" s="602">
        <v>4</v>
      </c>
    </row>
    <row r="142" spans="1:22" ht="16.2" thickBot="1" x14ac:dyDescent="0.35">
      <c r="A142" s="939" t="s">
        <v>89</v>
      </c>
      <c r="B142" s="939"/>
      <c r="C142" s="939"/>
      <c r="D142" s="939"/>
      <c r="E142" s="939"/>
      <c r="F142" s="939"/>
      <c r="G142" s="939"/>
      <c r="H142" s="939"/>
      <c r="I142" s="939"/>
      <c r="J142" s="939"/>
      <c r="K142" s="939"/>
      <c r="L142" s="939"/>
      <c r="M142" s="939"/>
      <c r="N142" s="461"/>
      <c r="O142" s="462"/>
      <c r="P142" s="462"/>
      <c r="Q142" s="463"/>
      <c r="R142" s="463"/>
      <c r="S142" s="463"/>
      <c r="T142" s="463"/>
      <c r="U142" s="463"/>
      <c r="V142" s="463"/>
    </row>
    <row r="143" spans="1:22" ht="16.2" thickBot="1" x14ac:dyDescent="0.35">
      <c r="A143" s="934" t="s">
        <v>90</v>
      </c>
      <c r="B143" s="934"/>
      <c r="C143" s="934"/>
      <c r="D143" s="934"/>
      <c r="E143" s="934"/>
      <c r="F143" s="934"/>
      <c r="G143" s="934"/>
      <c r="H143" s="934"/>
      <c r="I143" s="934"/>
      <c r="J143" s="934"/>
      <c r="K143" s="934"/>
      <c r="L143" s="934"/>
      <c r="M143" s="934"/>
      <c r="N143" s="464"/>
      <c r="O143" s="465"/>
      <c r="P143" s="465"/>
      <c r="Q143" s="466"/>
      <c r="R143" s="466"/>
      <c r="S143" s="466">
        <v>1</v>
      </c>
      <c r="T143" s="466"/>
      <c r="U143" s="466"/>
      <c r="V143" s="466">
        <v>1</v>
      </c>
    </row>
    <row r="144" spans="1:22" ht="16.2" thickBot="1" x14ac:dyDescent="0.35">
      <c r="A144" s="935" t="s">
        <v>91</v>
      </c>
      <c r="B144" s="936"/>
      <c r="C144" s="936"/>
      <c r="D144" s="936"/>
      <c r="E144" s="936"/>
      <c r="F144" s="936"/>
      <c r="G144" s="936"/>
      <c r="H144" s="936"/>
      <c r="I144" s="936"/>
      <c r="J144" s="936"/>
      <c r="K144" s="936"/>
      <c r="L144" s="936"/>
      <c r="M144" s="937"/>
      <c r="N144" s="826" t="s">
        <v>92</v>
      </c>
      <c r="O144" s="930"/>
      <c r="P144" s="915"/>
      <c r="Q144" s="826">
        <f>G76/G138*100</f>
        <v>75</v>
      </c>
      <c r="R144" s="827"/>
      <c r="S144" s="826" t="s">
        <v>214</v>
      </c>
      <c r="T144" s="827"/>
      <c r="U144" s="930">
        <f>G135/G138*100</f>
        <v>25</v>
      </c>
      <c r="V144" s="827"/>
    </row>
    <row r="145" spans="1:22" ht="16.2" thickBot="1" x14ac:dyDescent="0.35">
      <c r="A145" s="217"/>
      <c r="B145" s="217"/>
      <c r="C145" s="390"/>
      <c r="D145" s="390"/>
      <c r="E145" s="390"/>
      <c r="F145" s="390"/>
      <c r="G145" s="217"/>
      <c r="H145" s="217"/>
      <c r="I145" s="217"/>
      <c r="J145" s="217"/>
      <c r="K145" s="217"/>
      <c r="L145" s="217"/>
      <c r="M145" s="217"/>
      <c r="N145" s="931">
        <f>SUM(G14+G22+G23+G24+G26+G28+G31+G32+G38+G39+G58+G65+G79+G84+G89+G101)</f>
        <v>60</v>
      </c>
      <c r="O145" s="932"/>
      <c r="P145" s="932"/>
      <c r="Q145" s="931">
        <f>SUM(G27+G33+G34+G41+G43+G44+G45+G46+G56+G59+G66+G110+G117+G120+G127)</f>
        <v>60</v>
      </c>
      <c r="R145" s="932"/>
      <c r="S145" s="933"/>
      <c r="T145" s="932">
        <f>SUM(G35+G36+G47+G49+G50+G51+G52+G53+G54+G55+G67+G72+G113+G124)</f>
        <v>60</v>
      </c>
      <c r="U145" s="932"/>
      <c r="V145" s="933"/>
    </row>
    <row r="146" spans="1:22" ht="16.2" thickBot="1" x14ac:dyDescent="0.35">
      <c r="A146" s="217"/>
      <c r="B146" s="217"/>
      <c r="C146" s="390"/>
      <c r="D146" s="390"/>
      <c r="E146" s="390"/>
      <c r="F146" s="390"/>
      <c r="G146" s="217"/>
      <c r="H146" s="217"/>
      <c r="I146" s="217"/>
      <c r="J146" s="217"/>
      <c r="K146" s="217"/>
      <c r="L146" s="217"/>
      <c r="M146" s="217"/>
      <c r="N146" s="348"/>
      <c r="O146" s="348"/>
      <c r="P146" s="348"/>
      <c r="Q146" s="348"/>
      <c r="R146" s="348"/>
      <c r="S146" s="348"/>
      <c r="T146" s="348"/>
      <c r="U146" s="348"/>
      <c r="V146" s="361"/>
    </row>
    <row r="147" spans="1:22" ht="31.2" x14ac:dyDescent="0.3">
      <c r="A147" s="226" t="s">
        <v>173</v>
      </c>
      <c r="B147" s="364" t="s">
        <v>174</v>
      </c>
      <c r="C147" s="8"/>
      <c r="D147" s="65"/>
      <c r="E147" s="9"/>
      <c r="F147" s="10"/>
      <c r="G147" s="451">
        <f>SUM(G148:G150)</f>
        <v>18</v>
      </c>
      <c r="H147" s="450">
        <f t="shared" ref="H147:M147" si="58">SUM(H148:H150)</f>
        <v>540</v>
      </c>
      <c r="I147" s="370">
        <f t="shared" si="58"/>
        <v>228</v>
      </c>
      <c r="J147" s="370">
        <f t="shared" si="58"/>
        <v>0</v>
      </c>
      <c r="K147" s="370">
        <f t="shared" si="58"/>
        <v>0</v>
      </c>
      <c r="L147" s="370">
        <f t="shared" si="58"/>
        <v>228</v>
      </c>
      <c r="M147" s="371">
        <f t="shared" si="58"/>
        <v>312</v>
      </c>
      <c r="N147" s="326"/>
      <c r="O147" s="327"/>
      <c r="P147" s="328"/>
      <c r="Q147" s="8"/>
      <c r="R147" s="15"/>
      <c r="S147" s="329"/>
      <c r="T147" s="17"/>
      <c r="U147" s="18"/>
      <c r="V147" s="20"/>
    </row>
    <row r="148" spans="1:22" ht="15.6" x14ac:dyDescent="0.3">
      <c r="A148" s="21"/>
      <c r="B148" s="365" t="s">
        <v>175</v>
      </c>
      <c r="C148" s="351" t="s">
        <v>22</v>
      </c>
      <c r="D148" s="350" t="s">
        <v>173</v>
      </c>
      <c r="E148" s="24"/>
      <c r="F148" s="25"/>
      <c r="G148" s="452">
        <v>8</v>
      </c>
      <c r="H148" s="183">
        <f t="shared" ref="H148:H150" si="59">G148*30</f>
        <v>240</v>
      </c>
      <c r="I148" s="369">
        <f>SUM(J148:L148)</f>
        <v>99</v>
      </c>
      <c r="J148" s="434"/>
      <c r="K148" s="434"/>
      <c r="L148" s="434">
        <v>99</v>
      </c>
      <c r="M148" s="184">
        <f t="shared" ref="M148:M150" si="60">H148-I148</f>
        <v>141</v>
      </c>
      <c r="N148" s="384">
        <v>3</v>
      </c>
      <c r="O148" s="373">
        <v>3</v>
      </c>
      <c r="P148" s="375">
        <v>3</v>
      </c>
      <c r="Q148" s="377"/>
      <c r="R148" s="373"/>
      <c r="S148" s="378"/>
      <c r="T148" s="381"/>
      <c r="U148" s="27"/>
      <c r="V148" s="33"/>
    </row>
    <row r="149" spans="1:22" ht="15.6" x14ac:dyDescent="0.3">
      <c r="A149" s="21"/>
      <c r="B149" s="365" t="s">
        <v>175</v>
      </c>
      <c r="C149" s="351" t="s">
        <v>24</v>
      </c>
      <c r="D149" s="350" t="s">
        <v>176</v>
      </c>
      <c r="E149" s="24"/>
      <c r="F149" s="25"/>
      <c r="G149" s="452">
        <v>8</v>
      </c>
      <c r="H149" s="183">
        <f t="shared" si="59"/>
        <v>240</v>
      </c>
      <c r="I149" s="369">
        <f t="shared" ref="I149:I150" si="61">SUM(J149:L149)</f>
        <v>99</v>
      </c>
      <c r="J149" s="434"/>
      <c r="K149" s="434"/>
      <c r="L149" s="434">
        <v>99</v>
      </c>
      <c r="M149" s="184">
        <f t="shared" si="60"/>
        <v>141</v>
      </c>
      <c r="N149" s="384"/>
      <c r="O149" s="373"/>
      <c r="P149" s="375"/>
      <c r="Q149" s="377">
        <v>3</v>
      </c>
      <c r="R149" s="373">
        <v>3</v>
      </c>
      <c r="S149" s="378">
        <v>3</v>
      </c>
      <c r="T149" s="381"/>
      <c r="U149" s="27"/>
      <c r="V149" s="33"/>
    </row>
    <row r="150" spans="1:22" ht="16.2" thickBot="1" x14ac:dyDescent="0.35">
      <c r="A150" s="34"/>
      <c r="B150" s="366" t="s">
        <v>175</v>
      </c>
      <c r="C150" s="367">
        <v>5</v>
      </c>
      <c r="D150" s="368"/>
      <c r="E150" s="362"/>
      <c r="F150" s="383"/>
      <c r="G150" s="453">
        <v>2</v>
      </c>
      <c r="H150" s="194">
        <f t="shared" si="59"/>
        <v>60</v>
      </c>
      <c r="I150" s="372">
        <f t="shared" si="61"/>
        <v>30</v>
      </c>
      <c r="J150" s="435"/>
      <c r="K150" s="435"/>
      <c r="L150" s="435">
        <v>30</v>
      </c>
      <c r="M150" s="196">
        <f t="shared" si="60"/>
        <v>30</v>
      </c>
      <c r="N150" s="385"/>
      <c r="O150" s="374"/>
      <c r="P150" s="376"/>
      <c r="Q150" s="379"/>
      <c r="R150" s="374"/>
      <c r="S150" s="380"/>
      <c r="T150" s="382">
        <v>2</v>
      </c>
      <c r="U150" s="110"/>
      <c r="V150" s="363"/>
    </row>
    <row r="151" spans="1:22" ht="15.6" x14ac:dyDescent="0.3">
      <c r="A151" s="346"/>
      <c r="B151" s="352"/>
      <c r="C151" s="353"/>
      <c r="D151" s="353"/>
      <c r="E151" s="354"/>
      <c r="F151" s="355"/>
      <c r="G151" s="356"/>
      <c r="H151" s="357"/>
      <c r="I151" s="358"/>
      <c r="J151" s="357"/>
      <c r="K151" s="359"/>
      <c r="L151" s="359"/>
      <c r="M151" s="358"/>
      <c r="N151" s="360"/>
      <c r="O151" s="360"/>
      <c r="P151" s="360"/>
      <c r="Q151" s="360"/>
      <c r="R151" s="360"/>
      <c r="S151" s="360"/>
      <c r="T151" s="360"/>
      <c r="U151" s="360"/>
      <c r="V151" s="360"/>
    </row>
    <row r="152" spans="1:22" ht="15.6" x14ac:dyDescent="0.3">
      <c r="A152" s="346"/>
      <c r="B152" s="352"/>
      <c r="C152" s="353"/>
      <c r="D152" s="353"/>
      <c r="E152" s="354"/>
      <c r="F152" s="355"/>
      <c r="G152" s="356"/>
      <c r="H152" s="357"/>
      <c r="I152" s="358"/>
      <c r="J152" s="357"/>
      <c r="K152" s="359"/>
      <c r="L152" s="359"/>
      <c r="M152" s="358"/>
      <c r="N152" s="360"/>
      <c r="O152" s="360"/>
      <c r="P152" s="360"/>
      <c r="Q152" s="360"/>
      <c r="R152" s="360"/>
      <c r="S152" s="360"/>
      <c r="T152" s="360"/>
      <c r="U152" s="360"/>
      <c r="V152" s="360"/>
    </row>
    <row r="153" spans="1:22" ht="15.6" x14ac:dyDescent="0.3">
      <c r="A153" s="218"/>
      <c r="B153" s="219" t="s">
        <v>336</v>
      </c>
      <c r="C153" s="391"/>
      <c r="D153" s="928"/>
      <c r="E153" s="928"/>
      <c r="F153" s="928"/>
      <c r="G153" s="928"/>
      <c r="H153" s="219"/>
      <c r="I153" s="929" t="s">
        <v>335</v>
      </c>
      <c r="J153" s="929"/>
      <c r="K153" s="929"/>
      <c r="L153" s="218"/>
      <c r="M153" s="218"/>
      <c r="N153" s="218"/>
      <c r="O153" s="218"/>
      <c r="P153" s="218"/>
      <c r="Q153" s="218"/>
      <c r="R153" s="218"/>
      <c r="S153" s="218"/>
      <c r="T153" s="218"/>
      <c r="U153" s="218"/>
      <c r="V153" s="220"/>
    </row>
    <row r="154" spans="1:22" ht="15.6" x14ac:dyDescent="0.3">
      <c r="A154" s="218"/>
      <c r="B154" s="218"/>
      <c r="C154" s="220"/>
      <c r="D154" s="220"/>
      <c r="E154" s="220"/>
      <c r="F154" s="220"/>
      <c r="G154" s="218"/>
      <c r="H154" s="218"/>
      <c r="I154" s="218"/>
      <c r="J154" s="218"/>
      <c r="K154" s="218"/>
      <c r="L154" s="218"/>
      <c r="M154" s="218"/>
      <c r="N154" s="218"/>
      <c r="O154" s="218"/>
      <c r="P154" s="218"/>
      <c r="Q154" s="218"/>
      <c r="R154" s="218"/>
      <c r="S154" s="218"/>
      <c r="T154" s="218"/>
      <c r="U154" s="218"/>
      <c r="V154" s="220"/>
    </row>
    <row r="155" spans="1:22" ht="15.6" x14ac:dyDescent="0.3">
      <c r="A155" s="218"/>
      <c r="B155" s="219" t="s">
        <v>93</v>
      </c>
      <c r="C155" s="391"/>
      <c r="D155" s="928"/>
      <c r="E155" s="928"/>
      <c r="F155" s="928"/>
      <c r="G155" s="928"/>
      <c r="H155" s="219"/>
      <c r="I155" s="929" t="s">
        <v>337</v>
      </c>
      <c r="J155" s="929"/>
      <c r="K155" s="929"/>
      <c r="L155" s="218"/>
      <c r="M155" s="218"/>
      <c r="N155" s="218"/>
      <c r="O155" s="218"/>
      <c r="P155" s="218"/>
      <c r="Q155" s="218"/>
      <c r="R155" s="218"/>
      <c r="S155" s="218"/>
      <c r="T155" s="218"/>
      <c r="U155" s="218"/>
      <c r="V155" s="220"/>
    </row>
    <row r="156" spans="1:22" ht="15.6" x14ac:dyDescent="0.3">
      <c r="A156" s="218"/>
      <c r="B156" s="218"/>
      <c r="C156" s="220"/>
      <c r="D156" s="220"/>
      <c r="E156" s="220"/>
      <c r="F156" s="220"/>
      <c r="G156" s="218"/>
      <c r="H156" s="218"/>
      <c r="I156" s="218"/>
      <c r="J156" s="218"/>
      <c r="K156" s="218"/>
      <c r="L156" s="218"/>
      <c r="M156" s="218"/>
      <c r="N156" s="218"/>
      <c r="O156" s="218"/>
      <c r="P156" s="218"/>
      <c r="Q156" s="218"/>
      <c r="R156" s="218"/>
      <c r="S156" s="218"/>
      <c r="T156" s="218"/>
      <c r="U156" s="218"/>
      <c r="V156" s="220"/>
    </row>
    <row r="157" spans="1:22" ht="15.6" x14ac:dyDescent="0.3">
      <c r="A157" s="218"/>
      <c r="B157" s="219" t="s">
        <v>178</v>
      </c>
      <c r="C157" s="391"/>
      <c r="D157" s="928"/>
      <c r="E157" s="928"/>
      <c r="F157" s="928"/>
      <c r="G157" s="928"/>
      <c r="H157" s="219"/>
      <c r="I157" s="929" t="s">
        <v>337</v>
      </c>
      <c r="J157" s="929"/>
      <c r="K157" s="929"/>
      <c r="L157" s="218"/>
      <c r="M157" s="218"/>
      <c r="N157" s="218"/>
      <c r="O157" s="218"/>
      <c r="P157" s="218"/>
      <c r="Q157" s="218"/>
      <c r="R157" s="218"/>
      <c r="S157" s="218"/>
      <c r="T157" s="218"/>
      <c r="U157" s="218"/>
      <c r="V157" s="220"/>
    </row>
  </sheetData>
  <mergeCells count="330">
    <mergeCell ref="A94:F94"/>
    <mergeCell ref="A95:F95"/>
    <mergeCell ref="A97:V97"/>
    <mergeCell ref="D157:G157"/>
    <mergeCell ref="I157:K157"/>
    <mergeCell ref="N144:P144"/>
    <mergeCell ref="D153:G153"/>
    <mergeCell ref="I153:K153"/>
    <mergeCell ref="D155:G155"/>
    <mergeCell ref="I155:K155"/>
    <mergeCell ref="N145:P145"/>
    <mergeCell ref="Q145:S145"/>
    <mergeCell ref="T145:V145"/>
    <mergeCell ref="A143:M143"/>
    <mergeCell ref="A144:M144"/>
    <mergeCell ref="A139:M139"/>
    <mergeCell ref="A140:M140"/>
    <mergeCell ref="A141:M141"/>
    <mergeCell ref="A142:M142"/>
    <mergeCell ref="A132:F132"/>
    <mergeCell ref="A135:F135"/>
    <mergeCell ref="A138:F138"/>
    <mergeCell ref="U144:V144"/>
    <mergeCell ref="A133:F133"/>
    <mergeCell ref="A76:F76"/>
    <mergeCell ref="A77:V77"/>
    <mergeCell ref="A78:V78"/>
    <mergeCell ref="A79:A83"/>
    <mergeCell ref="C79:C83"/>
    <mergeCell ref="D79:D83"/>
    <mergeCell ref="E79:E83"/>
    <mergeCell ref="F79:F83"/>
    <mergeCell ref="G79:G83"/>
    <mergeCell ref="N79:N83"/>
    <mergeCell ref="O79:O83"/>
    <mergeCell ref="P79:P83"/>
    <mergeCell ref="Q79:Q83"/>
    <mergeCell ref="R79:R83"/>
    <mergeCell ref="S79:S83"/>
    <mergeCell ref="T79:T83"/>
    <mergeCell ref="U79:U83"/>
    <mergeCell ref="V79:V83"/>
    <mergeCell ref="A70:F70"/>
    <mergeCell ref="N4:P4"/>
    <mergeCell ref="Q4:S4"/>
    <mergeCell ref="A10:V10"/>
    <mergeCell ref="A63:V63"/>
    <mergeCell ref="T4:V4"/>
    <mergeCell ref="N6:V6"/>
    <mergeCell ref="A9:V9"/>
    <mergeCell ref="H3:H7"/>
    <mergeCell ref="A18:F18"/>
    <mergeCell ref="A19:F19"/>
    <mergeCell ref="A20:F20"/>
    <mergeCell ref="A21:V21"/>
    <mergeCell ref="A62:F62"/>
    <mergeCell ref="A61:F61"/>
    <mergeCell ref="A60:F60"/>
    <mergeCell ref="A74:F74"/>
    <mergeCell ref="A75:F75"/>
    <mergeCell ref="A69:F69"/>
    <mergeCell ref="A68:F68"/>
    <mergeCell ref="A71:V71"/>
    <mergeCell ref="A73:F73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I3:L3"/>
    <mergeCell ref="A134:F134"/>
    <mergeCell ref="A136:F136"/>
    <mergeCell ref="A137:F137"/>
    <mergeCell ref="Q144:R144"/>
    <mergeCell ref="S144:T144"/>
    <mergeCell ref="A96:F96"/>
    <mergeCell ref="A98:A100"/>
    <mergeCell ref="C98:C100"/>
    <mergeCell ref="D98:D100"/>
    <mergeCell ref="E98:E100"/>
    <mergeCell ref="F98:F100"/>
    <mergeCell ref="G98:G100"/>
    <mergeCell ref="H98:H100"/>
    <mergeCell ref="I98:I100"/>
    <mergeCell ref="A131:F131"/>
    <mergeCell ref="A130:F130"/>
    <mergeCell ref="J98:J100"/>
    <mergeCell ref="K98:K100"/>
    <mergeCell ref="L98:L100"/>
    <mergeCell ref="M98:M100"/>
    <mergeCell ref="N98:N100"/>
    <mergeCell ref="O98:O100"/>
    <mergeCell ref="P98:P100"/>
    <mergeCell ref="Q98:Q100"/>
    <mergeCell ref="R98:R100"/>
    <mergeCell ref="S98:S100"/>
    <mergeCell ref="T98:T100"/>
    <mergeCell ref="U98:U100"/>
    <mergeCell ref="V98:V100"/>
    <mergeCell ref="A101:A103"/>
    <mergeCell ref="C101:C103"/>
    <mergeCell ref="D101:D103"/>
    <mergeCell ref="E101:E103"/>
    <mergeCell ref="F101:F103"/>
    <mergeCell ref="G101:G103"/>
    <mergeCell ref="H101:H103"/>
    <mergeCell ref="I101:I103"/>
    <mergeCell ref="J101:J103"/>
    <mergeCell ref="K101:K103"/>
    <mergeCell ref="L101:L103"/>
    <mergeCell ref="M101:M103"/>
    <mergeCell ref="N101:N103"/>
    <mergeCell ref="O101:O103"/>
    <mergeCell ref="P101:P103"/>
    <mergeCell ref="Q101:Q103"/>
    <mergeCell ref="R101:R103"/>
    <mergeCell ref="S101:S103"/>
    <mergeCell ref="T101:T103"/>
    <mergeCell ref="U101:U103"/>
    <mergeCell ref="V101:V103"/>
    <mergeCell ref="A104:A106"/>
    <mergeCell ref="C104:C106"/>
    <mergeCell ref="D104:D106"/>
    <mergeCell ref="E104:E106"/>
    <mergeCell ref="F104:F106"/>
    <mergeCell ref="G104:G106"/>
    <mergeCell ref="H104:H106"/>
    <mergeCell ref="I104:I106"/>
    <mergeCell ref="J104:J106"/>
    <mergeCell ref="K104:K106"/>
    <mergeCell ref="L104:L106"/>
    <mergeCell ref="M104:M106"/>
    <mergeCell ref="N104:N106"/>
    <mergeCell ref="O104:O106"/>
    <mergeCell ref="P104:P106"/>
    <mergeCell ref="Q104:Q106"/>
    <mergeCell ref="R104:R106"/>
    <mergeCell ref="S104:S106"/>
    <mergeCell ref="T104:T106"/>
    <mergeCell ref="U104:U106"/>
    <mergeCell ref="V104:V106"/>
    <mergeCell ref="A107:A109"/>
    <mergeCell ref="C107:C109"/>
    <mergeCell ref="D107:D109"/>
    <mergeCell ref="E107:E109"/>
    <mergeCell ref="F107:F109"/>
    <mergeCell ref="G107:G109"/>
    <mergeCell ref="H107:H109"/>
    <mergeCell ref="I107:I109"/>
    <mergeCell ref="J107:J109"/>
    <mergeCell ref="K107:K109"/>
    <mergeCell ref="L107:L109"/>
    <mergeCell ref="M107:M109"/>
    <mergeCell ref="N107:N109"/>
    <mergeCell ref="O107:O109"/>
    <mergeCell ref="P107:P109"/>
    <mergeCell ref="Q107:Q109"/>
    <mergeCell ref="R107:R109"/>
    <mergeCell ref="S107:S109"/>
    <mergeCell ref="T107:T109"/>
    <mergeCell ref="U107:U109"/>
    <mergeCell ref="V107:V109"/>
    <mergeCell ref="A110:A112"/>
    <mergeCell ref="C110:C112"/>
    <mergeCell ref="D110:D112"/>
    <mergeCell ref="E110:E112"/>
    <mergeCell ref="F110:F112"/>
    <mergeCell ref="G110:G112"/>
    <mergeCell ref="H110:H112"/>
    <mergeCell ref="I110:I112"/>
    <mergeCell ref="J110:J112"/>
    <mergeCell ref="K110:K112"/>
    <mergeCell ref="L110:L112"/>
    <mergeCell ref="M110:M112"/>
    <mergeCell ref="N110:N112"/>
    <mergeCell ref="O110:O112"/>
    <mergeCell ref="P110:P112"/>
    <mergeCell ref="Q110:Q112"/>
    <mergeCell ref="R110:R112"/>
    <mergeCell ref="S110:S112"/>
    <mergeCell ref="T110:T112"/>
    <mergeCell ref="U110:U112"/>
    <mergeCell ref="V110:V112"/>
    <mergeCell ref="A113:A116"/>
    <mergeCell ref="C113:C116"/>
    <mergeCell ref="D113:D116"/>
    <mergeCell ref="E113:E116"/>
    <mergeCell ref="F113:F116"/>
    <mergeCell ref="G113:G116"/>
    <mergeCell ref="H113:H116"/>
    <mergeCell ref="I113:I116"/>
    <mergeCell ref="J113:J116"/>
    <mergeCell ref="K113:K116"/>
    <mergeCell ref="L113:L116"/>
    <mergeCell ref="M113:M116"/>
    <mergeCell ref="N113:N116"/>
    <mergeCell ref="O113:O116"/>
    <mergeCell ref="P113:P116"/>
    <mergeCell ref="Q113:Q116"/>
    <mergeCell ref="R113:R116"/>
    <mergeCell ref="S113:S116"/>
    <mergeCell ref="T113:T116"/>
    <mergeCell ref="U113:U116"/>
    <mergeCell ref="V113:V116"/>
    <mergeCell ref="A117:A119"/>
    <mergeCell ref="C117:C119"/>
    <mergeCell ref="D117:D119"/>
    <mergeCell ref="E117:E119"/>
    <mergeCell ref="F117:F119"/>
    <mergeCell ref="G117:G119"/>
    <mergeCell ref="H117:H119"/>
    <mergeCell ref="I117:I119"/>
    <mergeCell ref="J117:J119"/>
    <mergeCell ref="K117:K119"/>
    <mergeCell ref="L117:L119"/>
    <mergeCell ref="M117:M119"/>
    <mergeCell ref="N117:N119"/>
    <mergeCell ref="O117:O119"/>
    <mergeCell ref="P117:P119"/>
    <mergeCell ref="Q117:Q119"/>
    <mergeCell ref="R117:R119"/>
    <mergeCell ref="S117:S119"/>
    <mergeCell ref="T117:T119"/>
    <mergeCell ref="U117:U119"/>
    <mergeCell ref="V117:V119"/>
    <mergeCell ref="A120:A123"/>
    <mergeCell ref="C120:C123"/>
    <mergeCell ref="D120:D123"/>
    <mergeCell ref="E120:E123"/>
    <mergeCell ref="F120:F123"/>
    <mergeCell ref="G120:G123"/>
    <mergeCell ref="H120:H123"/>
    <mergeCell ref="I120:I123"/>
    <mergeCell ref="J120:J123"/>
    <mergeCell ref="K120:K123"/>
    <mergeCell ref="L120:L123"/>
    <mergeCell ref="M120:M123"/>
    <mergeCell ref="N120:N123"/>
    <mergeCell ref="O120:O123"/>
    <mergeCell ref="P120:P123"/>
    <mergeCell ref="Q120:Q123"/>
    <mergeCell ref="R120:R123"/>
    <mergeCell ref="S120:S123"/>
    <mergeCell ref="T120:T123"/>
    <mergeCell ref="U120:U123"/>
    <mergeCell ref="V120:V123"/>
    <mergeCell ref="A124:A126"/>
    <mergeCell ref="C124:C126"/>
    <mergeCell ref="D124:D126"/>
    <mergeCell ref="E124:E126"/>
    <mergeCell ref="F124:F126"/>
    <mergeCell ref="G124:G126"/>
    <mergeCell ref="H124:H126"/>
    <mergeCell ref="I124:I126"/>
    <mergeCell ref="J124:J126"/>
    <mergeCell ref="K124:K126"/>
    <mergeCell ref="L124:L126"/>
    <mergeCell ref="M124:M126"/>
    <mergeCell ref="N124:N126"/>
    <mergeCell ref="O124:O126"/>
    <mergeCell ref="P124:P126"/>
    <mergeCell ref="Q124:Q126"/>
    <mergeCell ref="R124:R126"/>
    <mergeCell ref="S124:S126"/>
    <mergeCell ref="T124:T126"/>
    <mergeCell ref="U124:U126"/>
    <mergeCell ref="V124:V126"/>
    <mergeCell ref="A127:A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T127:T129"/>
    <mergeCell ref="U127:U129"/>
    <mergeCell ref="V127:V129"/>
    <mergeCell ref="K127:K129"/>
    <mergeCell ref="L127:L129"/>
    <mergeCell ref="M127:M129"/>
    <mergeCell ref="N127:N129"/>
    <mergeCell ref="O127:O129"/>
    <mergeCell ref="P127:P129"/>
    <mergeCell ref="Q127:Q129"/>
    <mergeCell ref="R127:R129"/>
    <mergeCell ref="S127:S129"/>
    <mergeCell ref="A84:A88"/>
    <mergeCell ref="C84:C88"/>
    <mergeCell ref="D84:D88"/>
    <mergeCell ref="E84:E88"/>
    <mergeCell ref="F84:F88"/>
    <mergeCell ref="G84:G88"/>
    <mergeCell ref="N84:N88"/>
    <mergeCell ref="O84:O88"/>
    <mergeCell ref="P84:P88"/>
    <mergeCell ref="Q84:Q88"/>
    <mergeCell ref="R84:R88"/>
    <mergeCell ref="S84:S88"/>
    <mergeCell ref="T84:T88"/>
    <mergeCell ref="U84:U88"/>
    <mergeCell ref="V84:V88"/>
    <mergeCell ref="Q89:Q93"/>
    <mergeCell ref="R89:R93"/>
    <mergeCell ref="S89:S93"/>
    <mergeCell ref="T89:T93"/>
    <mergeCell ref="U89:U93"/>
    <mergeCell ref="V89:V93"/>
    <mergeCell ref="A89:A93"/>
    <mergeCell ref="C89:C93"/>
    <mergeCell ref="D89:D93"/>
    <mergeCell ref="E89:E93"/>
    <mergeCell ref="F89:F93"/>
    <mergeCell ref="G89:G93"/>
    <mergeCell ref="N89:N93"/>
    <mergeCell ref="O89:O93"/>
    <mergeCell ref="P89:P93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r:id="rId1"/>
  <ignoredErrors>
    <ignoredError sqref="A64:A67" twoDigitTextYear="1"/>
    <ignoredError sqref="A147 D148:D149" numberStoredAsText="1"/>
    <ignoredError sqref="I148:I15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C85D-0F97-4011-945B-6E9095998A4F}">
  <dimension ref="A1:R149"/>
  <sheetViews>
    <sheetView zoomScale="120" zoomScaleNormal="120" zoomScaleSheetLayoutView="100" workbookViewId="0"/>
  </sheetViews>
  <sheetFormatPr defaultColWidth="9.109375" defaultRowHeight="14.4" x14ac:dyDescent="0.3"/>
  <cols>
    <col min="1" max="2" width="5.6640625" style="508" customWidth="1"/>
    <col min="3" max="3" width="3.6640625" style="508" customWidth="1"/>
    <col min="4" max="4" width="65.21875" style="509" customWidth="1"/>
    <col min="5" max="5" width="6.109375" style="507" customWidth="1"/>
    <col min="6" max="6" width="6.33203125" style="507" customWidth="1"/>
    <col min="7" max="11" width="5.77734375" style="507" customWidth="1"/>
    <col min="12" max="13" width="4.6640625" style="507" customWidth="1"/>
    <col min="14" max="14" width="5.77734375" style="507" customWidth="1"/>
    <col min="15" max="15" width="6.33203125" style="507" customWidth="1"/>
    <col min="16" max="16" width="7.6640625" style="221" customWidth="1"/>
    <col min="17" max="256" width="9.109375" style="221"/>
    <col min="257" max="258" width="5.6640625" style="221" customWidth="1"/>
    <col min="259" max="259" width="3.6640625" style="221" customWidth="1"/>
    <col min="260" max="260" width="51.88671875" style="221" customWidth="1"/>
    <col min="261" max="262" width="6.6640625" style="221" customWidth="1"/>
    <col min="263" max="267" width="6.33203125" style="221" customWidth="1"/>
    <col min="268" max="269" width="4.6640625" style="221" customWidth="1"/>
    <col min="270" max="271" width="6.33203125" style="221" customWidth="1"/>
    <col min="272" max="272" width="7.6640625" style="221" customWidth="1"/>
    <col min="273" max="512" width="9.109375" style="221"/>
    <col min="513" max="514" width="5.6640625" style="221" customWidth="1"/>
    <col min="515" max="515" width="3.6640625" style="221" customWidth="1"/>
    <col min="516" max="516" width="51.88671875" style="221" customWidth="1"/>
    <col min="517" max="518" width="6.6640625" style="221" customWidth="1"/>
    <col min="519" max="523" width="6.33203125" style="221" customWidth="1"/>
    <col min="524" max="525" width="4.6640625" style="221" customWidth="1"/>
    <col min="526" max="527" width="6.33203125" style="221" customWidth="1"/>
    <col min="528" max="528" width="7.6640625" style="221" customWidth="1"/>
    <col min="529" max="768" width="9.109375" style="221"/>
    <col min="769" max="770" width="5.6640625" style="221" customWidth="1"/>
    <col min="771" max="771" width="3.6640625" style="221" customWidth="1"/>
    <col min="772" max="772" width="51.88671875" style="221" customWidth="1"/>
    <col min="773" max="774" width="6.6640625" style="221" customWidth="1"/>
    <col min="775" max="779" width="6.33203125" style="221" customWidth="1"/>
    <col min="780" max="781" width="4.6640625" style="221" customWidth="1"/>
    <col min="782" max="783" width="6.33203125" style="221" customWidth="1"/>
    <col min="784" max="784" width="7.6640625" style="221" customWidth="1"/>
    <col min="785" max="1024" width="9.109375" style="221"/>
    <col min="1025" max="1026" width="5.6640625" style="221" customWidth="1"/>
    <col min="1027" max="1027" width="3.6640625" style="221" customWidth="1"/>
    <col min="1028" max="1028" width="51.88671875" style="221" customWidth="1"/>
    <col min="1029" max="1030" width="6.6640625" style="221" customWidth="1"/>
    <col min="1031" max="1035" width="6.33203125" style="221" customWidth="1"/>
    <col min="1036" max="1037" width="4.6640625" style="221" customWidth="1"/>
    <col min="1038" max="1039" width="6.33203125" style="221" customWidth="1"/>
    <col min="1040" max="1040" width="7.6640625" style="221" customWidth="1"/>
    <col min="1041" max="1280" width="9.109375" style="221"/>
    <col min="1281" max="1282" width="5.6640625" style="221" customWidth="1"/>
    <col min="1283" max="1283" width="3.6640625" style="221" customWidth="1"/>
    <col min="1284" max="1284" width="51.88671875" style="221" customWidth="1"/>
    <col min="1285" max="1286" width="6.6640625" style="221" customWidth="1"/>
    <col min="1287" max="1291" width="6.33203125" style="221" customWidth="1"/>
    <col min="1292" max="1293" width="4.6640625" style="221" customWidth="1"/>
    <col min="1294" max="1295" width="6.33203125" style="221" customWidth="1"/>
    <col min="1296" max="1296" width="7.6640625" style="221" customWidth="1"/>
    <col min="1297" max="1536" width="9.109375" style="221"/>
    <col min="1537" max="1538" width="5.6640625" style="221" customWidth="1"/>
    <col min="1539" max="1539" width="3.6640625" style="221" customWidth="1"/>
    <col min="1540" max="1540" width="51.88671875" style="221" customWidth="1"/>
    <col min="1541" max="1542" width="6.6640625" style="221" customWidth="1"/>
    <col min="1543" max="1547" width="6.33203125" style="221" customWidth="1"/>
    <col min="1548" max="1549" width="4.6640625" style="221" customWidth="1"/>
    <col min="1550" max="1551" width="6.33203125" style="221" customWidth="1"/>
    <col min="1552" max="1552" width="7.6640625" style="221" customWidth="1"/>
    <col min="1553" max="1792" width="9.109375" style="221"/>
    <col min="1793" max="1794" width="5.6640625" style="221" customWidth="1"/>
    <col min="1795" max="1795" width="3.6640625" style="221" customWidth="1"/>
    <col min="1796" max="1796" width="51.88671875" style="221" customWidth="1"/>
    <col min="1797" max="1798" width="6.6640625" style="221" customWidth="1"/>
    <col min="1799" max="1803" width="6.33203125" style="221" customWidth="1"/>
    <col min="1804" max="1805" width="4.6640625" style="221" customWidth="1"/>
    <col min="1806" max="1807" width="6.33203125" style="221" customWidth="1"/>
    <col min="1808" max="1808" width="7.6640625" style="221" customWidth="1"/>
    <col min="1809" max="2048" width="9.109375" style="221"/>
    <col min="2049" max="2050" width="5.6640625" style="221" customWidth="1"/>
    <col min="2051" max="2051" width="3.6640625" style="221" customWidth="1"/>
    <col min="2052" max="2052" width="51.88671875" style="221" customWidth="1"/>
    <col min="2053" max="2054" width="6.6640625" style="221" customWidth="1"/>
    <col min="2055" max="2059" width="6.33203125" style="221" customWidth="1"/>
    <col min="2060" max="2061" width="4.6640625" style="221" customWidth="1"/>
    <col min="2062" max="2063" width="6.33203125" style="221" customWidth="1"/>
    <col min="2064" max="2064" width="7.6640625" style="221" customWidth="1"/>
    <col min="2065" max="2304" width="9.109375" style="221"/>
    <col min="2305" max="2306" width="5.6640625" style="221" customWidth="1"/>
    <col min="2307" max="2307" width="3.6640625" style="221" customWidth="1"/>
    <col min="2308" max="2308" width="51.88671875" style="221" customWidth="1"/>
    <col min="2309" max="2310" width="6.6640625" style="221" customWidth="1"/>
    <col min="2311" max="2315" width="6.33203125" style="221" customWidth="1"/>
    <col min="2316" max="2317" width="4.6640625" style="221" customWidth="1"/>
    <col min="2318" max="2319" width="6.33203125" style="221" customWidth="1"/>
    <col min="2320" max="2320" width="7.6640625" style="221" customWidth="1"/>
    <col min="2321" max="2560" width="9.109375" style="221"/>
    <col min="2561" max="2562" width="5.6640625" style="221" customWidth="1"/>
    <col min="2563" max="2563" width="3.6640625" style="221" customWidth="1"/>
    <col min="2564" max="2564" width="51.88671875" style="221" customWidth="1"/>
    <col min="2565" max="2566" width="6.6640625" style="221" customWidth="1"/>
    <col min="2567" max="2571" width="6.33203125" style="221" customWidth="1"/>
    <col min="2572" max="2573" width="4.6640625" style="221" customWidth="1"/>
    <col min="2574" max="2575" width="6.33203125" style="221" customWidth="1"/>
    <col min="2576" max="2576" width="7.6640625" style="221" customWidth="1"/>
    <col min="2577" max="2816" width="9.109375" style="221"/>
    <col min="2817" max="2818" width="5.6640625" style="221" customWidth="1"/>
    <col min="2819" max="2819" width="3.6640625" style="221" customWidth="1"/>
    <col min="2820" max="2820" width="51.88671875" style="221" customWidth="1"/>
    <col min="2821" max="2822" width="6.6640625" style="221" customWidth="1"/>
    <col min="2823" max="2827" width="6.33203125" style="221" customWidth="1"/>
    <col min="2828" max="2829" width="4.6640625" style="221" customWidth="1"/>
    <col min="2830" max="2831" width="6.33203125" style="221" customWidth="1"/>
    <col min="2832" max="2832" width="7.6640625" style="221" customWidth="1"/>
    <col min="2833" max="3072" width="9.109375" style="221"/>
    <col min="3073" max="3074" width="5.6640625" style="221" customWidth="1"/>
    <col min="3075" max="3075" width="3.6640625" style="221" customWidth="1"/>
    <col min="3076" max="3076" width="51.88671875" style="221" customWidth="1"/>
    <col min="3077" max="3078" width="6.6640625" style="221" customWidth="1"/>
    <col min="3079" max="3083" width="6.33203125" style="221" customWidth="1"/>
    <col min="3084" max="3085" width="4.6640625" style="221" customWidth="1"/>
    <col min="3086" max="3087" width="6.33203125" style="221" customWidth="1"/>
    <col min="3088" max="3088" width="7.6640625" style="221" customWidth="1"/>
    <col min="3089" max="3328" width="9.109375" style="221"/>
    <col min="3329" max="3330" width="5.6640625" style="221" customWidth="1"/>
    <col min="3331" max="3331" width="3.6640625" style="221" customWidth="1"/>
    <col min="3332" max="3332" width="51.88671875" style="221" customWidth="1"/>
    <col min="3333" max="3334" width="6.6640625" style="221" customWidth="1"/>
    <col min="3335" max="3339" width="6.33203125" style="221" customWidth="1"/>
    <col min="3340" max="3341" width="4.6640625" style="221" customWidth="1"/>
    <col min="3342" max="3343" width="6.33203125" style="221" customWidth="1"/>
    <col min="3344" max="3344" width="7.6640625" style="221" customWidth="1"/>
    <col min="3345" max="3584" width="9.109375" style="221"/>
    <col min="3585" max="3586" width="5.6640625" style="221" customWidth="1"/>
    <col min="3587" max="3587" width="3.6640625" style="221" customWidth="1"/>
    <col min="3588" max="3588" width="51.88671875" style="221" customWidth="1"/>
    <col min="3589" max="3590" width="6.6640625" style="221" customWidth="1"/>
    <col min="3591" max="3595" width="6.33203125" style="221" customWidth="1"/>
    <col min="3596" max="3597" width="4.6640625" style="221" customWidth="1"/>
    <col min="3598" max="3599" width="6.33203125" style="221" customWidth="1"/>
    <col min="3600" max="3600" width="7.6640625" style="221" customWidth="1"/>
    <col min="3601" max="3840" width="9.109375" style="221"/>
    <col min="3841" max="3842" width="5.6640625" style="221" customWidth="1"/>
    <col min="3843" max="3843" width="3.6640625" style="221" customWidth="1"/>
    <col min="3844" max="3844" width="51.88671875" style="221" customWidth="1"/>
    <col min="3845" max="3846" width="6.6640625" style="221" customWidth="1"/>
    <col min="3847" max="3851" width="6.33203125" style="221" customWidth="1"/>
    <col min="3852" max="3853" width="4.6640625" style="221" customWidth="1"/>
    <col min="3854" max="3855" width="6.33203125" style="221" customWidth="1"/>
    <col min="3856" max="3856" width="7.6640625" style="221" customWidth="1"/>
    <col min="3857" max="4096" width="9.109375" style="221"/>
    <col min="4097" max="4098" width="5.6640625" style="221" customWidth="1"/>
    <col min="4099" max="4099" width="3.6640625" style="221" customWidth="1"/>
    <col min="4100" max="4100" width="51.88671875" style="221" customWidth="1"/>
    <col min="4101" max="4102" width="6.6640625" style="221" customWidth="1"/>
    <col min="4103" max="4107" width="6.33203125" style="221" customWidth="1"/>
    <col min="4108" max="4109" width="4.6640625" style="221" customWidth="1"/>
    <col min="4110" max="4111" width="6.33203125" style="221" customWidth="1"/>
    <col min="4112" max="4112" width="7.6640625" style="221" customWidth="1"/>
    <col min="4113" max="4352" width="9.109375" style="221"/>
    <col min="4353" max="4354" width="5.6640625" style="221" customWidth="1"/>
    <col min="4355" max="4355" width="3.6640625" style="221" customWidth="1"/>
    <col min="4356" max="4356" width="51.88671875" style="221" customWidth="1"/>
    <col min="4357" max="4358" width="6.6640625" style="221" customWidth="1"/>
    <col min="4359" max="4363" width="6.33203125" style="221" customWidth="1"/>
    <col min="4364" max="4365" width="4.6640625" style="221" customWidth="1"/>
    <col min="4366" max="4367" width="6.33203125" style="221" customWidth="1"/>
    <col min="4368" max="4368" width="7.6640625" style="221" customWidth="1"/>
    <col min="4369" max="4608" width="9.109375" style="221"/>
    <col min="4609" max="4610" width="5.6640625" style="221" customWidth="1"/>
    <col min="4611" max="4611" width="3.6640625" style="221" customWidth="1"/>
    <col min="4612" max="4612" width="51.88671875" style="221" customWidth="1"/>
    <col min="4613" max="4614" width="6.6640625" style="221" customWidth="1"/>
    <col min="4615" max="4619" width="6.33203125" style="221" customWidth="1"/>
    <col min="4620" max="4621" width="4.6640625" style="221" customWidth="1"/>
    <col min="4622" max="4623" width="6.33203125" style="221" customWidth="1"/>
    <col min="4624" max="4624" width="7.6640625" style="221" customWidth="1"/>
    <col min="4625" max="4864" width="9.109375" style="221"/>
    <col min="4865" max="4866" width="5.6640625" style="221" customWidth="1"/>
    <col min="4867" max="4867" width="3.6640625" style="221" customWidth="1"/>
    <col min="4868" max="4868" width="51.88671875" style="221" customWidth="1"/>
    <col min="4869" max="4870" width="6.6640625" style="221" customWidth="1"/>
    <col min="4871" max="4875" width="6.33203125" style="221" customWidth="1"/>
    <col min="4876" max="4877" width="4.6640625" style="221" customWidth="1"/>
    <col min="4878" max="4879" width="6.33203125" style="221" customWidth="1"/>
    <col min="4880" max="4880" width="7.6640625" style="221" customWidth="1"/>
    <col min="4881" max="5120" width="9.109375" style="221"/>
    <col min="5121" max="5122" width="5.6640625" style="221" customWidth="1"/>
    <col min="5123" max="5123" width="3.6640625" style="221" customWidth="1"/>
    <col min="5124" max="5124" width="51.88671875" style="221" customWidth="1"/>
    <col min="5125" max="5126" width="6.6640625" style="221" customWidth="1"/>
    <col min="5127" max="5131" width="6.33203125" style="221" customWidth="1"/>
    <col min="5132" max="5133" width="4.6640625" style="221" customWidth="1"/>
    <col min="5134" max="5135" width="6.33203125" style="221" customWidth="1"/>
    <col min="5136" max="5136" width="7.6640625" style="221" customWidth="1"/>
    <col min="5137" max="5376" width="9.109375" style="221"/>
    <col min="5377" max="5378" width="5.6640625" style="221" customWidth="1"/>
    <col min="5379" max="5379" width="3.6640625" style="221" customWidth="1"/>
    <col min="5380" max="5380" width="51.88671875" style="221" customWidth="1"/>
    <col min="5381" max="5382" width="6.6640625" style="221" customWidth="1"/>
    <col min="5383" max="5387" width="6.33203125" style="221" customWidth="1"/>
    <col min="5388" max="5389" width="4.6640625" style="221" customWidth="1"/>
    <col min="5390" max="5391" width="6.33203125" style="221" customWidth="1"/>
    <col min="5392" max="5392" width="7.6640625" style="221" customWidth="1"/>
    <col min="5393" max="5632" width="9.109375" style="221"/>
    <col min="5633" max="5634" width="5.6640625" style="221" customWidth="1"/>
    <col min="5635" max="5635" width="3.6640625" style="221" customWidth="1"/>
    <col min="5636" max="5636" width="51.88671875" style="221" customWidth="1"/>
    <col min="5637" max="5638" width="6.6640625" style="221" customWidth="1"/>
    <col min="5639" max="5643" width="6.33203125" style="221" customWidth="1"/>
    <col min="5644" max="5645" width="4.6640625" style="221" customWidth="1"/>
    <col min="5646" max="5647" width="6.33203125" style="221" customWidth="1"/>
    <col min="5648" max="5648" width="7.6640625" style="221" customWidth="1"/>
    <col min="5649" max="5888" width="9.109375" style="221"/>
    <col min="5889" max="5890" width="5.6640625" style="221" customWidth="1"/>
    <col min="5891" max="5891" width="3.6640625" style="221" customWidth="1"/>
    <col min="5892" max="5892" width="51.88671875" style="221" customWidth="1"/>
    <col min="5893" max="5894" width="6.6640625" style="221" customWidth="1"/>
    <col min="5895" max="5899" width="6.33203125" style="221" customWidth="1"/>
    <col min="5900" max="5901" width="4.6640625" style="221" customWidth="1"/>
    <col min="5902" max="5903" width="6.33203125" style="221" customWidth="1"/>
    <col min="5904" max="5904" width="7.6640625" style="221" customWidth="1"/>
    <col min="5905" max="6144" width="9.109375" style="221"/>
    <col min="6145" max="6146" width="5.6640625" style="221" customWidth="1"/>
    <col min="6147" max="6147" width="3.6640625" style="221" customWidth="1"/>
    <col min="6148" max="6148" width="51.88671875" style="221" customWidth="1"/>
    <col min="6149" max="6150" width="6.6640625" style="221" customWidth="1"/>
    <col min="6151" max="6155" width="6.33203125" style="221" customWidth="1"/>
    <col min="6156" max="6157" width="4.6640625" style="221" customWidth="1"/>
    <col min="6158" max="6159" width="6.33203125" style="221" customWidth="1"/>
    <col min="6160" max="6160" width="7.6640625" style="221" customWidth="1"/>
    <col min="6161" max="6400" width="9.109375" style="221"/>
    <col min="6401" max="6402" width="5.6640625" style="221" customWidth="1"/>
    <col min="6403" max="6403" width="3.6640625" style="221" customWidth="1"/>
    <col min="6404" max="6404" width="51.88671875" style="221" customWidth="1"/>
    <col min="6405" max="6406" width="6.6640625" style="221" customWidth="1"/>
    <col min="6407" max="6411" width="6.33203125" style="221" customWidth="1"/>
    <col min="6412" max="6413" width="4.6640625" style="221" customWidth="1"/>
    <col min="6414" max="6415" width="6.33203125" style="221" customWidth="1"/>
    <col min="6416" max="6416" width="7.6640625" style="221" customWidth="1"/>
    <col min="6417" max="6656" width="9.109375" style="221"/>
    <col min="6657" max="6658" width="5.6640625" style="221" customWidth="1"/>
    <col min="6659" max="6659" width="3.6640625" style="221" customWidth="1"/>
    <col min="6660" max="6660" width="51.88671875" style="221" customWidth="1"/>
    <col min="6661" max="6662" width="6.6640625" style="221" customWidth="1"/>
    <col min="6663" max="6667" width="6.33203125" style="221" customWidth="1"/>
    <col min="6668" max="6669" width="4.6640625" style="221" customWidth="1"/>
    <col min="6670" max="6671" width="6.33203125" style="221" customWidth="1"/>
    <col min="6672" max="6672" width="7.6640625" style="221" customWidth="1"/>
    <col min="6673" max="6912" width="9.109375" style="221"/>
    <col min="6913" max="6914" width="5.6640625" style="221" customWidth="1"/>
    <col min="6915" max="6915" width="3.6640625" style="221" customWidth="1"/>
    <col min="6916" max="6916" width="51.88671875" style="221" customWidth="1"/>
    <col min="6917" max="6918" width="6.6640625" style="221" customWidth="1"/>
    <col min="6919" max="6923" width="6.33203125" style="221" customWidth="1"/>
    <col min="6924" max="6925" width="4.6640625" style="221" customWidth="1"/>
    <col min="6926" max="6927" width="6.33203125" style="221" customWidth="1"/>
    <col min="6928" max="6928" width="7.6640625" style="221" customWidth="1"/>
    <col min="6929" max="7168" width="9.109375" style="221"/>
    <col min="7169" max="7170" width="5.6640625" style="221" customWidth="1"/>
    <col min="7171" max="7171" width="3.6640625" style="221" customWidth="1"/>
    <col min="7172" max="7172" width="51.88671875" style="221" customWidth="1"/>
    <col min="7173" max="7174" width="6.6640625" style="221" customWidth="1"/>
    <col min="7175" max="7179" width="6.33203125" style="221" customWidth="1"/>
    <col min="7180" max="7181" width="4.6640625" style="221" customWidth="1"/>
    <col min="7182" max="7183" width="6.33203125" style="221" customWidth="1"/>
    <col min="7184" max="7184" width="7.6640625" style="221" customWidth="1"/>
    <col min="7185" max="7424" width="9.109375" style="221"/>
    <col min="7425" max="7426" width="5.6640625" style="221" customWidth="1"/>
    <col min="7427" max="7427" width="3.6640625" style="221" customWidth="1"/>
    <col min="7428" max="7428" width="51.88671875" style="221" customWidth="1"/>
    <col min="7429" max="7430" width="6.6640625" style="221" customWidth="1"/>
    <col min="7431" max="7435" width="6.33203125" style="221" customWidth="1"/>
    <col min="7436" max="7437" width="4.6640625" style="221" customWidth="1"/>
    <col min="7438" max="7439" width="6.33203125" style="221" customWidth="1"/>
    <col min="7440" max="7440" width="7.6640625" style="221" customWidth="1"/>
    <col min="7441" max="7680" width="9.109375" style="221"/>
    <col min="7681" max="7682" width="5.6640625" style="221" customWidth="1"/>
    <col min="7683" max="7683" width="3.6640625" style="221" customWidth="1"/>
    <col min="7684" max="7684" width="51.88671875" style="221" customWidth="1"/>
    <col min="7685" max="7686" width="6.6640625" style="221" customWidth="1"/>
    <col min="7687" max="7691" width="6.33203125" style="221" customWidth="1"/>
    <col min="7692" max="7693" width="4.6640625" style="221" customWidth="1"/>
    <col min="7694" max="7695" width="6.33203125" style="221" customWidth="1"/>
    <col min="7696" max="7696" width="7.6640625" style="221" customWidth="1"/>
    <col min="7697" max="7936" width="9.109375" style="221"/>
    <col min="7937" max="7938" width="5.6640625" style="221" customWidth="1"/>
    <col min="7939" max="7939" width="3.6640625" style="221" customWidth="1"/>
    <col min="7940" max="7940" width="51.88671875" style="221" customWidth="1"/>
    <col min="7941" max="7942" width="6.6640625" style="221" customWidth="1"/>
    <col min="7943" max="7947" width="6.33203125" style="221" customWidth="1"/>
    <col min="7948" max="7949" width="4.6640625" style="221" customWidth="1"/>
    <col min="7950" max="7951" width="6.33203125" style="221" customWidth="1"/>
    <col min="7952" max="7952" width="7.6640625" style="221" customWidth="1"/>
    <col min="7953" max="8192" width="9.109375" style="221"/>
    <col min="8193" max="8194" width="5.6640625" style="221" customWidth="1"/>
    <col min="8195" max="8195" width="3.6640625" style="221" customWidth="1"/>
    <col min="8196" max="8196" width="51.88671875" style="221" customWidth="1"/>
    <col min="8197" max="8198" width="6.6640625" style="221" customWidth="1"/>
    <col min="8199" max="8203" width="6.33203125" style="221" customWidth="1"/>
    <col min="8204" max="8205" width="4.6640625" style="221" customWidth="1"/>
    <col min="8206" max="8207" width="6.33203125" style="221" customWidth="1"/>
    <col min="8208" max="8208" width="7.6640625" style="221" customWidth="1"/>
    <col min="8209" max="8448" width="9.109375" style="221"/>
    <col min="8449" max="8450" width="5.6640625" style="221" customWidth="1"/>
    <col min="8451" max="8451" width="3.6640625" style="221" customWidth="1"/>
    <col min="8452" max="8452" width="51.88671875" style="221" customWidth="1"/>
    <col min="8453" max="8454" width="6.6640625" style="221" customWidth="1"/>
    <col min="8455" max="8459" width="6.33203125" style="221" customWidth="1"/>
    <col min="8460" max="8461" width="4.6640625" style="221" customWidth="1"/>
    <col min="8462" max="8463" width="6.33203125" style="221" customWidth="1"/>
    <col min="8464" max="8464" width="7.6640625" style="221" customWidth="1"/>
    <col min="8465" max="8704" width="9.109375" style="221"/>
    <col min="8705" max="8706" width="5.6640625" style="221" customWidth="1"/>
    <col min="8707" max="8707" width="3.6640625" style="221" customWidth="1"/>
    <col min="8708" max="8708" width="51.88671875" style="221" customWidth="1"/>
    <col min="8709" max="8710" width="6.6640625" style="221" customWidth="1"/>
    <col min="8711" max="8715" width="6.33203125" style="221" customWidth="1"/>
    <col min="8716" max="8717" width="4.6640625" style="221" customWidth="1"/>
    <col min="8718" max="8719" width="6.33203125" style="221" customWidth="1"/>
    <col min="8720" max="8720" width="7.6640625" style="221" customWidth="1"/>
    <col min="8721" max="8960" width="9.109375" style="221"/>
    <col min="8961" max="8962" width="5.6640625" style="221" customWidth="1"/>
    <col min="8963" max="8963" width="3.6640625" style="221" customWidth="1"/>
    <col min="8964" max="8964" width="51.88671875" style="221" customWidth="1"/>
    <col min="8965" max="8966" width="6.6640625" style="221" customWidth="1"/>
    <col min="8967" max="8971" width="6.33203125" style="221" customWidth="1"/>
    <col min="8972" max="8973" width="4.6640625" style="221" customWidth="1"/>
    <col min="8974" max="8975" width="6.33203125" style="221" customWidth="1"/>
    <col min="8976" max="8976" width="7.6640625" style="221" customWidth="1"/>
    <col min="8977" max="9216" width="9.109375" style="221"/>
    <col min="9217" max="9218" width="5.6640625" style="221" customWidth="1"/>
    <col min="9219" max="9219" width="3.6640625" style="221" customWidth="1"/>
    <col min="9220" max="9220" width="51.88671875" style="221" customWidth="1"/>
    <col min="9221" max="9222" width="6.6640625" style="221" customWidth="1"/>
    <col min="9223" max="9227" width="6.33203125" style="221" customWidth="1"/>
    <col min="9228" max="9229" width="4.6640625" style="221" customWidth="1"/>
    <col min="9230" max="9231" width="6.33203125" style="221" customWidth="1"/>
    <col min="9232" max="9232" width="7.6640625" style="221" customWidth="1"/>
    <col min="9233" max="9472" width="9.109375" style="221"/>
    <col min="9473" max="9474" width="5.6640625" style="221" customWidth="1"/>
    <col min="9475" max="9475" width="3.6640625" style="221" customWidth="1"/>
    <col min="9476" max="9476" width="51.88671875" style="221" customWidth="1"/>
    <col min="9477" max="9478" width="6.6640625" style="221" customWidth="1"/>
    <col min="9479" max="9483" width="6.33203125" style="221" customWidth="1"/>
    <col min="9484" max="9485" width="4.6640625" style="221" customWidth="1"/>
    <col min="9486" max="9487" width="6.33203125" style="221" customWidth="1"/>
    <col min="9488" max="9488" width="7.6640625" style="221" customWidth="1"/>
    <col min="9489" max="9728" width="9.109375" style="221"/>
    <col min="9729" max="9730" width="5.6640625" style="221" customWidth="1"/>
    <col min="9731" max="9731" width="3.6640625" style="221" customWidth="1"/>
    <col min="9732" max="9732" width="51.88671875" style="221" customWidth="1"/>
    <col min="9733" max="9734" width="6.6640625" style="221" customWidth="1"/>
    <col min="9735" max="9739" width="6.33203125" style="221" customWidth="1"/>
    <col min="9740" max="9741" width="4.6640625" style="221" customWidth="1"/>
    <col min="9742" max="9743" width="6.33203125" style="221" customWidth="1"/>
    <col min="9744" max="9744" width="7.6640625" style="221" customWidth="1"/>
    <col min="9745" max="9984" width="9.109375" style="221"/>
    <col min="9985" max="9986" width="5.6640625" style="221" customWidth="1"/>
    <col min="9987" max="9987" width="3.6640625" style="221" customWidth="1"/>
    <col min="9988" max="9988" width="51.88671875" style="221" customWidth="1"/>
    <col min="9989" max="9990" width="6.6640625" style="221" customWidth="1"/>
    <col min="9991" max="9995" width="6.33203125" style="221" customWidth="1"/>
    <col min="9996" max="9997" width="4.6640625" style="221" customWidth="1"/>
    <col min="9998" max="9999" width="6.33203125" style="221" customWidth="1"/>
    <col min="10000" max="10000" width="7.6640625" style="221" customWidth="1"/>
    <col min="10001" max="10240" width="9.109375" style="221"/>
    <col min="10241" max="10242" width="5.6640625" style="221" customWidth="1"/>
    <col min="10243" max="10243" width="3.6640625" style="221" customWidth="1"/>
    <col min="10244" max="10244" width="51.88671875" style="221" customWidth="1"/>
    <col min="10245" max="10246" width="6.6640625" style="221" customWidth="1"/>
    <col min="10247" max="10251" width="6.33203125" style="221" customWidth="1"/>
    <col min="10252" max="10253" width="4.6640625" style="221" customWidth="1"/>
    <col min="10254" max="10255" width="6.33203125" style="221" customWidth="1"/>
    <col min="10256" max="10256" width="7.6640625" style="221" customWidth="1"/>
    <col min="10257" max="10496" width="9.109375" style="221"/>
    <col min="10497" max="10498" width="5.6640625" style="221" customWidth="1"/>
    <col min="10499" max="10499" width="3.6640625" style="221" customWidth="1"/>
    <col min="10500" max="10500" width="51.88671875" style="221" customWidth="1"/>
    <col min="10501" max="10502" width="6.6640625" style="221" customWidth="1"/>
    <col min="10503" max="10507" width="6.33203125" style="221" customWidth="1"/>
    <col min="10508" max="10509" width="4.6640625" style="221" customWidth="1"/>
    <col min="10510" max="10511" width="6.33203125" style="221" customWidth="1"/>
    <col min="10512" max="10512" width="7.6640625" style="221" customWidth="1"/>
    <col min="10513" max="10752" width="9.109375" style="221"/>
    <col min="10753" max="10754" width="5.6640625" style="221" customWidth="1"/>
    <col min="10755" max="10755" width="3.6640625" style="221" customWidth="1"/>
    <col min="10756" max="10756" width="51.88671875" style="221" customWidth="1"/>
    <col min="10757" max="10758" width="6.6640625" style="221" customWidth="1"/>
    <col min="10759" max="10763" width="6.33203125" style="221" customWidth="1"/>
    <col min="10764" max="10765" width="4.6640625" style="221" customWidth="1"/>
    <col min="10766" max="10767" width="6.33203125" style="221" customWidth="1"/>
    <col min="10768" max="10768" width="7.6640625" style="221" customWidth="1"/>
    <col min="10769" max="11008" width="9.109375" style="221"/>
    <col min="11009" max="11010" width="5.6640625" style="221" customWidth="1"/>
    <col min="11011" max="11011" width="3.6640625" style="221" customWidth="1"/>
    <col min="11012" max="11012" width="51.88671875" style="221" customWidth="1"/>
    <col min="11013" max="11014" width="6.6640625" style="221" customWidth="1"/>
    <col min="11015" max="11019" width="6.33203125" style="221" customWidth="1"/>
    <col min="11020" max="11021" width="4.6640625" style="221" customWidth="1"/>
    <col min="11022" max="11023" width="6.33203125" style="221" customWidth="1"/>
    <col min="11024" max="11024" width="7.6640625" style="221" customWidth="1"/>
    <col min="11025" max="11264" width="9.109375" style="221"/>
    <col min="11265" max="11266" width="5.6640625" style="221" customWidth="1"/>
    <col min="11267" max="11267" width="3.6640625" style="221" customWidth="1"/>
    <col min="11268" max="11268" width="51.88671875" style="221" customWidth="1"/>
    <col min="11269" max="11270" width="6.6640625" style="221" customWidth="1"/>
    <col min="11271" max="11275" width="6.33203125" style="221" customWidth="1"/>
    <col min="11276" max="11277" width="4.6640625" style="221" customWidth="1"/>
    <col min="11278" max="11279" width="6.33203125" style="221" customWidth="1"/>
    <col min="11280" max="11280" width="7.6640625" style="221" customWidth="1"/>
    <col min="11281" max="11520" width="9.109375" style="221"/>
    <col min="11521" max="11522" width="5.6640625" style="221" customWidth="1"/>
    <col min="11523" max="11523" width="3.6640625" style="221" customWidth="1"/>
    <col min="11524" max="11524" width="51.88671875" style="221" customWidth="1"/>
    <col min="11525" max="11526" width="6.6640625" style="221" customWidth="1"/>
    <col min="11527" max="11531" width="6.33203125" style="221" customWidth="1"/>
    <col min="11532" max="11533" width="4.6640625" style="221" customWidth="1"/>
    <col min="11534" max="11535" width="6.33203125" style="221" customWidth="1"/>
    <col min="11536" max="11536" width="7.6640625" style="221" customWidth="1"/>
    <col min="11537" max="11776" width="9.109375" style="221"/>
    <col min="11777" max="11778" width="5.6640625" style="221" customWidth="1"/>
    <col min="11779" max="11779" width="3.6640625" style="221" customWidth="1"/>
    <col min="11780" max="11780" width="51.88671875" style="221" customWidth="1"/>
    <col min="11781" max="11782" width="6.6640625" style="221" customWidth="1"/>
    <col min="11783" max="11787" width="6.33203125" style="221" customWidth="1"/>
    <col min="11788" max="11789" width="4.6640625" style="221" customWidth="1"/>
    <col min="11790" max="11791" width="6.33203125" style="221" customWidth="1"/>
    <col min="11792" max="11792" width="7.6640625" style="221" customWidth="1"/>
    <col min="11793" max="12032" width="9.109375" style="221"/>
    <col min="12033" max="12034" width="5.6640625" style="221" customWidth="1"/>
    <col min="12035" max="12035" width="3.6640625" style="221" customWidth="1"/>
    <col min="12036" max="12036" width="51.88671875" style="221" customWidth="1"/>
    <col min="12037" max="12038" width="6.6640625" style="221" customWidth="1"/>
    <col min="12039" max="12043" width="6.33203125" style="221" customWidth="1"/>
    <col min="12044" max="12045" width="4.6640625" style="221" customWidth="1"/>
    <col min="12046" max="12047" width="6.33203125" style="221" customWidth="1"/>
    <col min="12048" max="12048" width="7.6640625" style="221" customWidth="1"/>
    <col min="12049" max="12288" width="9.109375" style="221"/>
    <col min="12289" max="12290" width="5.6640625" style="221" customWidth="1"/>
    <col min="12291" max="12291" width="3.6640625" style="221" customWidth="1"/>
    <col min="12292" max="12292" width="51.88671875" style="221" customWidth="1"/>
    <col min="12293" max="12294" width="6.6640625" style="221" customWidth="1"/>
    <col min="12295" max="12299" width="6.33203125" style="221" customWidth="1"/>
    <col min="12300" max="12301" width="4.6640625" style="221" customWidth="1"/>
    <col min="12302" max="12303" width="6.33203125" style="221" customWidth="1"/>
    <col min="12304" max="12304" width="7.6640625" style="221" customWidth="1"/>
    <col min="12305" max="12544" width="9.109375" style="221"/>
    <col min="12545" max="12546" width="5.6640625" style="221" customWidth="1"/>
    <col min="12547" max="12547" width="3.6640625" style="221" customWidth="1"/>
    <col min="12548" max="12548" width="51.88671875" style="221" customWidth="1"/>
    <col min="12549" max="12550" width="6.6640625" style="221" customWidth="1"/>
    <col min="12551" max="12555" width="6.33203125" style="221" customWidth="1"/>
    <col min="12556" max="12557" width="4.6640625" style="221" customWidth="1"/>
    <col min="12558" max="12559" width="6.33203125" style="221" customWidth="1"/>
    <col min="12560" max="12560" width="7.6640625" style="221" customWidth="1"/>
    <col min="12561" max="12800" width="9.109375" style="221"/>
    <col min="12801" max="12802" width="5.6640625" style="221" customWidth="1"/>
    <col min="12803" max="12803" width="3.6640625" style="221" customWidth="1"/>
    <col min="12804" max="12804" width="51.88671875" style="221" customWidth="1"/>
    <col min="12805" max="12806" width="6.6640625" style="221" customWidth="1"/>
    <col min="12807" max="12811" width="6.33203125" style="221" customWidth="1"/>
    <col min="12812" max="12813" width="4.6640625" style="221" customWidth="1"/>
    <col min="12814" max="12815" width="6.33203125" style="221" customWidth="1"/>
    <col min="12816" max="12816" width="7.6640625" style="221" customWidth="1"/>
    <col min="12817" max="13056" width="9.109375" style="221"/>
    <col min="13057" max="13058" width="5.6640625" style="221" customWidth="1"/>
    <col min="13059" max="13059" width="3.6640625" style="221" customWidth="1"/>
    <col min="13060" max="13060" width="51.88671875" style="221" customWidth="1"/>
    <col min="13061" max="13062" width="6.6640625" style="221" customWidth="1"/>
    <col min="13063" max="13067" width="6.33203125" style="221" customWidth="1"/>
    <col min="13068" max="13069" width="4.6640625" style="221" customWidth="1"/>
    <col min="13070" max="13071" width="6.33203125" style="221" customWidth="1"/>
    <col min="13072" max="13072" width="7.6640625" style="221" customWidth="1"/>
    <col min="13073" max="13312" width="9.109375" style="221"/>
    <col min="13313" max="13314" width="5.6640625" style="221" customWidth="1"/>
    <col min="13315" max="13315" width="3.6640625" style="221" customWidth="1"/>
    <col min="13316" max="13316" width="51.88671875" style="221" customWidth="1"/>
    <col min="13317" max="13318" width="6.6640625" style="221" customWidth="1"/>
    <col min="13319" max="13323" width="6.33203125" style="221" customWidth="1"/>
    <col min="13324" max="13325" width="4.6640625" style="221" customWidth="1"/>
    <col min="13326" max="13327" width="6.33203125" style="221" customWidth="1"/>
    <col min="13328" max="13328" width="7.6640625" style="221" customWidth="1"/>
    <col min="13329" max="13568" width="9.109375" style="221"/>
    <col min="13569" max="13570" width="5.6640625" style="221" customWidth="1"/>
    <col min="13571" max="13571" width="3.6640625" style="221" customWidth="1"/>
    <col min="13572" max="13572" width="51.88671875" style="221" customWidth="1"/>
    <col min="13573" max="13574" width="6.6640625" style="221" customWidth="1"/>
    <col min="13575" max="13579" width="6.33203125" style="221" customWidth="1"/>
    <col min="13580" max="13581" width="4.6640625" style="221" customWidth="1"/>
    <col min="13582" max="13583" width="6.33203125" style="221" customWidth="1"/>
    <col min="13584" max="13584" width="7.6640625" style="221" customWidth="1"/>
    <col min="13585" max="13824" width="9.109375" style="221"/>
    <col min="13825" max="13826" width="5.6640625" style="221" customWidth="1"/>
    <col min="13827" max="13827" width="3.6640625" style="221" customWidth="1"/>
    <col min="13828" max="13828" width="51.88671875" style="221" customWidth="1"/>
    <col min="13829" max="13830" width="6.6640625" style="221" customWidth="1"/>
    <col min="13831" max="13835" width="6.33203125" style="221" customWidth="1"/>
    <col min="13836" max="13837" width="4.6640625" style="221" customWidth="1"/>
    <col min="13838" max="13839" width="6.33203125" style="221" customWidth="1"/>
    <col min="13840" max="13840" width="7.6640625" style="221" customWidth="1"/>
    <col min="13841" max="14080" width="9.109375" style="221"/>
    <col min="14081" max="14082" width="5.6640625" style="221" customWidth="1"/>
    <col min="14083" max="14083" width="3.6640625" style="221" customWidth="1"/>
    <col min="14084" max="14084" width="51.88671875" style="221" customWidth="1"/>
    <col min="14085" max="14086" width="6.6640625" style="221" customWidth="1"/>
    <col min="14087" max="14091" width="6.33203125" style="221" customWidth="1"/>
    <col min="14092" max="14093" width="4.6640625" style="221" customWidth="1"/>
    <col min="14094" max="14095" width="6.33203125" style="221" customWidth="1"/>
    <col min="14096" max="14096" width="7.6640625" style="221" customWidth="1"/>
    <col min="14097" max="14336" width="9.109375" style="221"/>
    <col min="14337" max="14338" width="5.6640625" style="221" customWidth="1"/>
    <col min="14339" max="14339" width="3.6640625" style="221" customWidth="1"/>
    <col min="14340" max="14340" width="51.88671875" style="221" customWidth="1"/>
    <col min="14341" max="14342" width="6.6640625" style="221" customWidth="1"/>
    <col min="14343" max="14347" width="6.33203125" style="221" customWidth="1"/>
    <col min="14348" max="14349" width="4.6640625" style="221" customWidth="1"/>
    <col min="14350" max="14351" width="6.33203125" style="221" customWidth="1"/>
    <col min="14352" max="14352" width="7.6640625" style="221" customWidth="1"/>
    <col min="14353" max="14592" width="9.109375" style="221"/>
    <col min="14593" max="14594" width="5.6640625" style="221" customWidth="1"/>
    <col min="14595" max="14595" width="3.6640625" style="221" customWidth="1"/>
    <col min="14596" max="14596" width="51.88671875" style="221" customWidth="1"/>
    <col min="14597" max="14598" width="6.6640625" style="221" customWidth="1"/>
    <col min="14599" max="14603" width="6.33203125" style="221" customWidth="1"/>
    <col min="14604" max="14605" width="4.6640625" style="221" customWidth="1"/>
    <col min="14606" max="14607" width="6.33203125" style="221" customWidth="1"/>
    <col min="14608" max="14608" width="7.6640625" style="221" customWidth="1"/>
    <col min="14609" max="14848" width="9.109375" style="221"/>
    <col min="14849" max="14850" width="5.6640625" style="221" customWidth="1"/>
    <col min="14851" max="14851" width="3.6640625" style="221" customWidth="1"/>
    <col min="14852" max="14852" width="51.88671875" style="221" customWidth="1"/>
    <col min="14853" max="14854" width="6.6640625" style="221" customWidth="1"/>
    <col min="14855" max="14859" width="6.33203125" style="221" customWidth="1"/>
    <col min="14860" max="14861" width="4.6640625" style="221" customWidth="1"/>
    <col min="14862" max="14863" width="6.33203125" style="221" customWidth="1"/>
    <col min="14864" max="14864" width="7.6640625" style="221" customWidth="1"/>
    <col min="14865" max="15104" width="9.109375" style="221"/>
    <col min="15105" max="15106" width="5.6640625" style="221" customWidth="1"/>
    <col min="15107" max="15107" width="3.6640625" style="221" customWidth="1"/>
    <col min="15108" max="15108" width="51.88671875" style="221" customWidth="1"/>
    <col min="15109" max="15110" width="6.6640625" style="221" customWidth="1"/>
    <col min="15111" max="15115" width="6.33203125" style="221" customWidth="1"/>
    <col min="15116" max="15117" width="4.6640625" style="221" customWidth="1"/>
    <col min="15118" max="15119" width="6.33203125" style="221" customWidth="1"/>
    <col min="15120" max="15120" width="7.6640625" style="221" customWidth="1"/>
    <col min="15121" max="15360" width="9.109375" style="221"/>
    <col min="15361" max="15362" width="5.6640625" style="221" customWidth="1"/>
    <col min="15363" max="15363" width="3.6640625" style="221" customWidth="1"/>
    <col min="15364" max="15364" width="51.88671875" style="221" customWidth="1"/>
    <col min="15365" max="15366" width="6.6640625" style="221" customWidth="1"/>
    <col min="15367" max="15371" width="6.33203125" style="221" customWidth="1"/>
    <col min="15372" max="15373" width="4.6640625" style="221" customWidth="1"/>
    <col min="15374" max="15375" width="6.33203125" style="221" customWidth="1"/>
    <col min="15376" max="15376" width="7.6640625" style="221" customWidth="1"/>
    <col min="15377" max="15616" width="9.109375" style="221"/>
    <col min="15617" max="15618" width="5.6640625" style="221" customWidth="1"/>
    <col min="15619" max="15619" width="3.6640625" style="221" customWidth="1"/>
    <col min="15620" max="15620" width="51.88671875" style="221" customWidth="1"/>
    <col min="15621" max="15622" width="6.6640625" style="221" customWidth="1"/>
    <col min="15623" max="15627" width="6.33203125" style="221" customWidth="1"/>
    <col min="15628" max="15629" width="4.6640625" style="221" customWidth="1"/>
    <col min="15630" max="15631" width="6.33203125" style="221" customWidth="1"/>
    <col min="15632" max="15632" width="7.6640625" style="221" customWidth="1"/>
    <col min="15633" max="15872" width="9.109375" style="221"/>
    <col min="15873" max="15874" width="5.6640625" style="221" customWidth="1"/>
    <col min="15875" max="15875" width="3.6640625" style="221" customWidth="1"/>
    <col min="15876" max="15876" width="51.88671875" style="221" customWidth="1"/>
    <col min="15877" max="15878" width="6.6640625" style="221" customWidth="1"/>
    <col min="15879" max="15883" width="6.33203125" style="221" customWidth="1"/>
    <col min="15884" max="15885" width="4.6640625" style="221" customWidth="1"/>
    <col min="15886" max="15887" width="6.33203125" style="221" customWidth="1"/>
    <col min="15888" max="15888" width="7.6640625" style="221" customWidth="1"/>
    <col min="15889" max="16128" width="9.109375" style="221"/>
    <col min="16129" max="16130" width="5.6640625" style="221" customWidth="1"/>
    <col min="16131" max="16131" width="3.6640625" style="221" customWidth="1"/>
    <col min="16132" max="16132" width="51.88671875" style="221" customWidth="1"/>
    <col min="16133" max="16134" width="6.6640625" style="221" customWidth="1"/>
    <col min="16135" max="16139" width="6.33203125" style="221" customWidth="1"/>
    <col min="16140" max="16141" width="4.6640625" style="221" customWidth="1"/>
    <col min="16142" max="16143" width="6.33203125" style="221" customWidth="1"/>
    <col min="16144" max="16144" width="7.6640625" style="221" customWidth="1"/>
    <col min="16145" max="16384" width="9.109375" style="221"/>
  </cols>
  <sheetData>
    <row r="1" spans="1:16" ht="15" customHeight="1" x14ac:dyDescent="0.3">
      <c r="A1" s="471" t="s">
        <v>217</v>
      </c>
      <c r="B1" s="471" t="s">
        <v>218</v>
      </c>
      <c r="C1" s="944" t="s">
        <v>219</v>
      </c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  <c r="O1" s="944"/>
      <c r="P1" s="944"/>
    </row>
    <row r="2" spans="1:16" ht="15" customHeight="1" x14ac:dyDescent="0.3">
      <c r="A2" s="472"/>
      <c r="B2" s="472"/>
      <c r="C2" s="945" t="s">
        <v>0</v>
      </c>
      <c r="D2" s="946" t="s">
        <v>220</v>
      </c>
      <c r="E2" s="947" t="s">
        <v>221</v>
      </c>
      <c r="F2" s="949" t="s">
        <v>222</v>
      </c>
      <c r="G2" s="949"/>
      <c r="H2" s="949"/>
      <c r="I2" s="949"/>
      <c r="J2" s="949"/>
      <c r="K2" s="729"/>
      <c r="L2" s="950" t="s">
        <v>223</v>
      </c>
      <c r="M2" s="951"/>
      <c r="N2" s="947" t="s">
        <v>224</v>
      </c>
      <c r="O2" s="947" t="s">
        <v>225</v>
      </c>
      <c r="P2" s="947" t="s">
        <v>226</v>
      </c>
    </row>
    <row r="3" spans="1:16" ht="15" customHeight="1" x14ac:dyDescent="0.3">
      <c r="A3" s="472"/>
      <c r="B3" s="472"/>
      <c r="C3" s="945"/>
      <c r="D3" s="946"/>
      <c r="E3" s="947"/>
      <c r="F3" s="947" t="s">
        <v>9</v>
      </c>
      <c r="G3" s="959" t="s">
        <v>227</v>
      </c>
      <c r="H3" s="959"/>
      <c r="I3" s="959"/>
      <c r="J3" s="959"/>
      <c r="K3" s="947" t="s">
        <v>228</v>
      </c>
      <c r="L3" s="952"/>
      <c r="M3" s="953"/>
      <c r="N3" s="947"/>
      <c r="O3" s="947"/>
      <c r="P3" s="947"/>
    </row>
    <row r="4" spans="1:16" ht="15" customHeight="1" x14ac:dyDescent="0.3">
      <c r="A4" s="472"/>
      <c r="B4" s="472"/>
      <c r="C4" s="945"/>
      <c r="D4" s="946"/>
      <c r="E4" s="947"/>
      <c r="F4" s="729"/>
      <c r="G4" s="947" t="s">
        <v>229</v>
      </c>
      <c r="H4" s="949" t="s">
        <v>230</v>
      </c>
      <c r="I4" s="729"/>
      <c r="J4" s="729"/>
      <c r="K4" s="729"/>
      <c r="L4" s="952"/>
      <c r="M4" s="953"/>
      <c r="N4" s="947"/>
      <c r="O4" s="947"/>
      <c r="P4" s="947"/>
    </row>
    <row r="5" spans="1:16" ht="15" customHeight="1" x14ac:dyDescent="0.3">
      <c r="A5" s="472"/>
      <c r="B5" s="472"/>
      <c r="C5" s="945"/>
      <c r="D5" s="946"/>
      <c r="E5" s="947"/>
      <c r="F5" s="729"/>
      <c r="G5" s="960"/>
      <c r="H5" s="947" t="s">
        <v>15</v>
      </c>
      <c r="I5" s="947" t="s">
        <v>231</v>
      </c>
      <c r="J5" s="947" t="s">
        <v>266</v>
      </c>
      <c r="K5" s="729"/>
      <c r="L5" s="952"/>
      <c r="M5" s="953"/>
      <c r="N5" s="947"/>
      <c r="O5" s="947"/>
      <c r="P5" s="947"/>
    </row>
    <row r="6" spans="1:16" ht="15" customHeight="1" x14ac:dyDescent="0.3">
      <c r="A6" s="472"/>
      <c r="B6" s="472"/>
      <c r="C6" s="945"/>
      <c r="D6" s="946"/>
      <c r="E6" s="947"/>
      <c r="F6" s="729"/>
      <c r="G6" s="960"/>
      <c r="H6" s="947"/>
      <c r="I6" s="947"/>
      <c r="J6" s="947"/>
      <c r="K6" s="729"/>
      <c r="L6" s="952"/>
      <c r="M6" s="953"/>
      <c r="N6" s="947"/>
      <c r="O6" s="947"/>
      <c r="P6" s="947"/>
    </row>
    <row r="7" spans="1:16" ht="15" customHeight="1" x14ac:dyDescent="0.3">
      <c r="A7" s="472"/>
      <c r="B7" s="472"/>
      <c r="C7" s="945"/>
      <c r="D7" s="946"/>
      <c r="E7" s="947"/>
      <c r="F7" s="729"/>
      <c r="G7" s="960"/>
      <c r="H7" s="947"/>
      <c r="I7" s="947"/>
      <c r="J7" s="947"/>
      <c r="K7" s="729"/>
      <c r="L7" s="952"/>
      <c r="M7" s="953"/>
      <c r="N7" s="947"/>
      <c r="O7" s="947"/>
      <c r="P7" s="947"/>
    </row>
    <row r="8" spans="1:16" ht="15" customHeight="1" x14ac:dyDescent="0.3">
      <c r="A8" s="472"/>
      <c r="B8" s="472"/>
      <c r="C8" s="945"/>
      <c r="D8" s="946"/>
      <c r="E8" s="948"/>
      <c r="F8" s="921"/>
      <c r="G8" s="961"/>
      <c r="H8" s="948"/>
      <c r="I8" s="948"/>
      <c r="J8" s="948"/>
      <c r="K8" s="921"/>
      <c r="L8" s="954"/>
      <c r="M8" s="955"/>
      <c r="N8" s="947"/>
      <c r="O8" s="947"/>
      <c r="P8" s="947"/>
    </row>
    <row r="9" spans="1:16" ht="15" customHeight="1" x14ac:dyDescent="0.3">
      <c r="A9" s="472" t="s">
        <v>94</v>
      </c>
      <c r="B9" s="472" t="s">
        <v>234</v>
      </c>
      <c r="C9" s="570">
        <v>1</v>
      </c>
      <c r="D9" s="488" t="s">
        <v>39</v>
      </c>
      <c r="E9" s="513">
        <v>3</v>
      </c>
      <c r="F9" s="514">
        <f t="shared" ref="F9" si="0">E9*30</f>
        <v>90</v>
      </c>
      <c r="G9" s="339">
        <f t="shared" ref="G9:G10" si="1">SUM(H9+I9+J9)</f>
        <v>45</v>
      </c>
      <c r="H9" s="514">
        <v>30</v>
      </c>
      <c r="I9" s="515"/>
      <c r="J9" s="515">
        <v>15</v>
      </c>
      <c r="K9" s="339">
        <f t="shared" ref="K9:K10" si="2">F9-G9</f>
        <v>45</v>
      </c>
      <c r="L9" s="956">
        <f>G9/15</f>
        <v>3</v>
      </c>
      <c r="M9" s="957"/>
      <c r="N9" s="570" t="s">
        <v>233</v>
      </c>
      <c r="O9" s="478">
        <f>G9/F9*100</f>
        <v>50</v>
      </c>
      <c r="P9" s="479" t="s">
        <v>236</v>
      </c>
    </row>
    <row r="10" spans="1:16" ht="15" customHeight="1" x14ac:dyDescent="0.3">
      <c r="A10" s="472" t="s">
        <v>94</v>
      </c>
      <c r="B10" s="472" t="s">
        <v>234</v>
      </c>
      <c r="C10" s="570">
        <v>2</v>
      </c>
      <c r="D10" s="488" t="s">
        <v>154</v>
      </c>
      <c r="E10" s="513">
        <v>4</v>
      </c>
      <c r="F10" s="514">
        <f>E10*30</f>
        <v>120</v>
      </c>
      <c r="G10" s="339">
        <f t="shared" si="1"/>
        <v>60</v>
      </c>
      <c r="H10" s="514">
        <v>30</v>
      </c>
      <c r="I10" s="515"/>
      <c r="J10" s="515">
        <v>30</v>
      </c>
      <c r="K10" s="339">
        <f t="shared" si="2"/>
        <v>60</v>
      </c>
      <c r="L10" s="956">
        <f t="shared" ref="L10:L12" si="3">G10/15</f>
        <v>4</v>
      </c>
      <c r="M10" s="957"/>
      <c r="N10" s="570" t="s">
        <v>233</v>
      </c>
      <c r="O10" s="478">
        <f t="shared" ref="O10" si="4">G10/F10*100</f>
        <v>50</v>
      </c>
      <c r="P10" s="494" t="s">
        <v>236</v>
      </c>
    </row>
    <row r="11" spans="1:16" ht="15" customHeight="1" x14ac:dyDescent="0.3">
      <c r="A11" s="472" t="s">
        <v>94</v>
      </c>
      <c r="B11" s="472" t="s">
        <v>234</v>
      </c>
      <c r="C11" s="570">
        <v>3</v>
      </c>
      <c r="D11" s="488" t="s">
        <v>269</v>
      </c>
      <c r="E11" s="475">
        <v>5</v>
      </c>
      <c r="F11" s="476">
        <f t="shared" ref="F11:F15" si="5">E11*30</f>
        <v>150</v>
      </c>
      <c r="G11" s="26">
        <f>SUM(H11+I11+J11)</f>
        <v>60</v>
      </c>
      <c r="H11" s="476">
        <v>16</v>
      </c>
      <c r="I11" s="477"/>
      <c r="J11" s="477">
        <v>44</v>
      </c>
      <c r="K11" s="26">
        <f>F11-G11</f>
        <v>90</v>
      </c>
      <c r="L11" s="956">
        <f t="shared" si="3"/>
        <v>4</v>
      </c>
      <c r="M11" s="957"/>
      <c r="N11" s="570" t="s">
        <v>235</v>
      </c>
      <c r="O11" s="478">
        <f>G11/F11*100</f>
        <v>40</v>
      </c>
      <c r="P11" s="494" t="s">
        <v>236</v>
      </c>
    </row>
    <row r="12" spans="1:16" ht="15" customHeight="1" x14ac:dyDescent="0.3">
      <c r="A12" s="472" t="s">
        <v>94</v>
      </c>
      <c r="B12" s="472" t="s">
        <v>234</v>
      </c>
      <c r="C12" s="570">
        <v>4</v>
      </c>
      <c r="D12" s="488" t="s">
        <v>356</v>
      </c>
      <c r="E12" s="475">
        <v>4</v>
      </c>
      <c r="F12" s="476">
        <f t="shared" si="5"/>
        <v>120</v>
      </c>
      <c r="G12" s="26">
        <f t="shared" ref="G12:G14" si="6">SUM(H12+I12+J12)</f>
        <v>60</v>
      </c>
      <c r="H12" s="27">
        <v>12</v>
      </c>
      <c r="I12" s="27"/>
      <c r="J12" s="27">
        <v>48</v>
      </c>
      <c r="K12" s="26">
        <f>F12-G12</f>
        <v>60</v>
      </c>
      <c r="L12" s="958">
        <f t="shared" si="3"/>
        <v>4</v>
      </c>
      <c r="M12" s="957"/>
      <c r="N12" s="570" t="s">
        <v>235</v>
      </c>
      <c r="O12" s="478">
        <f t="shared" ref="O12" si="7">G12/F12*100</f>
        <v>50</v>
      </c>
      <c r="P12" s="494" t="s">
        <v>236</v>
      </c>
    </row>
    <row r="13" spans="1:16" ht="15" customHeight="1" x14ac:dyDescent="0.3">
      <c r="A13" s="472" t="s">
        <v>94</v>
      </c>
      <c r="B13" s="472" t="s">
        <v>234</v>
      </c>
      <c r="C13" s="570">
        <v>5</v>
      </c>
      <c r="D13" s="488" t="s">
        <v>358</v>
      </c>
      <c r="E13" s="475">
        <v>4</v>
      </c>
      <c r="F13" s="476">
        <f t="shared" si="5"/>
        <v>120</v>
      </c>
      <c r="G13" s="26">
        <f t="shared" si="6"/>
        <v>60</v>
      </c>
      <c r="H13" s="27">
        <v>12</v>
      </c>
      <c r="I13" s="27"/>
      <c r="J13" s="27">
        <v>48</v>
      </c>
      <c r="K13" s="26">
        <f>F13-G13</f>
        <v>60</v>
      </c>
      <c r="L13" s="957">
        <f>G13/15</f>
        <v>4</v>
      </c>
      <c r="M13" s="943"/>
      <c r="N13" s="570" t="s">
        <v>235</v>
      </c>
      <c r="O13" s="478">
        <f>G13/F13*100</f>
        <v>50</v>
      </c>
      <c r="P13" s="479" t="s">
        <v>236</v>
      </c>
    </row>
    <row r="14" spans="1:16" ht="15" customHeight="1" x14ac:dyDescent="0.3">
      <c r="A14" s="472" t="s">
        <v>94</v>
      </c>
      <c r="B14" s="472" t="s">
        <v>234</v>
      </c>
      <c r="C14" s="570">
        <v>6</v>
      </c>
      <c r="D14" s="488" t="s">
        <v>191</v>
      </c>
      <c r="E14" s="480">
        <v>2</v>
      </c>
      <c r="F14" s="570">
        <f t="shared" si="5"/>
        <v>60</v>
      </c>
      <c r="G14" s="26">
        <f t="shared" si="6"/>
        <v>30</v>
      </c>
      <c r="H14" s="570"/>
      <c r="I14" s="570"/>
      <c r="J14" s="570">
        <v>30</v>
      </c>
      <c r="K14" s="570">
        <f t="shared" ref="K14:K15" si="8">F14-G14</f>
        <v>30</v>
      </c>
      <c r="L14" s="958">
        <f t="shared" ref="L14:L15" si="9">G14/15</f>
        <v>2</v>
      </c>
      <c r="M14" s="957"/>
      <c r="N14" s="570" t="s">
        <v>233</v>
      </c>
      <c r="O14" s="478">
        <f>G14/F14*100</f>
        <v>50</v>
      </c>
      <c r="P14" s="494" t="s">
        <v>236</v>
      </c>
    </row>
    <row r="15" spans="1:16" ht="14.55" customHeight="1" x14ac:dyDescent="0.3">
      <c r="A15" s="472" t="s">
        <v>233</v>
      </c>
      <c r="B15" s="472" t="s">
        <v>237</v>
      </c>
      <c r="C15" s="570">
        <v>7</v>
      </c>
      <c r="D15" s="474" t="s">
        <v>323</v>
      </c>
      <c r="E15" s="475">
        <v>3</v>
      </c>
      <c r="F15" s="27">
        <f t="shared" si="5"/>
        <v>90</v>
      </c>
      <c r="G15" s="26">
        <f>SUM(H15+I15+J15)</f>
        <v>45</v>
      </c>
      <c r="H15" s="27">
        <v>30</v>
      </c>
      <c r="I15" s="27">
        <v>15</v>
      </c>
      <c r="J15" s="27"/>
      <c r="K15" s="26">
        <f t="shared" si="8"/>
        <v>45</v>
      </c>
      <c r="L15" s="943">
        <f t="shared" si="9"/>
        <v>3</v>
      </c>
      <c r="M15" s="943"/>
      <c r="N15" s="570" t="s">
        <v>233</v>
      </c>
      <c r="O15" s="478">
        <f t="shared" ref="O15" si="10">G15/F15*100</f>
        <v>50</v>
      </c>
      <c r="P15" s="479"/>
    </row>
    <row r="16" spans="1:16" ht="15" customHeight="1" x14ac:dyDescent="0.3">
      <c r="A16" s="472"/>
      <c r="B16" s="472"/>
      <c r="C16" s="414"/>
      <c r="D16" s="481" t="s">
        <v>14</v>
      </c>
      <c r="E16" s="517">
        <f t="shared" ref="E16:L16" si="11">SUM(E9:E15)</f>
        <v>25</v>
      </c>
      <c r="F16" s="490">
        <f t="shared" si="11"/>
        <v>750</v>
      </c>
      <c r="G16" s="490">
        <f t="shared" si="11"/>
        <v>360</v>
      </c>
      <c r="H16" s="490">
        <f t="shared" si="11"/>
        <v>130</v>
      </c>
      <c r="I16" s="490">
        <f t="shared" si="11"/>
        <v>15</v>
      </c>
      <c r="J16" s="490">
        <f t="shared" si="11"/>
        <v>215</v>
      </c>
      <c r="K16" s="490">
        <f t="shared" si="11"/>
        <v>390</v>
      </c>
      <c r="L16" s="962">
        <f t="shared" si="11"/>
        <v>24</v>
      </c>
      <c r="M16" s="963"/>
      <c r="N16" s="482"/>
      <c r="O16" s="482"/>
      <c r="P16" s="479"/>
    </row>
    <row r="17" spans="1:16" ht="15" customHeight="1" x14ac:dyDescent="0.3">
      <c r="A17" s="472"/>
      <c r="B17" s="472"/>
      <c r="C17" s="472"/>
      <c r="D17" s="483" t="s">
        <v>238</v>
      </c>
      <c r="E17" s="484">
        <f>30-E16</f>
        <v>5</v>
      </c>
      <c r="F17" s="485"/>
      <c r="G17" s="485"/>
      <c r="H17" s="485"/>
      <c r="I17" s="485"/>
      <c r="J17" s="485"/>
      <c r="K17" s="485"/>
      <c r="L17" s="485"/>
      <c r="M17" s="485"/>
      <c r="N17" s="485"/>
      <c r="O17" s="486"/>
      <c r="P17" s="487"/>
    </row>
    <row r="18" spans="1:16" ht="15" customHeight="1" x14ac:dyDescent="0.3">
      <c r="A18" s="472"/>
      <c r="B18" s="472"/>
      <c r="C18" s="944" t="s">
        <v>239</v>
      </c>
      <c r="D18" s="944"/>
      <c r="E18" s="944"/>
      <c r="F18" s="944"/>
      <c r="G18" s="944"/>
      <c r="H18" s="944"/>
      <c r="I18" s="944"/>
      <c r="J18" s="944"/>
      <c r="K18" s="944"/>
      <c r="L18" s="944"/>
      <c r="M18" s="944"/>
      <c r="N18" s="944"/>
      <c r="O18" s="944"/>
      <c r="P18" s="944"/>
    </row>
    <row r="19" spans="1:16" ht="15" customHeight="1" x14ac:dyDescent="0.3">
      <c r="A19" s="472"/>
      <c r="B19" s="472"/>
      <c r="C19" s="945" t="s">
        <v>0</v>
      </c>
      <c r="D19" s="946" t="s">
        <v>220</v>
      </c>
      <c r="E19" s="947" t="s">
        <v>221</v>
      </c>
      <c r="F19" s="949" t="s">
        <v>222</v>
      </c>
      <c r="G19" s="949"/>
      <c r="H19" s="949"/>
      <c r="I19" s="949"/>
      <c r="J19" s="949"/>
      <c r="K19" s="729"/>
      <c r="L19" s="964" t="s">
        <v>223</v>
      </c>
      <c r="M19" s="965"/>
      <c r="N19" s="947" t="s">
        <v>224</v>
      </c>
      <c r="O19" s="947" t="s">
        <v>225</v>
      </c>
      <c r="P19" s="947" t="s">
        <v>226</v>
      </c>
    </row>
    <row r="20" spans="1:16" ht="15" customHeight="1" x14ac:dyDescent="0.3">
      <c r="A20" s="472"/>
      <c r="B20" s="472"/>
      <c r="C20" s="945"/>
      <c r="D20" s="946"/>
      <c r="E20" s="947"/>
      <c r="F20" s="947" t="s">
        <v>9</v>
      </c>
      <c r="G20" s="959" t="s">
        <v>227</v>
      </c>
      <c r="H20" s="959"/>
      <c r="I20" s="959"/>
      <c r="J20" s="959"/>
      <c r="K20" s="947" t="s">
        <v>228</v>
      </c>
      <c r="L20" s="966"/>
      <c r="M20" s="967"/>
      <c r="N20" s="947"/>
      <c r="O20" s="947"/>
      <c r="P20" s="947"/>
    </row>
    <row r="21" spans="1:16" ht="13.2" customHeight="1" x14ac:dyDescent="0.3">
      <c r="A21" s="472"/>
      <c r="B21" s="472"/>
      <c r="C21" s="945"/>
      <c r="D21" s="946"/>
      <c r="E21" s="947"/>
      <c r="F21" s="729"/>
      <c r="G21" s="947" t="s">
        <v>229</v>
      </c>
      <c r="H21" s="949" t="s">
        <v>230</v>
      </c>
      <c r="I21" s="729"/>
      <c r="J21" s="729"/>
      <c r="K21" s="729"/>
      <c r="L21" s="966"/>
      <c r="M21" s="967"/>
      <c r="N21" s="947"/>
      <c r="O21" s="947"/>
      <c r="P21" s="947"/>
    </row>
    <row r="22" spans="1:16" ht="10.199999999999999" customHeight="1" x14ac:dyDescent="0.3">
      <c r="A22" s="472"/>
      <c r="B22" s="472"/>
      <c r="C22" s="945"/>
      <c r="D22" s="946"/>
      <c r="E22" s="947"/>
      <c r="F22" s="729"/>
      <c r="G22" s="960"/>
      <c r="H22" s="947" t="s">
        <v>15</v>
      </c>
      <c r="I22" s="947" t="s">
        <v>231</v>
      </c>
      <c r="J22" s="947" t="s">
        <v>266</v>
      </c>
      <c r="K22" s="729"/>
      <c r="L22" s="966"/>
      <c r="M22" s="967"/>
      <c r="N22" s="947"/>
      <c r="O22" s="947"/>
      <c r="P22" s="947"/>
    </row>
    <row r="23" spans="1:16" ht="14.55" customHeight="1" x14ac:dyDescent="0.3">
      <c r="A23" s="472"/>
      <c r="B23" s="472"/>
      <c r="C23" s="945"/>
      <c r="D23" s="946"/>
      <c r="E23" s="947"/>
      <c r="F23" s="729"/>
      <c r="G23" s="960"/>
      <c r="H23" s="947"/>
      <c r="I23" s="947"/>
      <c r="J23" s="947"/>
      <c r="K23" s="729"/>
      <c r="L23" s="966"/>
      <c r="M23" s="967"/>
      <c r="N23" s="947"/>
      <c r="O23" s="947"/>
      <c r="P23" s="947"/>
    </row>
    <row r="24" spans="1:16" ht="14.55" customHeight="1" x14ac:dyDescent="0.3">
      <c r="A24" s="472"/>
      <c r="B24" s="472"/>
      <c r="C24" s="945"/>
      <c r="D24" s="946"/>
      <c r="E24" s="947"/>
      <c r="F24" s="729"/>
      <c r="G24" s="960"/>
      <c r="H24" s="947"/>
      <c r="I24" s="947"/>
      <c r="J24" s="947"/>
      <c r="K24" s="729"/>
      <c r="L24" s="968"/>
      <c r="M24" s="969"/>
      <c r="N24" s="947"/>
      <c r="O24" s="947"/>
      <c r="P24" s="947"/>
    </row>
    <row r="25" spans="1:16" ht="14.55" customHeight="1" x14ac:dyDescent="0.3">
      <c r="A25" s="472"/>
      <c r="B25" s="472"/>
      <c r="C25" s="945"/>
      <c r="D25" s="946"/>
      <c r="E25" s="948"/>
      <c r="F25" s="921"/>
      <c r="G25" s="961"/>
      <c r="H25" s="948"/>
      <c r="I25" s="948"/>
      <c r="J25" s="948"/>
      <c r="K25" s="921"/>
      <c r="L25" s="467" t="s">
        <v>21</v>
      </c>
      <c r="M25" s="467" t="s">
        <v>22</v>
      </c>
      <c r="N25" s="947"/>
      <c r="O25" s="947"/>
      <c r="P25" s="947"/>
    </row>
    <row r="26" spans="1:16" ht="14.55" customHeight="1" x14ac:dyDescent="0.3">
      <c r="A26" s="472" t="s">
        <v>233</v>
      </c>
      <c r="B26" s="472" t="s">
        <v>234</v>
      </c>
      <c r="C26" s="570">
        <v>1</v>
      </c>
      <c r="D26" s="488" t="s">
        <v>243</v>
      </c>
      <c r="E26" s="513">
        <v>3</v>
      </c>
      <c r="F26" s="514">
        <f>E26*30</f>
        <v>90</v>
      </c>
      <c r="G26" s="339">
        <f t="shared" ref="G26:G27" si="12">SUM(H26+I26+J26)</f>
        <v>36</v>
      </c>
      <c r="H26" s="514">
        <v>18</v>
      </c>
      <c r="I26" s="515"/>
      <c r="J26" s="515">
        <v>18</v>
      </c>
      <c r="K26" s="339">
        <f>F26-G26</f>
        <v>54</v>
      </c>
      <c r="L26" s="569"/>
      <c r="M26" s="569">
        <f>G26/9</f>
        <v>4</v>
      </c>
      <c r="N26" s="570" t="s">
        <v>241</v>
      </c>
      <c r="O26" s="478">
        <f t="shared" ref="O26:O31" si="13">G26/F26*100</f>
        <v>40</v>
      </c>
      <c r="P26" s="479" t="s">
        <v>236</v>
      </c>
    </row>
    <row r="27" spans="1:16" ht="14.55" customHeight="1" x14ac:dyDescent="0.3">
      <c r="A27" s="472" t="s">
        <v>94</v>
      </c>
      <c r="B27" s="472" t="s">
        <v>234</v>
      </c>
      <c r="C27" s="570">
        <v>2</v>
      </c>
      <c r="D27" s="488" t="s">
        <v>191</v>
      </c>
      <c r="E27" s="480">
        <v>2.5</v>
      </c>
      <c r="F27" s="570">
        <f t="shared" ref="F27:F29" si="14">E27*30</f>
        <v>75</v>
      </c>
      <c r="G27" s="26">
        <f t="shared" si="12"/>
        <v>36</v>
      </c>
      <c r="H27" s="570"/>
      <c r="I27" s="570"/>
      <c r="J27" s="570">
        <v>36</v>
      </c>
      <c r="K27" s="570">
        <f t="shared" ref="K27:K29" si="15">F27-G27</f>
        <v>39</v>
      </c>
      <c r="L27" s="569">
        <f>G27/18</f>
        <v>2</v>
      </c>
      <c r="M27" s="569">
        <f>G27/18</f>
        <v>2</v>
      </c>
      <c r="N27" s="570" t="s">
        <v>241</v>
      </c>
      <c r="O27" s="478">
        <f t="shared" si="13"/>
        <v>48</v>
      </c>
      <c r="P27" s="494" t="s">
        <v>236</v>
      </c>
    </row>
    <row r="28" spans="1:16" ht="15" customHeight="1" x14ac:dyDescent="0.3">
      <c r="A28" s="472" t="s">
        <v>94</v>
      </c>
      <c r="B28" s="472" t="s">
        <v>234</v>
      </c>
      <c r="C28" s="570">
        <v>3</v>
      </c>
      <c r="D28" s="488" t="s">
        <v>95</v>
      </c>
      <c r="E28" s="475">
        <v>5</v>
      </c>
      <c r="F28" s="27">
        <f t="shared" si="14"/>
        <v>150</v>
      </c>
      <c r="G28" s="26">
        <f>SUM(H28+I28+J28)</f>
        <v>72</v>
      </c>
      <c r="H28" s="26">
        <v>36</v>
      </c>
      <c r="I28" s="26"/>
      <c r="J28" s="26">
        <v>36</v>
      </c>
      <c r="K28" s="26">
        <f t="shared" si="15"/>
        <v>78</v>
      </c>
      <c r="L28" s="568">
        <f>G28/18</f>
        <v>4</v>
      </c>
      <c r="M28" s="569">
        <f>G28/18</f>
        <v>4</v>
      </c>
      <c r="N28" s="570" t="s">
        <v>240</v>
      </c>
      <c r="O28" s="478">
        <f t="shared" si="13"/>
        <v>48</v>
      </c>
      <c r="P28" s="479" t="s">
        <v>236</v>
      </c>
    </row>
    <row r="29" spans="1:16" ht="15" customHeight="1" x14ac:dyDescent="0.3">
      <c r="A29" s="472" t="s">
        <v>94</v>
      </c>
      <c r="B29" s="472" t="s">
        <v>234</v>
      </c>
      <c r="C29" s="570">
        <v>4</v>
      </c>
      <c r="D29" s="488" t="s">
        <v>153</v>
      </c>
      <c r="E29" s="513">
        <v>5</v>
      </c>
      <c r="F29" s="99">
        <f t="shared" si="14"/>
        <v>150</v>
      </c>
      <c r="G29" s="339">
        <f>SUM(H29+I29+J29)</f>
        <v>72</v>
      </c>
      <c r="H29" s="339">
        <v>36</v>
      </c>
      <c r="I29" s="339"/>
      <c r="J29" s="339">
        <v>36</v>
      </c>
      <c r="K29" s="339">
        <f t="shared" si="15"/>
        <v>78</v>
      </c>
      <c r="L29" s="568">
        <f>G29/18</f>
        <v>4</v>
      </c>
      <c r="M29" s="569">
        <f>G29/18</f>
        <v>4</v>
      </c>
      <c r="N29" s="570" t="s">
        <v>240</v>
      </c>
      <c r="O29" s="478">
        <f t="shared" si="13"/>
        <v>48</v>
      </c>
      <c r="P29" s="494" t="s">
        <v>236</v>
      </c>
    </row>
    <row r="30" spans="1:16" ht="14.55" customHeight="1" x14ac:dyDescent="0.3">
      <c r="A30" s="472" t="s">
        <v>94</v>
      </c>
      <c r="B30" s="472" t="s">
        <v>234</v>
      </c>
      <c r="C30" s="570">
        <v>5</v>
      </c>
      <c r="D30" s="488" t="s">
        <v>55</v>
      </c>
      <c r="E30" s="513">
        <v>4</v>
      </c>
      <c r="F30" s="514">
        <f>E30*30</f>
        <v>120</v>
      </c>
      <c r="G30" s="339">
        <f>SUM(H30+I30+J30)</f>
        <v>54</v>
      </c>
      <c r="H30" s="514">
        <v>28</v>
      </c>
      <c r="I30" s="515"/>
      <c r="J30" s="515">
        <v>26</v>
      </c>
      <c r="K30" s="339">
        <f>F30-G30</f>
        <v>66</v>
      </c>
      <c r="L30" s="569">
        <f>36/9</f>
        <v>4</v>
      </c>
      <c r="M30" s="569">
        <f>18/9</f>
        <v>2</v>
      </c>
      <c r="N30" s="570" t="s">
        <v>240</v>
      </c>
      <c r="O30" s="478">
        <f t="shared" si="13"/>
        <v>45</v>
      </c>
      <c r="P30" s="479" t="s">
        <v>236</v>
      </c>
    </row>
    <row r="31" spans="1:16" ht="15" customHeight="1" x14ac:dyDescent="0.3">
      <c r="A31" s="472" t="s">
        <v>94</v>
      </c>
      <c r="B31" s="472" t="s">
        <v>234</v>
      </c>
      <c r="C31" s="570">
        <v>6</v>
      </c>
      <c r="D31" s="474" t="s">
        <v>64</v>
      </c>
      <c r="E31" s="475">
        <v>4.5</v>
      </c>
      <c r="F31" s="27">
        <f>E31*30</f>
        <v>135</v>
      </c>
      <c r="G31" s="26">
        <f t="shared" ref="G31" si="16">SUM(H31+I31+J31)</f>
        <v>90</v>
      </c>
      <c r="H31" s="476"/>
      <c r="I31" s="477"/>
      <c r="J31" s="477">
        <v>90</v>
      </c>
      <c r="K31" s="26">
        <f>F31-G31</f>
        <v>45</v>
      </c>
      <c r="L31" s="29"/>
      <c r="M31" s="30"/>
      <c r="N31" s="570" t="s">
        <v>241</v>
      </c>
      <c r="O31" s="478">
        <f t="shared" si="13"/>
        <v>66.666666666666657</v>
      </c>
      <c r="P31" s="479" t="s">
        <v>236</v>
      </c>
    </row>
    <row r="32" spans="1:16" ht="30" customHeight="1" x14ac:dyDescent="0.3">
      <c r="A32" s="472" t="s">
        <v>233</v>
      </c>
      <c r="B32" s="472" t="s">
        <v>237</v>
      </c>
      <c r="C32" s="570">
        <v>7</v>
      </c>
      <c r="D32" s="488" t="s">
        <v>265</v>
      </c>
      <c r="E32" s="475">
        <v>3</v>
      </c>
      <c r="F32" s="476">
        <f>E32*30</f>
        <v>90</v>
      </c>
      <c r="G32" s="476">
        <f>H32+I32+J32</f>
        <v>36</v>
      </c>
      <c r="H32" s="27">
        <v>18</v>
      </c>
      <c r="I32" s="27"/>
      <c r="J32" s="27">
        <v>18</v>
      </c>
      <c r="K32" s="26">
        <f>F32-G32</f>
        <v>54</v>
      </c>
      <c r="L32" s="569">
        <f>G32/9</f>
        <v>4</v>
      </c>
      <c r="M32" s="30"/>
      <c r="N32" s="598" t="s">
        <v>242</v>
      </c>
      <c r="O32" s="478">
        <f>G32/F32*100</f>
        <v>40</v>
      </c>
      <c r="P32" s="494"/>
    </row>
    <row r="33" spans="1:16" ht="30" customHeight="1" x14ac:dyDescent="0.3">
      <c r="A33" s="472" t="s">
        <v>233</v>
      </c>
      <c r="B33" s="472" t="s">
        <v>237</v>
      </c>
      <c r="C33" s="570">
        <v>8</v>
      </c>
      <c r="D33" s="488" t="s">
        <v>339</v>
      </c>
      <c r="E33" s="475">
        <v>3</v>
      </c>
      <c r="F33" s="476">
        <f>E33*30</f>
        <v>90</v>
      </c>
      <c r="G33" s="476">
        <f>H33+I33+J33</f>
        <v>36</v>
      </c>
      <c r="H33" s="27">
        <v>18</v>
      </c>
      <c r="I33" s="27"/>
      <c r="J33" s="27">
        <v>18</v>
      </c>
      <c r="K33" s="26">
        <f>F33-G33</f>
        <v>54</v>
      </c>
      <c r="L33" s="569"/>
      <c r="M33" s="569">
        <f>G33/9</f>
        <v>4</v>
      </c>
      <c r="N33" s="570" t="s">
        <v>241</v>
      </c>
      <c r="O33" s="478">
        <f>G33/F33*100</f>
        <v>40</v>
      </c>
      <c r="P33" s="494"/>
    </row>
    <row r="34" spans="1:16" ht="30" customHeight="1" x14ac:dyDescent="0.3">
      <c r="A34" s="472" t="s">
        <v>94</v>
      </c>
      <c r="B34" s="472" t="s">
        <v>237</v>
      </c>
      <c r="C34" s="570">
        <v>9</v>
      </c>
      <c r="D34" s="489" t="s">
        <v>324</v>
      </c>
      <c r="E34" s="510">
        <v>5</v>
      </c>
      <c r="F34" s="511">
        <f t="shared" ref="F34" si="17">E34*30</f>
        <v>150</v>
      </c>
      <c r="G34" s="511">
        <f>H34+I34+J34</f>
        <v>72</v>
      </c>
      <c r="H34" s="460">
        <v>18</v>
      </c>
      <c r="I34" s="460"/>
      <c r="J34" s="460">
        <v>54</v>
      </c>
      <c r="K34" s="512">
        <f t="shared" ref="K34" si="18">F34-G34</f>
        <v>78</v>
      </c>
      <c r="L34" s="569">
        <f>G34/9</f>
        <v>8</v>
      </c>
      <c r="M34" s="569"/>
      <c r="N34" s="598" t="s">
        <v>242</v>
      </c>
      <c r="O34" s="478">
        <f t="shared" ref="O34" si="19">G34/F34*100</f>
        <v>48</v>
      </c>
      <c r="P34" s="494" t="s">
        <v>236</v>
      </c>
    </row>
    <row r="35" spans="1:16" ht="15" customHeight="1" x14ac:dyDescent="0.3">
      <c r="A35" s="472"/>
      <c r="B35" s="472"/>
      <c r="C35" s="414"/>
      <c r="D35" s="489" t="s">
        <v>14</v>
      </c>
      <c r="E35" s="517">
        <f t="shared" ref="E35:M35" si="20">SUM(E26:E34)</f>
        <v>35</v>
      </c>
      <c r="F35" s="516">
        <f t="shared" si="20"/>
        <v>1050</v>
      </c>
      <c r="G35" s="516">
        <f t="shared" si="20"/>
        <v>504</v>
      </c>
      <c r="H35" s="516">
        <f t="shared" si="20"/>
        <v>172</v>
      </c>
      <c r="I35" s="516">
        <f t="shared" si="20"/>
        <v>0</v>
      </c>
      <c r="J35" s="516">
        <f t="shared" si="20"/>
        <v>332</v>
      </c>
      <c r="K35" s="516">
        <f t="shared" si="20"/>
        <v>546</v>
      </c>
      <c r="L35" s="516">
        <f t="shared" si="20"/>
        <v>26</v>
      </c>
      <c r="M35" s="516">
        <f t="shared" si="20"/>
        <v>20</v>
      </c>
      <c r="N35" s="482"/>
      <c r="O35" s="482"/>
      <c r="P35" s="491"/>
    </row>
    <row r="36" spans="1:16" ht="15" customHeight="1" x14ac:dyDescent="0.3">
      <c r="A36" s="472"/>
      <c r="B36" s="472"/>
      <c r="C36" s="472"/>
      <c r="D36" s="483" t="s">
        <v>238</v>
      </c>
      <c r="E36" s="484">
        <f>30-E35</f>
        <v>-5</v>
      </c>
      <c r="F36" s="486"/>
      <c r="G36" s="486"/>
      <c r="H36" s="486"/>
      <c r="I36" s="486"/>
      <c r="J36" s="486"/>
      <c r="K36" s="486"/>
      <c r="L36" s="486"/>
      <c r="M36" s="486"/>
      <c r="N36" s="486"/>
      <c r="O36" s="486"/>
      <c r="P36" s="487"/>
    </row>
    <row r="37" spans="1:16" ht="15" customHeight="1" x14ac:dyDescent="0.3">
      <c r="A37" s="472"/>
      <c r="B37" s="472"/>
      <c r="C37" s="944" t="s">
        <v>246</v>
      </c>
      <c r="D37" s="944"/>
      <c r="E37" s="944"/>
      <c r="F37" s="944"/>
      <c r="G37" s="944"/>
      <c r="H37" s="944"/>
      <c r="I37" s="944"/>
      <c r="J37" s="944"/>
      <c r="K37" s="944"/>
      <c r="L37" s="944"/>
      <c r="M37" s="944"/>
      <c r="N37" s="944"/>
      <c r="O37" s="944"/>
      <c r="P37" s="944"/>
    </row>
    <row r="38" spans="1:16" ht="13.2" customHeight="1" x14ac:dyDescent="0.3">
      <c r="A38" s="472"/>
      <c r="B38" s="472"/>
      <c r="C38" s="945" t="s">
        <v>0</v>
      </c>
      <c r="D38" s="946" t="s">
        <v>220</v>
      </c>
      <c r="E38" s="947" t="s">
        <v>221</v>
      </c>
      <c r="F38" s="949" t="s">
        <v>222</v>
      </c>
      <c r="G38" s="949"/>
      <c r="H38" s="949"/>
      <c r="I38" s="949"/>
      <c r="J38" s="949"/>
      <c r="K38" s="729"/>
      <c r="L38" s="950" t="s">
        <v>223</v>
      </c>
      <c r="M38" s="951"/>
      <c r="N38" s="947" t="s">
        <v>224</v>
      </c>
      <c r="O38" s="947" t="s">
        <v>225</v>
      </c>
      <c r="P38" s="947" t="s">
        <v>226</v>
      </c>
    </row>
    <row r="39" spans="1:16" ht="13.95" customHeight="1" x14ac:dyDescent="0.3">
      <c r="A39" s="472"/>
      <c r="B39" s="472"/>
      <c r="C39" s="945"/>
      <c r="D39" s="946"/>
      <c r="E39" s="947"/>
      <c r="F39" s="947" t="s">
        <v>9</v>
      </c>
      <c r="G39" s="959" t="s">
        <v>227</v>
      </c>
      <c r="H39" s="959"/>
      <c r="I39" s="959"/>
      <c r="J39" s="959"/>
      <c r="K39" s="947" t="s">
        <v>228</v>
      </c>
      <c r="L39" s="952"/>
      <c r="M39" s="953"/>
      <c r="N39" s="947"/>
      <c r="O39" s="947"/>
      <c r="P39" s="947"/>
    </row>
    <row r="40" spans="1:16" ht="13.95" customHeight="1" x14ac:dyDescent="0.3">
      <c r="A40" s="472"/>
      <c r="B40" s="472"/>
      <c r="C40" s="945"/>
      <c r="D40" s="946"/>
      <c r="E40" s="947"/>
      <c r="F40" s="729"/>
      <c r="G40" s="947" t="s">
        <v>229</v>
      </c>
      <c r="H40" s="949" t="s">
        <v>230</v>
      </c>
      <c r="I40" s="729"/>
      <c r="J40" s="729"/>
      <c r="K40" s="729"/>
      <c r="L40" s="952"/>
      <c r="M40" s="953"/>
      <c r="N40" s="947"/>
      <c r="O40" s="947"/>
      <c r="P40" s="947"/>
    </row>
    <row r="41" spans="1:16" ht="13.95" customHeight="1" x14ac:dyDescent="0.3">
      <c r="A41" s="472"/>
      <c r="B41" s="472"/>
      <c r="C41" s="945"/>
      <c r="D41" s="946"/>
      <c r="E41" s="947"/>
      <c r="F41" s="729"/>
      <c r="G41" s="960"/>
      <c r="H41" s="947" t="s">
        <v>15</v>
      </c>
      <c r="I41" s="947" t="s">
        <v>231</v>
      </c>
      <c r="J41" s="947" t="s">
        <v>266</v>
      </c>
      <c r="K41" s="729"/>
      <c r="L41" s="952"/>
      <c r="M41" s="953"/>
      <c r="N41" s="947"/>
      <c r="O41" s="947"/>
      <c r="P41" s="947"/>
    </row>
    <row r="42" spans="1:16" ht="13.95" customHeight="1" x14ac:dyDescent="0.3">
      <c r="A42" s="472"/>
      <c r="B42" s="472"/>
      <c r="C42" s="945"/>
      <c r="D42" s="946"/>
      <c r="E42" s="947"/>
      <c r="F42" s="729"/>
      <c r="G42" s="960"/>
      <c r="H42" s="947"/>
      <c r="I42" s="947"/>
      <c r="J42" s="947"/>
      <c r="K42" s="729"/>
      <c r="L42" s="952"/>
      <c r="M42" s="953"/>
      <c r="N42" s="947"/>
      <c r="O42" s="947"/>
      <c r="P42" s="947"/>
    </row>
    <row r="43" spans="1:16" ht="13.95" customHeight="1" x14ac:dyDescent="0.3">
      <c r="A43" s="472"/>
      <c r="B43" s="472"/>
      <c r="C43" s="945"/>
      <c r="D43" s="946"/>
      <c r="E43" s="947"/>
      <c r="F43" s="729"/>
      <c r="G43" s="960"/>
      <c r="H43" s="947"/>
      <c r="I43" s="947"/>
      <c r="J43" s="947"/>
      <c r="K43" s="729"/>
      <c r="L43" s="952"/>
      <c r="M43" s="953"/>
      <c r="N43" s="947"/>
      <c r="O43" s="947"/>
      <c r="P43" s="947"/>
    </row>
    <row r="44" spans="1:16" ht="15" customHeight="1" x14ac:dyDescent="0.3">
      <c r="A44" s="472" t="s">
        <v>94</v>
      </c>
      <c r="B44" s="472" t="s">
        <v>234</v>
      </c>
      <c r="C44" s="570">
        <v>1</v>
      </c>
      <c r="D44" s="474" t="s">
        <v>357</v>
      </c>
      <c r="E44" s="475">
        <v>4</v>
      </c>
      <c r="F44" s="476">
        <f t="shared" ref="F44:F49" si="21">E44*30</f>
        <v>120</v>
      </c>
      <c r="G44" s="26">
        <f t="shared" ref="G44:G48" si="22">SUM(H44+I44+J44)</f>
        <v>60</v>
      </c>
      <c r="H44" s="27">
        <v>12</v>
      </c>
      <c r="I44" s="27"/>
      <c r="J44" s="27">
        <v>48</v>
      </c>
      <c r="K44" s="26">
        <f>F44-G44</f>
        <v>60</v>
      </c>
      <c r="L44" s="943">
        <f>G44/15</f>
        <v>4</v>
      </c>
      <c r="M44" s="943"/>
      <c r="N44" s="570" t="s">
        <v>235</v>
      </c>
      <c r="O44" s="478">
        <f>G44/F44*100</f>
        <v>50</v>
      </c>
      <c r="P44" s="494" t="s">
        <v>236</v>
      </c>
    </row>
    <row r="45" spans="1:16" ht="14.55" customHeight="1" x14ac:dyDescent="0.3">
      <c r="A45" s="472" t="s">
        <v>94</v>
      </c>
      <c r="B45" s="472" t="s">
        <v>234</v>
      </c>
      <c r="C45" s="570">
        <v>2</v>
      </c>
      <c r="D45" s="474" t="s">
        <v>191</v>
      </c>
      <c r="E45" s="480">
        <v>2</v>
      </c>
      <c r="F45" s="570">
        <f t="shared" si="21"/>
        <v>60</v>
      </c>
      <c r="G45" s="26">
        <f t="shared" si="22"/>
        <v>30</v>
      </c>
      <c r="H45" s="570"/>
      <c r="I45" s="570"/>
      <c r="J45" s="570">
        <v>30</v>
      </c>
      <c r="K45" s="570">
        <f t="shared" ref="K45:K49" si="23">F45-G45</f>
        <v>30</v>
      </c>
      <c r="L45" s="943">
        <f>G45/15</f>
        <v>2</v>
      </c>
      <c r="M45" s="943"/>
      <c r="N45" s="570" t="s">
        <v>233</v>
      </c>
      <c r="O45" s="478">
        <f>G45/F45*100</f>
        <v>50</v>
      </c>
      <c r="P45" s="494" t="s">
        <v>236</v>
      </c>
    </row>
    <row r="46" spans="1:16" ht="14.55" customHeight="1" x14ac:dyDescent="0.3">
      <c r="A46" s="472" t="s">
        <v>94</v>
      </c>
      <c r="B46" s="472" t="s">
        <v>234</v>
      </c>
      <c r="C46" s="570">
        <v>3</v>
      </c>
      <c r="D46" s="474" t="s">
        <v>278</v>
      </c>
      <c r="E46" s="475">
        <v>4</v>
      </c>
      <c r="F46" s="476">
        <f t="shared" si="21"/>
        <v>120</v>
      </c>
      <c r="G46" s="26">
        <f t="shared" si="22"/>
        <v>60</v>
      </c>
      <c r="H46" s="27">
        <v>30</v>
      </c>
      <c r="I46" s="27"/>
      <c r="J46" s="27">
        <v>30</v>
      </c>
      <c r="K46" s="26">
        <f t="shared" si="23"/>
        <v>60</v>
      </c>
      <c r="L46" s="943">
        <f>G46/15</f>
        <v>4</v>
      </c>
      <c r="M46" s="943"/>
      <c r="N46" s="570" t="s">
        <v>233</v>
      </c>
      <c r="O46" s="478">
        <f>G46/F46*100</f>
        <v>50</v>
      </c>
      <c r="P46" s="494" t="s">
        <v>236</v>
      </c>
    </row>
    <row r="47" spans="1:16" ht="15" customHeight="1" x14ac:dyDescent="0.3">
      <c r="A47" s="472" t="s">
        <v>94</v>
      </c>
      <c r="B47" s="472" t="s">
        <v>234</v>
      </c>
      <c r="C47" s="570">
        <v>4</v>
      </c>
      <c r="D47" s="474" t="s">
        <v>49</v>
      </c>
      <c r="E47" s="475">
        <v>2</v>
      </c>
      <c r="F47" s="476">
        <f t="shared" si="21"/>
        <v>60</v>
      </c>
      <c r="G47" s="26">
        <f t="shared" si="22"/>
        <v>30</v>
      </c>
      <c r="H47" s="27">
        <v>16</v>
      </c>
      <c r="I47" s="27"/>
      <c r="J47" s="27">
        <v>14</v>
      </c>
      <c r="K47" s="26">
        <f t="shared" si="23"/>
        <v>30</v>
      </c>
      <c r="L47" s="943">
        <f>G47/15</f>
        <v>2</v>
      </c>
      <c r="M47" s="943"/>
      <c r="N47" s="570"/>
      <c r="O47" s="478">
        <f>G47/F47*100</f>
        <v>50</v>
      </c>
      <c r="P47" s="479" t="s">
        <v>236</v>
      </c>
    </row>
    <row r="48" spans="1:16" ht="30" customHeight="1" x14ac:dyDescent="0.3">
      <c r="A48" s="472" t="s">
        <v>94</v>
      </c>
      <c r="B48" s="472" t="s">
        <v>237</v>
      </c>
      <c r="C48" s="570">
        <v>5</v>
      </c>
      <c r="D48" s="474" t="s">
        <v>325</v>
      </c>
      <c r="E48" s="510">
        <v>5</v>
      </c>
      <c r="F48" s="511">
        <f t="shared" si="21"/>
        <v>150</v>
      </c>
      <c r="G48" s="26">
        <f t="shared" si="22"/>
        <v>60</v>
      </c>
      <c r="H48" s="460"/>
      <c r="I48" s="460"/>
      <c r="J48" s="460">
        <v>60</v>
      </c>
      <c r="K48" s="512">
        <f t="shared" si="23"/>
        <v>90</v>
      </c>
      <c r="L48" s="956">
        <f t="shared" ref="L48:L49" si="24">G48/15</f>
        <v>4</v>
      </c>
      <c r="M48" s="957"/>
      <c r="N48" s="570" t="s">
        <v>233</v>
      </c>
      <c r="O48" s="478">
        <f t="shared" ref="O48:O49" si="25">G48/F48*100</f>
        <v>40</v>
      </c>
      <c r="P48" s="494" t="s">
        <v>236</v>
      </c>
    </row>
    <row r="49" spans="1:16" ht="30" customHeight="1" x14ac:dyDescent="0.3">
      <c r="A49" s="472" t="s">
        <v>94</v>
      </c>
      <c r="B49" s="472" t="s">
        <v>237</v>
      </c>
      <c r="C49" s="570">
        <v>6</v>
      </c>
      <c r="D49" s="474" t="s">
        <v>353</v>
      </c>
      <c r="E49" s="510">
        <v>5</v>
      </c>
      <c r="F49" s="511">
        <f t="shared" si="21"/>
        <v>150</v>
      </c>
      <c r="G49" s="511">
        <f>H49+I49+J49</f>
        <v>60</v>
      </c>
      <c r="H49" s="460">
        <v>30</v>
      </c>
      <c r="I49" s="460"/>
      <c r="J49" s="460">
        <v>30</v>
      </c>
      <c r="K49" s="512">
        <f t="shared" si="23"/>
        <v>90</v>
      </c>
      <c r="L49" s="956">
        <f t="shared" si="24"/>
        <v>4</v>
      </c>
      <c r="M49" s="957"/>
      <c r="N49" s="570" t="s">
        <v>235</v>
      </c>
      <c r="O49" s="478">
        <f t="shared" si="25"/>
        <v>40</v>
      </c>
      <c r="P49" s="494" t="s">
        <v>236</v>
      </c>
    </row>
    <row r="50" spans="1:16" ht="15" customHeight="1" x14ac:dyDescent="0.3">
      <c r="A50" s="472"/>
      <c r="B50" s="472"/>
      <c r="C50" s="473"/>
      <c r="D50" s="481" t="s">
        <v>14</v>
      </c>
      <c r="E50" s="517">
        <f t="shared" ref="E50:L50" si="26">SUM(E44:E49)</f>
        <v>22</v>
      </c>
      <c r="F50" s="516">
        <f t="shared" si="26"/>
        <v>660</v>
      </c>
      <c r="G50" s="516">
        <f t="shared" si="26"/>
        <v>300</v>
      </c>
      <c r="H50" s="516">
        <f t="shared" si="26"/>
        <v>88</v>
      </c>
      <c r="I50" s="516">
        <f t="shared" si="26"/>
        <v>0</v>
      </c>
      <c r="J50" s="516">
        <f t="shared" si="26"/>
        <v>212</v>
      </c>
      <c r="K50" s="516">
        <f t="shared" si="26"/>
        <v>360</v>
      </c>
      <c r="L50" s="970">
        <f t="shared" si="26"/>
        <v>20</v>
      </c>
      <c r="M50" s="971"/>
      <c r="N50" s="493">
        <f>SUM(N46:N49)</f>
        <v>0</v>
      </c>
      <c r="O50" s="493"/>
      <c r="P50" s="491"/>
    </row>
    <row r="51" spans="1:16" ht="13.2" customHeight="1" x14ac:dyDescent="0.3">
      <c r="A51" s="472"/>
      <c r="B51" s="472"/>
      <c r="C51" s="472"/>
      <c r="D51" s="483" t="s">
        <v>238</v>
      </c>
      <c r="E51" s="484">
        <f>30-E50</f>
        <v>8</v>
      </c>
      <c r="F51" s="485"/>
      <c r="G51" s="485"/>
      <c r="H51" s="485"/>
      <c r="I51" s="485"/>
      <c r="J51" s="485"/>
      <c r="K51" s="485"/>
      <c r="L51" s="485"/>
      <c r="M51" s="485"/>
      <c r="N51" s="485"/>
      <c r="O51" s="485"/>
      <c r="P51" s="487"/>
    </row>
    <row r="52" spans="1:16" ht="15" customHeight="1" x14ac:dyDescent="0.3">
      <c r="A52" s="472"/>
      <c r="B52" s="472"/>
      <c r="C52" s="944" t="s">
        <v>248</v>
      </c>
      <c r="D52" s="944"/>
      <c r="E52" s="944"/>
      <c r="F52" s="944"/>
      <c r="G52" s="944"/>
      <c r="H52" s="944"/>
      <c r="I52" s="944"/>
      <c r="J52" s="944"/>
      <c r="K52" s="944"/>
      <c r="L52" s="944"/>
      <c r="M52" s="944"/>
      <c r="N52" s="944"/>
      <c r="O52" s="944"/>
      <c r="P52" s="944"/>
    </row>
    <row r="53" spans="1:16" ht="13.95" customHeight="1" x14ac:dyDescent="0.3">
      <c r="A53" s="472"/>
      <c r="B53" s="472"/>
      <c r="C53" s="945" t="s">
        <v>0</v>
      </c>
      <c r="D53" s="946" t="s">
        <v>220</v>
      </c>
      <c r="E53" s="947" t="s">
        <v>221</v>
      </c>
      <c r="F53" s="949" t="s">
        <v>222</v>
      </c>
      <c r="G53" s="949"/>
      <c r="H53" s="949"/>
      <c r="I53" s="949"/>
      <c r="J53" s="949"/>
      <c r="K53" s="729"/>
      <c r="L53" s="964" t="s">
        <v>223</v>
      </c>
      <c r="M53" s="965"/>
      <c r="N53" s="947" t="s">
        <v>224</v>
      </c>
      <c r="O53" s="947" t="s">
        <v>225</v>
      </c>
      <c r="P53" s="947" t="s">
        <v>226</v>
      </c>
    </row>
    <row r="54" spans="1:16" ht="13.95" customHeight="1" x14ac:dyDescent="0.3">
      <c r="A54" s="472"/>
      <c r="B54" s="472"/>
      <c r="C54" s="945"/>
      <c r="D54" s="946"/>
      <c r="E54" s="947"/>
      <c r="F54" s="947" t="s">
        <v>9</v>
      </c>
      <c r="G54" s="959" t="s">
        <v>227</v>
      </c>
      <c r="H54" s="959"/>
      <c r="I54" s="959"/>
      <c r="J54" s="959"/>
      <c r="K54" s="947" t="s">
        <v>228</v>
      </c>
      <c r="L54" s="966"/>
      <c r="M54" s="967"/>
      <c r="N54" s="947"/>
      <c r="O54" s="947"/>
      <c r="P54" s="947"/>
    </row>
    <row r="55" spans="1:16" ht="13.95" customHeight="1" x14ac:dyDescent="0.3">
      <c r="A55" s="472"/>
      <c r="B55" s="472"/>
      <c r="C55" s="945"/>
      <c r="D55" s="946"/>
      <c r="E55" s="947"/>
      <c r="F55" s="729"/>
      <c r="G55" s="947" t="s">
        <v>229</v>
      </c>
      <c r="H55" s="949" t="s">
        <v>230</v>
      </c>
      <c r="I55" s="729"/>
      <c r="J55" s="729"/>
      <c r="K55" s="729"/>
      <c r="L55" s="966"/>
      <c r="M55" s="967"/>
      <c r="N55" s="947"/>
      <c r="O55" s="947"/>
      <c r="P55" s="947"/>
    </row>
    <row r="56" spans="1:16" ht="13.95" customHeight="1" x14ac:dyDescent="0.3">
      <c r="A56" s="472"/>
      <c r="B56" s="472"/>
      <c r="C56" s="945"/>
      <c r="D56" s="946"/>
      <c r="E56" s="947"/>
      <c r="F56" s="729"/>
      <c r="G56" s="960"/>
      <c r="H56" s="947" t="s">
        <v>15</v>
      </c>
      <c r="I56" s="947" t="s">
        <v>231</v>
      </c>
      <c r="J56" s="947" t="s">
        <v>266</v>
      </c>
      <c r="K56" s="729"/>
      <c r="L56" s="966"/>
      <c r="M56" s="967"/>
      <c r="N56" s="947"/>
      <c r="O56" s="947"/>
      <c r="P56" s="947"/>
    </row>
    <row r="57" spans="1:16" ht="13.95" customHeight="1" x14ac:dyDescent="0.3">
      <c r="A57" s="472"/>
      <c r="B57" s="472"/>
      <c r="C57" s="945"/>
      <c r="D57" s="946"/>
      <c r="E57" s="947"/>
      <c r="F57" s="729"/>
      <c r="G57" s="960"/>
      <c r="H57" s="947"/>
      <c r="I57" s="947"/>
      <c r="J57" s="947"/>
      <c r="K57" s="729"/>
      <c r="L57" s="966"/>
      <c r="M57" s="967"/>
      <c r="N57" s="947"/>
      <c r="O57" s="947"/>
      <c r="P57" s="947"/>
    </row>
    <row r="58" spans="1:16" ht="13.95" customHeight="1" x14ac:dyDescent="0.3">
      <c r="A58" s="472"/>
      <c r="B58" s="472"/>
      <c r="C58" s="945"/>
      <c r="D58" s="972"/>
      <c r="E58" s="948"/>
      <c r="F58" s="921"/>
      <c r="G58" s="961"/>
      <c r="H58" s="948"/>
      <c r="I58" s="948"/>
      <c r="J58" s="948"/>
      <c r="K58" s="921"/>
      <c r="L58" s="468" t="s">
        <v>23</v>
      </c>
      <c r="M58" s="468" t="s">
        <v>24</v>
      </c>
      <c r="N58" s="948"/>
      <c r="O58" s="948"/>
      <c r="P58" s="948"/>
    </row>
    <row r="59" spans="1:16" ht="13.95" customHeight="1" x14ac:dyDescent="0.3">
      <c r="A59" s="472" t="s">
        <v>94</v>
      </c>
      <c r="B59" s="472" t="s">
        <v>234</v>
      </c>
      <c r="C59" s="570">
        <v>1</v>
      </c>
      <c r="D59" s="488" t="s">
        <v>191</v>
      </c>
      <c r="E59" s="480">
        <v>2.5</v>
      </c>
      <c r="F59" s="570">
        <f t="shared" ref="F59:F66" si="27">E59*30</f>
        <v>75</v>
      </c>
      <c r="G59" s="26">
        <f t="shared" ref="G59:G62" si="28">SUM(H59+I59+J59)</f>
        <v>36</v>
      </c>
      <c r="H59" s="570"/>
      <c r="I59" s="570"/>
      <c r="J59" s="570">
        <v>36</v>
      </c>
      <c r="K59" s="570">
        <f t="shared" ref="K59:K65" si="29">F59-G59</f>
        <v>39</v>
      </c>
      <c r="L59" s="568">
        <f>G59/18</f>
        <v>2</v>
      </c>
      <c r="M59" s="569">
        <f>G59/18</f>
        <v>2</v>
      </c>
      <c r="N59" s="570" t="s">
        <v>250</v>
      </c>
      <c r="O59" s="478">
        <f t="shared" ref="O59:O60" si="30">G59/F59*100</f>
        <v>48</v>
      </c>
      <c r="P59" s="494" t="s">
        <v>236</v>
      </c>
    </row>
    <row r="60" spans="1:16" ht="13.95" customHeight="1" x14ac:dyDescent="0.3">
      <c r="A60" s="472" t="s">
        <v>94</v>
      </c>
      <c r="B60" s="472" t="s">
        <v>234</v>
      </c>
      <c r="C60" s="570">
        <v>2</v>
      </c>
      <c r="D60" s="474" t="s">
        <v>278</v>
      </c>
      <c r="E60" s="475">
        <v>3</v>
      </c>
      <c r="F60" s="476">
        <f t="shared" si="27"/>
        <v>90</v>
      </c>
      <c r="G60" s="26">
        <f t="shared" si="28"/>
        <v>36</v>
      </c>
      <c r="H60" s="27">
        <v>18</v>
      </c>
      <c r="I60" s="27"/>
      <c r="J60" s="27">
        <v>18</v>
      </c>
      <c r="K60" s="26">
        <f t="shared" si="29"/>
        <v>54</v>
      </c>
      <c r="L60" s="568">
        <f>G60/9</f>
        <v>4</v>
      </c>
      <c r="M60" s="569"/>
      <c r="N60" s="598" t="s">
        <v>249</v>
      </c>
      <c r="O60" s="478">
        <f t="shared" si="30"/>
        <v>40</v>
      </c>
      <c r="P60" s="479" t="s">
        <v>236</v>
      </c>
    </row>
    <row r="61" spans="1:16" ht="15" customHeight="1" x14ac:dyDescent="0.3">
      <c r="A61" s="472" t="s">
        <v>94</v>
      </c>
      <c r="B61" s="472" t="s">
        <v>234</v>
      </c>
      <c r="C61" s="570">
        <v>3</v>
      </c>
      <c r="D61" s="488" t="s">
        <v>49</v>
      </c>
      <c r="E61" s="510">
        <v>3</v>
      </c>
      <c r="F61" s="511">
        <f t="shared" si="27"/>
        <v>90</v>
      </c>
      <c r="G61" s="512">
        <f t="shared" si="28"/>
        <v>36</v>
      </c>
      <c r="H61" s="460">
        <v>18</v>
      </c>
      <c r="I61" s="460"/>
      <c r="J61" s="460">
        <v>18</v>
      </c>
      <c r="K61" s="512">
        <f t="shared" si="29"/>
        <v>54</v>
      </c>
      <c r="L61" s="568">
        <f>G61/18</f>
        <v>2</v>
      </c>
      <c r="M61" s="569">
        <f>G61/18</f>
        <v>2</v>
      </c>
      <c r="N61" s="570" t="s">
        <v>251</v>
      </c>
      <c r="O61" s="478">
        <f>G61/F61*100</f>
        <v>40</v>
      </c>
      <c r="P61" s="479" t="s">
        <v>236</v>
      </c>
    </row>
    <row r="62" spans="1:16" ht="15" customHeight="1" x14ac:dyDescent="0.3">
      <c r="A62" s="472" t="s">
        <v>94</v>
      </c>
      <c r="B62" s="472" t="s">
        <v>234</v>
      </c>
      <c r="C62" s="570">
        <v>4</v>
      </c>
      <c r="D62" s="488" t="s">
        <v>159</v>
      </c>
      <c r="E62" s="513">
        <v>1</v>
      </c>
      <c r="F62" s="514">
        <f t="shared" si="27"/>
        <v>30</v>
      </c>
      <c r="G62" s="339">
        <f t="shared" si="28"/>
        <v>18</v>
      </c>
      <c r="H62" s="99"/>
      <c r="I62" s="99"/>
      <c r="J62" s="99">
        <v>18</v>
      </c>
      <c r="K62" s="339">
        <f t="shared" si="29"/>
        <v>12</v>
      </c>
      <c r="L62" s="568"/>
      <c r="M62" s="569">
        <f>G62/9</f>
        <v>2</v>
      </c>
      <c r="N62" s="570" t="s">
        <v>24</v>
      </c>
      <c r="O62" s="478">
        <f>G62/F62*100</f>
        <v>60</v>
      </c>
      <c r="P62" s="479" t="s">
        <v>236</v>
      </c>
    </row>
    <row r="63" spans="1:16" ht="15" customHeight="1" x14ac:dyDescent="0.3">
      <c r="A63" s="472" t="s">
        <v>94</v>
      </c>
      <c r="B63" s="472" t="s">
        <v>234</v>
      </c>
      <c r="C63" s="570">
        <v>5</v>
      </c>
      <c r="D63" s="488" t="s">
        <v>150</v>
      </c>
      <c r="E63" s="513">
        <v>5</v>
      </c>
      <c r="F63" s="514">
        <f t="shared" si="27"/>
        <v>150</v>
      </c>
      <c r="G63" s="339">
        <f>SUM(H63+I63+J63)</f>
        <v>72</v>
      </c>
      <c r="H63" s="514">
        <v>36</v>
      </c>
      <c r="I63" s="515"/>
      <c r="J63" s="515">
        <v>36</v>
      </c>
      <c r="K63" s="339">
        <f t="shared" si="29"/>
        <v>78</v>
      </c>
      <c r="L63" s="568">
        <f>G63/18</f>
        <v>4</v>
      </c>
      <c r="M63" s="569">
        <f>G63/18</f>
        <v>4</v>
      </c>
      <c r="N63" s="570" t="s">
        <v>251</v>
      </c>
      <c r="O63" s="478">
        <f t="shared" ref="O63" si="31">G63/F63*100</f>
        <v>48</v>
      </c>
      <c r="P63" s="479" t="s">
        <v>236</v>
      </c>
    </row>
    <row r="64" spans="1:16" ht="15" customHeight="1" x14ac:dyDescent="0.3">
      <c r="A64" s="472" t="s">
        <v>94</v>
      </c>
      <c r="B64" s="472" t="s">
        <v>234</v>
      </c>
      <c r="C64" s="570">
        <v>6</v>
      </c>
      <c r="D64" s="474" t="s">
        <v>279</v>
      </c>
      <c r="E64" s="475">
        <v>3</v>
      </c>
      <c r="F64" s="476">
        <f t="shared" si="27"/>
        <v>90</v>
      </c>
      <c r="G64" s="26">
        <f>SUM(H64+I64+J64)</f>
        <v>36</v>
      </c>
      <c r="H64" s="476">
        <v>18</v>
      </c>
      <c r="I64" s="477"/>
      <c r="J64" s="477">
        <v>18</v>
      </c>
      <c r="K64" s="26">
        <f t="shared" si="29"/>
        <v>54</v>
      </c>
      <c r="L64" s="569"/>
      <c r="M64" s="569">
        <f>G64/9</f>
        <v>4</v>
      </c>
      <c r="N64" s="570" t="s">
        <v>250</v>
      </c>
      <c r="O64" s="478">
        <f>G64/F64*100</f>
        <v>40</v>
      </c>
      <c r="P64" s="479" t="s">
        <v>326</v>
      </c>
    </row>
    <row r="65" spans="1:16" ht="14.55" customHeight="1" x14ac:dyDescent="0.3">
      <c r="A65" s="472" t="s">
        <v>94</v>
      </c>
      <c r="B65" s="472" t="s">
        <v>234</v>
      </c>
      <c r="C65" s="570">
        <v>7</v>
      </c>
      <c r="D65" s="488" t="s">
        <v>160</v>
      </c>
      <c r="E65" s="513">
        <v>3</v>
      </c>
      <c r="F65" s="514">
        <f t="shared" si="27"/>
        <v>90</v>
      </c>
      <c r="G65" s="339">
        <f t="shared" ref="G65" si="32">SUM(H65+I65+J65)</f>
        <v>36</v>
      </c>
      <c r="H65" s="514">
        <v>18</v>
      </c>
      <c r="I65" s="515"/>
      <c r="J65" s="515">
        <v>18</v>
      </c>
      <c r="K65" s="339">
        <f t="shared" si="29"/>
        <v>54</v>
      </c>
      <c r="L65" s="569">
        <f>G65/9</f>
        <v>4</v>
      </c>
      <c r="M65" s="569"/>
      <c r="N65" s="598" t="s">
        <v>252</v>
      </c>
      <c r="O65" s="478">
        <f>G65/F65*100</f>
        <v>40</v>
      </c>
      <c r="P65" s="479" t="s">
        <v>236</v>
      </c>
    </row>
    <row r="66" spans="1:16" ht="14.55" customHeight="1" x14ac:dyDescent="0.3">
      <c r="A66" s="472" t="s">
        <v>94</v>
      </c>
      <c r="B66" s="472" t="s">
        <v>234</v>
      </c>
      <c r="C66" s="571">
        <v>8</v>
      </c>
      <c r="D66" s="603" t="s">
        <v>162</v>
      </c>
      <c r="E66" s="513">
        <v>3</v>
      </c>
      <c r="F66" s="514">
        <f t="shared" si="27"/>
        <v>90</v>
      </c>
      <c r="G66" s="339">
        <f>SUM(H66+I66+J66)</f>
        <v>36</v>
      </c>
      <c r="H66" s="514">
        <v>18</v>
      </c>
      <c r="I66" s="515"/>
      <c r="J66" s="515">
        <v>18</v>
      </c>
      <c r="K66" s="339">
        <f>F66-G66</f>
        <v>54</v>
      </c>
      <c r="L66" s="604"/>
      <c r="M66" s="605">
        <f>G66/9</f>
        <v>4</v>
      </c>
      <c r="N66" s="571" t="s">
        <v>250</v>
      </c>
      <c r="O66" s="606">
        <f t="shared" ref="O66" si="33">G66/F66*100</f>
        <v>40</v>
      </c>
      <c r="P66" s="607" t="s">
        <v>247</v>
      </c>
    </row>
    <row r="67" spans="1:16" ht="15.75" customHeight="1" x14ac:dyDescent="0.3">
      <c r="A67" s="472" t="s">
        <v>94</v>
      </c>
      <c r="B67" s="472" t="s">
        <v>234</v>
      </c>
      <c r="C67" s="595">
        <v>9</v>
      </c>
      <c r="D67" s="474" t="s">
        <v>287</v>
      </c>
      <c r="E67" s="475">
        <v>4.5</v>
      </c>
      <c r="F67" s="27">
        <f>E67*30</f>
        <v>135</v>
      </c>
      <c r="G67" s="26">
        <f t="shared" ref="G67" si="34">SUM(H67+I67+J67)</f>
        <v>90</v>
      </c>
      <c r="H67" s="476"/>
      <c r="I67" s="477"/>
      <c r="J67" s="477">
        <v>90</v>
      </c>
      <c r="K67" s="26">
        <f>F67-G67</f>
        <v>45</v>
      </c>
      <c r="L67" s="30"/>
      <c r="M67" s="30"/>
      <c r="N67" s="595" t="s">
        <v>250</v>
      </c>
      <c r="O67" s="478">
        <f>G67/F67*100</f>
        <v>66.666666666666657</v>
      </c>
      <c r="P67" s="479" t="s">
        <v>236</v>
      </c>
    </row>
    <row r="68" spans="1:16" ht="45" customHeight="1" x14ac:dyDescent="0.3">
      <c r="A68" s="472" t="s">
        <v>94</v>
      </c>
      <c r="B68" s="472" t="s">
        <v>237</v>
      </c>
      <c r="C68" s="570">
        <v>10</v>
      </c>
      <c r="D68" s="488" t="s">
        <v>348</v>
      </c>
      <c r="E68" s="510">
        <v>5</v>
      </c>
      <c r="F68" s="511">
        <f t="shared" ref="F68:F69" si="35">E68*30</f>
        <v>150</v>
      </c>
      <c r="G68" s="511">
        <f>H68+I68+J68</f>
        <v>72</v>
      </c>
      <c r="H68" s="460">
        <v>12</v>
      </c>
      <c r="I68" s="460"/>
      <c r="J68" s="460">
        <v>60</v>
      </c>
      <c r="K68" s="512">
        <f t="shared" ref="K68:K69" si="36">F68-G68</f>
        <v>78</v>
      </c>
      <c r="L68" s="569">
        <f>G68/9</f>
        <v>8</v>
      </c>
      <c r="M68" s="569"/>
      <c r="N68" s="598" t="s">
        <v>252</v>
      </c>
      <c r="O68" s="478">
        <f t="shared" ref="O68:O69" si="37">G68/F68*100</f>
        <v>48</v>
      </c>
      <c r="P68" s="494" t="s">
        <v>236</v>
      </c>
    </row>
    <row r="69" spans="1:16" ht="30" customHeight="1" x14ac:dyDescent="0.3">
      <c r="A69" s="472" t="s">
        <v>94</v>
      </c>
      <c r="B69" s="472" t="s">
        <v>237</v>
      </c>
      <c r="C69" s="570">
        <v>11</v>
      </c>
      <c r="D69" s="474" t="s">
        <v>355</v>
      </c>
      <c r="E69" s="608">
        <v>5</v>
      </c>
      <c r="F69" s="511">
        <f t="shared" si="35"/>
        <v>150</v>
      </c>
      <c r="G69" s="511">
        <f t="shared" ref="G69" si="38">H69+I69+J69</f>
        <v>72</v>
      </c>
      <c r="H69" s="567">
        <v>36</v>
      </c>
      <c r="I69" s="567"/>
      <c r="J69" s="567">
        <v>36</v>
      </c>
      <c r="K69" s="512">
        <f t="shared" si="36"/>
        <v>78</v>
      </c>
      <c r="L69" s="30"/>
      <c r="M69" s="569">
        <f>G69/9</f>
        <v>8</v>
      </c>
      <c r="N69" s="570" t="s">
        <v>250</v>
      </c>
      <c r="O69" s="478">
        <f t="shared" si="37"/>
        <v>48</v>
      </c>
      <c r="P69" s="494" t="s">
        <v>236</v>
      </c>
    </row>
    <row r="70" spans="1:16" ht="15" customHeight="1" x14ac:dyDescent="0.3">
      <c r="A70" s="472"/>
      <c r="B70" s="472"/>
      <c r="C70" s="414"/>
      <c r="D70" s="489" t="s">
        <v>14</v>
      </c>
      <c r="E70" s="517">
        <f t="shared" ref="E70:M70" si="39">SUM(E59:E69)</f>
        <v>38</v>
      </c>
      <c r="F70" s="516">
        <f t="shared" si="39"/>
        <v>1140</v>
      </c>
      <c r="G70" s="516">
        <f t="shared" si="39"/>
        <v>540</v>
      </c>
      <c r="H70" s="516">
        <f t="shared" si="39"/>
        <v>174</v>
      </c>
      <c r="I70" s="516">
        <f t="shared" si="39"/>
        <v>0</v>
      </c>
      <c r="J70" s="516">
        <f t="shared" si="39"/>
        <v>366</v>
      </c>
      <c r="K70" s="516">
        <f t="shared" si="39"/>
        <v>600</v>
      </c>
      <c r="L70" s="516">
        <f t="shared" si="39"/>
        <v>24</v>
      </c>
      <c r="M70" s="516">
        <f t="shared" si="39"/>
        <v>26</v>
      </c>
      <c r="N70" s="482"/>
      <c r="O70" s="482"/>
      <c r="P70" s="492"/>
    </row>
    <row r="71" spans="1:16" ht="15" customHeight="1" x14ac:dyDescent="0.3">
      <c r="A71" s="472"/>
      <c r="B71" s="472"/>
      <c r="C71" s="472"/>
      <c r="D71" s="483" t="s">
        <v>238</v>
      </c>
      <c r="E71" s="484">
        <f>30-E70</f>
        <v>-8</v>
      </c>
      <c r="F71" s="485"/>
      <c r="G71" s="485"/>
      <c r="H71" s="485"/>
      <c r="I71" s="485"/>
      <c r="J71" s="485"/>
      <c r="K71" s="485"/>
      <c r="L71" s="485"/>
      <c r="M71" s="485"/>
      <c r="N71" s="485"/>
      <c r="O71" s="486"/>
      <c r="P71" s="487"/>
    </row>
    <row r="72" spans="1:16" ht="15" customHeight="1" x14ac:dyDescent="0.3">
      <c r="A72" s="472"/>
      <c r="B72" s="472"/>
      <c r="C72" s="944" t="s">
        <v>253</v>
      </c>
      <c r="D72" s="944"/>
      <c r="E72" s="944"/>
      <c r="F72" s="944"/>
      <c r="G72" s="944"/>
      <c r="H72" s="944"/>
      <c r="I72" s="944"/>
      <c r="J72" s="944"/>
      <c r="K72" s="944"/>
      <c r="L72" s="944"/>
      <c r="M72" s="944"/>
      <c r="N72" s="944"/>
      <c r="O72" s="944"/>
      <c r="P72" s="944"/>
    </row>
    <row r="73" spans="1:16" ht="15" customHeight="1" x14ac:dyDescent="0.3">
      <c r="A73" s="472"/>
      <c r="B73" s="472"/>
      <c r="C73" s="945" t="s">
        <v>0</v>
      </c>
      <c r="D73" s="946" t="s">
        <v>220</v>
      </c>
      <c r="E73" s="947" t="s">
        <v>221</v>
      </c>
      <c r="F73" s="949" t="s">
        <v>222</v>
      </c>
      <c r="G73" s="949"/>
      <c r="H73" s="949"/>
      <c r="I73" s="949"/>
      <c r="J73" s="949"/>
      <c r="K73" s="729"/>
      <c r="L73" s="950" t="s">
        <v>223</v>
      </c>
      <c r="M73" s="951"/>
      <c r="N73" s="947" t="s">
        <v>224</v>
      </c>
      <c r="O73" s="947" t="s">
        <v>225</v>
      </c>
      <c r="P73" s="947" t="s">
        <v>226</v>
      </c>
    </row>
    <row r="74" spans="1:16" ht="14.4" customHeight="1" x14ac:dyDescent="0.3">
      <c r="A74" s="472"/>
      <c r="B74" s="472"/>
      <c r="C74" s="945"/>
      <c r="D74" s="946"/>
      <c r="E74" s="947"/>
      <c r="F74" s="947" t="s">
        <v>9</v>
      </c>
      <c r="G74" s="959" t="s">
        <v>227</v>
      </c>
      <c r="H74" s="959"/>
      <c r="I74" s="959"/>
      <c r="J74" s="959"/>
      <c r="K74" s="947" t="s">
        <v>228</v>
      </c>
      <c r="L74" s="952"/>
      <c r="M74" s="953"/>
      <c r="N74" s="947"/>
      <c r="O74" s="947"/>
      <c r="P74" s="947"/>
    </row>
    <row r="75" spans="1:16" ht="14.4" customHeight="1" x14ac:dyDescent="0.3">
      <c r="A75" s="472"/>
      <c r="B75" s="472"/>
      <c r="C75" s="945"/>
      <c r="D75" s="946"/>
      <c r="E75" s="947"/>
      <c r="F75" s="729"/>
      <c r="G75" s="947" t="s">
        <v>229</v>
      </c>
      <c r="H75" s="949" t="s">
        <v>230</v>
      </c>
      <c r="I75" s="729"/>
      <c r="J75" s="729"/>
      <c r="K75" s="729"/>
      <c r="L75" s="952"/>
      <c r="M75" s="953"/>
      <c r="N75" s="947"/>
      <c r="O75" s="947"/>
      <c r="P75" s="947"/>
    </row>
    <row r="76" spans="1:16" ht="14.4" customHeight="1" x14ac:dyDescent="0.3">
      <c r="A76" s="472"/>
      <c r="B76" s="472"/>
      <c r="C76" s="945"/>
      <c r="D76" s="946"/>
      <c r="E76" s="947"/>
      <c r="F76" s="729"/>
      <c r="G76" s="960"/>
      <c r="H76" s="947" t="s">
        <v>15</v>
      </c>
      <c r="I76" s="947" t="s">
        <v>231</v>
      </c>
      <c r="J76" s="947" t="s">
        <v>232</v>
      </c>
      <c r="K76" s="729"/>
      <c r="L76" s="952"/>
      <c r="M76" s="953"/>
      <c r="N76" s="947"/>
      <c r="O76" s="947"/>
      <c r="P76" s="947"/>
    </row>
    <row r="77" spans="1:16" ht="14.4" customHeight="1" x14ac:dyDescent="0.3">
      <c r="A77" s="472"/>
      <c r="B77" s="472"/>
      <c r="C77" s="945"/>
      <c r="D77" s="946"/>
      <c r="E77" s="947"/>
      <c r="F77" s="729"/>
      <c r="G77" s="960"/>
      <c r="H77" s="947"/>
      <c r="I77" s="947"/>
      <c r="J77" s="947"/>
      <c r="K77" s="729"/>
      <c r="L77" s="952"/>
      <c r="M77" s="953"/>
      <c r="N77" s="947"/>
      <c r="O77" s="947"/>
      <c r="P77" s="947"/>
    </row>
    <row r="78" spans="1:16" ht="14.4" customHeight="1" x14ac:dyDescent="0.3">
      <c r="A78" s="472"/>
      <c r="B78" s="472"/>
      <c r="C78" s="945"/>
      <c r="D78" s="946"/>
      <c r="E78" s="947"/>
      <c r="F78" s="729"/>
      <c r="G78" s="960"/>
      <c r="H78" s="947"/>
      <c r="I78" s="947"/>
      <c r="J78" s="947"/>
      <c r="K78" s="729"/>
      <c r="L78" s="952"/>
      <c r="M78" s="953"/>
      <c r="N78" s="947"/>
      <c r="O78" s="947"/>
      <c r="P78" s="947"/>
    </row>
    <row r="79" spans="1:16" ht="14.4" customHeight="1" x14ac:dyDescent="0.3">
      <c r="A79" s="472"/>
      <c r="B79" s="472"/>
      <c r="C79" s="945"/>
      <c r="D79" s="946"/>
      <c r="E79" s="948"/>
      <c r="F79" s="921"/>
      <c r="G79" s="961"/>
      <c r="H79" s="948"/>
      <c r="I79" s="948"/>
      <c r="J79" s="948"/>
      <c r="K79" s="921"/>
      <c r="L79" s="954"/>
      <c r="M79" s="955"/>
      <c r="N79" s="947"/>
      <c r="O79" s="947"/>
      <c r="P79" s="947"/>
    </row>
    <row r="80" spans="1:16" ht="14.4" customHeight="1" x14ac:dyDescent="0.3">
      <c r="A80" s="472" t="s">
        <v>94</v>
      </c>
      <c r="B80" s="472" t="s">
        <v>234</v>
      </c>
      <c r="C80" s="570">
        <v>1</v>
      </c>
      <c r="D80" s="474" t="s">
        <v>191</v>
      </c>
      <c r="E80" s="609">
        <v>2</v>
      </c>
      <c r="F80" s="571">
        <f t="shared" ref="F80:F85" si="40">E80*30</f>
        <v>60</v>
      </c>
      <c r="G80" s="339">
        <f t="shared" ref="G80:G85" si="41">SUM(H80+I80+J80)</f>
        <v>30</v>
      </c>
      <c r="H80" s="571"/>
      <c r="I80" s="571"/>
      <c r="J80" s="571">
        <v>30</v>
      </c>
      <c r="K80" s="571">
        <f t="shared" ref="K80:K84" si="42">F80-G80</f>
        <v>30</v>
      </c>
      <c r="L80" s="943">
        <f>G80/15</f>
        <v>2</v>
      </c>
      <c r="M80" s="943"/>
      <c r="N80" s="570" t="s">
        <v>233</v>
      </c>
      <c r="O80" s="478">
        <f>G80/F80*100</f>
        <v>50</v>
      </c>
      <c r="P80" s="494" t="s">
        <v>236</v>
      </c>
    </row>
    <row r="81" spans="1:16" ht="14.4" customHeight="1" x14ac:dyDescent="0.3">
      <c r="A81" s="472" t="s">
        <v>94</v>
      </c>
      <c r="B81" s="472" t="s">
        <v>234</v>
      </c>
      <c r="C81" s="570">
        <v>2</v>
      </c>
      <c r="D81" s="488" t="s">
        <v>157</v>
      </c>
      <c r="E81" s="475">
        <v>4</v>
      </c>
      <c r="F81" s="476">
        <f t="shared" si="40"/>
        <v>120</v>
      </c>
      <c r="G81" s="26">
        <f t="shared" si="41"/>
        <v>60</v>
      </c>
      <c r="H81" s="27">
        <v>30</v>
      </c>
      <c r="I81" s="27"/>
      <c r="J81" s="27">
        <v>30</v>
      </c>
      <c r="K81" s="26">
        <f t="shared" si="42"/>
        <v>60</v>
      </c>
      <c r="L81" s="957">
        <f>G81/15</f>
        <v>4</v>
      </c>
      <c r="M81" s="943"/>
      <c r="N81" s="570" t="s">
        <v>235</v>
      </c>
      <c r="O81" s="478">
        <f>G81/F81*100</f>
        <v>50</v>
      </c>
      <c r="P81" s="479" t="s">
        <v>236</v>
      </c>
    </row>
    <row r="82" spans="1:16" ht="15.75" customHeight="1" x14ac:dyDescent="0.3">
      <c r="A82" s="472" t="s">
        <v>94</v>
      </c>
      <c r="B82" s="472" t="s">
        <v>234</v>
      </c>
      <c r="C82" s="570">
        <v>3</v>
      </c>
      <c r="D82" s="488" t="s">
        <v>51</v>
      </c>
      <c r="E82" s="513">
        <v>4</v>
      </c>
      <c r="F82" s="514">
        <f t="shared" si="40"/>
        <v>120</v>
      </c>
      <c r="G82" s="339">
        <f t="shared" si="41"/>
        <v>60</v>
      </c>
      <c r="H82" s="99">
        <v>30</v>
      </c>
      <c r="I82" s="99"/>
      <c r="J82" s="99">
        <v>30</v>
      </c>
      <c r="K82" s="339">
        <f t="shared" si="42"/>
        <v>60</v>
      </c>
      <c r="L82" s="957">
        <f>G82/15</f>
        <v>4</v>
      </c>
      <c r="M82" s="943"/>
      <c r="N82" s="570" t="s">
        <v>233</v>
      </c>
      <c r="O82" s="478">
        <f>G82/F82*100</f>
        <v>50</v>
      </c>
      <c r="P82" s="479" t="s">
        <v>236</v>
      </c>
    </row>
    <row r="83" spans="1:16" ht="15" customHeight="1" x14ac:dyDescent="0.3">
      <c r="A83" s="472" t="s">
        <v>94</v>
      </c>
      <c r="B83" s="472" t="s">
        <v>234</v>
      </c>
      <c r="C83" s="571">
        <v>4</v>
      </c>
      <c r="D83" s="603" t="s">
        <v>282</v>
      </c>
      <c r="E83" s="513">
        <v>4</v>
      </c>
      <c r="F83" s="514">
        <f t="shared" si="40"/>
        <v>120</v>
      </c>
      <c r="G83" s="339">
        <f t="shared" si="41"/>
        <v>60</v>
      </c>
      <c r="H83" s="99">
        <v>30</v>
      </c>
      <c r="I83" s="99"/>
      <c r="J83" s="99">
        <v>30</v>
      </c>
      <c r="K83" s="339">
        <f t="shared" si="42"/>
        <v>60</v>
      </c>
      <c r="L83" s="973">
        <f>G83/15</f>
        <v>4</v>
      </c>
      <c r="M83" s="974"/>
      <c r="N83" s="571" t="s">
        <v>233</v>
      </c>
      <c r="O83" s="606">
        <f>G83/F83*100</f>
        <v>50</v>
      </c>
      <c r="P83" s="607" t="s">
        <v>247</v>
      </c>
    </row>
    <row r="84" spans="1:16" ht="15" customHeight="1" x14ac:dyDescent="0.3">
      <c r="A84" s="472" t="s">
        <v>94</v>
      </c>
      <c r="B84" s="472" t="s">
        <v>234</v>
      </c>
      <c r="C84" s="570">
        <v>5</v>
      </c>
      <c r="D84" s="488" t="s">
        <v>163</v>
      </c>
      <c r="E84" s="513">
        <v>4</v>
      </c>
      <c r="F84" s="514">
        <f t="shared" si="40"/>
        <v>120</v>
      </c>
      <c r="G84" s="339">
        <f t="shared" si="41"/>
        <v>60</v>
      </c>
      <c r="H84" s="514">
        <v>30</v>
      </c>
      <c r="I84" s="515"/>
      <c r="J84" s="515">
        <v>30</v>
      </c>
      <c r="K84" s="339">
        <f t="shared" si="42"/>
        <v>60</v>
      </c>
      <c r="L84" s="943">
        <f t="shared" ref="L84:L85" si="43">G84/15</f>
        <v>4</v>
      </c>
      <c r="M84" s="943"/>
      <c r="N84" s="570" t="s">
        <v>235</v>
      </c>
      <c r="O84" s="478">
        <f t="shared" ref="O84:O85" si="44">G84/F84*100</f>
        <v>50</v>
      </c>
      <c r="P84" s="479" t="s">
        <v>236</v>
      </c>
    </row>
    <row r="85" spans="1:16" ht="15" customHeight="1" x14ac:dyDescent="0.3">
      <c r="A85" s="472" t="s">
        <v>94</v>
      </c>
      <c r="B85" s="472" t="s">
        <v>234</v>
      </c>
      <c r="C85" s="570">
        <v>6</v>
      </c>
      <c r="D85" s="488" t="s">
        <v>155</v>
      </c>
      <c r="E85" s="475">
        <v>4</v>
      </c>
      <c r="F85" s="476">
        <f t="shared" si="40"/>
        <v>120</v>
      </c>
      <c r="G85" s="26">
        <f t="shared" si="41"/>
        <v>60</v>
      </c>
      <c r="H85" s="476">
        <v>30</v>
      </c>
      <c r="I85" s="477"/>
      <c r="J85" s="477">
        <v>30</v>
      </c>
      <c r="K85" s="26">
        <f>F85-G85</f>
        <v>60</v>
      </c>
      <c r="L85" s="943">
        <f t="shared" si="43"/>
        <v>4</v>
      </c>
      <c r="M85" s="943"/>
      <c r="N85" s="570" t="s">
        <v>235</v>
      </c>
      <c r="O85" s="478">
        <f t="shared" si="44"/>
        <v>50</v>
      </c>
      <c r="P85" s="479" t="s">
        <v>236</v>
      </c>
    </row>
    <row r="86" spans="1:16" ht="15" customHeight="1" x14ac:dyDescent="0.3">
      <c r="A86" s="472"/>
      <c r="B86" s="472"/>
      <c r="C86" s="414"/>
      <c r="D86" s="489" t="s">
        <v>14</v>
      </c>
      <c r="E86" s="517">
        <f t="shared" ref="E86:L86" si="45">SUM(E80:E85)</f>
        <v>22</v>
      </c>
      <c r="F86" s="490">
        <f t="shared" si="45"/>
        <v>660</v>
      </c>
      <c r="G86" s="490">
        <f t="shared" si="45"/>
        <v>330</v>
      </c>
      <c r="H86" s="490">
        <f t="shared" si="45"/>
        <v>150</v>
      </c>
      <c r="I86" s="490">
        <f t="shared" si="45"/>
        <v>0</v>
      </c>
      <c r="J86" s="490">
        <f t="shared" si="45"/>
        <v>180</v>
      </c>
      <c r="K86" s="490">
        <f t="shared" si="45"/>
        <v>330</v>
      </c>
      <c r="L86" s="976">
        <f t="shared" si="45"/>
        <v>22</v>
      </c>
      <c r="M86" s="977"/>
      <c r="N86" s="482">
        <f>SUM(N82:N85)</f>
        <v>0</v>
      </c>
      <c r="O86" s="482"/>
      <c r="P86" s="491"/>
    </row>
    <row r="87" spans="1:16" ht="15" customHeight="1" x14ac:dyDescent="0.3">
      <c r="A87" s="472"/>
      <c r="B87" s="472"/>
      <c r="C87" s="472"/>
      <c r="D87" s="483" t="s">
        <v>238</v>
      </c>
      <c r="E87" s="484">
        <f>30-E86</f>
        <v>8</v>
      </c>
      <c r="F87" s="486"/>
      <c r="G87" s="486"/>
      <c r="H87" s="486"/>
      <c r="I87" s="486"/>
      <c r="J87" s="486"/>
      <c r="K87" s="486"/>
      <c r="L87" s="486"/>
      <c r="M87" s="486"/>
      <c r="N87" s="486"/>
      <c r="O87" s="486"/>
      <c r="P87" s="487"/>
    </row>
    <row r="88" spans="1:16" ht="14.4" customHeight="1" x14ac:dyDescent="0.3">
      <c r="A88" s="472"/>
      <c r="B88" s="472"/>
      <c r="C88" s="944" t="s">
        <v>254</v>
      </c>
      <c r="D88" s="944"/>
      <c r="E88" s="944"/>
      <c r="F88" s="944"/>
      <c r="G88" s="944"/>
      <c r="H88" s="944"/>
      <c r="I88" s="944"/>
      <c r="J88" s="944"/>
      <c r="K88" s="944"/>
      <c r="L88" s="944"/>
      <c r="M88" s="944"/>
      <c r="N88" s="944"/>
      <c r="O88" s="944"/>
      <c r="P88" s="944"/>
    </row>
    <row r="89" spans="1:16" ht="14.4" customHeight="1" x14ac:dyDescent="0.3">
      <c r="A89" s="472"/>
      <c r="B89" s="472"/>
      <c r="C89" s="945" t="s">
        <v>0</v>
      </c>
      <c r="D89" s="946" t="s">
        <v>220</v>
      </c>
      <c r="E89" s="947" t="s">
        <v>221</v>
      </c>
      <c r="F89" s="949" t="s">
        <v>222</v>
      </c>
      <c r="G89" s="949"/>
      <c r="H89" s="949"/>
      <c r="I89" s="949"/>
      <c r="J89" s="949"/>
      <c r="K89" s="729"/>
      <c r="L89" s="964" t="s">
        <v>223</v>
      </c>
      <c r="M89" s="965"/>
      <c r="N89" s="947" t="s">
        <v>224</v>
      </c>
      <c r="O89" s="947" t="s">
        <v>225</v>
      </c>
      <c r="P89" s="947" t="s">
        <v>226</v>
      </c>
    </row>
    <row r="90" spans="1:16" ht="14.4" customHeight="1" x14ac:dyDescent="0.3">
      <c r="A90" s="472"/>
      <c r="B90" s="472"/>
      <c r="C90" s="945"/>
      <c r="D90" s="946"/>
      <c r="E90" s="947"/>
      <c r="F90" s="947" t="s">
        <v>9</v>
      </c>
      <c r="G90" s="959" t="s">
        <v>227</v>
      </c>
      <c r="H90" s="959"/>
      <c r="I90" s="959"/>
      <c r="J90" s="959"/>
      <c r="K90" s="947" t="s">
        <v>228</v>
      </c>
      <c r="L90" s="966"/>
      <c r="M90" s="967"/>
      <c r="N90" s="947"/>
      <c r="O90" s="947"/>
      <c r="P90" s="947"/>
    </row>
    <row r="91" spans="1:16" ht="14.4" customHeight="1" x14ac:dyDescent="0.3">
      <c r="A91" s="472"/>
      <c r="B91" s="472"/>
      <c r="C91" s="945"/>
      <c r="D91" s="946"/>
      <c r="E91" s="947"/>
      <c r="F91" s="729"/>
      <c r="G91" s="947" t="s">
        <v>229</v>
      </c>
      <c r="H91" s="949" t="s">
        <v>230</v>
      </c>
      <c r="I91" s="729"/>
      <c r="J91" s="729"/>
      <c r="K91" s="729"/>
      <c r="L91" s="966"/>
      <c r="M91" s="967"/>
      <c r="N91" s="947"/>
      <c r="O91" s="947"/>
      <c r="P91" s="947"/>
    </row>
    <row r="92" spans="1:16" ht="14.4" customHeight="1" x14ac:dyDescent="0.3">
      <c r="A92" s="472"/>
      <c r="B92" s="472"/>
      <c r="C92" s="945"/>
      <c r="D92" s="946"/>
      <c r="E92" s="947"/>
      <c r="F92" s="729"/>
      <c r="G92" s="960"/>
      <c r="H92" s="947" t="s">
        <v>15</v>
      </c>
      <c r="I92" s="947" t="s">
        <v>231</v>
      </c>
      <c r="J92" s="947" t="s">
        <v>232</v>
      </c>
      <c r="K92" s="729"/>
      <c r="L92" s="966"/>
      <c r="M92" s="967"/>
      <c r="N92" s="947"/>
      <c r="O92" s="947"/>
      <c r="P92" s="947"/>
    </row>
    <row r="93" spans="1:16" ht="28.05" customHeight="1" x14ac:dyDescent="0.3">
      <c r="A93" s="472"/>
      <c r="B93" s="472"/>
      <c r="C93" s="945"/>
      <c r="D93" s="946"/>
      <c r="E93" s="947"/>
      <c r="F93" s="729"/>
      <c r="G93" s="960"/>
      <c r="H93" s="947"/>
      <c r="I93" s="947"/>
      <c r="J93" s="947"/>
      <c r="K93" s="729"/>
      <c r="L93" s="966"/>
      <c r="M93" s="967"/>
      <c r="N93" s="947"/>
      <c r="O93" s="947"/>
      <c r="P93" s="947"/>
    </row>
    <row r="94" spans="1:16" ht="14.4" customHeight="1" x14ac:dyDescent="0.3">
      <c r="A94" s="472"/>
      <c r="B94" s="472"/>
      <c r="C94" s="945"/>
      <c r="D94" s="946"/>
      <c r="E94" s="947"/>
      <c r="F94" s="729"/>
      <c r="G94" s="960"/>
      <c r="H94" s="947"/>
      <c r="I94" s="947"/>
      <c r="J94" s="947"/>
      <c r="K94" s="729"/>
      <c r="L94" s="968"/>
      <c r="M94" s="969"/>
      <c r="N94" s="947"/>
      <c r="O94" s="947"/>
      <c r="P94" s="947"/>
    </row>
    <row r="95" spans="1:16" ht="14.4" customHeight="1" x14ac:dyDescent="0.3">
      <c r="A95" s="472"/>
      <c r="B95" s="472"/>
      <c r="C95" s="945"/>
      <c r="D95" s="972"/>
      <c r="E95" s="948"/>
      <c r="F95" s="921"/>
      <c r="G95" s="961"/>
      <c r="H95" s="948"/>
      <c r="I95" s="948"/>
      <c r="J95" s="948"/>
      <c r="K95" s="921"/>
      <c r="L95" s="468" t="s">
        <v>25</v>
      </c>
      <c r="M95" s="468" t="s">
        <v>26</v>
      </c>
      <c r="N95" s="948"/>
      <c r="O95" s="948"/>
      <c r="P95" s="948"/>
    </row>
    <row r="96" spans="1:16" ht="14.4" customHeight="1" x14ac:dyDescent="0.3">
      <c r="A96" s="472" t="s">
        <v>94</v>
      </c>
      <c r="B96" s="472" t="s">
        <v>234</v>
      </c>
      <c r="C96" s="570">
        <v>1</v>
      </c>
      <c r="D96" s="488" t="s">
        <v>191</v>
      </c>
      <c r="E96" s="480">
        <v>2.5</v>
      </c>
      <c r="F96" s="570">
        <f t="shared" ref="F96:F101" si="46">E96*30</f>
        <v>75</v>
      </c>
      <c r="G96" s="26">
        <f t="shared" ref="G96:G102" si="47">SUM(H96+I96+J96)</f>
        <v>34</v>
      </c>
      <c r="H96" s="570"/>
      <c r="I96" s="570"/>
      <c r="J96" s="570">
        <v>34</v>
      </c>
      <c r="K96" s="570">
        <f t="shared" ref="K96:K99" si="48">F96-G96</f>
        <v>41</v>
      </c>
      <c r="L96" s="568">
        <f>G96/17</f>
        <v>2</v>
      </c>
      <c r="M96" s="569">
        <f>G96/17</f>
        <v>2</v>
      </c>
      <c r="N96" s="570" t="s">
        <v>258</v>
      </c>
      <c r="O96" s="478">
        <f t="shared" ref="O96" si="49">G96/F96*100</f>
        <v>45.333333333333329</v>
      </c>
      <c r="P96" s="494" t="s">
        <v>236</v>
      </c>
    </row>
    <row r="97" spans="1:16" ht="14.4" customHeight="1" x14ac:dyDescent="0.3">
      <c r="A97" s="472" t="s">
        <v>94</v>
      </c>
      <c r="B97" s="472" t="s">
        <v>234</v>
      </c>
      <c r="C97" s="570">
        <v>2</v>
      </c>
      <c r="D97" s="474" t="s">
        <v>51</v>
      </c>
      <c r="E97" s="475">
        <v>5</v>
      </c>
      <c r="F97" s="476">
        <f t="shared" si="46"/>
        <v>150</v>
      </c>
      <c r="G97" s="26">
        <f t="shared" si="47"/>
        <v>68</v>
      </c>
      <c r="H97" s="27">
        <v>34</v>
      </c>
      <c r="I97" s="27"/>
      <c r="J97" s="27">
        <v>34</v>
      </c>
      <c r="K97" s="26">
        <f t="shared" si="48"/>
        <v>82</v>
      </c>
      <c r="L97" s="568">
        <f>G97/17</f>
        <v>4</v>
      </c>
      <c r="M97" s="569">
        <f>G97/17</f>
        <v>4</v>
      </c>
      <c r="N97" s="570" t="s">
        <v>256</v>
      </c>
      <c r="O97" s="478">
        <f>G97/F97*100</f>
        <v>45.333333333333329</v>
      </c>
      <c r="P97" s="479" t="s">
        <v>236</v>
      </c>
    </row>
    <row r="98" spans="1:16" ht="14.4" customHeight="1" x14ac:dyDescent="0.3">
      <c r="A98" s="472" t="s">
        <v>94</v>
      </c>
      <c r="B98" s="472" t="s">
        <v>234</v>
      </c>
      <c r="C98" s="570">
        <v>3</v>
      </c>
      <c r="D98" s="474" t="s">
        <v>158</v>
      </c>
      <c r="E98" s="475">
        <v>1</v>
      </c>
      <c r="F98" s="476">
        <f t="shared" si="46"/>
        <v>30</v>
      </c>
      <c r="G98" s="26">
        <f t="shared" si="47"/>
        <v>16</v>
      </c>
      <c r="H98" s="27"/>
      <c r="I98" s="27"/>
      <c r="J98" s="27">
        <v>16</v>
      </c>
      <c r="K98" s="26">
        <f t="shared" si="48"/>
        <v>14</v>
      </c>
      <c r="L98" s="568"/>
      <c r="M98" s="569">
        <f>G98/8</f>
        <v>2</v>
      </c>
      <c r="N98" s="570" t="s">
        <v>26</v>
      </c>
      <c r="O98" s="478">
        <f>G98/F98*100</f>
        <v>53.333333333333336</v>
      </c>
      <c r="P98" s="479" t="s">
        <v>236</v>
      </c>
    </row>
    <row r="99" spans="1:16" ht="14.4" customHeight="1" x14ac:dyDescent="0.3">
      <c r="A99" s="472" t="s">
        <v>94</v>
      </c>
      <c r="B99" s="472" t="s">
        <v>234</v>
      </c>
      <c r="C99" s="570">
        <v>4</v>
      </c>
      <c r="D99" s="488" t="s">
        <v>282</v>
      </c>
      <c r="E99" s="513">
        <v>3</v>
      </c>
      <c r="F99" s="514">
        <f t="shared" si="46"/>
        <v>90</v>
      </c>
      <c r="G99" s="339">
        <f t="shared" si="47"/>
        <v>36</v>
      </c>
      <c r="H99" s="99">
        <v>18</v>
      </c>
      <c r="I99" s="99"/>
      <c r="J99" s="99">
        <v>18</v>
      </c>
      <c r="K99" s="339">
        <f t="shared" si="48"/>
        <v>54</v>
      </c>
      <c r="L99" s="568">
        <f>G99/9</f>
        <v>4</v>
      </c>
      <c r="M99" s="569"/>
      <c r="N99" s="598" t="s">
        <v>255</v>
      </c>
      <c r="O99" s="478">
        <f>G99/F99*100</f>
        <v>40</v>
      </c>
      <c r="P99" s="479" t="s">
        <v>247</v>
      </c>
    </row>
    <row r="100" spans="1:16" ht="15" customHeight="1" x14ac:dyDescent="0.3">
      <c r="A100" s="472" t="s">
        <v>94</v>
      </c>
      <c r="B100" s="472" t="s">
        <v>234</v>
      </c>
      <c r="C100" s="570">
        <v>5</v>
      </c>
      <c r="D100" s="488" t="s">
        <v>45</v>
      </c>
      <c r="E100" s="513">
        <v>3</v>
      </c>
      <c r="F100" s="514">
        <f t="shared" si="46"/>
        <v>90</v>
      </c>
      <c r="G100" s="339">
        <f t="shared" si="47"/>
        <v>32</v>
      </c>
      <c r="H100" s="514">
        <v>8</v>
      </c>
      <c r="I100" s="515"/>
      <c r="J100" s="515">
        <v>24</v>
      </c>
      <c r="K100" s="339">
        <f>F100-G100</f>
        <v>58</v>
      </c>
      <c r="L100" s="569"/>
      <c r="M100" s="569">
        <f>G100/8</f>
        <v>4</v>
      </c>
      <c r="N100" s="570" t="s">
        <v>258</v>
      </c>
      <c r="O100" s="478">
        <f t="shared" ref="O100:O101" si="50">G100/F100*100</f>
        <v>35.555555555555557</v>
      </c>
      <c r="P100" s="479" t="s">
        <v>236</v>
      </c>
    </row>
    <row r="101" spans="1:16" ht="15.75" customHeight="1" x14ac:dyDescent="0.3">
      <c r="A101" s="472" t="s">
        <v>94</v>
      </c>
      <c r="B101" s="472" t="s">
        <v>234</v>
      </c>
      <c r="C101" s="570">
        <v>6</v>
      </c>
      <c r="D101" s="488" t="s">
        <v>152</v>
      </c>
      <c r="E101" s="475">
        <v>3</v>
      </c>
      <c r="F101" s="476">
        <f t="shared" si="46"/>
        <v>90</v>
      </c>
      <c r="G101" s="26">
        <f t="shared" si="47"/>
        <v>32</v>
      </c>
      <c r="H101" s="27">
        <v>16</v>
      </c>
      <c r="I101" s="27">
        <v>8</v>
      </c>
      <c r="J101" s="27">
        <v>8</v>
      </c>
      <c r="K101" s="26">
        <f t="shared" ref="K101" si="51">F101-G101</f>
        <v>58</v>
      </c>
      <c r="L101" s="568"/>
      <c r="M101" s="569">
        <f>G101/8</f>
        <v>4</v>
      </c>
      <c r="N101" s="570" t="s">
        <v>258</v>
      </c>
      <c r="O101" s="478">
        <f t="shared" si="50"/>
        <v>35.555555555555557</v>
      </c>
      <c r="P101" s="479" t="s">
        <v>245</v>
      </c>
    </row>
    <row r="102" spans="1:16" ht="15.75" customHeight="1" x14ac:dyDescent="0.3">
      <c r="A102" s="496" t="s">
        <v>94</v>
      </c>
      <c r="B102" s="496" t="s">
        <v>234</v>
      </c>
      <c r="C102" s="570">
        <v>7</v>
      </c>
      <c r="D102" s="474" t="s">
        <v>68</v>
      </c>
      <c r="E102" s="475">
        <v>6.5</v>
      </c>
      <c r="F102" s="27">
        <f>E102*30</f>
        <v>195</v>
      </c>
      <c r="G102" s="26">
        <f t="shared" si="47"/>
        <v>132</v>
      </c>
      <c r="H102" s="476"/>
      <c r="I102" s="477"/>
      <c r="J102" s="477">
        <v>132</v>
      </c>
      <c r="K102" s="26">
        <f>F102-G102</f>
        <v>63</v>
      </c>
      <c r="L102" s="30"/>
      <c r="M102" s="30"/>
      <c r="N102" s="570" t="s">
        <v>258</v>
      </c>
      <c r="O102" s="478">
        <f>G102/F102*100</f>
        <v>67.692307692307693</v>
      </c>
      <c r="P102" s="479" t="s">
        <v>236</v>
      </c>
    </row>
    <row r="103" spans="1:16" ht="15.75" customHeight="1" x14ac:dyDescent="0.3">
      <c r="A103" s="472" t="s">
        <v>94</v>
      </c>
      <c r="B103" s="472" t="s">
        <v>234</v>
      </c>
      <c r="C103" s="570">
        <v>8</v>
      </c>
      <c r="D103" s="488" t="s">
        <v>149</v>
      </c>
      <c r="E103" s="475">
        <v>3</v>
      </c>
      <c r="F103" s="27">
        <f>E103*30</f>
        <v>90</v>
      </c>
      <c r="G103" s="26">
        <f>SUM(H103+I103+J103)</f>
        <v>0</v>
      </c>
      <c r="H103" s="476"/>
      <c r="I103" s="477"/>
      <c r="J103" s="477"/>
      <c r="K103" s="26">
        <f>F103-G103</f>
        <v>90</v>
      </c>
      <c r="L103" s="568"/>
      <c r="M103" s="569"/>
      <c r="N103" s="570" t="s">
        <v>26</v>
      </c>
      <c r="O103" s="478"/>
      <c r="P103" s="494" t="s">
        <v>236</v>
      </c>
    </row>
    <row r="104" spans="1:16" ht="45" customHeight="1" x14ac:dyDescent="0.3">
      <c r="A104" s="472" t="s">
        <v>94</v>
      </c>
      <c r="B104" s="472" t="s">
        <v>237</v>
      </c>
      <c r="C104" s="570">
        <v>9</v>
      </c>
      <c r="D104" s="488" t="s">
        <v>350</v>
      </c>
      <c r="E104" s="510">
        <v>5</v>
      </c>
      <c r="F104" s="511">
        <f t="shared" ref="F104:F105" si="52">E104*30</f>
        <v>150</v>
      </c>
      <c r="G104" s="511">
        <f>H104+I104+J104</f>
        <v>50</v>
      </c>
      <c r="H104" s="460">
        <v>26</v>
      </c>
      <c r="I104" s="460"/>
      <c r="J104" s="460">
        <v>24</v>
      </c>
      <c r="K104" s="512">
        <f t="shared" ref="K104:K105" si="53">F104-G104</f>
        <v>100</v>
      </c>
      <c r="L104" s="569"/>
      <c r="M104" s="569">
        <f>G104/8</f>
        <v>6.25</v>
      </c>
      <c r="N104" s="570" t="s">
        <v>256</v>
      </c>
      <c r="O104" s="478">
        <f t="shared" ref="O104:O105" si="54">G104/F104*100</f>
        <v>33.333333333333329</v>
      </c>
      <c r="P104" s="494" t="s">
        <v>236</v>
      </c>
    </row>
    <row r="105" spans="1:16" ht="30" customHeight="1" x14ac:dyDescent="0.3">
      <c r="A105" s="472" t="s">
        <v>94</v>
      </c>
      <c r="B105" s="472" t="s">
        <v>237</v>
      </c>
      <c r="C105" s="570">
        <v>10</v>
      </c>
      <c r="D105" s="488" t="s">
        <v>340</v>
      </c>
      <c r="E105" s="510">
        <v>6</v>
      </c>
      <c r="F105" s="511">
        <f t="shared" si="52"/>
        <v>180</v>
      </c>
      <c r="G105" s="511">
        <f>H105+I105+J105</f>
        <v>72</v>
      </c>
      <c r="H105" s="460">
        <v>12</v>
      </c>
      <c r="I105" s="460"/>
      <c r="J105" s="460">
        <v>60</v>
      </c>
      <c r="K105" s="512">
        <f t="shared" si="53"/>
        <v>108</v>
      </c>
      <c r="L105" s="569">
        <f>G105/9</f>
        <v>8</v>
      </c>
      <c r="M105" s="569"/>
      <c r="N105" s="598" t="s">
        <v>257</v>
      </c>
      <c r="O105" s="478">
        <f t="shared" si="54"/>
        <v>40</v>
      </c>
      <c r="P105" s="494" t="s">
        <v>236</v>
      </c>
    </row>
    <row r="106" spans="1:16" ht="15.75" customHeight="1" x14ac:dyDescent="0.3">
      <c r="A106" s="472"/>
      <c r="B106" s="472"/>
      <c r="C106" s="414"/>
      <c r="D106" s="481" t="s">
        <v>14</v>
      </c>
      <c r="E106" s="517">
        <f t="shared" ref="E106:M106" si="55">SUM(E96:E105)</f>
        <v>38</v>
      </c>
      <c r="F106" s="490">
        <f t="shared" si="55"/>
        <v>1140</v>
      </c>
      <c r="G106" s="490">
        <f t="shared" si="55"/>
        <v>472</v>
      </c>
      <c r="H106" s="490">
        <f t="shared" si="55"/>
        <v>114</v>
      </c>
      <c r="I106" s="490">
        <f t="shared" si="55"/>
        <v>8</v>
      </c>
      <c r="J106" s="490">
        <f t="shared" si="55"/>
        <v>350</v>
      </c>
      <c r="K106" s="490">
        <f t="shared" si="55"/>
        <v>668</v>
      </c>
      <c r="L106" s="490">
        <f t="shared" si="55"/>
        <v>18</v>
      </c>
      <c r="M106" s="490">
        <f t="shared" si="55"/>
        <v>22.25</v>
      </c>
      <c r="N106" s="495"/>
      <c r="O106" s="495"/>
      <c r="P106" s="491"/>
    </row>
    <row r="107" spans="1:16" s="507" customFormat="1" ht="15.75" customHeight="1" x14ac:dyDescent="0.3">
      <c r="A107" s="472"/>
      <c r="B107" s="472"/>
      <c r="C107" s="472"/>
      <c r="D107" s="483" t="s">
        <v>238</v>
      </c>
      <c r="E107" s="484">
        <f>30-E106</f>
        <v>-8</v>
      </c>
      <c r="F107" s="485"/>
      <c r="G107" s="485"/>
      <c r="H107" s="485"/>
      <c r="I107" s="485"/>
      <c r="J107" s="485"/>
      <c r="K107" s="485"/>
      <c r="L107" s="485"/>
      <c r="M107" s="485"/>
      <c r="N107" s="485"/>
      <c r="O107" s="485"/>
      <c r="P107" s="487"/>
    </row>
    <row r="108" spans="1:16" s="507" customFormat="1" ht="15.75" customHeight="1" x14ac:dyDescent="0.3">
      <c r="A108" s="472"/>
      <c r="B108" s="472"/>
      <c r="C108" s="472"/>
      <c r="D108" s="483"/>
      <c r="E108" s="484"/>
      <c r="F108" s="485"/>
      <c r="G108" s="485"/>
      <c r="H108" s="485"/>
      <c r="I108" s="485"/>
      <c r="J108" s="485"/>
      <c r="K108" s="485"/>
      <c r="L108" s="485"/>
      <c r="M108" s="485"/>
      <c r="N108" s="485"/>
      <c r="O108" s="485"/>
      <c r="P108" s="487"/>
    </row>
    <row r="109" spans="1:16" s="507" customFormat="1" ht="15.75" customHeight="1" x14ac:dyDescent="0.3">
      <c r="A109" s="472"/>
      <c r="B109" s="472"/>
      <c r="C109" s="472"/>
      <c r="D109" s="483"/>
      <c r="E109" s="484"/>
      <c r="F109" s="485"/>
      <c r="G109" s="485"/>
      <c r="H109" s="485"/>
      <c r="I109" s="485"/>
      <c r="J109" s="485"/>
      <c r="K109" s="485"/>
      <c r="L109" s="485"/>
      <c r="M109" s="485"/>
      <c r="N109" s="485"/>
      <c r="O109" s="485"/>
      <c r="P109" s="487"/>
    </row>
    <row r="110" spans="1:16" s="507" customFormat="1" ht="15.75" customHeight="1" x14ac:dyDescent="0.3">
      <c r="A110" s="472"/>
      <c r="B110" s="472"/>
      <c r="C110" s="496"/>
      <c r="D110" s="483"/>
      <c r="E110" s="484"/>
      <c r="F110" s="485"/>
      <c r="G110" s="485"/>
      <c r="H110" s="485"/>
      <c r="I110" s="485"/>
      <c r="J110" s="485"/>
      <c r="K110" s="485"/>
      <c r="L110" s="485"/>
      <c r="M110" s="485"/>
      <c r="N110" s="485"/>
      <c r="O110" s="485"/>
      <c r="P110" s="497"/>
    </row>
    <row r="111" spans="1:16" s="507" customFormat="1" ht="15.75" customHeight="1" x14ac:dyDescent="0.3">
      <c r="A111" s="472"/>
      <c r="B111" s="472"/>
      <c r="C111" s="472"/>
      <c r="D111" s="498" t="s">
        <v>14</v>
      </c>
      <c r="E111" s="505">
        <f>E112+E113</f>
        <v>180</v>
      </c>
      <c r="F111" s="499">
        <f>F112+F113</f>
        <v>5400</v>
      </c>
      <c r="G111" s="500">
        <f>F111/F111*100</f>
        <v>100</v>
      </c>
      <c r="H111" s="501"/>
      <c r="I111" s="502"/>
      <c r="J111" s="502"/>
      <c r="K111" s="502"/>
      <c r="L111" s="502"/>
      <c r="M111" s="502"/>
      <c r="N111" s="502"/>
      <c r="O111" s="486"/>
      <c r="P111" s="487"/>
    </row>
    <row r="112" spans="1:16" s="507" customFormat="1" ht="15.75" customHeight="1" x14ac:dyDescent="0.3">
      <c r="A112" s="472"/>
      <c r="B112" s="472" t="s">
        <v>234</v>
      </c>
      <c r="C112" s="472"/>
      <c r="D112" s="498" t="s">
        <v>92</v>
      </c>
      <c r="E112" s="500">
        <f>SUMIF(B9:B106,B112,E9:E106)</f>
        <v>135</v>
      </c>
      <c r="F112" s="472">
        <f>E112*30</f>
        <v>4050</v>
      </c>
      <c r="G112" s="500">
        <f>F112/F111*100</f>
        <v>75</v>
      </c>
      <c r="H112" s="472"/>
      <c r="I112" s="486"/>
      <c r="J112" s="503"/>
      <c r="K112" s="503"/>
      <c r="L112" s="503"/>
      <c r="M112" s="503"/>
      <c r="N112" s="486"/>
      <c r="O112" s="486"/>
      <c r="P112" s="487"/>
    </row>
    <row r="113" spans="1:18" s="507" customFormat="1" ht="14.4" customHeight="1" x14ac:dyDescent="0.3">
      <c r="A113" s="472"/>
      <c r="B113" s="472" t="s">
        <v>237</v>
      </c>
      <c r="C113" s="472"/>
      <c r="D113" s="498" t="s">
        <v>259</v>
      </c>
      <c r="E113" s="504">
        <f>SUMIF(B9:B106,B113,E9:E106)</f>
        <v>45</v>
      </c>
      <c r="F113" s="472">
        <f>E113*30</f>
        <v>1350</v>
      </c>
      <c r="G113" s="500">
        <f>F113/F111*100</f>
        <v>25</v>
      </c>
      <c r="H113" s="472"/>
      <c r="I113" s="486"/>
      <c r="J113" s="486"/>
      <c r="K113" s="486"/>
      <c r="L113" s="486"/>
      <c r="M113" s="503"/>
      <c r="N113" s="503"/>
      <c r="O113" s="486"/>
      <c r="P113" s="487"/>
    </row>
    <row r="114" spans="1:18" ht="14.4" customHeight="1" x14ac:dyDescent="0.3">
      <c r="A114" s="472"/>
      <c r="B114" s="472"/>
      <c r="C114" s="472"/>
      <c r="D114" s="498"/>
      <c r="E114" s="472"/>
      <c r="F114" s="472"/>
      <c r="G114" s="472"/>
      <c r="H114" s="472"/>
      <c r="I114" s="486"/>
      <c r="J114" s="486"/>
      <c r="K114" s="486"/>
      <c r="L114" s="486"/>
      <c r="M114" s="486"/>
      <c r="N114" s="486"/>
      <c r="O114" s="486"/>
      <c r="P114" s="487"/>
    </row>
    <row r="115" spans="1:18" ht="14.4" customHeight="1" x14ac:dyDescent="0.3">
      <c r="A115" s="472"/>
      <c r="B115" s="472"/>
      <c r="C115" s="472"/>
      <c r="D115" s="498" t="s">
        <v>260</v>
      </c>
      <c r="E115" s="505">
        <f>E116+E117</f>
        <v>12</v>
      </c>
      <c r="F115" s="506">
        <f>F116+F117</f>
        <v>360</v>
      </c>
      <c r="G115" s="500">
        <f>F115/F115*100</f>
        <v>100</v>
      </c>
      <c r="H115" s="472"/>
      <c r="I115" s="486"/>
      <c r="J115" s="486"/>
      <c r="K115" s="486"/>
      <c r="L115" s="486"/>
      <c r="M115" s="486"/>
      <c r="N115" s="486"/>
      <c r="O115" s="486"/>
      <c r="P115" s="487"/>
    </row>
    <row r="116" spans="1:18" ht="14.4" customHeight="1" x14ac:dyDescent="0.3">
      <c r="A116" s="472" t="s">
        <v>233</v>
      </c>
      <c r="B116" s="472" t="s">
        <v>234</v>
      </c>
      <c r="C116" s="472"/>
      <c r="D116" s="498" t="s">
        <v>92</v>
      </c>
      <c r="E116" s="500">
        <f>SUMIFS(E$9:E$106,A$9:A$106,A116,B$9:B$106,B116)</f>
        <v>3</v>
      </c>
      <c r="F116" s="472">
        <f>E116*30</f>
        <v>90</v>
      </c>
      <c r="G116" s="500">
        <f>F116/F115*100</f>
        <v>25</v>
      </c>
      <c r="H116" s="472"/>
      <c r="I116" s="486"/>
      <c r="J116" s="486"/>
      <c r="K116" s="486"/>
      <c r="L116" s="486"/>
      <c r="M116" s="486"/>
      <c r="N116" s="486"/>
      <c r="O116" s="486"/>
      <c r="P116" s="487"/>
    </row>
    <row r="117" spans="1:18" ht="14.4" customHeight="1" x14ac:dyDescent="0.3">
      <c r="A117" s="472" t="s">
        <v>233</v>
      </c>
      <c r="B117" s="472" t="s">
        <v>237</v>
      </c>
      <c r="C117" s="472"/>
      <c r="D117" s="498" t="s">
        <v>259</v>
      </c>
      <c r="E117" s="500">
        <f>SUMIFS(E$9:E$106,A$9:A$106,A117,B$9:B$106,B117)</f>
        <v>9</v>
      </c>
      <c r="F117" s="472">
        <f>E117*30</f>
        <v>270</v>
      </c>
      <c r="G117" s="500">
        <f>F117/F115*100</f>
        <v>75</v>
      </c>
      <c r="H117" s="472"/>
      <c r="I117" s="486"/>
      <c r="J117" s="486"/>
      <c r="K117" s="486"/>
      <c r="L117" s="486"/>
      <c r="M117" s="486"/>
      <c r="N117" s="486"/>
      <c r="O117" s="486"/>
      <c r="P117" s="487"/>
    </row>
    <row r="118" spans="1:18" ht="14.4" customHeight="1" x14ac:dyDescent="0.3">
      <c r="A118" s="472"/>
      <c r="B118" s="472"/>
      <c r="C118" s="472"/>
      <c r="D118" s="498"/>
      <c r="E118" s="472"/>
      <c r="F118" s="472"/>
      <c r="G118" s="500"/>
      <c r="H118" s="472"/>
      <c r="I118" s="486"/>
      <c r="J118" s="486"/>
      <c r="K118" s="486"/>
      <c r="L118" s="486"/>
      <c r="M118" s="486"/>
      <c r="N118" s="486"/>
      <c r="O118" s="486"/>
      <c r="P118" s="487"/>
    </row>
    <row r="119" spans="1:18" ht="14.4" customHeight="1" x14ac:dyDescent="0.3">
      <c r="A119" s="472"/>
      <c r="B119" s="472"/>
      <c r="C119" s="472"/>
      <c r="D119" s="498" t="s">
        <v>261</v>
      </c>
      <c r="E119" s="505">
        <f>E120+E121</f>
        <v>168</v>
      </c>
      <c r="F119" s="506">
        <f>F120+F121</f>
        <v>5040</v>
      </c>
      <c r="G119" s="500">
        <f>F119/F119*100</f>
        <v>100</v>
      </c>
      <c r="H119" s="486"/>
      <c r="I119" s="486"/>
      <c r="J119" s="486"/>
      <c r="K119" s="486"/>
      <c r="L119" s="486"/>
      <c r="M119" s="486"/>
      <c r="N119" s="486"/>
      <c r="O119" s="486"/>
      <c r="P119" s="487"/>
    </row>
    <row r="120" spans="1:18" ht="14.4" customHeight="1" x14ac:dyDescent="0.3">
      <c r="A120" s="472" t="s">
        <v>94</v>
      </c>
      <c r="B120" s="472" t="s">
        <v>234</v>
      </c>
      <c r="C120" s="472"/>
      <c r="D120" s="498" t="s">
        <v>92</v>
      </c>
      <c r="E120" s="500">
        <f>SUMIFS(E9:E106,A9:A106,A120,B9:B106,B120)</f>
        <v>132</v>
      </c>
      <c r="F120" s="472">
        <f>E120*30</f>
        <v>3960</v>
      </c>
      <c r="G120" s="486">
        <f>F120/F119*100</f>
        <v>78.571428571428569</v>
      </c>
      <c r="H120" s="486"/>
      <c r="I120" s="486"/>
      <c r="J120" s="486"/>
      <c r="K120" s="486"/>
      <c r="L120" s="486"/>
      <c r="M120" s="486"/>
      <c r="N120" s="486"/>
      <c r="O120" s="486"/>
      <c r="P120" s="487"/>
    </row>
    <row r="121" spans="1:18" ht="14.4" customHeight="1" x14ac:dyDescent="0.3">
      <c r="A121" s="472" t="s">
        <v>94</v>
      </c>
      <c r="B121" s="472" t="s">
        <v>237</v>
      </c>
      <c r="C121" s="472"/>
      <c r="D121" s="498" t="s">
        <v>259</v>
      </c>
      <c r="E121" s="500">
        <f>SUMIFS(E9:E106,A9:A106,A121,B9:B106,B121)</f>
        <v>36</v>
      </c>
      <c r="F121" s="472">
        <f>E121*30</f>
        <v>1080</v>
      </c>
      <c r="G121" s="486">
        <f>F121/F119*100</f>
        <v>21.428571428571427</v>
      </c>
      <c r="H121" s="486"/>
      <c r="I121" s="486"/>
      <c r="J121" s="486"/>
      <c r="K121" s="486"/>
      <c r="L121" s="486"/>
      <c r="M121" s="486"/>
      <c r="N121" s="486"/>
      <c r="O121" s="486"/>
      <c r="P121" s="487"/>
      <c r="Q121" s="472"/>
      <c r="R121" s="472"/>
    </row>
    <row r="122" spans="1:18" ht="14.4" customHeight="1" x14ac:dyDescent="0.3">
      <c r="A122" s="472"/>
      <c r="B122" s="472"/>
      <c r="C122" s="472"/>
      <c r="D122" s="498"/>
      <c r="E122" s="500"/>
      <c r="F122" s="472"/>
      <c r="G122" s="486"/>
      <c r="H122" s="486"/>
      <c r="I122" s="486"/>
      <c r="J122" s="486"/>
      <c r="K122" s="486"/>
      <c r="L122" s="486"/>
      <c r="M122" s="486"/>
      <c r="N122" s="486"/>
      <c r="O122" s="486"/>
      <c r="P122" s="487"/>
      <c r="Q122" s="472"/>
      <c r="R122" s="472"/>
    </row>
    <row r="123" spans="1:18" ht="14.4" customHeight="1" x14ac:dyDescent="0.3">
      <c r="A123" s="472"/>
      <c r="B123" s="472"/>
      <c r="C123" s="944" t="s">
        <v>267</v>
      </c>
      <c r="D123" s="944"/>
      <c r="E123" s="944"/>
      <c r="F123" s="944"/>
      <c r="G123" s="944"/>
      <c r="H123" s="944"/>
      <c r="I123" s="944"/>
      <c r="J123" s="944"/>
      <c r="K123" s="944"/>
      <c r="L123" s="944"/>
      <c r="M123" s="944"/>
      <c r="N123" s="944"/>
      <c r="O123" s="944"/>
      <c r="P123" s="944"/>
      <c r="Q123" s="472"/>
      <c r="R123" s="472"/>
    </row>
    <row r="124" spans="1:18" ht="14.4" customHeight="1" x14ac:dyDescent="0.3">
      <c r="A124" s="472"/>
      <c r="B124" s="472"/>
      <c r="C124" s="945" t="s">
        <v>0</v>
      </c>
      <c r="D124" s="946" t="s">
        <v>220</v>
      </c>
      <c r="E124" s="947" t="s">
        <v>221</v>
      </c>
      <c r="F124" s="949" t="s">
        <v>222</v>
      </c>
      <c r="G124" s="949"/>
      <c r="H124" s="949"/>
      <c r="I124" s="949"/>
      <c r="J124" s="949"/>
      <c r="K124" s="729"/>
      <c r="L124" s="947" t="s">
        <v>223</v>
      </c>
      <c r="M124" s="947"/>
      <c r="N124" s="947" t="s">
        <v>224</v>
      </c>
      <c r="O124" s="947" t="s">
        <v>225</v>
      </c>
      <c r="P124" s="947" t="s">
        <v>226</v>
      </c>
      <c r="Q124" s="472"/>
      <c r="R124" s="472"/>
    </row>
    <row r="125" spans="1:18" ht="14.4" customHeight="1" x14ac:dyDescent="0.3">
      <c r="A125" s="472"/>
      <c r="B125" s="472"/>
      <c r="C125" s="945"/>
      <c r="D125" s="946"/>
      <c r="E125" s="947"/>
      <c r="F125" s="947" t="s">
        <v>9</v>
      </c>
      <c r="G125" s="959" t="s">
        <v>227</v>
      </c>
      <c r="H125" s="959"/>
      <c r="I125" s="959"/>
      <c r="J125" s="959"/>
      <c r="K125" s="947" t="s">
        <v>228</v>
      </c>
      <c r="L125" s="947"/>
      <c r="M125" s="947"/>
      <c r="N125" s="947"/>
      <c r="O125" s="947"/>
      <c r="P125" s="947"/>
      <c r="Q125" s="472"/>
      <c r="R125" s="472"/>
    </row>
    <row r="126" spans="1:18" ht="14.4" customHeight="1" x14ac:dyDescent="0.3">
      <c r="A126" s="472"/>
      <c r="B126" s="472"/>
      <c r="C126" s="945"/>
      <c r="D126" s="946"/>
      <c r="E126" s="947"/>
      <c r="F126" s="729"/>
      <c r="G126" s="947" t="s">
        <v>229</v>
      </c>
      <c r="H126" s="949" t="s">
        <v>230</v>
      </c>
      <c r="I126" s="729"/>
      <c r="J126" s="729"/>
      <c r="K126" s="729"/>
      <c r="L126" s="947"/>
      <c r="M126" s="947"/>
      <c r="N126" s="947"/>
      <c r="O126" s="947"/>
      <c r="P126" s="947"/>
      <c r="Q126" s="472"/>
      <c r="R126" s="472"/>
    </row>
    <row r="127" spans="1:18" ht="14.4" customHeight="1" x14ac:dyDescent="0.3">
      <c r="A127" s="472"/>
      <c r="B127" s="472"/>
      <c r="C127" s="945"/>
      <c r="D127" s="946"/>
      <c r="E127" s="947"/>
      <c r="F127" s="729"/>
      <c r="G127" s="960"/>
      <c r="H127" s="947" t="s">
        <v>15</v>
      </c>
      <c r="I127" s="947" t="s">
        <v>231</v>
      </c>
      <c r="J127" s="947" t="s">
        <v>232</v>
      </c>
      <c r="K127" s="729"/>
      <c r="L127" s="947"/>
      <c r="M127" s="947"/>
      <c r="N127" s="947"/>
      <c r="O127" s="947"/>
      <c r="P127" s="947"/>
      <c r="Q127" s="472"/>
      <c r="R127" s="472"/>
    </row>
    <row r="128" spans="1:18" ht="14.4" customHeight="1" x14ac:dyDescent="0.3">
      <c r="A128" s="472"/>
      <c r="B128" s="472"/>
      <c r="C128" s="945"/>
      <c r="D128" s="946"/>
      <c r="E128" s="947"/>
      <c r="F128" s="729"/>
      <c r="G128" s="960"/>
      <c r="H128" s="947"/>
      <c r="I128" s="947"/>
      <c r="J128" s="947"/>
      <c r="K128" s="729"/>
      <c r="L128" s="947"/>
      <c r="M128" s="947"/>
      <c r="N128" s="947"/>
      <c r="O128" s="947"/>
      <c r="P128" s="947"/>
      <c r="Q128" s="472"/>
      <c r="R128" s="472"/>
    </row>
    <row r="129" spans="1:18" ht="14.4" customHeight="1" x14ac:dyDescent="0.3">
      <c r="A129" s="472"/>
      <c r="B129" s="472"/>
      <c r="C129" s="945"/>
      <c r="D129" s="946"/>
      <c r="E129" s="947"/>
      <c r="F129" s="729"/>
      <c r="G129" s="960"/>
      <c r="H129" s="947"/>
      <c r="I129" s="947"/>
      <c r="J129" s="947"/>
      <c r="K129" s="729"/>
      <c r="L129" s="947"/>
      <c r="M129" s="947"/>
      <c r="N129" s="947"/>
      <c r="O129" s="947"/>
      <c r="P129" s="947"/>
      <c r="Q129" s="472"/>
      <c r="R129" s="472"/>
    </row>
    <row r="130" spans="1:18" ht="14.4" customHeight="1" x14ac:dyDescent="0.3">
      <c r="A130" s="472"/>
      <c r="B130" s="472"/>
      <c r="C130" s="945"/>
      <c r="D130" s="946"/>
      <c r="E130" s="947"/>
      <c r="F130" s="729"/>
      <c r="G130" s="960"/>
      <c r="H130" s="947"/>
      <c r="I130" s="947"/>
      <c r="J130" s="947"/>
      <c r="K130" s="729"/>
      <c r="L130" s="947"/>
      <c r="M130" s="947"/>
      <c r="N130" s="947"/>
      <c r="O130" s="947"/>
      <c r="P130" s="947"/>
      <c r="Q130" s="472"/>
      <c r="R130" s="472"/>
    </row>
    <row r="131" spans="1:18" ht="14.4" customHeight="1" x14ac:dyDescent="0.3">
      <c r="A131" s="472" t="s">
        <v>233</v>
      </c>
      <c r="B131" s="472" t="s">
        <v>234</v>
      </c>
      <c r="C131" s="570">
        <v>1</v>
      </c>
      <c r="D131" s="474" t="s">
        <v>262</v>
      </c>
      <c r="E131" s="475">
        <v>5</v>
      </c>
      <c r="F131" s="27">
        <f>E131*30</f>
        <v>150</v>
      </c>
      <c r="G131" s="26"/>
      <c r="H131" s="27"/>
      <c r="I131" s="27"/>
      <c r="J131" s="27"/>
      <c r="K131" s="26"/>
      <c r="L131" s="943"/>
      <c r="M131" s="943"/>
      <c r="N131" s="570"/>
      <c r="O131" s="478"/>
      <c r="P131" s="479"/>
      <c r="Q131" s="472"/>
      <c r="R131" s="472"/>
    </row>
    <row r="132" spans="1:18" ht="14.4" customHeight="1" x14ac:dyDescent="0.3">
      <c r="A132" s="472" t="s">
        <v>233</v>
      </c>
      <c r="B132" s="472" t="s">
        <v>234</v>
      </c>
      <c r="C132" s="570">
        <v>2</v>
      </c>
      <c r="D132" s="474" t="s">
        <v>268</v>
      </c>
      <c r="E132" s="475">
        <v>5</v>
      </c>
      <c r="F132" s="27">
        <f>E132*30</f>
        <v>150</v>
      </c>
      <c r="G132" s="26">
        <f>SUM(H132:J132)</f>
        <v>0</v>
      </c>
      <c r="H132" s="27"/>
      <c r="I132" s="27"/>
      <c r="J132" s="27"/>
      <c r="K132" s="26"/>
      <c r="L132" s="943"/>
      <c r="M132" s="943"/>
      <c r="N132" s="570"/>
      <c r="O132" s="478"/>
      <c r="P132" s="479"/>
      <c r="Q132" s="472"/>
      <c r="R132" s="472"/>
    </row>
    <row r="133" spans="1:18" ht="14.4" customHeight="1" x14ac:dyDescent="0.3">
      <c r="A133" s="472" t="s">
        <v>233</v>
      </c>
      <c r="B133" s="472" t="s">
        <v>234</v>
      </c>
      <c r="C133" s="570">
        <v>3</v>
      </c>
      <c r="D133" s="474" t="s">
        <v>327</v>
      </c>
      <c r="E133" s="475">
        <v>3</v>
      </c>
      <c r="F133" s="27">
        <f t="shared" ref="F133" si="56">E133*30</f>
        <v>90</v>
      </c>
      <c r="G133" s="26"/>
      <c r="H133" s="26"/>
      <c r="I133" s="26"/>
      <c r="J133" s="26"/>
      <c r="K133" s="26"/>
      <c r="L133" s="943"/>
      <c r="M133" s="943"/>
      <c r="N133" s="570"/>
      <c r="O133" s="478"/>
      <c r="P133" s="479"/>
      <c r="Q133" s="472"/>
      <c r="R133" s="472"/>
    </row>
    <row r="134" spans="1:18" ht="14.4" customHeight="1" x14ac:dyDescent="0.3">
      <c r="A134" s="472" t="s">
        <v>233</v>
      </c>
      <c r="B134" s="472" t="s">
        <v>234</v>
      </c>
      <c r="C134" s="570">
        <v>4</v>
      </c>
      <c r="D134" s="474" t="s">
        <v>263</v>
      </c>
      <c r="E134" s="475">
        <v>4</v>
      </c>
      <c r="F134" s="27">
        <f>E134*30</f>
        <v>120</v>
      </c>
      <c r="G134" s="26"/>
      <c r="H134" s="27"/>
      <c r="I134" s="27"/>
      <c r="J134" s="27"/>
      <c r="K134" s="26"/>
      <c r="L134" s="943"/>
      <c r="M134" s="943"/>
      <c r="N134" s="570"/>
      <c r="O134" s="478"/>
      <c r="P134" s="479"/>
      <c r="Q134" s="472"/>
      <c r="R134" s="472"/>
    </row>
    <row r="135" spans="1:18" ht="14.4" customHeight="1" x14ac:dyDescent="0.3">
      <c r="A135" s="472" t="s">
        <v>233</v>
      </c>
      <c r="B135" s="472" t="s">
        <v>234</v>
      </c>
      <c r="C135" s="570">
        <v>5</v>
      </c>
      <c r="D135" s="474" t="s">
        <v>328</v>
      </c>
      <c r="E135" s="475">
        <v>3</v>
      </c>
      <c r="F135" s="27">
        <f t="shared" ref="F135" si="57">E135*30</f>
        <v>90</v>
      </c>
      <c r="G135" s="26"/>
      <c r="H135" s="26"/>
      <c r="I135" s="26"/>
      <c r="J135" s="26"/>
      <c r="K135" s="26"/>
      <c r="L135" s="943"/>
      <c r="M135" s="943"/>
      <c r="N135" s="570"/>
      <c r="O135" s="478"/>
      <c r="P135" s="479"/>
      <c r="Q135" s="472"/>
      <c r="R135" s="472"/>
    </row>
    <row r="136" spans="1:18" ht="14.4" customHeight="1" x14ac:dyDescent="0.3">
      <c r="A136" s="472" t="s">
        <v>233</v>
      </c>
      <c r="B136" s="472" t="s">
        <v>234</v>
      </c>
      <c r="C136" s="570">
        <v>6</v>
      </c>
      <c r="D136" s="474" t="s">
        <v>264</v>
      </c>
      <c r="E136" s="475">
        <v>3</v>
      </c>
      <c r="F136" s="27">
        <f>E136*30</f>
        <v>90</v>
      </c>
      <c r="G136" s="26"/>
      <c r="H136" s="520"/>
      <c r="I136" s="520"/>
      <c r="J136" s="520"/>
      <c r="K136" s="26"/>
      <c r="L136" s="943"/>
      <c r="M136" s="943"/>
      <c r="N136" s="570"/>
      <c r="O136" s="478"/>
      <c r="P136" s="479"/>
      <c r="Q136" s="472"/>
      <c r="R136" s="472"/>
    </row>
    <row r="137" spans="1:18" ht="14.4" customHeight="1" x14ac:dyDescent="0.3">
      <c r="A137" s="472" t="s">
        <v>94</v>
      </c>
      <c r="B137" s="472" t="s">
        <v>234</v>
      </c>
      <c r="C137" s="570">
        <v>7</v>
      </c>
      <c r="D137" s="488" t="s">
        <v>329</v>
      </c>
      <c r="E137" s="475">
        <v>4.5</v>
      </c>
      <c r="F137" s="27">
        <f>E137*30</f>
        <v>135</v>
      </c>
      <c r="G137" s="26"/>
      <c r="H137" s="520"/>
      <c r="I137" s="520"/>
      <c r="J137" s="520"/>
      <c r="K137" s="26"/>
      <c r="L137" s="943"/>
      <c r="M137" s="943"/>
      <c r="N137" s="570"/>
      <c r="O137" s="478"/>
      <c r="P137" s="479"/>
    </row>
    <row r="138" spans="1:18" s="507" customFormat="1" ht="15.75" customHeight="1" x14ac:dyDescent="0.3">
      <c r="A138" s="472" t="s">
        <v>94</v>
      </c>
      <c r="B138" s="472" t="s">
        <v>234</v>
      </c>
      <c r="C138" s="570">
        <v>8</v>
      </c>
      <c r="D138" s="488" t="s">
        <v>330</v>
      </c>
      <c r="E138" s="475">
        <v>4</v>
      </c>
      <c r="F138" s="27">
        <f>E138*30</f>
        <v>120</v>
      </c>
      <c r="G138" s="26"/>
      <c r="H138" s="520"/>
      <c r="I138" s="520"/>
      <c r="J138" s="520"/>
      <c r="K138" s="26"/>
      <c r="L138" s="943"/>
      <c r="M138" s="943"/>
      <c r="N138" s="518"/>
      <c r="O138" s="478"/>
      <c r="P138" s="479"/>
    </row>
    <row r="139" spans="1:18" s="507" customFormat="1" ht="15.75" customHeight="1" x14ac:dyDescent="0.3">
      <c r="A139" s="472" t="s">
        <v>94</v>
      </c>
      <c r="B139" s="472" t="s">
        <v>234</v>
      </c>
      <c r="C139" s="570">
        <v>9</v>
      </c>
      <c r="D139" s="488" t="s">
        <v>331</v>
      </c>
      <c r="E139" s="475">
        <v>5</v>
      </c>
      <c r="F139" s="27">
        <f>E139*30</f>
        <v>150</v>
      </c>
      <c r="G139" s="476"/>
      <c r="H139" s="27"/>
      <c r="I139" s="27"/>
      <c r="J139" s="27"/>
      <c r="K139" s="26"/>
      <c r="L139" s="943"/>
      <c r="M139" s="943"/>
      <c r="N139" s="518"/>
      <c r="O139" s="478"/>
      <c r="P139" s="479"/>
    </row>
    <row r="140" spans="1:18" s="507" customFormat="1" ht="15.75" customHeight="1" x14ac:dyDescent="0.3">
      <c r="A140" s="472" t="s">
        <v>94</v>
      </c>
      <c r="B140" s="472" t="s">
        <v>234</v>
      </c>
      <c r="C140" s="518">
        <v>10</v>
      </c>
      <c r="D140" s="474" t="s">
        <v>156</v>
      </c>
      <c r="E140" s="475">
        <v>4</v>
      </c>
      <c r="F140" s="27">
        <f>E140*30</f>
        <v>120</v>
      </c>
      <c r="G140" s="26"/>
      <c r="H140" s="27"/>
      <c r="I140" s="27"/>
      <c r="J140" s="27"/>
      <c r="K140" s="26"/>
      <c r="L140" s="943"/>
      <c r="M140" s="943"/>
      <c r="N140" s="518"/>
      <c r="O140" s="478"/>
      <c r="P140" s="479"/>
    </row>
    <row r="141" spans="1:18" s="507" customFormat="1" ht="15.75" customHeight="1" x14ac:dyDescent="0.3">
      <c r="A141" s="472" t="s">
        <v>94</v>
      </c>
      <c r="B141" s="472" t="s">
        <v>234</v>
      </c>
      <c r="C141" s="570">
        <v>11</v>
      </c>
      <c r="D141" s="474" t="s">
        <v>244</v>
      </c>
      <c r="E141" s="475">
        <v>4.5</v>
      </c>
      <c r="F141" s="27">
        <f t="shared" ref="F141:F144" si="58">E141*30</f>
        <v>135</v>
      </c>
      <c r="G141" s="26"/>
      <c r="H141" s="27"/>
      <c r="I141" s="27"/>
      <c r="J141" s="27"/>
      <c r="K141" s="26"/>
      <c r="L141" s="943"/>
      <c r="M141" s="943"/>
      <c r="N141" s="518"/>
      <c r="O141" s="478"/>
      <c r="P141" s="479"/>
    </row>
    <row r="142" spans="1:18" ht="31.2" x14ac:dyDescent="0.3">
      <c r="A142" s="472" t="s">
        <v>94</v>
      </c>
      <c r="B142" s="472" t="s">
        <v>237</v>
      </c>
      <c r="C142" s="570">
        <v>12</v>
      </c>
      <c r="D142" s="474" t="s">
        <v>332</v>
      </c>
      <c r="E142" s="475">
        <v>5</v>
      </c>
      <c r="F142" s="476">
        <f t="shared" si="58"/>
        <v>150</v>
      </c>
      <c r="G142" s="476"/>
      <c r="H142" s="476"/>
      <c r="I142" s="477"/>
      <c r="J142" s="477"/>
      <c r="K142" s="26"/>
      <c r="L142" s="943"/>
      <c r="M142" s="943"/>
      <c r="N142" s="518"/>
      <c r="O142" s="478"/>
      <c r="P142" s="479"/>
    </row>
    <row r="143" spans="1:18" ht="31.2" x14ac:dyDescent="0.3">
      <c r="A143" s="472" t="s">
        <v>94</v>
      </c>
      <c r="B143" s="472" t="s">
        <v>237</v>
      </c>
      <c r="C143" s="570">
        <v>13</v>
      </c>
      <c r="D143" s="488" t="s">
        <v>333</v>
      </c>
      <c r="E143" s="475">
        <v>5</v>
      </c>
      <c r="F143" s="476">
        <f t="shared" si="58"/>
        <v>150</v>
      </c>
      <c r="G143" s="26"/>
      <c r="H143" s="518"/>
      <c r="I143" s="518"/>
      <c r="J143" s="518"/>
      <c r="K143" s="518"/>
      <c r="L143" s="943"/>
      <c r="M143" s="943"/>
      <c r="N143" s="518"/>
      <c r="O143" s="478"/>
      <c r="P143" s="479"/>
    </row>
    <row r="144" spans="1:18" ht="31.2" x14ac:dyDescent="0.3">
      <c r="A144" s="472" t="s">
        <v>94</v>
      </c>
      <c r="B144" s="472" t="s">
        <v>237</v>
      </c>
      <c r="C144" s="570">
        <v>14</v>
      </c>
      <c r="D144" s="488" t="s">
        <v>334</v>
      </c>
      <c r="E144" s="475">
        <v>5</v>
      </c>
      <c r="F144" s="476">
        <f t="shared" si="58"/>
        <v>150</v>
      </c>
      <c r="G144" s="476"/>
      <c r="H144" s="27"/>
      <c r="I144" s="27"/>
      <c r="J144" s="27"/>
      <c r="K144" s="26"/>
      <c r="L144" s="943"/>
      <c r="M144" s="943"/>
      <c r="N144" s="518"/>
      <c r="O144" s="478"/>
      <c r="P144" s="479"/>
    </row>
    <row r="145" spans="1:16" ht="15.6" x14ac:dyDescent="0.3">
      <c r="A145" s="472"/>
      <c r="B145" s="472"/>
      <c r="C145" s="518"/>
      <c r="D145" s="481" t="s">
        <v>14</v>
      </c>
      <c r="E145" s="517">
        <f>SUM(E131:E144)</f>
        <v>60</v>
      </c>
      <c r="F145" s="519">
        <f>SUM(F131:F144)</f>
        <v>1800</v>
      </c>
      <c r="G145" s="493">
        <f t="shared" ref="G145:L145" si="59">SUM(G141:G144)</f>
        <v>0</v>
      </c>
      <c r="H145" s="493">
        <f t="shared" si="59"/>
        <v>0</v>
      </c>
      <c r="I145" s="493">
        <f t="shared" si="59"/>
        <v>0</v>
      </c>
      <c r="J145" s="493">
        <f t="shared" si="59"/>
        <v>0</v>
      </c>
      <c r="K145" s="493">
        <f t="shared" si="59"/>
        <v>0</v>
      </c>
      <c r="L145" s="975">
        <f t="shared" si="59"/>
        <v>0</v>
      </c>
      <c r="M145" s="975"/>
      <c r="N145" s="493">
        <f>SUM(N141:N144)</f>
        <v>0</v>
      </c>
      <c r="O145" s="493"/>
      <c r="P145" s="492"/>
    </row>
    <row r="146" spans="1:16" ht="15.6" x14ac:dyDescent="0.3">
      <c r="A146" s="472"/>
      <c r="B146" s="472"/>
      <c r="C146" s="472"/>
      <c r="D146" s="498"/>
      <c r="E146" s="500"/>
      <c r="F146" s="472"/>
      <c r="G146" s="486"/>
      <c r="H146" s="486"/>
      <c r="I146" s="486"/>
      <c r="J146" s="486"/>
      <c r="K146" s="486"/>
      <c r="L146" s="486"/>
      <c r="M146" s="486"/>
      <c r="N146" s="486"/>
      <c r="O146" s="486"/>
      <c r="P146" s="487"/>
    </row>
    <row r="147" spans="1:16" ht="15.6" x14ac:dyDescent="0.3">
      <c r="A147" s="472"/>
      <c r="B147" s="472"/>
      <c r="C147" s="472"/>
      <c r="D147" s="498"/>
      <c r="E147" s="500"/>
      <c r="F147" s="472"/>
      <c r="G147" s="486"/>
      <c r="H147" s="486"/>
      <c r="I147" s="486"/>
      <c r="J147" s="486"/>
      <c r="K147" s="486"/>
      <c r="L147" s="486"/>
      <c r="M147" s="486"/>
      <c r="N147" s="486"/>
      <c r="O147" s="486"/>
      <c r="P147" s="487"/>
    </row>
    <row r="148" spans="1:16" ht="15.6" x14ac:dyDescent="0.3">
      <c r="A148" s="472"/>
      <c r="B148" s="472"/>
      <c r="C148" s="472"/>
      <c r="D148" s="498"/>
      <c r="E148" s="500"/>
      <c r="F148" s="472"/>
      <c r="G148" s="486"/>
      <c r="H148" s="486"/>
      <c r="I148" s="486"/>
      <c r="J148" s="486"/>
      <c r="K148" s="486"/>
      <c r="L148" s="486"/>
      <c r="M148" s="486"/>
      <c r="N148" s="486"/>
      <c r="O148" s="486"/>
      <c r="P148" s="487"/>
    </row>
    <row r="149" spans="1:16" ht="15.6" x14ac:dyDescent="0.3">
      <c r="A149" s="472"/>
      <c r="B149" s="472"/>
      <c r="C149" s="472"/>
      <c r="D149" s="498"/>
      <c r="E149" s="500"/>
      <c r="F149" s="472"/>
      <c r="G149" s="486"/>
      <c r="H149" s="486"/>
      <c r="I149" s="486"/>
      <c r="J149" s="486"/>
      <c r="K149" s="486"/>
      <c r="L149" s="486"/>
      <c r="M149" s="486"/>
      <c r="N149" s="486"/>
      <c r="O149" s="486"/>
      <c r="P149" s="487"/>
    </row>
  </sheetData>
  <mergeCells count="156">
    <mergeCell ref="L12:M12"/>
    <mergeCell ref="L13:M13"/>
    <mergeCell ref="L47:M47"/>
    <mergeCell ref="L84:M84"/>
    <mergeCell ref="L85:M85"/>
    <mergeCell ref="L145:M145"/>
    <mergeCell ref="L139:M139"/>
    <mergeCell ref="L135:M135"/>
    <mergeCell ref="L137:M137"/>
    <mergeCell ref="L142:M142"/>
    <mergeCell ref="L143:M143"/>
    <mergeCell ref="L138:M138"/>
    <mergeCell ref="L144:M144"/>
    <mergeCell ref="L131:M131"/>
    <mergeCell ref="L136:M136"/>
    <mergeCell ref="L133:M133"/>
    <mergeCell ref="L134:M134"/>
    <mergeCell ref="L141:M141"/>
    <mergeCell ref="L140:M140"/>
    <mergeCell ref="L86:M86"/>
    <mergeCell ref="C88:P88"/>
    <mergeCell ref="C89:C95"/>
    <mergeCell ref="G125:J125"/>
    <mergeCell ref="K125:K130"/>
    <mergeCell ref="G126:G130"/>
    <mergeCell ref="H126:J126"/>
    <mergeCell ref="H127:H130"/>
    <mergeCell ref="I127:I130"/>
    <mergeCell ref="J127:J130"/>
    <mergeCell ref="C123:P123"/>
    <mergeCell ref="C124:C130"/>
    <mergeCell ref="D124:D130"/>
    <mergeCell ref="E124:E130"/>
    <mergeCell ref="F124:K124"/>
    <mergeCell ref="L124:M130"/>
    <mergeCell ref="N124:N130"/>
    <mergeCell ref="O124:O130"/>
    <mergeCell ref="P124:P130"/>
    <mergeCell ref="F125:F130"/>
    <mergeCell ref="L80:M80"/>
    <mergeCell ref="P89:P95"/>
    <mergeCell ref="F90:F95"/>
    <mergeCell ref="G90:J90"/>
    <mergeCell ref="K90:K95"/>
    <mergeCell ref="G91:G95"/>
    <mergeCell ref="H91:J91"/>
    <mergeCell ref="H92:H95"/>
    <mergeCell ref="I92:I95"/>
    <mergeCell ref="J92:J95"/>
    <mergeCell ref="D89:D95"/>
    <mergeCell ref="E89:E95"/>
    <mergeCell ref="F89:K89"/>
    <mergeCell ref="L89:M94"/>
    <mergeCell ref="N89:N95"/>
    <mergeCell ref="O89:O95"/>
    <mergeCell ref="L82:M82"/>
    <mergeCell ref="L81:M81"/>
    <mergeCell ref="L83:M83"/>
    <mergeCell ref="G74:J74"/>
    <mergeCell ref="K74:K79"/>
    <mergeCell ref="G75:G79"/>
    <mergeCell ref="H75:J75"/>
    <mergeCell ref="H76:H79"/>
    <mergeCell ref="I76:I79"/>
    <mergeCell ref="J76:J79"/>
    <mergeCell ref="C72:P72"/>
    <mergeCell ref="C73:C79"/>
    <mergeCell ref="D73:D79"/>
    <mergeCell ref="E73:E79"/>
    <mergeCell ref="F73:K73"/>
    <mergeCell ref="L73:M79"/>
    <mergeCell ref="N73:N79"/>
    <mergeCell ref="O73:O79"/>
    <mergeCell ref="P73:P79"/>
    <mergeCell ref="F74:F79"/>
    <mergeCell ref="L50:M50"/>
    <mergeCell ref="C52:P52"/>
    <mergeCell ref="C53:C58"/>
    <mergeCell ref="D53:D58"/>
    <mergeCell ref="E53:E58"/>
    <mergeCell ref="F53:K53"/>
    <mergeCell ref="L53:M57"/>
    <mergeCell ref="N53:N58"/>
    <mergeCell ref="O53:O58"/>
    <mergeCell ref="P53:P58"/>
    <mergeCell ref="F54:F58"/>
    <mergeCell ref="G54:J54"/>
    <mergeCell ref="K54:K58"/>
    <mergeCell ref="G55:G58"/>
    <mergeCell ref="H55:J55"/>
    <mergeCell ref="H56:H58"/>
    <mergeCell ref="I56:I58"/>
    <mergeCell ref="J56:J58"/>
    <mergeCell ref="L49:M49"/>
    <mergeCell ref="C37:P37"/>
    <mergeCell ref="C38:C43"/>
    <mergeCell ref="D38:D43"/>
    <mergeCell ref="E38:E43"/>
    <mergeCell ref="F38:K38"/>
    <mergeCell ref="L38:M43"/>
    <mergeCell ref="N38:N43"/>
    <mergeCell ref="O38:O43"/>
    <mergeCell ref="P38:P43"/>
    <mergeCell ref="F39:F43"/>
    <mergeCell ref="L46:M46"/>
    <mergeCell ref="L48:M48"/>
    <mergeCell ref="L45:M45"/>
    <mergeCell ref="L44:M44"/>
    <mergeCell ref="G39:J39"/>
    <mergeCell ref="K39:K43"/>
    <mergeCell ref="G40:G43"/>
    <mergeCell ref="H40:J40"/>
    <mergeCell ref="H41:H43"/>
    <mergeCell ref="I41:I43"/>
    <mergeCell ref="J41:J43"/>
    <mergeCell ref="C18:P18"/>
    <mergeCell ref="C19:C25"/>
    <mergeCell ref="D19:D25"/>
    <mergeCell ref="E19:E25"/>
    <mergeCell ref="F19:K19"/>
    <mergeCell ref="L19:M24"/>
    <mergeCell ref="N19:N25"/>
    <mergeCell ref="O19:O25"/>
    <mergeCell ref="P19:P25"/>
    <mergeCell ref="F20:F25"/>
    <mergeCell ref="G20:J20"/>
    <mergeCell ref="K20:K25"/>
    <mergeCell ref="G21:G25"/>
    <mergeCell ref="H21:J21"/>
    <mergeCell ref="H22:H25"/>
    <mergeCell ref="I22:I25"/>
    <mergeCell ref="J22:J25"/>
    <mergeCell ref="L132:M132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11:M11"/>
    <mergeCell ref="L10:M10"/>
    <mergeCell ref="L9:M9"/>
    <mergeCell ref="L14:M14"/>
    <mergeCell ref="G3:J3"/>
    <mergeCell ref="K3:K8"/>
    <mergeCell ref="G4:G8"/>
    <mergeCell ref="H4:J4"/>
    <mergeCell ref="H5:H8"/>
    <mergeCell ref="I5:I8"/>
    <mergeCell ref="J5:J8"/>
    <mergeCell ref="L15:M15"/>
    <mergeCell ref="L16:M16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</vt:lpstr>
      <vt:lpstr>План 2023-24</vt:lpstr>
      <vt:lpstr>Семестровка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Олег</cp:lastModifiedBy>
  <cp:lastPrinted>2023-03-13T14:05:04Z</cp:lastPrinted>
  <dcterms:created xsi:type="dcterms:W3CDTF">2019-06-23T08:28:53Z</dcterms:created>
  <dcterms:modified xsi:type="dcterms:W3CDTF">2023-03-13T14:40:28Z</dcterms:modified>
</cp:coreProperties>
</file>