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1\12.05\"/>
    </mc:Choice>
  </mc:AlternateContent>
  <bookViews>
    <workbookView xWindow="0" yWindow="0" windowWidth="28800" windowHeight="12420" firstSheet="1" activeTab="3"/>
  </bookViews>
  <sheets>
    <sheet name="до наказу" sheetId="8" state="hidden" r:id="rId1"/>
    <sheet name="титульний 071 заочн" sheetId="17" r:id="rId2"/>
    <sheet name="Титул 071 уск" sheetId="5" state="hidden" r:id="rId3"/>
    <sheet name="план 071" sheetId="7" r:id="rId4"/>
    <sheet name="Лист1" sheetId="10" state="hidden" r:id="rId5"/>
    <sheet name="сравнение" sheetId="14" state="hidden" r:id="rId6"/>
    <sheet name=" семестровка 4р заоч " sheetId="15" state="hidden" r:id="rId7"/>
    <sheet name="Семестровка уск (2)" sheetId="9" state="hidden" r:id="rId8"/>
  </sheets>
  <externalReferences>
    <externalReference r:id="rId9"/>
  </externalReferences>
  <definedNames>
    <definedName name="_xlnm._FilterDatabase" localSheetId="0" hidden="1">'до наказу'!$A$1:$A$243</definedName>
    <definedName name="_xlnm.Print_Area" localSheetId="0">'до наказу'!$A$1:$K$202</definedName>
    <definedName name="_xlnm.Print_Area" localSheetId="3">'план 071'!$A$1:$T$204</definedName>
    <definedName name="_xlnm.Print_Area" localSheetId="7">'Семестровка уск (2)'!$A$1:$P$109</definedName>
    <definedName name="_xlnm.Print_Area" localSheetId="5">сравнение!$A$1:$P$115</definedName>
    <definedName name="_xlnm.Print_Area" localSheetId="1">'титульний 071 заочн'!$A$1:$BB$32</definedName>
  </definedNames>
  <calcPr calcId="152511"/>
</workbook>
</file>

<file path=xl/calcChain.xml><?xml version="1.0" encoding="utf-8"?>
<calcChain xmlns="http://schemas.openxmlformats.org/spreadsheetml/2006/main">
  <c r="I93" i="7" l="1"/>
  <c r="I104" i="7"/>
  <c r="I46" i="7"/>
  <c r="I31" i="17" l="1"/>
  <c r="F31" i="17"/>
  <c r="C31" i="17"/>
  <c r="J98" i="7" l="1"/>
  <c r="K98" i="7"/>
  <c r="L98" i="7"/>
  <c r="M98" i="7"/>
  <c r="N98" i="7"/>
  <c r="O98" i="7"/>
  <c r="P98" i="7"/>
  <c r="Q98" i="7"/>
  <c r="R98" i="7"/>
  <c r="S98" i="7"/>
  <c r="T98" i="7"/>
  <c r="I98" i="7"/>
  <c r="I194" i="7"/>
  <c r="H194" i="7"/>
  <c r="M194" i="7" s="1"/>
  <c r="I193" i="7"/>
  <c r="H193" i="7"/>
  <c r="I192" i="7"/>
  <c r="H192" i="7"/>
  <c r="M192" i="7" s="1"/>
  <c r="L191" i="7"/>
  <c r="K191" i="7"/>
  <c r="J191" i="7"/>
  <c r="I191" i="7"/>
  <c r="G191" i="7"/>
  <c r="H191" i="7" l="1"/>
  <c r="M193" i="7"/>
  <c r="M191" i="7" s="1"/>
  <c r="G88" i="7" l="1"/>
  <c r="G93" i="7"/>
  <c r="G134" i="7"/>
  <c r="G176" i="7"/>
  <c r="G179" i="7" s="1"/>
  <c r="R190" i="7"/>
  <c r="S190" i="7"/>
  <c r="T190" i="7"/>
  <c r="Q190" i="7"/>
  <c r="G75" i="7"/>
  <c r="P190" i="7"/>
  <c r="N190" i="7"/>
  <c r="G46" i="7" l="1"/>
  <c r="G45" i="7"/>
  <c r="G175" i="7"/>
  <c r="H171" i="7"/>
  <c r="M171" i="7" s="1"/>
  <c r="H170" i="7"/>
  <c r="G169" i="7"/>
  <c r="H169" i="7" s="1"/>
  <c r="H164" i="7"/>
  <c r="G163" i="7"/>
  <c r="H163" i="7" s="1"/>
  <c r="H165" i="7"/>
  <c r="M165" i="7" s="1"/>
  <c r="H145" i="7"/>
  <c r="M145" i="7" s="1"/>
  <c r="H144" i="7"/>
  <c r="M144" i="7" s="1"/>
  <c r="H143" i="7"/>
  <c r="M143" i="7" s="1"/>
  <c r="H162" i="7"/>
  <c r="M162" i="7" s="1"/>
  <c r="H161" i="7"/>
  <c r="G160" i="7"/>
  <c r="H160" i="7" s="1"/>
  <c r="H159" i="7"/>
  <c r="M159" i="7" s="1"/>
  <c r="H158" i="7"/>
  <c r="G157" i="7"/>
  <c r="H157" i="7" s="1"/>
  <c r="H153" i="7"/>
  <c r="M153" i="7" s="1"/>
  <c r="H152" i="7"/>
  <c r="G151" i="7"/>
  <c r="H151" i="7" s="1"/>
  <c r="H149" i="7"/>
  <c r="M149" i="7" s="1"/>
  <c r="H150" i="7"/>
  <c r="M150" i="7" s="1"/>
  <c r="H148" i="7"/>
  <c r="M148" i="7" s="1"/>
  <c r="H147" i="7"/>
  <c r="M147" i="7" s="1"/>
  <c r="H146" i="7"/>
  <c r="M146" i="7" s="1"/>
  <c r="H142" i="7"/>
  <c r="M142" i="7" s="1"/>
  <c r="H139" i="7"/>
  <c r="M139" i="7" s="1"/>
  <c r="H141" i="7"/>
  <c r="G140" i="7"/>
  <c r="H140" i="7" s="1"/>
  <c r="H138" i="7"/>
  <c r="G137" i="7"/>
  <c r="H137" i="7" s="1"/>
  <c r="G133" i="7" l="1"/>
  <c r="G131" i="7"/>
  <c r="G129" i="7"/>
  <c r="G125" i="7"/>
  <c r="G121" i="7"/>
  <c r="G117" i="7"/>
  <c r="L114" i="7"/>
  <c r="K114" i="7"/>
  <c r="J114" i="7"/>
  <c r="I114" i="7"/>
  <c r="I111" i="7" s="1"/>
  <c r="H114" i="7"/>
  <c r="H113" i="7"/>
  <c r="I112" i="7"/>
  <c r="G112" i="7"/>
  <c r="H112" i="7" s="1"/>
  <c r="L111" i="7"/>
  <c r="K111" i="7"/>
  <c r="H111" i="7"/>
  <c r="H110" i="7"/>
  <c r="G109" i="7"/>
  <c r="H109" i="7" s="1"/>
  <c r="G98" i="7"/>
  <c r="G99" i="7" s="1"/>
  <c r="G92" i="7"/>
  <c r="H81" i="7"/>
  <c r="M81" i="7" s="1"/>
  <c r="H80" i="7"/>
  <c r="G79" i="7"/>
  <c r="H79" i="7" s="1"/>
  <c r="G49" i="7"/>
  <c r="H51" i="7"/>
  <c r="M51" i="7" s="1"/>
  <c r="H58" i="7"/>
  <c r="M58" i="7" s="1"/>
  <c r="H56" i="7"/>
  <c r="M56" i="7" s="1"/>
  <c r="H55" i="7"/>
  <c r="G54" i="7"/>
  <c r="H54" i="7" s="1"/>
  <c r="H37" i="7"/>
  <c r="M37" i="7" s="1"/>
  <c r="M111" i="7" l="1"/>
  <c r="M114" i="7"/>
  <c r="I101" i="7" l="1"/>
  <c r="H101" i="7"/>
  <c r="H96" i="7"/>
  <c r="M101" i="7" l="1"/>
  <c r="G103" i="7"/>
  <c r="G38" i="7"/>
  <c r="H40" i="7"/>
  <c r="M40" i="7" s="1"/>
  <c r="H39" i="7"/>
  <c r="H18" i="7" l="1"/>
  <c r="H14" i="7"/>
  <c r="M14" i="7" s="1"/>
  <c r="G172" i="7"/>
  <c r="G166" i="7"/>
  <c r="G154" i="7"/>
  <c r="H116" i="7" l="1"/>
  <c r="T31" i="17" l="1"/>
  <c r="W28" i="17"/>
  <c r="W27" i="17"/>
  <c r="W26" i="17"/>
  <c r="W31" i="17" s="1"/>
  <c r="H38" i="7" l="1"/>
  <c r="H64" i="7"/>
  <c r="H63" i="7"/>
  <c r="G62" i="7" l="1"/>
  <c r="M64" i="7"/>
  <c r="H98" i="7" l="1"/>
  <c r="H174" i="7" l="1"/>
  <c r="H173" i="7"/>
  <c r="H168" i="7"/>
  <c r="H167" i="7"/>
  <c r="H156" i="7"/>
  <c r="H155" i="7"/>
  <c r="H91" i="7"/>
  <c r="H89" i="7"/>
  <c r="H90" i="7"/>
  <c r="H87" i="7"/>
  <c r="H86" i="7"/>
  <c r="H78" i="7"/>
  <c r="H77" i="7"/>
  <c r="H76" i="7"/>
  <c r="H73" i="7"/>
  <c r="H74" i="7"/>
  <c r="H67" i="7"/>
  <c r="H66" i="7"/>
  <c r="H52" i="7"/>
  <c r="H49" i="7" s="1"/>
  <c r="H166" i="7" l="1"/>
  <c r="H154" i="7"/>
  <c r="H172" i="7"/>
  <c r="H88" i="7"/>
  <c r="H75" i="7"/>
  <c r="G72" i="7"/>
  <c r="H72" i="7" s="1"/>
  <c r="G85" i="7"/>
  <c r="H85" i="7" s="1"/>
  <c r="G65" i="7"/>
  <c r="H65" i="7" s="1"/>
  <c r="H53" i="7"/>
  <c r="M53" i="7" s="1"/>
  <c r="AG48" i="14" l="1"/>
  <c r="M67" i="7" l="1"/>
  <c r="M174" i="7"/>
  <c r="M52" i="7"/>
  <c r="M156" i="7"/>
  <c r="M168" i="7"/>
  <c r="M74" i="7"/>
  <c r="M90" i="7"/>
  <c r="M91" i="7" l="1"/>
  <c r="I176" i="7"/>
  <c r="M77" i="7"/>
  <c r="M87" i="7"/>
  <c r="AI12" i="14"/>
  <c r="AI14" i="14"/>
  <c r="AI15" i="14"/>
  <c r="AI16" i="14"/>
  <c r="AI21" i="14"/>
  <c r="AI23" i="14"/>
  <c r="AI42" i="14"/>
  <c r="AI43" i="14"/>
  <c r="AI54" i="14"/>
  <c r="AI55" i="14"/>
  <c r="AI58" i="14"/>
  <c r="AI60" i="14"/>
  <c r="AI61" i="14"/>
  <c r="AI106" i="14"/>
  <c r="AH108" i="14"/>
  <c r="AH105" i="14"/>
  <c r="AH104" i="14"/>
  <c r="AH103" i="14"/>
  <c r="AH102" i="14"/>
  <c r="AH101" i="14"/>
  <c r="AH99" i="14"/>
  <c r="AH98" i="14"/>
  <c r="AH82" i="14"/>
  <c r="AH81" i="14"/>
  <c r="AH80" i="14"/>
  <c r="AH79" i="14"/>
  <c r="AH78" i="14"/>
  <c r="AH77" i="14"/>
  <c r="AH76" i="14"/>
  <c r="AH75" i="14"/>
  <c r="M78" i="7" l="1"/>
  <c r="AG62" i="14"/>
  <c r="AH62" i="14"/>
  <c r="AH59" i="14"/>
  <c r="AH57" i="14"/>
  <c r="AH56" i="14"/>
  <c r="AH53" i="14"/>
  <c r="AH52" i="14"/>
  <c r="AH51" i="14"/>
  <c r="AH50" i="14"/>
  <c r="AH49" i="14"/>
  <c r="AH48" i="14"/>
  <c r="AI48" i="14" s="1"/>
  <c r="AH47" i="14"/>
  <c r="AH46" i="14"/>
  <c r="AH45" i="14"/>
  <c r="AH44" i="14"/>
  <c r="AH41" i="14"/>
  <c r="AH29" i="14"/>
  <c r="AH27" i="14"/>
  <c r="AH26" i="14"/>
  <c r="AH25" i="14"/>
  <c r="AH24" i="14"/>
  <c r="AH22" i="14"/>
  <c r="AH20" i="14"/>
  <c r="AH19" i="14"/>
  <c r="AH17" i="14"/>
  <c r="AH13" i="14"/>
  <c r="AH11" i="14"/>
  <c r="AH10" i="14"/>
  <c r="AH203" i="15"/>
  <c r="AG203" i="15"/>
  <c r="AF203" i="15"/>
  <c r="AE203" i="15"/>
  <c r="AH202" i="15"/>
  <c r="AG202" i="15"/>
  <c r="AF202" i="15"/>
  <c r="AE202" i="15"/>
  <c r="AH201" i="15"/>
  <c r="AG201" i="15"/>
  <c r="AF201" i="15"/>
  <c r="AE201" i="15"/>
  <c r="AH200" i="15"/>
  <c r="AG200" i="15"/>
  <c r="AF200" i="15"/>
  <c r="AE200" i="15"/>
  <c r="AH199" i="15"/>
  <c r="AG199" i="15"/>
  <c r="AF199" i="15"/>
  <c r="AE199" i="15"/>
  <c r="AH198" i="15"/>
  <c r="AG198" i="15"/>
  <c r="AF198" i="15"/>
  <c r="AE198" i="15"/>
  <c r="AH197" i="15"/>
  <c r="AG197" i="15"/>
  <c r="AF197" i="15"/>
  <c r="AE197" i="15"/>
  <c r="AH196" i="15"/>
  <c r="AG196" i="15"/>
  <c r="AF196" i="15"/>
  <c r="AE196" i="15"/>
  <c r="AH195" i="15"/>
  <c r="AG195" i="15"/>
  <c r="AF195" i="15"/>
  <c r="AE195" i="15"/>
  <c r="AH194" i="15"/>
  <c r="AG194" i="15"/>
  <c r="AF194" i="15"/>
  <c r="AE194" i="15"/>
  <c r="AH193" i="15"/>
  <c r="AG193" i="15"/>
  <c r="AF193" i="15"/>
  <c r="AE193" i="15"/>
  <c r="AH192" i="15"/>
  <c r="AG192" i="15"/>
  <c r="AF192" i="15"/>
  <c r="AE192" i="15"/>
  <c r="AH191" i="15"/>
  <c r="AG191" i="15"/>
  <c r="AF191" i="15"/>
  <c r="AE191" i="15"/>
  <c r="AH190" i="15"/>
  <c r="AG190" i="15"/>
  <c r="AF190" i="15"/>
  <c r="AE190" i="15"/>
  <c r="AH189" i="15"/>
  <c r="AG189" i="15"/>
  <c r="AF189" i="15"/>
  <c r="AE189" i="15"/>
  <c r="AH188" i="15"/>
  <c r="AG188" i="15"/>
  <c r="AF188" i="15"/>
  <c r="AE188" i="15"/>
  <c r="AH187" i="15"/>
  <c r="AG187" i="15"/>
  <c r="AF187" i="15"/>
  <c r="AE187" i="15"/>
  <c r="AH186" i="15"/>
  <c r="AG186" i="15"/>
  <c r="AF186" i="15"/>
  <c r="AE186" i="15"/>
  <c r="AH185" i="15"/>
  <c r="AG185" i="15"/>
  <c r="AF185" i="15"/>
  <c r="AE185" i="15"/>
  <c r="AH184" i="15"/>
  <c r="AG184" i="15"/>
  <c r="AF184" i="15"/>
  <c r="AE184" i="15"/>
  <c r="AH183" i="15"/>
  <c r="AG183" i="15"/>
  <c r="AF183" i="15"/>
  <c r="AE183" i="15"/>
  <c r="AH182" i="15"/>
  <c r="AG182" i="15"/>
  <c r="AF182" i="15"/>
  <c r="AE182" i="15"/>
  <c r="AH181" i="15"/>
  <c r="AG181" i="15"/>
  <c r="AF181" i="15"/>
  <c r="AE181" i="15"/>
  <c r="AH180" i="15"/>
  <c r="AG180" i="15"/>
  <c r="AF180" i="15"/>
  <c r="AE180" i="15"/>
  <c r="AH179" i="15"/>
  <c r="AH204" i="15" s="1"/>
  <c r="AG179" i="15"/>
  <c r="AG204" i="15" s="1"/>
  <c r="AF179" i="15"/>
  <c r="AF204" i="15" s="1"/>
  <c r="AE179" i="15"/>
  <c r="AE204" i="15" s="1"/>
  <c r="AH175" i="15"/>
  <c r="AI175" i="15" s="1"/>
  <c r="K175" i="15"/>
  <c r="J175" i="15"/>
  <c r="I175" i="15"/>
  <c r="D175" i="15"/>
  <c r="E175" i="15" s="1"/>
  <c r="K174" i="15"/>
  <c r="J174" i="15"/>
  <c r="I174" i="15"/>
  <c r="AH172" i="15"/>
  <c r="AI172" i="15" s="1"/>
  <c r="K172" i="15"/>
  <c r="J172" i="15"/>
  <c r="I172" i="15"/>
  <c r="D172" i="15"/>
  <c r="E172" i="15" s="1"/>
  <c r="AH171" i="15"/>
  <c r="AI171" i="15" s="1"/>
  <c r="K171" i="15"/>
  <c r="J171" i="15"/>
  <c r="I171" i="15"/>
  <c r="D171" i="15"/>
  <c r="E171" i="15" s="1"/>
  <c r="O169" i="15"/>
  <c r="AH168" i="15"/>
  <c r="AI168" i="15" s="1"/>
  <c r="O168" i="15"/>
  <c r="D168" i="15"/>
  <c r="E168" i="15" s="1"/>
  <c r="O167" i="15"/>
  <c r="O166" i="15"/>
  <c r="AQ163" i="15"/>
  <c r="AM163" i="15"/>
  <c r="AL163" i="15"/>
  <c r="AK163" i="15"/>
  <c r="Z163" i="15"/>
  <c r="Y163" i="15"/>
  <c r="X163" i="15"/>
  <c r="W163" i="15"/>
  <c r="V163" i="15"/>
  <c r="U163" i="15"/>
  <c r="M163" i="15"/>
  <c r="I163" i="15"/>
  <c r="H163" i="15"/>
  <c r="G163" i="15"/>
  <c r="AJ162" i="15"/>
  <c r="AI162" i="15"/>
  <c r="AB162" i="15"/>
  <c r="AA162" i="15"/>
  <c r="F162" i="15"/>
  <c r="E162" i="15"/>
  <c r="AJ161" i="15"/>
  <c r="AI161" i="15"/>
  <c r="AB161" i="15"/>
  <c r="AA161" i="15"/>
  <c r="F161" i="15"/>
  <c r="E161" i="15"/>
  <c r="AJ160" i="15"/>
  <c r="AI160" i="15"/>
  <c r="AB160" i="15"/>
  <c r="AA160" i="15"/>
  <c r="F160" i="15"/>
  <c r="E160" i="15"/>
  <c r="AJ159" i="15"/>
  <c r="AI159" i="15"/>
  <c r="AB159" i="15"/>
  <c r="AB163" i="15" s="1"/>
  <c r="AA159" i="15"/>
  <c r="AA163" i="15" s="1"/>
  <c r="F159" i="15"/>
  <c r="E159" i="15"/>
  <c r="AJ158" i="15"/>
  <c r="AR158" i="15" s="1"/>
  <c r="AI158" i="15"/>
  <c r="F158" i="15"/>
  <c r="K158" i="15" s="1"/>
  <c r="E158" i="15"/>
  <c r="AJ157" i="15"/>
  <c r="AH157" i="15"/>
  <c r="K157" i="15"/>
  <c r="K163" i="15" s="1"/>
  <c r="F157" i="15"/>
  <c r="D157" i="15"/>
  <c r="AH107" i="14" s="1"/>
  <c r="AQ142" i="15"/>
  <c r="AP142" i="15"/>
  <c r="AO142" i="15"/>
  <c r="AM142" i="15"/>
  <c r="AL142" i="15"/>
  <c r="AK142" i="15"/>
  <c r="AH142" i="15"/>
  <c r="AH143" i="15" s="1"/>
  <c r="Z142" i="15"/>
  <c r="Y142" i="15"/>
  <c r="X142" i="15"/>
  <c r="W142" i="15"/>
  <c r="V142" i="15"/>
  <c r="U142" i="15"/>
  <c r="M142" i="15"/>
  <c r="L142" i="15"/>
  <c r="K142" i="15"/>
  <c r="I142" i="15"/>
  <c r="H142" i="15"/>
  <c r="G142" i="15"/>
  <c r="D142" i="15"/>
  <c r="D143" i="15" s="1"/>
  <c r="AJ141" i="15"/>
  <c r="AI141" i="15"/>
  <c r="AB141" i="15"/>
  <c r="AA141" i="15"/>
  <c r="F141" i="15"/>
  <c r="E141" i="15"/>
  <c r="AJ140" i="15"/>
  <c r="AI140" i="15"/>
  <c r="AB140" i="15"/>
  <c r="AA140" i="15"/>
  <c r="F140" i="15"/>
  <c r="E140" i="15"/>
  <c r="AJ139" i="15"/>
  <c r="AI139" i="15"/>
  <c r="AB139" i="15"/>
  <c r="AA139" i="15"/>
  <c r="F139" i="15"/>
  <c r="E139" i="15"/>
  <c r="AJ138" i="15"/>
  <c r="AI138" i="15"/>
  <c r="AB138" i="15"/>
  <c r="AA138" i="15"/>
  <c r="F138" i="15"/>
  <c r="E138" i="15"/>
  <c r="AJ137" i="15"/>
  <c r="AI137" i="15"/>
  <c r="AB137" i="15"/>
  <c r="AA137" i="15"/>
  <c r="F137" i="15"/>
  <c r="E137" i="15"/>
  <c r="AJ136" i="15"/>
  <c r="AI136" i="15"/>
  <c r="AB136" i="15"/>
  <c r="AA136" i="15"/>
  <c r="F136" i="15"/>
  <c r="E136" i="15"/>
  <c r="AJ135" i="15"/>
  <c r="AJ142" i="15" s="1"/>
  <c r="AI135" i="15"/>
  <c r="AB135" i="15"/>
  <c r="AB142" i="15" s="1"/>
  <c r="AA135" i="15"/>
  <c r="AA142" i="15" s="1"/>
  <c r="F135" i="15"/>
  <c r="F142" i="15" s="1"/>
  <c r="E135" i="15"/>
  <c r="E142" i="15" s="1"/>
  <c r="AO123" i="15"/>
  <c r="AM123" i="15"/>
  <c r="AL123" i="15"/>
  <c r="AK123" i="15"/>
  <c r="AH123" i="15"/>
  <c r="AH124" i="15" s="1"/>
  <c r="Z123" i="15"/>
  <c r="Y123" i="15"/>
  <c r="X123" i="15"/>
  <c r="W123" i="15"/>
  <c r="V123" i="15"/>
  <c r="U123" i="15"/>
  <c r="K123" i="15"/>
  <c r="I123" i="15"/>
  <c r="H123" i="15"/>
  <c r="G123" i="15"/>
  <c r="D123" i="15"/>
  <c r="D124" i="15" s="1"/>
  <c r="AJ122" i="15"/>
  <c r="AI122" i="15"/>
  <c r="AB122" i="15"/>
  <c r="AA122" i="15"/>
  <c r="F122" i="15"/>
  <c r="E122" i="15"/>
  <c r="AJ121" i="15"/>
  <c r="AI121" i="15"/>
  <c r="AB121" i="15"/>
  <c r="AA121" i="15"/>
  <c r="F121" i="15"/>
  <c r="E121" i="15"/>
  <c r="AJ120" i="15"/>
  <c r="AI120" i="15"/>
  <c r="AB120" i="15"/>
  <c r="AA120" i="15"/>
  <c r="F120" i="15"/>
  <c r="E120" i="15"/>
  <c r="AJ119" i="15"/>
  <c r="AI119" i="15"/>
  <c r="AB119" i="15"/>
  <c r="AA119" i="15"/>
  <c r="F119" i="15"/>
  <c r="E119" i="15"/>
  <c r="AJ118" i="15"/>
  <c r="AI118" i="15"/>
  <c r="AB118" i="15"/>
  <c r="AA118" i="15"/>
  <c r="F118" i="15"/>
  <c r="E118" i="15"/>
  <c r="AJ117" i="15"/>
  <c r="AI117" i="15"/>
  <c r="AI123" i="15" s="1"/>
  <c r="AB117" i="15"/>
  <c r="AB123" i="15" s="1"/>
  <c r="AA117" i="15"/>
  <c r="AA123" i="15" s="1"/>
  <c r="F117" i="15"/>
  <c r="E117" i="15"/>
  <c r="AQ104" i="15"/>
  <c r="AO104" i="15"/>
  <c r="AM104" i="15"/>
  <c r="AL104" i="15"/>
  <c r="AK104" i="15"/>
  <c r="AH104" i="15"/>
  <c r="AH105" i="15" s="1"/>
  <c r="Z104" i="15"/>
  <c r="Y104" i="15"/>
  <c r="X104" i="15"/>
  <c r="W104" i="15"/>
  <c r="V104" i="15"/>
  <c r="U104" i="15"/>
  <c r="M104" i="15"/>
  <c r="L104" i="15"/>
  <c r="K104" i="15"/>
  <c r="I104" i="15"/>
  <c r="H104" i="15"/>
  <c r="G104" i="15"/>
  <c r="D104" i="15"/>
  <c r="D105" i="15" s="1"/>
  <c r="AB103" i="15"/>
  <c r="AA103" i="15"/>
  <c r="AJ102" i="15"/>
  <c r="AI102" i="15"/>
  <c r="AN102" i="15" s="1"/>
  <c r="AB102" i="15"/>
  <c r="AA102" i="15"/>
  <c r="F102" i="15"/>
  <c r="E102" i="15"/>
  <c r="J102" i="15" s="1"/>
  <c r="AJ101" i="15"/>
  <c r="AI101" i="15"/>
  <c r="AN101" i="15" s="1"/>
  <c r="AB101" i="15"/>
  <c r="AA101" i="15"/>
  <c r="F101" i="15"/>
  <c r="E101" i="15"/>
  <c r="J101" i="15" s="1"/>
  <c r="AJ100" i="15"/>
  <c r="AI100" i="15"/>
  <c r="AN100" i="15" s="1"/>
  <c r="AB100" i="15"/>
  <c r="AA100" i="15"/>
  <c r="F100" i="15"/>
  <c r="E100" i="15"/>
  <c r="J100" i="15" s="1"/>
  <c r="AJ99" i="15"/>
  <c r="AI99" i="15"/>
  <c r="AN99" i="15" s="1"/>
  <c r="AB99" i="15"/>
  <c r="AA99" i="15"/>
  <c r="F99" i="15"/>
  <c r="E99" i="15"/>
  <c r="J99" i="15" s="1"/>
  <c r="AJ98" i="15"/>
  <c r="AI98" i="15"/>
  <c r="AN98" i="15" s="1"/>
  <c r="AB98" i="15"/>
  <c r="AA98" i="15"/>
  <c r="F98" i="15"/>
  <c r="E98" i="15"/>
  <c r="J98" i="15" s="1"/>
  <c r="AJ97" i="15"/>
  <c r="AJ104" i="15" s="1"/>
  <c r="AI97" i="15"/>
  <c r="AN97" i="15" s="1"/>
  <c r="AN104" i="15" s="1"/>
  <c r="AB97" i="15"/>
  <c r="AB104" i="15" s="1"/>
  <c r="AA97" i="15"/>
  <c r="AA104" i="15" s="1"/>
  <c r="F97" i="15"/>
  <c r="F104" i="15" s="1"/>
  <c r="E97" i="15"/>
  <c r="E104" i="15" s="1"/>
  <c r="AM80" i="15"/>
  <c r="AL80" i="15"/>
  <c r="AK80" i="15"/>
  <c r="AH80" i="15"/>
  <c r="AH81" i="15" s="1"/>
  <c r="K80" i="15"/>
  <c r="I80" i="15"/>
  <c r="H80" i="15"/>
  <c r="G80" i="15"/>
  <c r="D80" i="15"/>
  <c r="D81" i="15" s="1"/>
  <c r="AJ79" i="15"/>
  <c r="AR79" i="15" s="1"/>
  <c r="AI79" i="15"/>
  <c r="Z79" i="15"/>
  <c r="Y79" i="15"/>
  <c r="X79" i="15"/>
  <c r="W79" i="15"/>
  <c r="V79" i="15"/>
  <c r="U79" i="15"/>
  <c r="F79" i="15"/>
  <c r="N79" i="15" s="1"/>
  <c r="E79" i="15"/>
  <c r="AJ78" i="15"/>
  <c r="AI78" i="15"/>
  <c r="F78" i="15"/>
  <c r="E78" i="15"/>
  <c r="AJ77" i="15"/>
  <c r="AR77" i="15" s="1"/>
  <c r="AI77" i="15"/>
  <c r="AB77" i="15"/>
  <c r="AA77" i="15"/>
  <c r="F77" i="15"/>
  <c r="N77" i="15" s="1"/>
  <c r="E77" i="15"/>
  <c r="AJ76" i="15"/>
  <c r="AI76" i="15"/>
  <c r="AB76" i="15"/>
  <c r="AA76" i="15"/>
  <c r="F76" i="15"/>
  <c r="E76" i="15"/>
  <c r="AJ75" i="15"/>
  <c r="AO75" i="15" s="1"/>
  <c r="AI75" i="15"/>
  <c r="AB75" i="15"/>
  <c r="AA75" i="15"/>
  <c r="F75" i="15"/>
  <c r="E75" i="15"/>
  <c r="AJ74" i="15"/>
  <c r="AR74" i="15" s="1"/>
  <c r="AI74" i="15"/>
  <c r="AB74" i="15"/>
  <c r="AA74" i="15"/>
  <c r="F74" i="15"/>
  <c r="E74" i="15"/>
  <c r="AB73" i="15"/>
  <c r="AA73" i="15"/>
  <c r="AJ72" i="15"/>
  <c r="AR72" i="15" s="1"/>
  <c r="AI72" i="15"/>
  <c r="AB72" i="15"/>
  <c r="AA72" i="15"/>
  <c r="F72" i="15"/>
  <c r="E72" i="15"/>
  <c r="AQ60" i="15"/>
  <c r="AP60" i="15"/>
  <c r="AO60" i="15"/>
  <c r="AM60" i="15"/>
  <c r="AL60" i="15"/>
  <c r="AK60" i="15"/>
  <c r="AH60" i="15"/>
  <c r="AH61" i="15" s="1"/>
  <c r="Z60" i="15"/>
  <c r="Y60" i="15"/>
  <c r="X60" i="15"/>
  <c r="W60" i="15"/>
  <c r="V60" i="15"/>
  <c r="U60" i="15"/>
  <c r="M60" i="15"/>
  <c r="L60" i="15"/>
  <c r="K60" i="15"/>
  <c r="I60" i="15"/>
  <c r="H60" i="15"/>
  <c r="G60" i="15"/>
  <c r="D60" i="15"/>
  <c r="D61" i="15" s="1"/>
  <c r="AJ59" i="15"/>
  <c r="AI59" i="15"/>
  <c r="AB59" i="15"/>
  <c r="AA59" i="15"/>
  <c r="F59" i="15"/>
  <c r="N59" i="15" s="1"/>
  <c r="E59" i="15"/>
  <c r="AJ58" i="15"/>
  <c r="AI58" i="15"/>
  <c r="AB58" i="15"/>
  <c r="AA58" i="15"/>
  <c r="F58" i="15"/>
  <c r="N58" i="15" s="1"/>
  <c r="E58" i="15"/>
  <c r="AJ57" i="15"/>
  <c r="AI57" i="15"/>
  <c r="AB57" i="15"/>
  <c r="AA57" i="15"/>
  <c r="F57" i="15"/>
  <c r="N57" i="15" s="1"/>
  <c r="E57" i="15"/>
  <c r="AJ56" i="15"/>
  <c r="AI56" i="15"/>
  <c r="AB56" i="15"/>
  <c r="AA56" i="15"/>
  <c r="F56" i="15"/>
  <c r="N56" i="15" s="1"/>
  <c r="E56" i="15"/>
  <c r="AJ55" i="15"/>
  <c r="AI55" i="15"/>
  <c r="AB55" i="15"/>
  <c r="AA55" i="15"/>
  <c r="F55" i="15"/>
  <c r="N55" i="15" s="1"/>
  <c r="E55" i="15"/>
  <c r="AJ53" i="15"/>
  <c r="AJ60" i="15" s="1"/>
  <c r="AI53" i="15"/>
  <c r="AI60" i="15" s="1"/>
  <c r="AB53" i="15"/>
  <c r="AB60" i="15" s="1"/>
  <c r="AA53" i="15"/>
  <c r="AA60" i="15" s="1"/>
  <c r="F53" i="15"/>
  <c r="N53" i="15" s="1"/>
  <c r="E53" i="15"/>
  <c r="E60" i="15" s="1"/>
  <c r="AP37" i="15"/>
  <c r="AO37" i="15"/>
  <c r="AM37" i="15"/>
  <c r="AL37" i="15"/>
  <c r="AK37" i="15"/>
  <c r="AH37" i="15"/>
  <c r="AH38" i="15" s="1"/>
  <c r="Z37" i="15"/>
  <c r="Y37" i="15"/>
  <c r="X37" i="15"/>
  <c r="W37" i="15"/>
  <c r="V37" i="15"/>
  <c r="U37" i="15"/>
  <c r="L37" i="15"/>
  <c r="K37" i="15"/>
  <c r="I37" i="15"/>
  <c r="H37" i="15"/>
  <c r="G37" i="15"/>
  <c r="D37" i="15"/>
  <c r="D38" i="15" s="1"/>
  <c r="AJ36" i="15"/>
  <c r="AR36" i="15" s="1"/>
  <c r="AI36" i="15"/>
  <c r="AB36" i="15"/>
  <c r="AA36" i="15"/>
  <c r="F36" i="15"/>
  <c r="E36" i="15"/>
  <c r="AJ35" i="15"/>
  <c r="AR35" i="15" s="1"/>
  <c r="AI35" i="15"/>
  <c r="AB35" i="15"/>
  <c r="AA35" i="15"/>
  <c r="F35" i="15"/>
  <c r="E35" i="15"/>
  <c r="AR34" i="15"/>
  <c r="AB34" i="15"/>
  <c r="AA34" i="15"/>
  <c r="AJ33" i="15"/>
  <c r="AI33" i="15"/>
  <c r="AB33" i="15"/>
  <c r="AA33" i="15"/>
  <c r="F33" i="15"/>
  <c r="E33" i="15"/>
  <c r="AJ32" i="15"/>
  <c r="AI32" i="15"/>
  <c r="AN32" i="15" s="1"/>
  <c r="AB32" i="15"/>
  <c r="AA32" i="15"/>
  <c r="F32" i="15"/>
  <c r="E32" i="15"/>
  <c r="AJ31" i="15"/>
  <c r="AI31" i="15"/>
  <c r="AB31" i="15"/>
  <c r="AA31" i="15"/>
  <c r="F31" i="15"/>
  <c r="E31" i="15"/>
  <c r="AR30" i="15"/>
  <c r="AB30" i="15"/>
  <c r="AA30" i="15"/>
  <c r="AJ29" i="15"/>
  <c r="AI29" i="15"/>
  <c r="AB29" i="15"/>
  <c r="AA29" i="15"/>
  <c r="F29" i="15"/>
  <c r="E29" i="15"/>
  <c r="AO18" i="15"/>
  <c r="AM18" i="15"/>
  <c r="AL18" i="15"/>
  <c r="AK18" i="15"/>
  <c r="AH18" i="15"/>
  <c r="AH19" i="15" s="1"/>
  <c r="Z18" i="15"/>
  <c r="Y18" i="15"/>
  <c r="X18" i="15"/>
  <c r="W18" i="15"/>
  <c r="V18" i="15"/>
  <c r="AB18" i="15" s="1"/>
  <c r="U18" i="15"/>
  <c r="AA18" i="15" s="1"/>
  <c r="L18" i="15"/>
  <c r="K18" i="15"/>
  <c r="I18" i="15"/>
  <c r="H18" i="15"/>
  <c r="G18" i="15"/>
  <c r="D18" i="15"/>
  <c r="D19" i="15" s="1"/>
  <c r="AB17" i="15"/>
  <c r="AA17" i="15"/>
  <c r="AJ16" i="15"/>
  <c r="AI16" i="15"/>
  <c r="AB16" i="15"/>
  <c r="AA16" i="15"/>
  <c r="F16" i="15"/>
  <c r="E16" i="15"/>
  <c r="AJ15" i="15"/>
  <c r="AI15" i="15"/>
  <c r="AB15" i="15"/>
  <c r="AA15" i="15"/>
  <c r="F15" i="15"/>
  <c r="E15" i="15"/>
  <c r="AJ14" i="15"/>
  <c r="AI14" i="15"/>
  <c r="AB14" i="15"/>
  <c r="AA14" i="15"/>
  <c r="F14" i="15"/>
  <c r="E14" i="15"/>
  <c r="AJ13" i="15"/>
  <c r="AI13" i="15"/>
  <c r="AB13" i="15"/>
  <c r="AA13" i="15"/>
  <c r="F13" i="15"/>
  <c r="E13" i="15"/>
  <c r="AB12" i="15"/>
  <c r="AA12" i="15"/>
  <c r="AJ11" i="15"/>
  <c r="AJ18" i="15" s="1"/>
  <c r="AI11" i="15"/>
  <c r="AI18" i="15" s="1"/>
  <c r="AB11" i="15"/>
  <c r="AA11" i="15"/>
  <c r="F11" i="15"/>
  <c r="F18" i="15" s="1"/>
  <c r="E11" i="15"/>
  <c r="N117" i="15" l="1"/>
  <c r="J11" i="15"/>
  <c r="AN13" i="15"/>
  <c r="J14" i="15"/>
  <c r="AN14" i="15"/>
  <c r="AN15" i="15"/>
  <c r="J16" i="15"/>
  <c r="AN16" i="15"/>
  <c r="E37" i="15"/>
  <c r="AI37" i="15"/>
  <c r="F37" i="15"/>
  <c r="AB37" i="15"/>
  <c r="AR31" i="15"/>
  <c r="N33" i="15"/>
  <c r="AR33" i="15"/>
  <c r="AN76" i="15"/>
  <c r="AN78" i="15"/>
  <c r="AR118" i="15"/>
  <c r="AR119" i="15"/>
  <c r="AR120" i="15"/>
  <c r="AR121" i="15"/>
  <c r="AR122" i="15"/>
  <c r="AR136" i="15"/>
  <c r="AR137" i="15"/>
  <c r="AR138" i="15"/>
  <c r="AR139" i="15"/>
  <c r="AR140" i="15"/>
  <c r="AR141" i="15"/>
  <c r="J159" i="15"/>
  <c r="AN159" i="15"/>
  <c r="J160" i="15"/>
  <c r="AN160" i="15"/>
  <c r="J161" i="15"/>
  <c r="AN161" i="15"/>
  <c r="J162" i="15"/>
  <c r="AN162" i="15"/>
  <c r="AR76" i="15"/>
  <c r="F163" i="15"/>
  <c r="E18" i="15"/>
  <c r="AJ37" i="15"/>
  <c r="AN31" i="15"/>
  <c r="N32" i="15"/>
  <c r="AN33" i="15"/>
  <c r="J35" i="15"/>
  <c r="AN35" i="15"/>
  <c r="J36" i="15"/>
  <c r="AN36" i="15"/>
  <c r="J55" i="15"/>
  <c r="AN55" i="15"/>
  <c r="J56" i="15"/>
  <c r="AN56" i="15"/>
  <c r="J57" i="15"/>
  <c r="AN57" i="15"/>
  <c r="J58" i="15"/>
  <c r="AN58" i="15"/>
  <c r="J59" i="15"/>
  <c r="AN59" i="15"/>
  <c r="E80" i="15"/>
  <c r="AI80" i="15"/>
  <c r="J74" i="15"/>
  <c r="AN74" i="15"/>
  <c r="J75" i="15"/>
  <c r="AN75" i="15"/>
  <c r="AR75" i="15"/>
  <c r="F80" i="15"/>
  <c r="AB79" i="15"/>
  <c r="AJ80" i="15"/>
  <c r="AN77" i="15"/>
  <c r="N78" i="15"/>
  <c r="AR98" i="15"/>
  <c r="AR99" i="15"/>
  <c r="AR100" i="15"/>
  <c r="AR101" i="15"/>
  <c r="AR102" i="15"/>
  <c r="F123" i="15"/>
  <c r="J118" i="15"/>
  <c r="AN118" i="15"/>
  <c r="J119" i="15"/>
  <c r="AN119" i="15"/>
  <c r="J120" i="15"/>
  <c r="AN120" i="15"/>
  <c r="J121" i="15"/>
  <c r="AN121" i="15"/>
  <c r="J122" i="15"/>
  <c r="AN122" i="15"/>
  <c r="AN135" i="15"/>
  <c r="J136" i="15"/>
  <c r="AN136" i="15"/>
  <c r="J137" i="15"/>
  <c r="AN137" i="15"/>
  <c r="J138" i="15"/>
  <c r="AN138" i="15"/>
  <c r="J139" i="15"/>
  <c r="AN139" i="15"/>
  <c r="J140" i="15"/>
  <c r="AN140" i="15"/>
  <c r="J141" i="15"/>
  <c r="AN141" i="15"/>
  <c r="AI142" i="15"/>
  <c r="N158" i="15"/>
  <c r="AN158" i="15"/>
  <c r="AO158" i="15"/>
  <c r="N159" i="15"/>
  <c r="N160" i="15"/>
  <c r="N161" i="15"/>
  <c r="N162" i="15"/>
  <c r="D170" i="15"/>
  <c r="AI170" i="15"/>
  <c r="AR32" i="15"/>
  <c r="F60" i="15"/>
  <c r="AR78" i="15"/>
  <c r="AI62" i="14"/>
  <c r="AN11" i="15"/>
  <c r="AN18" i="15" s="1"/>
  <c r="N29" i="15"/>
  <c r="AA37" i="15"/>
  <c r="AN29" i="15"/>
  <c r="AN37" i="15" s="1"/>
  <c r="J31" i="15"/>
  <c r="N31" i="15"/>
  <c r="J32" i="15"/>
  <c r="J33" i="15"/>
  <c r="N35" i="15"/>
  <c r="N36" i="15"/>
  <c r="J53" i="15"/>
  <c r="J60" i="15" s="1"/>
  <c r="AR53" i="15"/>
  <c r="AR55" i="15"/>
  <c r="AR56" i="15"/>
  <c r="AR57" i="15"/>
  <c r="AR58" i="15"/>
  <c r="AR59" i="15"/>
  <c r="J72" i="15"/>
  <c r="J97" i="15"/>
  <c r="J104" i="15" s="1"/>
  <c r="AI104" i="15"/>
  <c r="AR117" i="15"/>
  <c r="AJ123" i="15"/>
  <c r="J13" i="15"/>
  <c r="J15" i="15"/>
  <c r="J29" i="15"/>
  <c r="J37" i="15" s="1"/>
  <c r="AN53" i="15"/>
  <c r="AN60" i="15" s="1"/>
  <c r="N72" i="15"/>
  <c r="AA79" i="15"/>
  <c r="AN72" i="15"/>
  <c r="N74" i="15"/>
  <c r="N75" i="15"/>
  <c r="J76" i="15"/>
  <c r="N76" i="15"/>
  <c r="J77" i="15"/>
  <c r="J78" i="15"/>
  <c r="J79" i="15"/>
  <c r="AN79" i="15"/>
  <c r="AO79" i="15"/>
  <c r="AO80" i="15" s="1"/>
  <c r="N97" i="15"/>
  <c r="N98" i="15"/>
  <c r="N99" i="15"/>
  <c r="N100" i="15"/>
  <c r="N101" i="15"/>
  <c r="N102" i="15"/>
  <c r="O170" i="15"/>
  <c r="D167" i="15"/>
  <c r="E157" i="15"/>
  <c r="J135" i="15"/>
  <c r="J142" i="15" s="1"/>
  <c r="J158" i="15"/>
  <c r="AJ163" i="15"/>
  <c r="E170" i="15"/>
  <c r="F172" i="15" s="1"/>
  <c r="AJ172" i="15"/>
  <c r="D174" i="15"/>
  <c r="AR29" i="15"/>
  <c r="AR97" i="15"/>
  <c r="AR104" i="15" s="1"/>
  <c r="E123" i="15"/>
  <c r="J117" i="15"/>
  <c r="J123" i="15" s="1"/>
  <c r="AN117" i="15"/>
  <c r="AN123" i="15" s="1"/>
  <c r="N118" i="15"/>
  <c r="N119" i="15"/>
  <c r="N120" i="15"/>
  <c r="N121" i="15"/>
  <c r="N122" i="15"/>
  <c r="N135" i="15"/>
  <c r="N136" i="15"/>
  <c r="N137" i="15"/>
  <c r="N138" i="15"/>
  <c r="N139" i="15"/>
  <c r="N140" i="15"/>
  <c r="N141" i="15"/>
  <c r="N157" i="15"/>
  <c r="N163" i="15" s="1"/>
  <c r="AH167" i="15"/>
  <c r="AI157" i="15"/>
  <c r="AR157" i="15" s="1"/>
  <c r="AO157" i="15"/>
  <c r="AO163" i="15" s="1"/>
  <c r="AR159" i="15"/>
  <c r="AR160" i="15"/>
  <c r="AR161" i="15"/>
  <c r="AR162" i="15"/>
  <c r="D163" i="15"/>
  <c r="D164" i="15" s="1"/>
  <c r="AH163" i="15"/>
  <c r="AH164" i="15" s="1"/>
  <c r="O171" i="15"/>
  <c r="AH170" i="15"/>
  <c r="AJ171" i="15"/>
  <c r="AH174" i="15"/>
  <c r="AR135" i="15"/>
  <c r="AR142" i="15" s="1"/>
  <c r="AN142" i="15" l="1"/>
  <c r="AR163" i="15"/>
  <c r="J18" i="15"/>
  <c r="AI167" i="15"/>
  <c r="AH166" i="15"/>
  <c r="N142" i="15"/>
  <c r="E174" i="15"/>
  <c r="D173" i="15"/>
  <c r="AJ170" i="15"/>
  <c r="F170" i="15"/>
  <c r="E163" i="15"/>
  <c r="J157" i="15"/>
  <c r="J163" i="15" s="1"/>
  <c r="N104" i="15"/>
  <c r="AN80" i="15"/>
  <c r="J80" i="15"/>
  <c r="AI174" i="15"/>
  <c r="AH173" i="15"/>
  <c r="AI163" i="15"/>
  <c r="AN157" i="15"/>
  <c r="AN163" i="15" s="1"/>
  <c r="F171" i="15"/>
  <c r="D166" i="15"/>
  <c r="E167" i="15"/>
  <c r="E173" i="15" l="1"/>
  <c r="F174" i="15" s="1"/>
  <c r="F167" i="15"/>
  <c r="E166" i="15"/>
  <c r="AI173" i="15"/>
  <c r="AJ174" i="15" s="1"/>
  <c r="AI166" i="15"/>
  <c r="AJ167" i="15" s="1"/>
  <c r="AJ166" i="15" l="1"/>
  <c r="AJ168" i="15"/>
  <c r="F166" i="15"/>
  <c r="F168" i="15"/>
  <c r="AJ173" i="15"/>
  <c r="AJ175" i="15"/>
  <c r="F173" i="15"/>
  <c r="F175" i="15"/>
  <c r="E125" i="14" l="1"/>
  <c r="F125" i="14" s="1"/>
  <c r="M124" i="14"/>
  <c r="E124" i="14"/>
  <c r="M123" i="14"/>
  <c r="M122" i="14"/>
  <c r="E122" i="14"/>
  <c r="F122" i="14" s="1"/>
  <c r="M121" i="14"/>
  <c r="E121" i="14"/>
  <c r="F121" i="14" s="1"/>
  <c r="Z120" i="14"/>
  <c r="Y120" i="14"/>
  <c r="M120" i="14"/>
  <c r="E120" i="14"/>
  <c r="M119" i="14"/>
  <c r="M118" i="14"/>
  <c r="E118" i="14"/>
  <c r="F118" i="14" s="1"/>
  <c r="M117" i="14"/>
  <c r="E117" i="14"/>
  <c r="M116" i="14"/>
  <c r="E109" i="14"/>
  <c r="D109" i="14"/>
  <c r="AG108" i="14"/>
  <c r="AI108" i="14" s="1"/>
  <c r="G108" i="14"/>
  <c r="F108" i="14"/>
  <c r="AG107" i="14"/>
  <c r="AI107" i="14" s="1"/>
  <c r="Z107" i="14"/>
  <c r="Y107" i="14"/>
  <c r="G107" i="14"/>
  <c r="L107" i="14" s="1"/>
  <c r="F107" i="14"/>
  <c r="AG105" i="14"/>
  <c r="L105" i="14"/>
  <c r="F105" i="14"/>
  <c r="N105" i="14" s="1"/>
  <c r="AG104" i="14"/>
  <c r="AI104" i="14" s="1"/>
  <c r="Z104" i="14"/>
  <c r="Y104" i="14"/>
  <c r="G104" i="14"/>
  <c r="L104" i="14" s="1"/>
  <c r="F104" i="14"/>
  <c r="AG103" i="14"/>
  <c r="AI103" i="14" s="1"/>
  <c r="Z103" i="14"/>
  <c r="Y103" i="14"/>
  <c r="G103" i="14"/>
  <c r="F103" i="14"/>
  <c r="AG102" i="14"/>
  <c r="AI102" i="14" s="1"/>
  <c r="G102" i="14"/>
  <c r="L102" i="14" s="1"/>
  <c r="F102" i="14"/>
  <c r="AG101" i="14"/>
  <c r="G101" i="14"/>
  <c r="F101" i="14"/>
  <c r="AG100" i="14"/>
  <c r="AI100" i="14" s="1"/>
  <c r="L100" i="14"/>
  <c r="AG99" i="14"/>
  <c r="AI99" i="14" s="1"/>
  <c r="G99" i="14"/>
  <c r="L99" i="14" s="1"/>
  <c r="F99" i="14"/>
  <c r="AG98" i="14"/>
  <c r="AI98" i="14" s="1"/>
  <c r="G98" i="14"/>
  <c r="F98" i="14"/>
  <c r="E88" i="14"/>
  <c r="D88" i="14"/>
  <c r="AG82" i="14"/>
  <c r="AI82" i="14" s="1"/>
  <c r="G82" i="14"/>
  <c r="L82" i="14" s="1"/>
  <c r="F82" i="14"/>
  <c r="AG81" i="14"/>
  <c r="AI81" i="14" s="1"/>
  <c r="Z81" i="14"/>
  <c r="Y81" i="14"/>
  <c r="G81" i="14"/>
  <c r="L81" i="14" s="1"/>
  <c r="F81" i="14"/>
  <c r="AG80" i="14"/>
  <c r="Z80" i="14"/>
  <c r="Y80" i="14"/>
  <c r="F80" i="14"/>
  <c r="K80" i="14" s="1"/>
  <c r="AG79" i="14"/>
  <c r="G79" i="14"/>
  <c r="L79" i="14" s="1"/>
  <c r="F79" i="14"/>
  <c r="AG78" i="14"/>
  <c r="AI78" i="14" s="1"/>
  <c r="Z78" i="14"/>
  <c r="Y78" i="14"/>
  <c r="G78" i="14"/>
  <c r="L78" i="14" s="1"/>
  <c r="F78" i="14"/>
  <c r="AG77" i="14"/>
  <c r="AI77" i="14" s="1"/>
  <c r="Z77" i="14"/>
  <c r="Y77" i="14"/>
  <c r="G77" i="14"/>
  <c r="F77" i="14"/>
  <c r="AG76" i="14"/>
  <c r="G76" i="14"/>
  <c r="L76" i="14" s="1"/>
  <c r="F76" i="14"/>
  <c r="AG75" i="14"/>
  <c r="AI75" i="14" s="1"/>
  <c r="G75" i="14"/>
  <c r="L75" i="14" s="1"/>
  <c r="F75" i="14"/>
  <c r="E63" i="14"/>
  <c r="D63" i="14"/>
  <c r="AG59" i="14"/>
  <c r="G59" i="14"/>
  <c r="F59" i="14"/>
  <c r="AG57" i="14"/>
  <c r="AI57" i="14" s="1"/>
  <c r="AG56" i="14"/>
  <c r="AG53" i="14"/>
  <c r="G53" i="14"/>
  <c r="L53" i="14" s="1"/>
  <c r="F53" i="14"/>
  <c r="AG52" i="14"/>
  <c r="G52" i="14"/>
  <c r="F52" i="14"/>
  <c r="AG51" i="14"/>
  <c r="G51" i="14"/>
  <c r="L51" i="14" s="1"/>
  <c r="F51" i="14"/>
  <c r="AG50" i="14"/>
  <c r="G50" i="14"/>
  <c r="F50" i="14"/>
  <c r="AG49" i="14"/>
  <c r="G49" i="14"/>
  <c r="F49" i="14"/>
  <c r="Z48" i="14"/>
  <c r="Y48" i="14"/>
  <c r="G48" i="14"/>
  <c r="L48" i="14" s="1"/>
  <c r="F48" i="14"/>
  <c r="AG47" i="14"/>
  <c r="Z47" i="14"/>
  <c r="Y47" i="14"/>
  <c r="AG46" i="14"/>
  <c r="G46" i="14"/>
  <c r="F46" i="14"/>
  <c r="AG45" i="14"/>
  <c r="AG44" i="14"/>
  <c r="Z44" i="14"/>
  <c r="Y44" i="14"/>
  <c r="G44" i="14"/>
  <c r="L44" i="14" s="1"/>
  <c r="F44" i="14"/>
  <c r="Z43" i="14"/>
  <c r="Y43" i="14"/>
  <c r="AG41" i="14"/>
  <c r="G41" i="14"/>
  <c r="L41" i="14" s="1"/>
  <c r="F41" i="14"/>
  <c r="R35" i="14"/>
  <c r="E30" i="14"/>
  <c r="D30" i="14"/>
  <c r="AG29" i="14"/>
  <c r="G29" i="14"/>
  <c r="L29" i="14" s="1"/>
  <c r="F29" i="14"/>
  <c r="AG27" i="14"/>
  <c r="G27" i="14"/>
  <c r="F27" i="14"/>
  <c r="AG26" i="14"/>
  <c r="R26" i="14"/>
  <c r="G26" i="14"/>
  <c r="F26" i="14"/>
  <c r="AG25" i="14"/>
  <c r="G25" i="14"/>
  <c r="F25" i="14"/>
  <c r="AG24" i="14"/>
  <c r="AG22" i="14"/>
  <c r="G22" i="14"/>
  <c r="F22" i="14"/>
  <c r="AG20" i="14"/>
  <c r="S20" i="14"/>
  <c r="G20" i="14"/>
  <c r="F20" i="14"/>
  <c r="AG19" i="14"/>
  <c r="S19" i="14"/>
  <c r="G19" i="14"/>
  <c r="F19" i="14"/>
  <c r="AG18" i="14"/>
  <c r="AI18" i="14" s="1"/>
  <c r="Z18" i="14"/>
  <c r="Y18" i="14"/>
  <c r="T18" i="14"/>
  <c r="S18" i="14"/>
  <c r="AG17" i="14"/>
  <c r="AB17" i="14"/>
  <c r="AA17" i="14"/>
  <c r="Z17" i="14"/>
  <c r="Y17" i="14"/>
  <c r="S17" i="14"/>
  <c r="G17" i="14"/>
  <c r="L17" i="14" s="1"/>
  <c r="F17" i="14"/>
  <c r="S16" i="14"/>
  <c r="AB15" i="14"/>
  <c r="AA15" i="14"/>
  <c r="Z15" i="14"/>
  <c r="Y15" i="14"/>
  <c r="S15" i="14"/>
  <c r="G15" i="14"/>
  <c r="F15" i="14"/>
  <c r="AE14" i="14"/>
  <c r="AB14" i="14"/>
  <c r="AA14" i="14"/>
  <c r="AA19" i="14" s="1"/>
  <c r="Z14" i="14"/>
  <c r="Y14" i="14"/>
  <c r="S14" i="14"/>
  <c r="AG13" i="14"/>
  <c r="S13" i="14"/>
  <c r="AG11" i="14"/>
  <c r="G11" i="14"/>
  <c r="F11" i="14"/>
  <c r="AG10" i="14"/>
  <c r="K82" i="14" l="1"/>
  <c r="K20" i="14"/>
  <c r="N27" i="14"/>
  <c r="K29" i="14"/>
  <c r="K41" i="14"/>
  <c r="K48" i="14"/>
  <c r="N50" i="14"/>
  <c r="N52" i="14"/>
  <c r="K53" i="14"/>
  <c r="K75" i="14"/>
  <c r="N78" i="14"/>
  <c r="N19" i="14"/>
  <c r="AI19" i="14"/>
  <c r="AI20" i="14"/>
  <c r="N22" i="14"/>
  <c r="AI24" i="14"/>
  <c r="K26" i="14"/>
  <c r="AI27" i="14"/>
  <c r="AI41" i="14"/>
  <c r="AI45" i="14"/>
  <c r="N46" i="14"/>
  <c r="AI47" i="14"/>
  <c r="N49" i="14"/>
  <c r="AI50" i="14"/>
  <c r="AI52" i="14"/>
  <c r="AI56" i="14"/>
  <c r="AI59" i="14"/>
  <c r="K79" i="14"/>
  <c r="N81" i="14"/>
  <c r="K102" i="14"/>
  <c r="N103" i="14"/>
  <c r="K105" i="14"/>
  <c r="AI10" i="14"/>
  <c r="K11" i="14"/>
  <c r="AI11" i="14"/>
  <c r="AI13" i="14"/>
  <c r="AI17" i="14"/>
  <c r="AI22" i="14"/>
  <c r="AI25" i="14"/>
  <c r="AI26" i="14"/>
  <c r="AI29" i="14"/>
  <c r="AI44" i="14"/>
  <c r="AI46" i="14"/>
  <c r="AI49" i="14"/>
  <c r="AI51" i="14"/>
  <c r="AI53" i="14"/>
  <c r="AI76" i="14"/>
  <c r="AI79" i="14"/>
  <c r="AI80" i="14"/>
  <c r="AI101" i="14"/>
  <c r="AI105" i="14"/>
  <c r="N101" i="14"/>
  <c r="Y118" i="14"/>
  <c r="E110" i="14"/>
  <c r="N98" i="14"/>
  <c r="Z121" i="14"/>
  <c r="AC121" i="14" s="1"/>
  <c r="Z82" i="14"/>
  <c r="Y119" i="14"/>
  <c r="Y82" i="14"/>
  <c r="Y122" i="14"/>
  <c r="Y121" i="14"/>
  <c r="AB121" i="14" s="1"/>
  <c r="N15" i="14"/>
  <c r="N29" i="14"/>
  <c r="N48" i="14"/>
  <c r="N53" i="14"/>
  <c r="N102" i="14"/>
  <c r="AH109" i="14"/>
  <c r="N11" i="14"/>
  <c r="K15" i="14"/>
  <c r="N17" i="14"/>
  <c r="Z122" i="14"/>
  <c r="K19" i="14"/>
  <c r="N20" i="14"/>
  <c r="K22" i="14"/>
  <c r="N25" i="14"/>
  <c r="K27" i="14"/>
  <c r="L27" i="14"/>
  <c r="N41" i="14"/>
  <c r="Y49" i="14"/>
  <c r="N44" i="14"/>
  <c r="K46" i="14"/>
  <c r="L46" i="14"/>
  <c r="N51" i="14"/>
  <c r="K52" i="14"/>
  <c r="L52" i="14"/>
  <c r="N59" i="14"/>
  <c r="N75" i="14"/>
  <c r="K76" i="14"/>
  <c r="N76" i="14"/>
  <c r="N77" i="14"/>
  <c r="N79" i="14"/>
  <c r="N82" i="14"/>
  <c r="N99" i="14"/>
  <c r="K101" i="14"/>
  <c r="L101" i="14"/>
  <c r="N104" i="14"/>
  <c r="K107" i="14"/>
  <c r="N107" i="14"/>
  <c r="N108" i="14"/>
  <c r="Z119" i="14"/>
  <c r="Y108" i="14"/>
  <c r="Z118" i="14"/>
  <c r="Z49" i="14"/>
  <c r="AB19" i="14"/>
  <c r="L11" i="14"/>
  <c r="L15" i="14"/>
  <c r="K17" i="14"/>
  <c r="L19" i="14"/>
  <c r="Z19" i="14"/>
  <c r="L20" i="14"/>
  <c r="K44" i="14"/>
  <c r="K51" i="14"/>
  <c r="K78" i="14"/>
  <c r="K81" i="14"/>
  <c r="K99" i="14"/>
  <c r="K104" i="14"/>
  <c r="F117" i="14"/>
  <c r="E116" i="14"/>
  <c r="O119" i="14" s="1"/>
  <c r="AG109" i="14"/>
  <c r="AI109" i="14" s="1"/>
  <c r="Y19" i="14"/>
  <c r="K25" i="14"/>
  <c r="L25" i="14"/>
  <c r="N26" i="14"/>
  <c r="D110" i="14"/>
  <c r="K49" i="14"/>
  <c r="K50" i="14"/>
  <c r="L50" i="14"/>
  <c r="K59" i="14"/>
  <c r="L59" i="14"/>
  <c r="K77" i="14"/>
  <c r="L77" i="14"/>
  <c r="L88" i="14" s="1"/>
  <c r="K98" i="14"/>
  <c r="L98" i="14"/>
  <c r="K103" i="14"/>
  <c r="L103" i="14"/>
  <c r="Z108" i="14"/>
  <c r="K108" i="14"/>
  <c r="L108" i="14"/>
  <c r="F120" i="14"/>
  <c r="G121" i="14" s="1"/>
  <c r="F124" i="14"/>
  <c r="E123" i="14"/>
  <c r="M125" i="14"/>
  <c r="L55" i="14" l="1"/>
  <c r="Y123" i="14"/>
  <c r="Z123" i="14"/>
  <c r="L30" i="14"/>
  <c r="O123" i="14"/>
  <c r="O116" i="14"/>
  <c r="L109" i="14"/>
  <c r="O120" i="14"/>
  <c r="O117" i="14"/>
  <c r="O124" i="14"/>
  <c r="O122" i="14"/>
  <c r="O125" i="14"/>
  <c r="F123" i="14"/>
  <c r="G125" i="14" s="1"/>
  <c r="G120" i="14"/>
  <c r="G122" i="14"/>
  <c r="O121" i="14"/>
  <c r="O118" i="14"/>
  <c r="F116" i="14"/>
  <c r="G116" i="14" l="1"/>
  <c r="G118" i="14"/>
  <c r="G117" i="14"/>
  <c r="G124" i="14"/>
  <c r="G123" i="14" s="1"/>
  <c r="L132" i="7" l="1"/>
  <c r="J132" i="7"/>
  <c r="L133" i="7"/>
  <c r="I133" i="7"/>
  <c r="H130" i="7"/>
  <c r="H132" i="7" l="1"/>
  <c r="D128" i="7"/>
  <c r="J128" i="7"/>
  <c r="L128" i="7"/>
  <c r="H129" i="7" l="1"/>
  <c r="H131" i="7"/>
  <c r="D124" i="7"/>
  <c r="J124" i="7"/>
  <c r="L124" i="7"/>
  <c r="J120" i="7"/>
  <c r="L120" i="7"/>
  <c r="M130" i="7" l="1"/>
  <c r="M132" i="7" s="1"/>
  <c r="S102" i="7" l="1"/>
  <c r="T102" i="7"/>
  <c r="I78" i="8" l="1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1" i="8"/>
  <c r="C5" i="10" l="1"/>
  <c r="C7" i="10"/>
  <c r="C8" i="10"/>
  <c r="C4" i="10"/>
  <c r="C9" i="10" s="1"/>
  <c r="B5" i="10"/>
  <c r="B7" i="10"/>
  <c r="B8" i="10"/>
  <c r="B4" i="10"/>
  <c r="B9" i="10" s="1"/>
  <c r="J9" i="10"/>
  <c r="K9" i="10"/>
  <c r="H9" i="10"/>
  <c r="I9" i="10"/>
  <c r="F9" i="10"/>
  <c r="G9" i="10"/>
  <c r="E9" i="10"/>
  <c r="D9" i="10"/>
  <c r="H17" i="7" l="1"/>
  <c r="E55" i="9"/>
  <c r="E119" i="9"/>
  <c r="F119" i="9" s="1"/>
  <c r="M118" i="9"/>
  <c r="E118" i="9"/>
  <c r="F118" i="9" s="1"/>
  <c r="M117" i="9"/>
  <c r="E117" i="9"/>
  <c r="M116" i="9"/>
  <c r="E116" i="9"/>
  <c r="F116" i="9" s="1"/>
  <c r="M115" i="9"/>
  <c r="E115" i="9"/>
  <c r="F115" i="9" s="1"/>
  <c r="Z114" i="9"/>
  <c r="Y114" i="9"/>
  <c r="M114" i="9"/>
  <c r="M113" i="9"/>
  <c r="M112" i="9"/>
  <c r="E112" i="9"/>
  <c r="F112" i="9" s="1"/>
  <c r="M111" i="9"/>
  <c r="E111" i="9"/>
  <c r="F111" i="9" s="1"/>
  <c r="M110" i="9"/>
  <c r="E110" i="9"/>
  <c r="E103" i="9"/>
  <c r="D103" i="9"/>
  <c r="G102" i="9"/>
  <c r="L102" i="9" s="1"/>
  <c r="F102" i="9"/>
  <c r="Z101" i="9"/>
  <c r="Y101" i="9"/>
  <c r="G101" i="9"/>
  <c r="L101" i="9" s="1"/>
  <c r="F101" i="9"/>
  <c r="Z100" i="9"/>
  <c r="Y100" i="9"/>
  <c r="G100" i="9"/>
  <c r="L100" i="9" s="1"/>
  <c r="F100" i="9"/>
  <c r="G99" i="9"/>
  <c r="F99" i="9"/>
  <c r="G98" i="9"/>
  <c r="L98" i="9" s="1"/>
  <c r="F98" i="9"/>
  <c r="G97" i="9"/>
  <c r="F97" i="9"/>
  <c r="Z96" i="9"/>
  <c r="Y96" i="9"/>
  <c r="G96" i="9"/>
  <c r="F96" i="9"/>
  <c r="Z95" i="9"/>
  <c r="Z102" i="9" s="1"/>
  <c r="Y95" i="9"/>
  <c r="Y102" i="9" s="1"/>
  <c r="G95" i="9"/>
  <c r="F95" i="9"/>
  <c r="L94" i="9"/>
  <c r="F94" i="9"/>
  <c r="N94" i="9" s="1"/>
  <c r="G93" i="9"/>
  <c r="F93" i="9"/>
  <c r="L92" i="9"/>
  <c r="G91" i="9"/>
  <c r="L91" i="9" s="1"/>
  <c r="F91" i="9"/>
  <c r="G90" i="9"/>
  <c r="L90" i="9" s="1"/>
  <c r="F90" i="9"/>
  <c r="E80" i="9"/>
  <c r="D80" i="9"/>
  <c r="G76" i="9"/>
  <c r="L76" i="9" s="1"/>
  <c r="F76" i="9"/>
  <c r="F75" i="9"/>
  <c r="G74" i="9"/>
  <c r="F74" i="9"/>
  <c r="Z73" i="9"/>
  <c r="Y73" i="9"/>
  <c r="G73" i="9"/>
  <c r="F73" i="9"/>
  <c r="Z72" i="9"/>
  <c r="Y72" i="9"/>
  <c r="G72" i="9"/>
  <c r="L72" i="9" s="1"/>
  <c r="F72" i="9"/>
  <c r="G71" i="9"/>
  <c r="L71" i="9" s="1"/>
  <c r="F71" i="9"/>
  <c r="Z70" i="9"/>
  <c r="Y70" i="9"/>
  <c r="G70" i="9"/>
  <c r="F70" i="9"/>
  <c r="Z69" i="9"/>
  <c r="Z74" i="9" s="1"/>
  <c r="Y69" i="9"/>
  <c r="G69" i="9"/>
  <c r="F69" i="9"/>
  <c r="G68" i="9"/>
  <c r="L68" i="9" s="1"/>
  <c r="F68" i="9"/>
  <c r="G67" i="9"/>
  <c r="L67" i="9" s="1"/>
  <c r="F67" i="9"/>
  <c r="D55" i="9"/>
  <c r="Z47" i="9"/>
  <c r="Y47" i="9"/>
  <c r="T47" i="9"/>
  <c r="S47" i="9"/>
  <c r="G47" i="9"/>
  <c r="L47" i="9" s="1"/>
  <c r="F47" i="9"/>
  <c r="G53" i="9"/>
  <c r="L53" i="9" s="1"/>
  <c r="F53" i="9"/>
  <c r="G45" i="9"/>
  <c r="L45" i="9" s="1"/>
  <c r="F45" i="9"/>
  <c r="G50" i="9"/>
  <c r="L50" i="9" s="1"/>
  <c r="F50" i="9"/>
  <c r="G51" i="9"/>
  <c r="L51" i="9" s="1"/>
  <c r="F51" i="9"/>
  <c r="G48" i="9"/>
  <c r="F48" i="9"/>
  <c r="Z52" i="9"/>
  <c r="Y52" i="9"/>
  <c r="G52" i="9"/>
  <c r="F52" i="9"/>
  <c r="AB46" i="9"/>
  <c r="AA46" i="9"/>
  <c r="Z46" i="9"/>
  <c r="Y46" i="9"/>
  <c r="G46" i="9"/>
  <c r="L46" i="9" s="1"/>
  <c r="F46" i="9"/>
  <c r="Z43" i="9"/>
  <c r="Y43" i="9"/>
  <c r="G43" i="9"/>
  <c r="F43" i="9"/>
  <c r="Z42" i="9"/>
  <c r="Y42" i="9"/>
  <c r="G41" i="9"/>
  <c r="L41" i="9" s="1"/>
  <c r="F41" i="9"/>
  <c r="G40" i="9"/>
  <c r="F40" i="9"/>
  <c r="R34" i="9"/>
  <c r="E29" i="9"/>
  <c r="D29" i="9"/>
  <c r="G28" i="9"/>
  <c r="L28" i="9" s="1"/>
  <c r="F28" i="9"/>
  <c r="G27" i="9"/>
  <c r="F27" i="9"/>
  <c r="R26" i="9"/>
  <c r="G26" i="9"/>
  <c r="F26" i="9"/>
  <c r="G25" i="9"/>
  <c r="L25" i="9" s="1"/>
  <c r="F25" i="9"/>
  <c r="G22" i="9"/>
  <c r="F22" i="9"/>
  <c r="G21" i="9"/>
  <c r="L21" i="9" s="1"/>
  <c r="F21" i="9"/>
  <c r="S20" i="9"/>
  <c r="G20" i="9"/>
  <c r="L20" i="9" s="1"/>
  <c r="F20" i="9"/>
  <c r="S19" i="9"/>
  <c r="G19" i="9"/>
  <c r="L19" i="9" s="1"/>
  <c r="F19" i="9"/>
  <c r="G18" i="9"/>
  <c r="F18" i="9"/>
  <c r="AB17" i="9"/>
  <c r="AA17" i="9"/>
  <c r="Z17" i="9"/>
  <c r="Y17" i="9"/>
  <c r="S17" i="9"/>
  <c r="G17" i="9"/>
  <c r="F17" i="9"/>
  <c r="S16" i="9"/>
  <c r="AB15" i="9"/>
  <c r="AA15" i="9"/>
  <c r="Z15" i="9"/>
  <c r="Y15" i="9"/>
  <c r="S15" i="9"/>
  <c r="G15" i="9"/>
  <c r="F15" i="9"/>
  <c r="AE14" i="9"/>
  <c r="AB14" i="9"/>
  <c r="AA14" i="9"/>
  <c r="Z14" i="9"/>
  <c r="Y14" i="9"/>
  <c r="S14" i="9"/>
  <c r="S13" i="9"/>
  <c r="T12" i="9"/>
  <c r="T21" i="9" s="1"/>
  <c r="S12" i="9"/>
  <c r="G12" i="9"/>
  <c r="F12" i="9"/>
  <c r="G11" i="9"/>
  <c r="L11" i="9" s="1"/>
  <c r="F11" i="9"/>
  <c r="Y74" i="9" l="1"/>
  <c r="Y113" i="9"/>
  <c r="Y115" i="9"/>
  <c r="E104" i="9"/>
  <c r="N12" i="9"/>
  <c r="K15" i="9"/>
  <c r="Z113" i="9"/>
  <c r="K17" i="9"/>
  <c r="Z115" i="9"/>
  <c r="Z121" i="9" s="1"/>
  <c r="N18" i="9"/>
  <c r="N67" i="9"/>
  <c r="K68" i="9"/>
  <c r="K69" i="9"/>
  <c r="K70" i="9"/>
  <c r="N71" i="9"/>
  <c r="K72" i="9"/>
  <c r="K73" i="9"/>
  <c r="K74" i="9"/>
  <c r="K93" i="9"/>
  <c r="K95" i="9"/>
  <c r="K96" i="9"/>
  <c r="K97" i="9"/>
  <c r="K98" i="9"/>
  <c r="K99" i="9"/>
  <c r="N100" i="9"/>
  <c r="K101" i="9"/>
  <c r="N102" i="9"/>
  <c r="M18" i="7"/>
  <c r="G16" i="7"/>
  <c r="D104" i="9"/>
  <c r="M119" i="9"/>
  <c r="O119" i="9" s="1"/>
  <c r="K19" i="9"/>
  <c r="K22" i="9"/>
  <c r="K25" i="9"/>
  <c r="K26" i="9"/>
  <c r="N27" i="9"/>
  <c r="K40" i="9"/>
  <c r="K41" i="9"/>
  <c r="K43" i="9"/>
  <c r="K46" i="9"/>
  <c r="K52" i="9"/>
  <c r="K48" i="9"/>
  <c r="K51" i="9"/>
  <c r="N50" i="9"/>
  <c r="K45" i="9"/>
  <c r="N53" i="9"/>
  <c r="K47" i="9"/>
  <c r="O117" i="9"/>
  <c r="K20" i="9"/>
  <c r="N22" i="9"/>
  <c r="N26" i="9"/>
  <c r="K27" i="9"/>
  <c r="K28" i="9"/>
  <c r="N40" i="9"/>
  <c r="N43" i="9"/>
  <c r="N52" i="9"/>
  <c r="N48" i="9"/>
  <c r="N69" i="9"/>
  <c r="N70" i="9"/>
  <c r="N73" i="9"/>
  <c r="N74" i="9"/>
  <c r="K76" i="9"/>
  <c r="N90" i="9"/>
  <c r="K91" i="9"/>
  <c r="N93" i="9"/>
  <c r="K94" i="9"/>
  <c r="N95" i="9"/>
  <c r="N96" i="9"/>
  <c r="N97" i="9"/>
  <c r="N99" i="9"/>
  <c r="N11" i="9"/>
  <c r="K12" i="9"/>
  <c r="S21" i="9"/>
  <c r="N15" i="9"/>
  <c r="Z116" i="9"/>
  <c r="O118" i="9"/>
  <c r="N17" i="9"/>
  <c r="K18" i="9"/>
  <c r="K21" i="9"/>
  <c r="Y116" i="9"/>
  <c r="O111" i="9"/>
  <c r="O112" i="9"/>
  <c r="O114" i="9"/>
  <c r="O115" i="9"/>
  <c r="O116" i="9"/>
  <c r="K11" i="9"/>
  <c r="L12" i="9"/>
  <c r="Y112" i="9"/>
  <c r="Y117" i="9" s="1"/>
  <c r="L15" i="9"/>
  <c r="F110" i="9"/>
  <c r="G110" i="9" s="1"/>
  <c r="F114" i="9"/>
  <c r="G114" i="9" s="1"/>
  <c r="Z112" i="9"/>
  <c r="L17" i="9"/>
  <c r="AB115" i="9"/>
  <c r="Y121" i="9"/>
  <c r="N19" i="9"/>
  <c r="N20" i="9"/>
  <c r="N21" i="9"/>
  <c r="L22" i="9"/>
  <c r="N25" i="9"/>
  <c r="L26" i="9"/>
  <c r="L27" i="9"/>
  <c r="N28" i="9"/>
  <c r="L40" i="9"/>
  <c r="N41" i="9"/>
  <c r="L43" i="9"/>
  <c r="N46" i="9"/>
  <c r="L52" i="9"/>
  <c r="N51" i="9"/>
  <c r="N45" i="9"/>
  <c r="N47" i="9"/>
  <c r="N68" i="9"/>
  <c r="N72" i="9"/>
  <c r="N76" i="9"/>
  <c r="N91" i="9"/>
  <c r="N98" i="9"/>
  <c r="N101" i="9"/>
  <c r="O110" i="9"/>
  <c r="O113" i="9"/>
  <c r="F117" i="9"/>
  <c r="G119" i="9" s="1"/>
  <c r="K50" i="9"/>
  <c r="K53" i="9"/>
  <c r="K67" i="9"/>
  <c r="K71" i="9"/>
  <c r="K90" i="9"/>
  <c r="K100" i="9"/>
  <c r="K102" i="9"/>
  <c r="E114" i="9"/>
  <c r="Z117" i="9" l="1"/>
  <c r="G112" i="9"/>
  <c r="G111" i="9"/>
  <c r="L29" i="9"/>
  <c r="G118" i="9"/>
  <c r="G117" i="9" s="1"/>
  <c r="G116" i="9"/>
  <c r="G115" i="9"/>
  <c r="H27" i="7" l="1"/>
  <c r="H26" i="7" l="1"/>
  <c r="G25" i="7"/>
  <c r="M27" i="7"/>
  <c r="C12" i="8" l="1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8" i="8"/>
  <c r="I36" i="8"/>
  <c r="F36" i="8"/>
  <c r="E36" i="8"/>
  <c r="D36" i="8"/>
  <c r="A35" i="8"/>
  <c r="I33" i="8"/>
  <c r="F33" i="8"/>
  <c r="E33" i="8"/>
  <c r="D33" i="8"/>
  <c r="A32" i="8"/>
  <c r="I30" i="8"/>
  <c r="F30" i="8"/>
  <c r="E30" i="8"/>
  <c r="D30" i="8"/>
  <c r="A29" i="8"/>
  <c r="I27" i="8"/>
  <c r="F27" i="8"/>
  <c r="E27" i="8"/>
  <c r="D27" i="8"/>
  <c r="A26" i="8"/>
  <c r="I24" i="8"/>
  <c r="F24" i="8"/>
  <c r="E24" i="8"/>
  <c r="D24" i="8"/>
  <c r="A23" i="8"/>
  <c r="I21" i="8"/>
  <c r="F21" i="8"/>
  <c r="E21" i="8"/>
  <c r="D21" i="8"/>
  <c r="A20" i="8"/>
  <c r="I15" i="8"/>
  <c r="F15" i="8"/>
  <c r="E15" i="8"/>
  <c r="D15" i="8"/>
  <c r="C15" i="8"/>
  <c r="A14" i="8"/>
  <c r="I9" i="8"/>
  <c r="F9" i="8"/>
  <c r="E9" i="8"/>
  <c r="D9" i="8"/>
  <c r="A8" i="8"/>
  <c r="A5" i="8"/>
  <c r="I6" i="8"/>
  <c r="E6" i="8"/>
  <c r="F6" i="8"/>
  <c r="D6" i="8"/>
  <c r="C18" i="8" l="1"/>
  <c r="C78" i="8"/>
  <c r="H84" i="7"/>
  <c r="H83" i="7"/>
  <c r="M84" i="7" l="1"/>
  <c r="G82" i="7"/>
  <c r="H82" i="7" s="1"/>
  <c r="H57" i="7" l="1"/>
  <c r="C56" i="8" l="1"/>
  <c r="C71" i="8"/>
  <c r="C21" i="8"/>
  <c r="C50" i="8"/>
  <c r="C62" i="8"/>
  <c r="C65" i="8"/>
  <c r="C68" i="8"/>
  <c r="C47" i="8"/>
  <c r="C33" i="8"/>
  <c r="C6" i="8"/>
  <c r="C74" i="8" l="1"/>
  <c r="C53" i="8"/>
  <c r="C24" i="8"/>
  <c r="C36" i="8"/>
  <c r="G11" i="7" l="1"/>
  <c r="H11" i="7" s="1"/>
  <c r="H12" i="7"/>
  <c r="H15" i="7" l="1"/>
  <c r="H70" i="7"/>
  <c r="H122" i="7" l="1"/>
  <c r="M122" i="7" s="1"/>
  <c r="H115" i="7"/>
  <c r="H126" i="7"/>
  <c r="M126" i="7" s="1"/>
  <c r="H176" i="7"/>
  <c r="M176" i="7" s="1"/>
  <c r="H175" i="7"/>
  <c r="H62" i="7"/>
  <c r="G127" i="7"/>
  <c r="H127" i="7" s="1"/>
  <c r="G128" i="7"/>
  <c r="H128" i="7" s="1"/>
  <c r="M128" i="7" s="1"/>
  <c r="G69" i="7"/>
  <c r="H69" i="7" s="1"/>
  <c r="H121" i="7"/>
  <c r="H33" i="7"/>
  <c r="H36" i="7"/>
  <c r="H41" i="7"/>
  <c r="I117" i="7"/>
  <c r="I134" i="7" s="1"/>
  <c r="H29" i="7"/>
  <c r="H23" i="7"/>
  <c r="R102" i="7"/>
  <c r="Q102" i="7"/>
  <c r="P102" i="7"/>
  <c r="N102" i="7"/>
  <c r="L102" i="7"/>
  <c r="K102" i="7"/>
  <c r="J102" i="7"/>
  <c r="G102" i="7"/>
  <c r="I102" i="7"/>
  <c r="H102" i="7"/>
  <c r="H99" i="7"/>
  <c r="H71" i="7"/>
  <c r="H13" i="7"/>
  <c r="T36" i="5"/>
  <c r="Q36" i="5"/>
  <c r="N36" i="5"/>
  <c r="J36" i="5"/>
  <c r="G36" i="5"/>
  <c r="W33" i="5"/>
  <c r="C32" i="5"/>
  <c r="C36" i="5" s="1"/>
  <c r="C39" i="8"/>
  <c r="C30" i="8"/>
  <c r="C27" i="8"/>
  <c r="G104" i="7" l="1"/>
  <c r="G105" i="7" s="1"/>
  <c r="H124" i="7"/>
  <c r="M124" i="7" s="1"/>
  <c r="G123" i="7"/>
  <c r="H123" i="7" s="1"/>
  <c r="G178" i="7"/>
  <c r="H44" i="7"/>
  <c r="M44" i="7" s="1"/>
  <c r="H25" i="7"/>
  <c r="K179" i="7"/>
  <c r="H61" i="7"/>
  <c r="H16" i="7"/>
  <c r="H20" i="7"/>
  <c r="H43" i="7"/>
  <c r="G42" i="7"/>
  <c r="H42" i="7" s="1"/>
  <c r="G177" i="7"/>
  <c r="H118" i="7"/>
  <c r="H125" i="7"/>
  <c r="M13" i="7"/>
  <c r="M71" i="7"/>
  <c r="G59" i="7"/>
  <c r="H59" i="7" s="1"/>
  <c r="M33" i="7"/>
  <c r="H60" i="7"/>
  <c r="G34" i="7"/>
  <c r="H34" i="7" s="1"/>
  <c r="M36" i="7"/>
  <c r="G31" i="7"/>
  <c r="H31" i="7" s="1"/>
  <c r="H32" i="7"/>
  <c r="H35" i="7"/>
  <c r="H68" i="7"/>
  <c r="G120" i="7"/>
  <c r="H117" i="7"/>
  <c r="G28" i="7"/>
  <c r="G24" i="7" s="1"/>
  <c r="H30" i="7"/>
  <c r="G21" i="7"/>
  <c r="G19" i="7" s="1"/>
  <c r="M23" i="7"/>
  <c r="H22" i="7"/>
  <c r="W32" i="5"/>
  <c r="W36" i="5" s="1"/>
  <c r="H19" i="7" l="1"/>
  <c r="H120" i="7"/>
  <c r="M120" i="7" s="1"/>
  <c r="G119" i="7"/>
  <c r="H119" i="7" s="1"/>
  <c r="H93" i="7"/>
  <c r="H46" i="7"/>
  <c r="M46" i="7" s="1"/>
  <c r="H133" i="7"/>
  <c r="C9" i="8"/>
  <c r="M61" i="7"/>
  <c r="G181" i="7"/>
  <c r="H178" i="7"/>
  <c r="H177" i="7"/>
  <c r="H92" i="7"/>
  <c r="H45" i="7"/>
  <c r="M118" i="7"/>
  <c r="I179" i="7"/>
  <c r="I182" i="7" s="1"/>
  <c r="M102" i="7"/>
  <c r="M30" i="7"/>
  <c r="H28" i="7"/>
  <c r="H24" i="7" s="1"/>
  <c r="H21" i="7"/>
  <c r="H103" i="7" l="1"/>
  <c r="H181" i="7" s="1"/>
  <c r="M93" i="7"/>
  <c r="H104" i="7"/>
  <c r="G135" i="7"/>
  <c r="H134" i="7"/>
  <c r="G94" i="7"/>
  <c r="H94" i="7"/>
  <c r="H105" i="7" l="1"/>
  <c r="H135" i="7"/>
  <c r="H180" i="7" s="1"/>
  <c r="G180" i="7"/>
  <c r="H179" i="7"/>
  <c r="M134" i="7"/>
  <c r="M179" i="7" s="1"/>
  <c r="M104" i="7"/>
  <c r="H182" i="7" l="1"/>
  <c r="M182" i="7"/>
  <c r="H183" i="7"/>
  <c r="G47" i="7"/>
  <c r="H47" i="7" l="1"/>
  <c r="G182" i="7"/>
  <c r="Q189" i="7" s="1"/>
  <c r="Q188" i="7" l="1"/>
  <c r="G183" i="7"/>
  <c r="Y48" i="9" l="1"/>
  <c r="AA19" i="9"/>
  <c r="Y19" i="9"/>
  <c r="AB19" i="9"/>
  <c r="Z19" i="9"/>
  <c r="Z48" i="9"/>
</calcChain>
</file>

<file path=xl/sharedStrings.xml><?xml version="1.0" encoding="utf-8"?>
<sst xmlns="http://schemas.openxmlformats.org/spreadsheetml/2006/main" count="3046" uniqueCount="539">
  <si>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</si>
  <si>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</si>
  <si>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</si>
  <si>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</si>
  <si>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</si>
  <si>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</si>
  <si>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</si>
  <si>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</si>
  <si>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</si>
  <si>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</si>
  <si>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</si>
  <si>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</si>
  <si>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</si>
  <si>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</si>
  <si>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</si>
  <si>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</si>
  <si>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</si>
  <si>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</si>
  <si>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</si>
  <si>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</si>
  <si>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</si>
  <si>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</si>
  <si>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</si>
  <si>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</si>
  <si>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</si>
  <si>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</si>
  <si>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</si>
  <si>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</si>
  <si>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</si>
  <si>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</si>
  <si>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</si>
  <si>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</si>
  <si>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</si>
  <si>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</si>
  <si>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</si>
  <si>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</si>
  <si>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</si>
  <si>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</si>
  <si>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</si>
  <si>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</si>
  <si>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</si>
  <si>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</si>
  <si>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</si>
  <si>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</si>
  <si>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</si>
  <si>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</si>
  <si>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</si>
  <si>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</si>
  <si>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</si>
  <si>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</si>
  <si>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</si>
  <si>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</si>
  <si>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</si>
  <si>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</si>
  <si>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</si>
  <si>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</si>
  <si>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</si>
  <si>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</si>
  <si>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</si>
  <si>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</si>
  <si>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</si>
  <si>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</si>
  <si>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</si>
  <si>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</si>
  <si>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</si>
  <si>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</si>
  <si>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</si>
  <si>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</si>
  <si>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</si>
  <si>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</si>
  <si>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</si>
  <si>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</si>
  <si>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</si>
  <si>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</si>
  <si>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</si>
  <si>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</si>
  <si>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</si>
  <si>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</si>
  <si>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</si>
  <si>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</si>
  <si>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</si>
  <si>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</si>
  <si>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</si>
  <si>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</si>
  <si>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</si>
  <si>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</si>
  <si>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</si>
  <si>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</si>
  <si>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</si>
  <si>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</si>
  <si>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</si>
  <si>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</si>
  <si>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</si>
  <si>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</si>
  <si>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</si>
  <si>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</si>
  <si>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</si>
  <si>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</si>
  <si>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</si>
  <si>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</si>
  <si>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</si>
  <si>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</si>
  <si>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</si>
  <si>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</si>
  <si>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</si>
  <si>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</si>
  <si>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</si>
  <si>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</si>
  <si>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</si>
  <si>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</si>
  <si>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</si>
  <si>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</si>
  <si>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</si>
  <si>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</si>
  <si>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</si>
  <si>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</si>
  <si>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</si>
  <si>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</si>
  <si>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</si>
  <si>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</si>
  <si>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</si>
  <si>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</si>
  <si>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</si>
  <si>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</si>
  <si>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</si>
  <si>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</si>
  <si>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</si>
  <si>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</si>
  <si>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</si>
  <si>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</si>
  <si>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</si>
  <si>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</si>
  <si>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</si>
  <si>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</si>
  <si>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</si>
  <si>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</si>
  <si>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</si>
  <si>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</si>
  <si>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</si>
  <si>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</si>
  <si>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</si>
  <si>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</si>
  <si>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</si>
  <si>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</si>
  <si>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</si>
  <si>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</si>
  <si>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</si>
  <si>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</si>
  <si>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</si>
  <si>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</si>
  <si>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</si>
  <si>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</si>
  <si>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</si>
  <si>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</si>
  <si>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</si>
  <si>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</si>
  <si>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</si>
  <si>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1д</t>
  </si>
  <si>
    <t>1.1.4</t>
  </si>
  <si>
    <t>1.1.5</t>
  </si>
  <si>
    <t>1.2 Цикл професійної підготовки</t>
  </si>
  <si>
    <t>1.2.1</t>
  </si>
  <si>
    <t>1</t>
  </si>
  <si>
    <t>1.2.2</t>
  </si>
  <si>
    <t>1.2.3</t>
  </si>
  <si>
    <t>1.2.4</t>
  </si>
  <si>
    <t>1.2.5</t>
  </si>
  <si>
    <t>1.2.6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</si>
  <si>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</si>
  <si>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</si>
  <si>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</si>
  <si>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</si>
  <si>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</si>
  <si>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</si>
  <si>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</si>
  <si>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</si>
  <si>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</si>
  <si>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</si>
  <si>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</si>
  <si>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</si>
  <si>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</si>
  <si>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</si>
  <si>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</si>
  <si>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</si>
  <si>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</si>
  <si>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</si>
  <si>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</si>
  <si>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</si>
  <si>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</si>
  <si>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</si>
  <si>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</si>
  <si>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</si>
  <si>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</si>
  <si>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</si>
  <si>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</si>
  <si>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</si>
  <si>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</si>
  <si>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</si>
  <si>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 xml:space="preserve"> на базі академії</t>
  </si>
  <si>
    <t>Соціологія</t>
  </si>
  <si>
    <t>Психологія управління</t>
  </si>
  <si>
    <t>1 или 2 часа</t>
  </si>
  <si>
    <t xml:space="preserve">Менеджмент </t>
  </si>
  <si>
    <t>2.1.1.1</t>
  </si>
  <si>
    <t>2.1.1.2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</si>
  <si>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</si>
  <si>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</si>
  <si>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</si>
  <si>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</si>
  <si>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</si>
  <si>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</si>
  <si>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</si>
  <si>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</si>
  <si>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1.2.9</t>
  </si>
  <si>
    <t>1.2.11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</si>
  <si>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</si>
  <si>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</si>
  <si>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</si>
  <si>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</si>
  <si>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</si>
  <si>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</si>
  <si>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</si>
  <si>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</si>
  <si>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</si>
  <si>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</si>
  <si>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</si>
  <si>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</si>
  <si>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</si>
  <si>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</si>
  <si>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</si>
  <si>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</si>
  <si>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</si>
  <si>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</si>
  <si>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</si>
  <si>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</si>
  <si>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</si>
  <si>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</si>
  <si>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</si>
  <si>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</si>
  <si>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</si>
  <si>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</si>
  <si>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</si>
  <si>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</si>
  <si>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</si>
  <si>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</si>
  <si>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</si>
  <si>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</si>
  <si>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</si>
  <si>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</si>
  <si>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</si>
  <si>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</si>
  <si>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</si>
  <si>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</si>
  <si>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</si>
  <si>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1.1.5.1</t>
  </si>
  <si>
    <t>1.1.5.2</t>
  </si>
  <si>
    <t>1.2.11.1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</si>
  <si>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</si>
  <si>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</si>
  <si>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</si>
  <si>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</si>
  <si>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</si>
  <si>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</si>
  <si>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</si>
  <si>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</si>
  <si>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</si>
  <si>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</si>
  <si>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</si>
  <si>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</si>
  <si>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</si>
  <si>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</si>
  <si>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</si>
  <si>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</si>
  <si>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</si>
  <si>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</si>
  <si>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</si>
  <si>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</si>
  <si>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</si>
  <si>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</si>
  <si>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</si>
  <si>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</si>
  <si>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</si>
  <si>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</si>
  <si>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</si>
  <si>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</si>
  <si>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</si>
  <si>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</si>
  <si>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</si>
  <si>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</si>
  <si>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</si>
  <si>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 xml:space="preserve">Вища математика </t>
  </si>
  <si>
    <t xml:space="preserve">Інформатика 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</si>
  <si>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</si>
  <si>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</si>
  <si>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</si>
  <si>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</si>
  <si>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</si>
  <si>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</si>
  <si>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</si>
  <si>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кількість тижнів у семестрі</t>
  </si>
  <si>
    <t>4 семестр 18 тижнів</t>
  </si>
  <si>
    <t>Гроші та кредит</t>
  </si>
  <si>
    <t>5 семестр 15 тижнів</t>
  </si>
  <si>
    <t>6 семестр 18 тижнів</t>
  </si>
  <si>
    <t>7 семестр 15 тижнів</t>
  </si>
  <si>
    <t>8 семестр 13 тижнів</t>
  </si>
  <si>
    <t>Іноземна мова (за професійним спрямуванням) / Професійна етика</t>
  </si>
  <si>
    <t>розподіл занять на настановну сесію та семестр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</si>
  <si>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</si>
  <si>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</si>
  <si>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</si>
  <si>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</si>
  <si>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</si>
  <si>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</si>
  <si>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</si>
  <si>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</si>
  <si>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</si>
  <si>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16/4</t>
  </si>
  <si>
    <t>0/4</t>
  </si>
  <si>
    <t>8/4</t>
  </si>
  <si>
    <t>12/4</t>
  </si>
  <si>
    <t>12/8</t>
  </si>
  <si>
    <t>0/2</t>
  </si>
  <si>
    <t>8/2</t>
  </si>
  <si>
    <t>зв</t>
  </si>
  <si>
    <t>6/0</t>
  </si>
  <si>
    <t>2/0</t>
  </si>
  <si>
    <t>6/2</t>
  </si>
  <si>
    <t>лек</t>
  </si>
  <si>
    <t>прак</t>
  </si>
  <si>
    <t>4/2</t>
  </si>
  <si>
    <t>6/6</t>
  </si>
  <si>
    <t>3</t>
  </si>
  <si>
    <t>2.1.5</t>
  </si>
  <si>
    <t>Професійна етика</t>
  </si>
  <si>
    <t>6д</t>
  </si>
  <si>
    <t>3 курс</t>
  </si>
  <si>
    <t>Кількість аудиторних годин за семестрами</t>
  </si>
  <si>
    <t>1.1.2</t>
  </si>
  <si>
    <t>1.2.8</t>
  </si>
  <si>
    <t xml:space="preserve">Назва дисципліни </t>
  </si>
  <si>
    <t>ОАА-19-1т</t>
  </si>
  <si>
    <t>+</t>
  </si>
  <si>
    <t>Теорія бухгалтерського обліку</t>
  </si>
  <si>
    <t>Договірне право / Фінансове право</t>
  </si>
  <si>
    <t>Аналіз господарської діяльності</t>
  </si>
  <si>
    <t>Курсова робота "Теорія бухгалтерського обліку"</t>
  </si>
  <si>
    <t>Оподаткування</t>
  </si>
  <si>
    <t>Фінансова діяльність субєктів господарювання / Фінанси підприємств</t>
  </si>
  <si>
    <t>предлагаю перенести в 1 семестр с 3 кредитами на базе академии</t>
  </si>
  <si>
    <t>Фінансовий облік 1</t>
  </si>
  <si>
    <t>Облік у галузях економіки / Казначейська справа та казначейський облік</t>
  </si>
  <si>
    <t>у др - 4 кредита</t>
  </si>
  <si>
    <t>Фінансовий облік 2</t>
  </si>
  <si>
    <t>Внутрішньогосподарський контроль / Оцінка ризиків господарської діяльності</t>
  </si>
  <si>
    <t>Інформаційні системи та технології в обліку 
та оподаткуванні</t>
  </si>
  <si>
    <t>Звітність підприємств / Облік на малих підприємствах та у неприбуткових установах</t>
  </si>
  <si>
    <t>Курсова робота "Аналіз господарської
 діяльності"</t>
  </si>
  <si>
    <t>Податковий облік і звітність / Фіскальна політика</t>
  </si>
  <si>
    <t>Управлінський облік / Бюджетування і проектне фінансування</t>
  </si>
  <si>
    <t>Іноземна мова /Проф етика</t>
  </si>
  <si>
    <t>Облік у бюджетних установах</t>
  </si>
  <si>
    <t>Облік у банках / Облік у небанківських фінансових установах</t>
  </si>
  <si>
    <t>Державний фінансовий контроль / Податкове адміністрування та контроль</t>
  </si>
  <si>
    <t>Аудит</t>
  </si>
  <si>
    <t>Курсова робота "Фінансовий облік"</t>
  </si>
  <si>
    <t>заоч прискор</t>
  </si>
  <si>
    <t>заочка 4 р</t>
  </si>
  <si>
    <t>ОБЛІК, АНАЛІЗ ТА АУДИТ</t>
  </si>
  <si>
    <t>ФІСКАЛЬНА ПОЛІТИКА ТА МИТНА СПРАВА</t>
  </si>
  <si>
    <t>Годин наст сес</t>
  </si>
  <si>
    <t>Годин семестр</t>
  </si>
  <si>
    <t>Годин у наст сес.</t>
  </si>
  <si>
    <t>Годин у семестр</t>
  </si>
  <si>
    <t>мп</t>
  </si>
  <si>
    <t>філ</t>
  </si>
  <si>
    <t>вм</t>
  </si>
  <si>
    <t>м</t>
  </si>
  <si>
    <t>ііг</t>
  </si>
  <si>
    <t>оа</t>
  </si>
  <si>
    <t>еп</t>
  </si>
  <si>
    <t>ф</t>
  </si>
  <si>
    <t xml:space="preserve">Облік у бюджетних установах </t>
  </si>
  <si>
    <t>Курсова робота "Аналіз господарської діяльності"</t>
  </si>
  <si>
    <t>Митно-тарифне та нетарифне регулювання  / Зовнішньоекономічна діяльність підприємств</t>
  </si>
  <si>
    <t>Звітність підприємств / Казначейська справа та казначейський облік</t>
  </si>
  <si>
    <t>Інформаційні системи та технології в обліку та оподаткуванні</t>
  </si>
  <si>
    <t>Податковий облік і звітність / Облік на малих підприємствах та в неприбуткових організаціях</t>
  </si>
  <si>
    <t>Митна справа / Фіскальна політика</t>
  </si>
  <si>
    <t>Внутрішньогосподарський контроль / Державний фінансовий контроль</t>
  </si>
  <si>
    <t>хіоп</t>
  </si>
  <si>
    <t>Податкове адміністрування та контроль / Митний аудит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</si>
  <si>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</si>
  <si>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</si>
  <si>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</si>
  <si>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</si>
  <si>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</si>
  <si>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</si>
  <si>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</si>
  <si>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</si>
  <si>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</si>
  <si>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</si>
  <si>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</si>
  <si>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</si>
  <si>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</si>
  <si>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лв</t>
  </si>
  <si>
    <t>тм</t>
  </si>
  <si>
    <t>мпф</t>
  </si>
  <si>
    <t>омт</t>
  </si>
  <si>
    <t>опм</t>
  </si>
  <si>
    <t>фв</t>
  </si>
  <si>
    <t>відх 
(п.1-п.2)</t>
  </si>
  <si>
    <t>семестр 
у плані 4р</t>
  </si>
  <si>
    <t>не в ритм с обычными</t>
  </si>
  <si>
    <t>1.2.1.2</t>
  </si>
  <si>
    <t>4д</t>
  </si>
  <si>
    <t>1.2.10</t>
  </si>
  <si>
    <t>1.2.11.2</t>
  </si>
  <si>
    <t>1.2.12</t>
  </si>
  <si>
    <t>1.2.13</t>
  </si>
  <si>
    <t>1.2.14</t>
  </si>
  <si>
    <t>2 д</t>
  </si>
  <si>
    <t xml:space="preserve">Внутрішньогосподарський контроль </t>
  </si>
  <si>
    <t>Оцінка ризиків господарської діяльності</t>
  </si>
  <si>
    <t>5д</t>
  </si>
  <si>
    <t>Облік у галузях економіки</t>
  </si>
  <si>
    <t>Казначейська справа та казначейський облік</t>
  </si>
  <si>
    <t xml:space="preserve">Податковий облік і звітність  </t>
  </si>
  <si>
    <t xml:space="preserve">Управлінський облік  </t>
  </si>
  <si>
    <t xml:space="preserve">Облік у банках  </t>
  </si>
  <si>
    <t>Облік у небанківських фінансових установах</t>
  </si>
  <si>
    <t>Фінансова діяльність субєктів господарювання</t>
  </si>
  <si>
    <t>Фінанси підприємств</t>
  </si>
  <si>
    <t>8/8</t>
  </si>
  <si>
    <t xml:space="preserve">Економіка праці та соціально-трудові відносини </t>
  </si>
  <si>
    <t>4</t>
  </si>
  <si>
    <t>38/6</t>
  </si>
  <si>
    <t>16/2</t>
  </si>
  <si>
    <t>24/0</t>
  </si>
  <si>
    <t>20/0</t>
  </si>
  <si>
    <t>52/0</t>
  </si>
  <si>
    <t>16/0</t>
  </si>
  <si>
    <t>58/0</t>
  </si>
  <si>
    <t>32/2</t>
  </si>
  <si>
    <t>178/20</t>
  </si>
  <si>
    <t>64/26</t>
  </si>
  <si>
    <t>48/26</t>
  </si>
  <si>
    <t>48/6</t>
  </si>
  <si>
    <t>36/4</t>
  </si>
  <si>
    <t>40/8</t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</si>
  <si>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</si>
  <si>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Облік, аналіз та аудит</t>
    </r>
  </si>
  <si>
    <t>Кваліфікація:  бакалавр з обліку та оподаткування</t>
  </si>
  <si>
    <r>
      <t xml:space="preserve">підготовки: </t>
    </r>
    <r>
      <rPr>
        <b/>
        <sz val="16"/>
        <rFont val="Times New Roman"/>
        <family val="1"/>
        <charset val="204"/>
      </rPr>
      <t>бакалавра</t>
    </r>
  </si>
  <si>
    <r>
      <t>галузь знань:</t>
    </r>
    <r>
      <rPr>
        <b/>
        <sz val="16"/>
        <rFont val="Times New Roman"/>
        <family val="1"/>
        <charset val="204"/>
      </rPr>
      <t xml:space="preserve"> 07 Управління та адміністрування</t>
    </r>
  </si>
  <si>
    <t>Строк навчання - 2 роки 10 місяців</t>
  </si>
  <si>
    <r>
      <t xml:space="preserve">форма навчання:   </t>
    </r>
    <r>
      <rPr>
        <b/>
        <sz val="16"/>
        <rFont val="Times New Roman"/>
        <family val="1"/>
        <charset val="204"/>
      </rPr>
      <t>заочна</t>
    </r>
  </si>
  <si>
    <t>I. Графік навчального процесу</t>
  </si>
  <si>
    <t>I</t>
  </si>
  <si>
    <t>Т</t>
  </si>
  <si>
    <t>ІІ</t>
  </si>
  <si>
    <t>ІІІ</t>
  </si>
  <si>
    <t>Н/</t>
  </si>
  <si>
    <t>С/Н</t>
  </si>
  <si>
    <t>/С</t>
  </si>
  <si>
    <t>-</t>
  </si>
  <si>
    <t>Настановна  сесія</t>
  </si>
  <si>
    <t>Екзаменаційна сесія</t>
  </si>
  <si>
    <t>практика</t>
  </si>
  <si>
    <r>
      <t xml:space="preserve">спеціальність: </t>
    </r>
    <r>
      <rPr>
        <b/>
        <sz val="16"/>
        <rFont val="Times New Roman"/>
        <family val="1"/>
        <charset val="204"/>
      </rPr>
      <t>071 Облік і оподаткування</t>
    </r>
  </si>
  <si>
    <r>
      <t xml:space="preserve">освітня програма: </t>
    </r>
    <r>
      <rPr>
        <b/>
        <sz val="16"/>
        <rFont val="Times New Roman"/>
        <family val="1"/>
        <charset val="204"/>
      </rPr>
      <t>Облік і оподаткування</t>
    </r>
  </si>
  <si>
    <t>Директор ЦДЗО</t>
  </si>
  <si>
    <t>М.М. Федоров</t>
  </si>
  <si>
    <t>Завідувач кафедри</t>
  </si>
  <si>
    <t>О.В. Акімова</t>
  </si>
  <si>
    <t>Гарант освітньої програми</t>
  </si>
  <si>
    <t>12</t>
  </si>
  <si>
    <t>16</t>
  </si>
  <si>
    <t>6</t>
  </si>
  <si>
    <t>10</t>
  </si>
  <si>
    <t>0</t>
  </si>
  <si>
    <t>Кваліфікаційна робота бакалавра</t>
  </si>
  <si>
    <t>"    "                        2020   р.</t>
  </si>
  <si>
    <t>на базі фахової передвищої освіти</t>
  </si>
  <si>
    <t>Іноземна мова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</si>
  <si>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</si>
  <si>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</si>
  <si>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Гроші та кредит на базі фахової передвищої освіти</t>
  </si>
  <si>
    <t>Маркетинг на базі фахової передвищої освіти</t>
  </si>
  <si>
    <t>Трудове право на базі фахової передвищої освіти</t>
  </si>
  <si>
    <t>Історія України на базі фахової передвищої освіти</t>
  </si>
  <si>
    <t>Вступ до освітнього процесу</t>
  </si>
  <si>
    <t>1.1.6.1</t>
  </si>
  <si>
    <t>1.1.6.2</t>
  </si>
  <si>
    <t>1.1.11</t>
  </si>
  <si>
    <t>1.3.1</t>
  </si>
  <si>
    <t>Дисципліни з інших ОП ДДМА</t>
  </si>
  <si>
    <t>1.1.12</t>
  </si>
  <si>
    <t xml:space="preserve">Державний фінансовий контроль </t>
  </si>
  <si>
    <t>1.2.1.1</t>
  </si>
  <si>
    <t>1.2.15</t>
  </si>
  <si>
    <t>1.2.16</t>
  </si>
  <si>
    <t>1.2.16.1</t>
  </si>
  <si>
    <t>1.2.16.2</t>
  </si>
  <si>
    <t>Разом обов'язкові компоненти освітньої програми на базі фахової передвищої освіти</t>
  </si>
  <si>
    <t>Фінансове право</t>
  </si>
  <si>
    <t>Договірне право</t>
  </si>
  <si>
    <t>Конституційне право на базі фахової передвищої освіти</t>
  </si>
  <si>
    <t>Історія бухгалтерського обліку</t>
  </si>
  <si>
    <t>на базі академії</t>
  </si>
  <si>
    <t>Облік на малих підприємствах та у неприбуткових організаціях</t>
  </si>
  <si>
    <t>Основи обліку за МСФЗ</t>
  </si>
  <si>
    <t>Фінансова звітність за міжнародними стандартами</t>
  </si>
  <si>
    <t>Дью ділідженс діяльності підприємства</t>
  </si>
  <si>
    <t>Оподаткування субєктів  малого бізнесу</t>
  </si>
  <si>
    <t xml:space="preserve">Фінансова звітність підприємств </t>
  </si>
  <si>
    <t>Управлінська та спеціальна звітість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</si>
  <si>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</si>
  <si>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</si>
  <si>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2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</si>
  <si>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</si>
  <si>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</si>
  <si>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</si>
  <si>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6/4</t>
  </si>
  <si>
    <t>Виконання кваліф. роботи</t>
  </si>
  <si>
    <t>56/10</t>
  </si>
  <si>
    <t>6/10</t>
  </si>
  <si>
    <t>38/20</t>
  </si>
  <si>
    <t>28/8</t>
  </si>
  <si>
    <t>82/4</t>
  </si>
  <si>
    <t>20/16</t>
  </si>
  <si>
    <t>138/14</t>
  </si>
  <si>
    <t>26/26</t>
  </si>
  <si>
    <t>1.4 Атестація</t>
  </si>
  <si>
    <t xml:space="preserve">V. План освітнього процесу                               </t>
  </si>
  <si>
    <t xml:space="preserve">Позначення: Т – теоретичне навчання; Н – настановна сесія; С – екзаменаційна сесія; П – практика; К – канікули; Д– дипломне проектування; А –  атестація </t>
  </si>
  <si>
    <t>II. ЗВЕДЕНІ ДАНІ ПРО БЮДЖЕТ ЧАСУ, тижні                                                                                       III. ПРАКТИКА                                         IV.  АТЕСТАЦІЯ</t>
  </si>
  <si>
    <t>Форма  атестації 
(екзамен, дипломний проект 
(робота))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</si>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</sst>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6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rgb="FF00B0F0"/>
      <name val="Times New Roman"/>
      <family val="1"/>
      <charset val="204"/>
    </font>
    <font>
      <sz val="13"/>
      <color rgb="FF00B0F0"/>
      <name val="Times New Roman"/>
      <family val="1"/>
      <charset val="204"/>
    </font>
    <font>
      <sz val="13"/>
      <color rgb="FF00B0F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rgb="FF00B0F0"/>
      <name val="Arial"/>
      <family val="2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Arial"/>
      <family val="2"/>
    </font>
    <font>
      <b/>
      <sz val="12"/>
      <color rgb="FF00B0F0"/>
      <name val="Arial"/>
      <family val="2"/>
    </font>
    <font>
      <sz val="12"/>
      <name val="Arial Cyr"/>
      <family val="2"/>
      <charset val="204"/>
    </font>
    <font>
      <sz val="18"/>
      <name val="Times New Roman"/>
      <family val="1"/>
      <charset val="204"/>
    </font>
    <font>
      <u/>
      <sz val="1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sz val="16"/>
      <name val="Arial Cyr"/>
      <charset val="204"/>
    </font>
    <font>
      <b/>
      <sz val="12"/>
      <name val="Times New Roman Cyr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34" fillId="0" borderId="0"/>
    <xf numFmtId="164" fontId="52" fillId="0" borderId="0" applyFont="0" applyFill="0" applyBorder="0" applyAlignment="0" applyProtection="0"/>
    <xf numFmtId="0" fontId="34" fillId="0" borderId="0"/>
    <xf numFmtId="0" fontId="4" fillId="0" borderId="0"/>
  </cellStyleXfs>
  <cellXfs count="1217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2" fillId="0" borderId="1" xfId="0" applyFont="1" applyFill="1" applyBorder="1"/>
    <xf numFmtId="167" fontId="2" fillId="0" borderId="10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/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10" xfId="2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2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8" fillId="0" borderId="0" xfId="0" applyFont="1" applyAlignment="1"/>
    <xf numFmtId="0" fontId="9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 applyBorder="1" applyAlignment="1"/>
    <xf numFmtId="0" fontId="7" fillId="0" borderId="0" xfId="0" applyFont="1" applyBorder="1" applyAlignment="1">
      <alignment horizontal="center"/>
    </xf>
    <xf numFmtId="0" fontId="16" fillId="0" borderId="0" xfId="0" applyFont="1" applyBorder="1" applyAlignment="1"/>
    <xf numFmtId="0" fontId="16" fillId="0" borderId="0" xfId="0" applyFont="1"/>
    <xf numFmtId="0" fontId="12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Alignment="1">
      <alignment horizontal="center"/>
    </xf>
    <xf numFmtId="0" fontId="17" fillId="0" borderId="0" xfId="1" applyFont="1"/>
    <xf numFmtId="0" fontId="24" fillId="0" borderId="0" xfId="1" applyFont="1"/>
    <xf numFmtId="0" fontId="21" fillId="0" borderId="0" xfId="1" applyFont="1"/>
    <xf numFmtId="0" fontId="25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9" fillId="0" borderId="0" xfId="3" applyNumberFormat="1" applyFont="1" applyFill="1" applyBorder="1" applyAlignment="1" applyProtection="1">
      <alignment vertical="center"/>
    </xf>
    <xf numFmtId="170" fontId="30" fillId="0" borderId="0" xfId="3" applyNumberFormat="1" applyFont="1" applyFill="1" applyBorder="1" applyAlignment="1" applyProtection="1">
      <alignment vertical="center"/>
    </xf>
    <xf numFmtId="170" fontId="31" fillId="0" borderId="0" xfId="3" applyNumberFormat="1" applyFont="1" applyFill="1" applyBorder="1" applyAlignment="1" applyProtection="1">
      <alignment vertical="center"/>
    </xf>
    <xf numFmtId="49" fontId="9" fillId="0" borderId="1" xfId="3" applyNumberFormat="1" applyFont="1" applyFill="1" applyBorder="1" applyAlignment="1">
      <alignment horizontal="center" vertical="center"/>
    </xf>
    <xf numFmtId="0" fontId="9" fillId="0" borderId="53" xfId="3" applyNumberFormat="1" applyFont="1" applyFill="1" applyBorder="1" applyAlignment="1">
      <alignment horizontal="center" vertical="center" wrapText="1"/>
    </xf>
    <xf numFmtId="0" fontId="9" fillId="0" borderId="54" xfId="3" applyNumberFormat="1" applyFont="1" applyFill="1" applyBorder="1" applyAlignment="1">
      <alignment horizontal="center" vertical="center" wrapText="1"/>
    </xf>
    <xf numFmtId="0" fontId="9" fillId="0" borderId="10" xfId="3" applyNumberFormat="1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 applyProtection="1">
      <alignment horizontal="center" vertical="center"/>
    </xf>
    <xf numFmtId="172" fontId="9" fillId="0" borderId="73" xfId="3" applyNumberFormat="1" applyFont="1" applyFill="1" applyBorder="1" applyAlignment="1" applyProtection="1">
      <alignment horizontal="center" vertical="center"/>
    </xf>
    <xf numFmtId="171" fontId="9" fillId="0" borderId="1" xfId="3" applyNumberFormat="1" applyFont="1" applyFill="1" applyBorder="1" applyAlignment="1" applyProtection="1">
      <alignment horizontal="center" vertical="center"/>
    </xf>
    <xf numFmtId="1" fontId="9" fillId="0" borderId="53" xfId="3" applyNumberFormat="1" applyFont="1" applyFill="1" applyBorder="1" applyAlignment="1" applyProtection="1">
      <alignment horizontal="center" vertical="center"/>
    </xf>
    <xf numFmtId="1" fontId="9" fillId="0" borderId="1" xfId="3" applyNumberFormat="1" applyFont="1" applyFill="1" applyBorder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/>
    </xf>
    <xf numFmtId="173" fontId="9" fillId="0" borderId="0" xfId="3" applyNumberFormat="1" applyFont="1" applyFill="1" applyBorder="1" applyAlignment="1" applyProtection="1">
      <alignment vertical="center"/>
    </xf>
    <xf numFmtId="0" fontId="36" fillId="0" borderId="1" xfId="0" applyFont="1" applyFill="1" applyBorder="1" applyAlignment="1">
      <alignment horizontal="left" wrapText="1"/>
    </xf>
    <xf numFmtId="0" fontId="35" fillId="0" borderId="1" xfId="0" applyFont="1" applyFill="1" applyBorder="1" applyAlignment="1">
      <alignment horizontal="left" wrapText="1"/>
    </xf>
    <xf numFmtId="0" fontId="36" fillId="0" borderId="1" xfId="0" applyFont="1" applyFill="1" applyBorder="1" applyAlignment="1">
      <alignment horizontal="center"/>
    </xf>
    <xf numFmtId="167" fontId="36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7" fillId="0" borderId="1" xfId="0" applyFont="1" applyFill="1" applyBorder="1"/>
    <xf numFmtId="0" fontId="9" fillId="0" borderId="83" xfId="3" applyFont="1" applyFill="1" applyBorder="1" applyAlignment="1">
      <alignment horizontal="center" vertical="center" wrapText="1"/>
    </xf>
    <xf numFmtId="0" fontId="9" fillId="0" borderId="84" xfId="3" applyFont="1" applyFill="1" applyBorder="1" applyAlignment="1">
      <alignment horizontal="center" vertical="center" wrapText="1"/>
    </xf>
    <xf numFmtId="0" fontId="9" fillId="0" borderId="36" xfId="3" applyFont="1" applyFill="1" applyBorder="1" applyAlignment="1">
      <alignment horizontal="center" vertical="center" wrapText="1"/>
    </xf>
    <xf numFmtId="0" fontId="9" fillId="0" borderId="35" xfId="3" applyFont="1" applyFill="1" applyBorder="1" applyAlignment="1">
      <alignment horizontal="center" vertical="center" wrapText="1"/>
    </xf>
    <xf numFmtId="167" fontId="2" fillId="5" borderId="1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left" wrapText="1"/>
    </xf>
    <xf numFmtId="0" fontId="36" fillId="0" borderId="11" xfId="0" applyFont="1" applyFill="1" applyBorder="1" applyAlignment="1">
      <alignment horizontal="left" wrapText="1"/>
    </xf>
    <xf numFmtId="0" fontId="9" fillId="0" borderId="1" xfId="3" applyNumberFormat="1" applyFont="1" applyFill="1" applyBorder="1" applyAlignment="1">
      <alignment horizontal="center" vertical="center" wrapText="1"/>
    </xf>
    <xf numFmtId="1" fontId="9" fillId="0" borderId="1" xfId="3" applyNumberFormat="1" applyFont="1" applyFill="1" applyBorder="1" applyAlignment="1" applyProtection="1">
      <alignment horizontal="center" vertical="center"/>
    </xf>
    <xf numFmtId="167" fontId="39" fillId="0" borderId="0" xfId="0" applyNumberFormat="1" applyFont="1" applyFill="1"/>
    <xf numFmtId="166" fontId="39" fillId="0" borderId="0" xfId="0" applyNumberFormat="1" applyFont="1" applyFill="1"/>
    <xf numFmtId="0" fontId="39" fillId="0" borderId="0" xfId="0" applyFont="1" applyFill="1"/>
    <xf numFmtId="0" fontId="2" fillId="0" borderId="0" xfId="0" applyFont="1" applyFill="1" applyAlignment="1">
      <alignment vertical="center"/>
    </xf>
    <xf numFmtId="0" fontId="2" fillId="0" borderId="7" xfId="0" applyFont="1" applyFill="1" applyBorder="1" applyAlignment="1">
      <alignment vertical="center"/>
    </xf>
    <xf numFmtId="0" fontId="38" fillId="0" borderId="1" xfId="0" applyFont="1" applyFill="1" applyBorder="1"/>
    <xf numFmtId="0" fontId="39" fillId="0" borderId="1" xfId="0" applyFont="1" applyFill="1" applyBorder="1"/>
    <xf numFmtId="166" fontId="0" fillId="0" borderId="0" xfId="0" applyNumberFormat="1" applyFill="1"/>
    <xf numFmtId="0" fontId="2" fillId="7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horizontal="left" wrapText="1"/>
    </xf>
    <xf numFmtId="166" fontId="36" fillId="0" borderId="1" xfId="2" applyNumberFormat="1" applyFont="1" applyFill="1" applyBorder="1" applyAlignment="1" applyProtection="1">
      <alignment horizontal="center" vertical="center"/>
    </xf>
    <xf numFmtId="167" fontId="39" fillId="0" borderId="1" xfId="0" applyNumberFormat="1" applyFont="1" applyFill="1" applyBorder="1"/>
    <xf numFmtId="166" fontId="39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7" xfId="0" applyFont="1" applyFill="1" applyBorder="1" applyAlignment="1">
      <alignment vertical="center"/>
    </xf>
    <xf numFmtId="0" fontId="39" fillId="0" borderId="0" xfId="0" applyFont="1"/>
    <xf numFmtId="0" fontId="39" fillId="0" borderId="0" xfId="0" applyFont="1" applyFill="1" applyBorder="1"/>
    <xf numFmtId="167" fontId="39" fillId="0" borderId="0" xfId="0" applyNumberFormat="1" applyFont="1"/>
    <xf numFmtId="0" fontId="2" fillId="8" borderId="1" xfId="0" applyFont="1" applyFill="1" applyBorder="1" applyAlignment="1">
      <alignment horizontal="left" wrapText="1"/>
    </xf>
    <xf numFmtId="0" fontId="2" fillId="5" borderId="1" xfId="0" applyFont="1" applyFill="1" applyBorder="1"/>
    <xf numFmtId="0" fontId="2" fillId="5" borderId="4" xfId="0" applyFont="1" applyFill="1" applyBorder="1"/>
    <xf numFmtId="167" fontId="2" fillId="5" borderId="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/>
    <xf numFmtId="166" fontId="2" fillId="9" borderId="1" xfId="2" applyNumberFormat="1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67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/>
    <xf numFmtId="0" fontId="2" fillId="0" borderId="1" xfId="0" applyFont="1" applyBorder="1"/>
    <xf numFmtId="0" fontId="2" fillId="5" borderId="0" xfId="0" applyFont="1" applyFill="1" applyAlignment="1">
      <alignment horizontal="center" vertical="center"/>
    </xf>
    <xf numFmtId="167" fontId="2" fillId="5" borderId="10" xfId="0" applyNumberFormat="1" applyFont="1" applyFill="1" applyBorder="1" applyAlignment="1">
      <alignment horizontal="center" vertical="center"/>
    </xf>
    <xf numFmtId="0" fontId="36" fillId="5" borderId="41" xfId="0" applyFont="1" applyFill="1" applyBorder="1" applyAlignment="1">
      <alignment horizontal="left" wrapText="1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36" fillId="10" borderId="1" xfId="0" applyFont="1" applyFill="1" applyBorder="1" applyAlignment="1">
      <alignment horizontal="left" wrapText="1"/>
    </xf>
    <xf numFmtId="0" fontId="36" fillId="0" borderId="0" xfId="0" applyFont="1" applyAlignment="1">
      <alignment horizontal="center" vertical="center"/>
    </xf>
    <xf numFmtId="0" fontId="36" fillId="0" borderId="27" xfId="0" applyFont="1" applyFill="1" applyBorder="1" applyAlignment="1">
      <alignment horizontal="left" wrapText="1"/>
    </xf>
    <xf numFmtId="0" fontId="36" fillId="0" borderId="27" xfId="0" applyFont="1" applyBorder="1"/>
    <xf numFmtId="167" fontId="36" fillId="0" borderId="27" xfId="0" applyNumberFormat="1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/>
    </xf>
    <xf numFmtId="0" fontId="36" fillId="0" borderId="13" xfId="0" applyFont="1" applyBorder="1"/>
    <xf numFmtId="0" fontId="37" fillId="0" borderId="13" xfId="0" applyFont="1" applyBorder="1"/>
    <xf numFmtId="167" fontId="36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0" xfId="0" applyFont="1"/>
    <xf numFmtId="0" fontId="37" fillId="0" borderId="0" xfId="0" applyFont="1"/>
    <xf numFmtId="167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6" fillId="0" borderId="6" xfId="0" applyFont="1" applyFill="1" applyBorder="1" applyAlignment="1">
      <alignment horizontal="left" wrapText="1"/>
    </xf>
    <xf numFmtId="0" fontId="36" fillId="10" borderId="0" xfId="0" applyFont="1" applyFill="1" applyAlignment="1">
      <alignment horizontal="center" vertical="center"/>
    </xf>
    <xf numFmtId="167" fontId="36" fillId="10" borderId="10" xfId="0" applyNumberFormat="1" applyFont="1" applyFill="1" applyBorder="1" applyAlignment="1">
      <alignment horizontal="center" vertical="center"/>
    </xf>
    <xf numFmtId="167" fontId="36" fillId="10" borderId="1" xfId="0" applyNumberFormat="1" applyFont="1" applyFill="1" applyBorder="1" applyAlignment="1">
      <alignment horizontal="center" vertical="center"/>
    </xf>
    <xf numFmtId="0" fontId="36" fillId="10" borderId="0" xfId="0" applyFont="1" applyFill="1"/>
    <xf numFmtId="0" fontId="37" fillId="10" borderId="0" xfId="0" applyFont="1" applyFill="1"/>
    <xf numFmtId="167" fontId="2" fillId="0" borderId="10" xfId="0" applyNumberFormat="1" applyFont="1" applyBorder="1" applyAlignment="1">
      <alignment horizontal="center" vertical="center"/>
    </xf>
    <xf numFmtId="0" fontId="2" fillId="7" borderId="0" xfId="0" applyFont="1" applyFill="1"/>
    <xf numFmtId="0" fontId="36" fillId="0" borderId="1" xfId="0" applyFont="1" applyBorder="1" applyAlignment="1">
      <alignment wrapText="1"/>
    </xf>
    <xf numFmtId="167" fontId="36" fillId="0" borderId="10" xfId="0" applyNumberFormat="1" applyFont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6" fillId="8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horizontal="left" wrapText="1"/>
    </xf>
    <xf numFmtId="0" fontId="41" fillId="0" borderId="1" xfId="0" applyFont="1" applyFill="1" applyBorder="1" applyAlignment="1">
      <alignment horizontal="left" wrapText="1"/>
    </xf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left" wrapText="1"/>
    </xf>
    <xf numFmtId="0" fontId="41" fillId="0" borderId="1" xfId="0" applyFont="1" applyBorder="1"/>
    <xf numFmtId="167" fontId="41" fillId="0" borderId="10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167" fontId="41" fillId="0" borderId="1" xfId="0" applyNumberFormat="1" applyFont="1" applyBorder="1" applyAlignment="1">
      <alignment horizontal="center" vertical="center"/>
    </xf>
    <xf numFmtId="0" fontId="41" fillId="0" borderId="0" xfId="0" applyFont="1"/>
    <xf numFmtId="0" fontId="42" fillId="0" borderId="0" xfId="0" applyFont="1" applyFill="1"/>
    <xf numFmtId="0" fontId="42" fillId="2" borderId="0" xfId="0" applyFont="1" applyFill="1"/>
    <xf numFmtId="0" fontId="41" fillId="0" borderId="1" xfId="0" applyFont="1" applyFill="1" applyBorder="1" applyAlignment="1">
      <alignment horizontal="center" vertical="center"/>
    </xf>
    <xf numFmtId="0" fontId="42" fillId="0" borderId="1" xfId="0" applyFont="1" applyFill="1" applyBorder="1"/>
    <xf numFmtId="0" fontId="41" fillId="2" borderId="0" xfId="0" applyFont="1" applyFill="1"/>
    <xf numFmtId="0" fontId="42" fillId="0" borderId="0" xfId="0" applyFont="1"/>
    <xf numFmtId="0" fontId="41" fillId="0" borderId="6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8" borderId="4" xfId="0" applyNumberFormat="1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left" wrapText="1"/>
    </xf>
    <xf numFmtId="0" fontId="30" fillId="0" borderId="10" xfId="3" applyFont="1" applyFill="1" applyBorder="1" applyAlignment="1">
      <alignment horizontal="center" vertical="center" wrapText="1"/>
    </xf>
    <xf numFmtId="0" fontId="30" fillId="0" borderId="53" xfId="3" applyFont="1" applyFill="1" applyBorder="1" applyAlignment="1">
      <alignment horizontal="center" vertical="center" wrapText="1"/>
    </xf>
    <xf numFmtId="0" fontId="30" fillId="0" borderId="1" xfId="3" applyFont="1" applyFill="1" applyBorder="1" applyAlignment="1">
      <alignment horizontal="center" vertical="center" wrapText="1"/>
    </xf>
    <xf numFmtId="0" fontId="44" fillId="0" borderId="0" xfId="4" applyFont="1" applyFill="1" applyBorder="1"/>
    <xf numFmtId="0" fontId="45" fillId="0" borderId="0" xfId="4" applyFont="1" applyFill="1" applyBorder="1" applyAlignment="1">
      <alignment horizontal="center" vertical="center" wrapText="1" shrinkToFit="1"/>
    </xf>
    <xf numFmtId="0" fontId="46" fillId="0" borderId="0" xfId="4" applyFont="1" applyFill="1" applyBorder="1" applyAlignment="1">
      <alignment horizontal="center" vertical="center" wrapText="1" shrinkToFit="1"/>
    </xf>
    <xf numFmtId="49" fontId="12" fillId="0" borderId="0" xfId="4" applyNumberFormat="1" applyFont="1" applyFill="1" applyBorder="1" applyAlignment="1">
      <alignment horizontal="center"/>
    </xf>
    <xf numFmtId="49" fontId="43" fillId="0" borderId="0" xfId="4" applyNumberFormat="1" applyFont="1" applyFill="1" applyBorder="1" applyAlignment="1">
      <alignment horizontal="center"/>
    </xf>
    <xf numFmtId="0" fontId="48" fillId="0" borderId="0" xfId="4" applyNumberFormat="1" applyFont="1" applyFill="1" applyBorder="1"/>
    <xf numFmtId="0" fontId="48" fillId="0" borderId="0" xfId="4" applyNumberFormat="1" applyFont="1" applyFill="1" applyBorder="1" applyAlignment="1">
      <alignment horizontal="center"/>
    </xf>
    <xf numFmtId="0" fontId="48" fillId="0" borderId="0" xfId="4" applyNumberFormat="1" applyFont="1" applyFill="1" applyBorder="1" applyAlignment="1">
      <alignment wrapText="1"/>
    </xf>
    <xf numFmtId="0" fontId="48" fillId="11" borderId="0" xfId="4" applyNumberFormat="1" applyFont="1" applyFill="1" applyBorder="1"/>
    <xf numFmtId="0" fontId="48" fillId="11" borderId="0" xfId="4" applyNumberFormat="1" applyFont="1" applyFill="1" applyBorder="1" applyAlignment="1">
      <alignment horizontal="center"/>
    </xf>
    <xf numFmtId="0" fontId="48" fillId="11" borderId="0" xfId="4" applyNumberFormat="1" applyFont="1" applyFill="1" applyBorder="1" applyAlignment="1">
      <alignment wrapText="1"/>
    </xf>
    <xf numFmtId="0" fontId="48" fillId="0" borderId="0" xfId="4" applyFont="1" applyFill="1" applyBorder="1"/>
    <xf numFmtId="0" fontId="48" fillId="0" borderId="0" xfId="4" applyFont="1" applyFill="1" applyBorder="1" applyAlignment="1">
      <alignment horizontal="center"/>
    </xf>
    <xf numFmtId="49" fontId="48" fillId="0" borderId="0" xfId="4" applyNumberFormat="1" applyFont="1" applyFill="1" applyBorder="1"/>
    <xf numFmtId="49" fontId="48" fillId="0" borderId="0" xfId="4" applyNumberFormat="1" applyFont="1" applyFill="1" applyBorder="1" applyAlignment="1">
      <alignment wrapText="1"/>
    </xf>
    <xf numFmtId="49" fontId="49" fillId="0" borderId="0" xfId="4" applyNumberFormat="1" applyFont="1" applyFill="1" applyBorder="1"/>
    <xf numFmtId="49" fontId="48" fillId="5" borderId="0" xfId="4" applyNumberFormat="1" applyFont="1" applyFill="1" applyBorder="1"/>
    <xf numFmtId="49" fontId="50" fillId="0" borderId="0" xfId="4" applyNumberFormat="1" applyFont="1" applyFill="1" applyBorder="1"/>
    <xf numFmtId="0" fontId="50" fillId="0" borderId="0" xfId="4" applyFont="1" applyFill="1" applyBorder="1"/>
    <xf numFmtId="0" fontId="50" fillId="0" borderId="0" xfId="4" applyFont="1" applyFill="1" applyBorder="1" applyAlignment="1">
      <alignment horizontal="center"/>
    </xf>
    <xf numFmtId="49" fontId="50" fillId="0" borderId="0" xfId="4" applyNumberFormat="1" applyFont="1" applyFill="1" applyBorder="1" applyAlignment="1">
      <alignment wrapText="1"/>
    </xf>
    <xf numFmtId="0" fontId="49" fillId="0" borderId="0" xfId="4" applyFont="1" applyFill="1" applyBorder="1"/>
    <xf numFmtId="0" fontId="49" fillId="0" borderId="0" xfId="4" applyFont="1" applyFill="1" applyBorder="1" applyAlignment="1">
      <alignment horizontal="center"/>
    </xf>
    <xf numFmtId="0" fontId="49" fillId="0" borderId="0" xfId="4" applyFont="1" applyFill="1" applyBorder="1" applyAlignment="1">
      <alignment horizontal="center" wrapText="1"/>
    </xf>
    <xf numFmtId="49" fontId="50" fillId="0" borderId="0" xfId="4" applyNumberFormat="1" applyFont="1" applyFill="1" applyAlignment="1">
      <alignment vertical="center"/>
    </xf>
    <xf numFmtId="0" fontId="50" fillId="0" borderId="0" xfId="4" applyFont="1" applyFill="1" applyAlignment="1">
      <alignment horizontal="left" vertical="center"/>
    </xf>
    <xf numFmtId="0" fontId="44" fillId="0" borderId="0" xfId="4" applyFont="1" applyFill="1"/>
    <xf numFmtId="0" fontId="50" fillId="0" borderId="0" xfId="4" applyFont="1" applyFill="1"/>
    <xf numFmtId="0" fontId="51" fillId="0" borderId="0" xfId="4" applyFont="1" applyFill="1"/>
    <xf numFmtId="49" fontId="50" fillId="0" borderId="0" xfId="4" applyNumberFormat="1" applyFont="1" applyFill="1" applyBorder="1" applyAlignment="1">
      <alignment horizontal="left"/>
    </xf>
    <xf numFmtId="49" fontId="50" fillId="0" borderId="0" xfId="4" applyNumberFormat="1" applyFont="1" applyFill="1" applyBorder="1" applyAlignment="1">
      <alignment horizontal="center"/>
    </xf>
    <xf numFmtId="49" fontId="44" fillId="0" borderId="0" xfId="4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wrapText="1"/>
    </xf>
    <xf numFmtId="0" fontId="48" fillId="5" borderId="0" xfId="4" applyNumberFormat="1" applyFont="1" applyFill="1" applyBorder="1"/>
    <xf numFmtId="0" fontId="48" fillId="5" borderId="0" xfId="4" applyNumberFormat="1" applyFont="1" applyFill="1" applyBorder="1" applyAlignment="1">
      <alignment horizontal="center"/>
    </xf>
    <xf numFmtId="0" fontId="48" fillId="5" borderId="0" xfId="4" applyNumberFormat="1" applyFont="1" applyFill="1" applyBorder="1" applyAlignment="1">
      <alignment wrapText="1"/>
    </xf>
    <xf numFmtId="0" fontId="9" fillId="0" borderId="22" xfId="3" applyFont="1" applyFill="1" applyBorder="1" applyAlignment="1">
      <alignment horizontal="center" vertical="center" wrapText="1"/>
    </xf>
    <xf numFmtId="0" fontId="9" fillId="0" borderId="10" xfId="3" applyFont="1" applyFill="1" applyBorder="1" applyAlignment="1">
      <alignment horizontal="center" vertical="center" wrapText="1"/>
    </xf>
    <xf numFmtId="0" fontId="9" fillId="0" borderId="54" xfId="3" applyFont="1" applyFill="1" applyBorder="1" applyAlignment="1">
      <alignment horizontal="center" vertical="center" wrapText="1"/>
    </xf>
    <xf numFmtId="0" fontId="9" fillId="0" borderId="53" xfId="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73" xfId="3" applyNumberFormat="1" applyFont="1" applyFill="1" applyBorder="1" applyAlignment="1">
      <alignment horizontal="left" vertical="center" wrapText="1"/>
    </xf>
    <xf numFmtId="0" fontId="9" fillId="0" borderId="6" xfId="3" applyFont="1" applyFill="1" applyBorder="1" applyAlignment="1">
      <alignment horizontal="center" vertical="center" wrapText="1"/>
    </xf>
    <xf numFmtId="167" fontId="9" fillId="0" borderId="42" xfId="3" applyNumberFormat="1" applyFont="1" applyFill="1" applyBorder="1" applyAlignment="1">
      <alignment horizontal="center" vertical="center" wrapText="1"/>
    </xf>
    <xf numFmtId="0" fontId="9" fillId="0" borderId="75" xfId="3" applyFont="1" applyFill="1" applyBorder="1" applyAlignment="1">
      <alignment horizontal="center" vertical="center" wrapText="1"/>
    </xf>
    <xf numFmtId="49" fontId="9" fillId="0" borderId="73" xfId="0" applyNumberFormat="1" applyFont="1" applyFill="1" applyBorder="1" applyAlignment="1">
      <alignment vertical="center" wrapText="1"/>
    </xf>
    <xf numFmtId="0" fontId="9" fillId="0" borderId="73" xfId="0" applyFont="1" applyFill="1" applyBorder="1" applyAlignment="1">
      <alignment horizontal="left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8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49" fontId="37" fillId="0" borderId="1" xfId="0" applyNumberFormat="1" applyFont="1" applyBorder="1"/>
    <xf numFmtId="0" fontId="37" fillId="0" borderId="1" xfId="0" applyFont="1" applyBorder="1"/>
    <xf numFmtId="49" fontId="0" fillId="0" borderId="1" xfId="0" applyNumberFormat="1" applyBorder="1"/>
    <xf numFmtId="166" fontId="2" fillId="12" borderId="1" xfId="5" applyNumberFormat="1" applyFont="1" applyFill="1" applyBorder="1" applyAlignment="1" applyProtection="1">
      <alignment horizontal="center" vertical="center"/>
    </xf>
    <xf numFmtId="49" fontId="37" fillId="0" borderId="0" xfId="0" applyNumberFormat="1" applyFont="1"/>
    <xf numFmtId="167" fontId="2" fillId="1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wrapText="1"/>
    </xf>
    <xf numFmtId="166" fontId="36" fillId="0" borderId="1" xfId="5" applyNumberFormat="1" applyFont="1" applyFill="1" applyBorder="1" applyAlignment="1" applyProtection="1">
      <alignment horizontal="center" vertical="center"/>
    </xf>
    <xf numFmtId="49" fontId="37" fillId="5" borderId="0" xfId="0" applyNumberFormat="1" applyFont="1" applyFill="1"/>
    <xf numFmtId="167" fontId="36" fillId="5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167" fontId="36" fillId="12" borderId="1" xfId="0" applyNumberFormat="1" applyFont="1" applyFill="1" applyBorder="1" applyAlignment="1">
      <alignment horizontal="center" vertical="center"/>
    </xf>
    <xf numFmtId="0" fontId="0" fillId="13" borderId="0" xfId="0" applyFill="1"/>
    <xf numFmtId="0" fontId="39" fillId="13" borderId="0" xfId="0" applyFont="1" applyFill="1"/>
    <xf numFmtId="0" fontId="39" fillId="13" borderId="1" xfId="0" applyFont="1" applyFill="1" applyBorder="1"/>
    <xf numFmtId="0" fontId="2" fillId="2" borderId="1" xfId="0" applyFont="1" applyFill="1" applyBorder="1"/>
    <xf numFmtId="0" fontId="0" fillId="2" borderId="1" xfId="0" applyFill="1" applyBorder="1"/>
    <xf numFmtId="170" fontId="56" fillId="0" borderId="0" xfId="3" applyNumberFormat="1" applyFont="1" applyFill="1" applyBorder="1" applyAlignment="1" applyProtection="1">
      <alignment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wrapText="1"/>
    </xf>
    <xf numFmtId="0" fontId="2" fillId="11" borderId="1" xfId="0" applyFont="1" applyFill="1" applyBorder="1" applyAlignment="1">
      <alignment horizontal="left" wrapText="1"/>
    </xf>
    <xf numFmtId="167" fontId="2" fillId="0" borderId="1" xfId="0" applyNumberFormat="1" applyFont="1" applyFill="1" applyBorder="1"/>
    <xf numFmtId="167" fontId="0" fillId="0" borderId="1" xfId="0" applyNumberFormat="1" applyFill="1" applyBorder="1"/>
    <xf numFmtId="166" fontId="0" fillId="0" borderId="1" xfId="0" applyNumberFormat="1" applyFill="1" applyBorder="1"/>
    <xf numFmtId="167" fontId="2" fillId="3" borderId="10" xfId="0" applyNumberFormat="1" applyFont="1" applyFill="1" applyBorder="1" applyAlignment="1">
      <alignment horizontal="center" vertical="center"/>
    </xf>
    <xf numFmtId="0" fontId="39" fillId="0" borderId="1" xfId="0" applyFont="1" applyBorder="1"/>
    <xf numFmtId="167" fontId="2" fillId="0" borderId="1" xfId="0" applyNumberFormat="1" applyFont="1" applyFill="1" applyBorder="1" applyAlignment="1">
      <alignment horizontal="center" wrapText="1"/>
    </xf>
    <xf numFmtId="166" fontId="2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167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166" fontId="3" fillId="0" borderId="3" xfId="0" applyNumberFormat="1" applyFont="1" applyFill="1" applyBorder="1" applyAlignment="1" applyProtection="1">
      <alignment horizontal="center" vertical="center"/>
    </xf>
    <xf numFmtId="166" fontId="53" fillId="0" borderId="27" xfId="0" applyNumberFormat="1" applyFont="1" applyFill="1" applyBorder="1" applyAlignment="1">
      <alignment horizontal="center"/>
    </xf>
    <xf numFmtId="166" fontId="53" fillId="0" borderId="27" xfId="0" applyNumberFormat="1" applyFont="1" applyFill="1" applyBorder="1" applyAlignment="1">
      <alignment horizontal="center" vertical="center"/>
    </xf>
    <xf numFmtId="0" fontId="53" fillId="0" borderId="27" xfId="0" applyFont="1" applyFill="1" applyBorder="1" applyAlignment="1">
      <alignment horizontal="center" vertical="center"/>
    </xf>
    <xf numFmtId="167" fontId="53" fillId="0" borderId="29" xfId="0" applyNumberFormat="1" applyFont="1" applyFill="1" applyBorder="1" applyAlignment="1">
      <alignment horizontal="center" vertical="center"/>
    </xf>
    <xf numFmtId="0" fontId="0" fillId="0" borderId="13" xfId="0" applyFont="1" applyFill="1" applyBorder="1"/>
    <xf numFmtId="167" fontId="54" fillId="0" borderId="1" xfId="0" applyNumberFormat="1" applyFont="1" applyFill="1" applyBorder="1" applyAlignment="1">
      <alignment horizontal="center" wrapText="1"/>
    </xf>
    <xf numFmtId="167" fontId="2" fillId="0" borderId="41" xfId="0" applyNumberFormat="1" applyFont="1" applyFill="1" applyBorder="1" applyAlignment="1">
      <alignment horizontal="center" vertical="center"/>
    </xf>
    <xf numFmtId="166" fontId="2" fillId="0" borderId="1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53" fillId="0" borderId="0" xfId="0" applyFont="1" applyFill="1" applyAlignment="1">
      <alignment horizontal="center" vertical="center"/>
    </xf>
    <xf numFmtId="167" fontId="2" fillId="0" borderId="41" xfId="0" applyNumberFormat="1" applyFont="1" applyBorder="1" applyAlignment="1">
      <alignment horizontal="center" vertical="center"/>
    </xf>
    <xf numFmtId="0" fontId="39" fillId="2" borderId="1" xfId="0" applyFont="1" applyFill="1" applyBorder="1"/>
    <xf numFmtId="0" fontId="2" fillId="3" borderId="1" xfId="0" applyFont="1" applyFill="1" applyBorder="1" applyAlignment="1">
      <alignment horizontal="center" wrapText="1"/>
    </xf>
    <xf numFmtId="167" fontId="2" fillId="0" borderId="3" xfId="0" applyNumberFormat="1" applyFont="1" applyFill="1" applyBorder="1"/>
    <xf numFmtId="0" fontId="2" fillId="0" borderId="1" xfId="0" applyFont="1" applyBorder="1" applyAlignment="1">
      <alignment horizontal="left" wrapText="1"/>
    </xf>
    <xf numFmtId="0" fontId="6" fillId="0" borderId="1" xfId="0" applyFont="1" applyFill="1" applyBorder="1"/>
    <xf numFmtId="167" fontId="2" fillId="0" borderId="1" xfId="2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7" fontId="2" fillId="0" borderId="0" xfId="0" applyNumberFormat="1" applyFont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/>
    </xf>
    <xf numFmtId="167" fontId="36" fillId="0" borderId="0" xfId="0" applyNumberFormat="1" applyFont="1" applyBorder="1" applyAlignment="1">
      <alignment horizontal="center" vertical="center"/>
    </xf>
    <xf numFmtId="0" fontId="0" fillId="0" borderId="1" xfId="0" applyFont="1" applyBorder="1"/>
    <xf numFmtId="0" fontId="2" fillId="0" borderId="6" xfId="0" applyFont="1" applyBorder="1" applyAlignment="1">
      <alignment horizontal="left" wrapText="1"/>
    </xf>
    <xf numFmtId="49" fontId="2" fillId="0" borderId="0" xfId="0" applyNumberFormat="1" applyFont="1" applyBorder="1" applyAlignment="1">
      <alignment horizontal="center" vertical="center"/>
    </xf>
    <xf numFmtId="0" fontId="0" fillId="0" borderId="10" xfId="0" applyBorder="1"/>
    <xf numFmtId="0" fontId="2" fillId="0" borderId="1" xfId="0" applyFont="1" applyBorder="1" applyAlignment="1">
      <alignment wrapText="1"/>
    </xf>
    <xf numFmtId="170" fontId="57" fillId="0" borderId="0" xfId="3" applyNumberFormat="1" applyFont="1" applyFill="1" applyBorder="1" applyAlignment="1" applyProtection="1">
      <alignment vertical="center"/>
    </xf>
    <xf numFmtId="0" fontId="58" fillId="10" borderId="41" xfId="0" applyFont="1" applyFill="1" applyBorder="1"/>
    <xf numFmtId="0" fontId="0" fillId="0" borderId="1" xfId="0" applyBorder="1" applyAlignment="1">
      <alignment vertical="center" wrapText="1"/>
    </xf>
    <xf numFmtId="0" fontId="39" fillId="0" borderId="41" xfId="0" applyFont="1" applyBorder="1"/>
    <xf numFmtId="170" fontId="31" fillId="0" borderId="0" xfId="0" applyNumberFormat="1" applyFont="1" applyFill="1" applyBorder="1" applyAlignment="1" applyProtection="1">
      <alignment vertical="center"/>
    </xf>
    <xf numFmtId="166" fontId="31" fillId="0" borderId="1" xfId="0" applyNumberFormat="1" applyFont="1" applyFill="1" applyBorder="1" applyAlignment="1" applyProtection="1">
      <alignment vertical="center"/>
    </xf>
    <xf numFmtId="167" fontId="2" fillId="11" borderId="1" xfId="0" applyNumberFormat="1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2" fillId="11" borderId="0" xfId="0" applyFont="1" applyFill="1"/>
    <xf numFmtId="167" fontId="2" fillId="11" borderId="1" xfId="0" applyNumberFormat="1" applyFont="1" applyFill="1" applyBorder="1"/>
    <xf numFmtId="0" fontId="39" fillId="11" borderId="1" xfId="0" applyFont="1" applyFill="1" applyBorder="1"/>
    <xf numFmtId="0" fontId="39" fillId="11" borderId="0" xfId="0" applyFont="1" applyFill="1"/>
    <xf numFmtId="0" fontId="2" fillId="11" borderId="1" xfId="0" applyFont="1" applyFill="1" applyBorder="1"/>
    <xf numFmtId="166" fontId="2" fillId="11" borderId="1" xfId="2" applyNumberFormat="1" applyFont="1" applyFill="1" applyBorder="1" applyAlignment="1" applyProtection="1">
      <alignment horizontal="center" vertical="center"/>
    </xf>
    <xf numFmtId="167" fontId="39" fillId="11" borderId="1" xfId="0" applyNumberFormat="1" applyFont="1" applyFill="1" applyBorder="1"/>
    <xf numFmtId="0" fontId="38" fillId="11" borderId="1" xfId="0" applyFont="1" applyFill="1" applyBorder="1"/>
    <xf numFmtId="167" fontId="39" fillId="11" borderId="0" xfId="0" applyNumberFormat="1" applyFont="1" applyFill="1"/>
    <xf numFmtId="166" fontId="39" fillId="11" borderId="0" xfId="0" applyNumberFormat="1" applyFont="1" applyFill="1"/>
    <xf numFmtId="0" fontId="2" fillId="11" borderId="0" xfId="0" applyFont="1" applyFill="1" applyAlignment="1">
      <alignment vertical="center"/>
    </xf>
    <xf numFmtId="0" fontId="2" fillId="11" borderId="7" xfId="0" applyFont="1" applyFill="1" applyBorder="1" applyAlignment="1">
      <alignment vertical="center"/>
    </xf>
    <xf numFmtId="166" fontId="39" fillId="11" borderId="1" xfId="0" applyNumberFormat="1" applyFont="1" applyFill="1" applyBorder="1"/>
    <xf numFmtId="0" fontId="3" fillId="11" borderId="1" xfId="0" applyFont="1" applyFill="1" applyBorder="1" applyAlignment="1">
      <alignment horizontal="left" wrapText="1"/>
    </xf>
    <xf numFmtId="167" fontId="2" fillId="11" borderId="10" xfId="0" applyNumberFormat="1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/>
    </xf>
    <xf numFmtId="166" fontId="2" fillId="11" borderId="1" xfId="0" applyNumberFormat="1" applyFont="1" applyFill="1" applyBorder="1" applyAlignment="1">
      <alignment horizontal="center"/>
    </xf>
    <xf numFmtId="166" fontId="2" fillId="11" borderId="1" xfId="0" applyNumberFormat="1" applyFont="1" applyFill="1" applyBorder="1" applyAlignment="1">
      <alignment horizontal="center" vertical="center"/>
    </xf>
    <xf numFmtId="167" fontId="2" fillId="11" borderId="1" xfId="0" applyNumberFormat="1" applyFont="1" applyFill="1" applyBorder="1" applyAlignment="1">
      <alignment horizontal="center" wrapText="1"/>
    </xf>
    <xf numFmtId="167" fontId="2" fillId="11" borderId="41" xfId="0" applyNumberFormat="1" applyFont="1" applyFill="1" applyBorder="1" applyAlignment="1">
      <alignment horizontal="center" vertical="center"/>
    </xf>
    <xf numFmtId="166" fontId="2" fillId="11" borderId="4" xfId="0" applyNumberFormat="1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167" fontId="2" fillId="11" borderId="11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0" fontId="2" fillId="13" borderId="1" xfId="0" applyFont="1" applyFill="1" applyBorder="1" applyAlignment="1">
      <alignment horizontal="left" wrapText="1"/>
    </xf>
    <xf numFmtId="167" fontId="2" fillId="13" borderId="1" xfId="0" applyNumberFormat="1" applyFont="1" applyFill="1" applyBorder="1" applyAlignment="1">
      <alignment horizontal="center" wrapText="1"/>
    </xf>
    <xf numFmtId="166" fontId="2" fillId="13" borderId="1" xfId="0" applyNumberFormat="1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 wrapText="1"/>
    </xf>
    <xf numFmtId="167" fontId="2" fillId="13" borderId="1" xfId="0" applyNumberFormat="1" applyFont="1" applyFill="1" applyBorder="1"/>
    <xf numFmtId="0" fontId="2" fillId="13" borderId="1" xfId="0" applyFont="1" applyFill="1" applyBorder="1"/>
    <xf numFmtId="0" fontId="2" fillId="13" borderId="0" xfId="0" applyFont="1" applyFill="1"/>
    <xf numFmtId="0" fontId="2" fillId="13" borderId="1" xfId="0" applyFont="1" applyFill="1" applyBorder="1" applyAlignment="1">
      <alignment horizontal="center" vertical="center"/>
    </xf>
    <xf numFmtId="166" fontId="2" fillId="13" borderId="10" xfId="0" applyNumberFormat="1" applyFont="1" applyFill="1" applyBorder="1" applyAlignment="1">
      <alignment horizontal="center" vertical="center"/>
    </xf>
    <xf numFmtId="0" fontId="2" fillId="13" borderId="6" xfId="0" applyFont="1" applyFill="1" applyBorder="1" applyAlignment="1">
      <alignment horizontal="left" wrapText="1"/>
    </xf>
    <xf numFmtId="166" fontId="2" fillId="13" borderId="27" xfId="0" applyNumberFormat="1" applyFont="1" applyFill="1" applyBorder="1" applyAlignment="1">
      <alignment horizontal="center"/>
    </xf>
    <xf numFmtId="166" fontId="2" fillId="13" borderId="27" xfId="0" applyNumberFormat="1" applyFont="1" applyFill="1" applyBorder="1" applyAlignment="1">
      <alignment horizontal="center" vertical="center"/>
    </xf>
    <xf numFmtId="167" fontId="53" fillId="13" borderId="29" xfId="0" applyNumberFormat="1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/>
    </xf>
    <xf numFmtId="0" fontId="0" fillId="13" borderId="13" xfId="0" applyFont="1" applyFill="1" applyBorder="1"/>
    <xf numFmtId="0" fontId="2" fillId="13" borderId="27" xfId="0" applyFont="1" applyFill="1" applyBorder="1" applyAlignment="1">
      <alignment horizontal="center" vertical="center"/>
    </xf>
    <xf numFmtId="167" fontId="2" fillId="13" borderId="29" xfId="0" applyNumberFormat="1" applyFont="1" applyFill="1" applyBorder="1" applyAlignment="1">
      <alignment horizontal="center" vertical="center"/>
    </xf>
    <xf numFmtId="0" fontId="39" fillId="13" borderId="13" xfId="0" applyFont="1" applyFill="1" applyBorder="1"/>
    <xf numFmtId="166" fontId="2" fillId="13" borderId="1" xfId="0" applyNumberFormat="1" applyFont="1" applyFill="1" applyBorder="1" applyAlignment="1">
      <alignment horizontal="center" vertical="center"/>
    </xf>
    <xf numFmtId="167" fontId="54" fillId="13" borderId="1" xfId="0" applyNumberFormat="1" applyFont="1" applyFill="1" applyBorder="1" applyAlignment="1">
      <alignment horizontal="center" wrapText="1"/>
    </xf>
    <xf numFmtId="0" fontId="2" fillId="13" borderId="41" xfId="0" applyFont="1" applyFill="1" applyBorder="1" applyAlignment="1">
      <alignment horizontal="center" wrapText="1"/>
    </xf>
    <xf numFmtId="167" fontId="2" fillId="13" borderId="41" xfId="0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left" wrapText="1"/>
    </xf>
    <xf numFmtId="0" fontId="2" fillId="11" borderId="11" xfId="0" applyFont="1" applyFill="1" applyBorder="1" applyAlignment="1">
      <alignment horizontal="left" wrapText="1"/>
    </xf>
    <xf numFmtId="0" fontId="2" fillId="11" borderId="4" xfId="0" applyFont="1" applyFill="1" applyBorder="1" applyAlignment="1">
      <alignment horizontal="center"/>
    </xf>
    <xf numFmtId="167" fontId="2" fillId="11" borderId="4" xfId="0" applyNumberFormat="1" applyFont="1" applyFill="1" applyBorder="1" applyAlignment="1">
      <alignment horizontal="center" vertical="center"/>
    </xf>
    <xf numFmtId="167" fontId="2" fillId="13" borderId="10" xfId="0" applyNumberFormat="1" applyFont="1" applyFill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" fillId="13" borderId="1" xfId="0" applyFont="1" applyFill="1" applyBorder="1" applyAlignment="1">
      <alignment wrapText="1"/>
    </xf>
    <xf numFmtId="167" fontId="2" fillId="14" borderId="1" xfId="0" applyNumberFormat="1" applyFont="1" applyFill="1" applyBorder="1" applyAlignment="1">
      <alignment horizontal="center" wrapText="1"/>
    </xf>
    <xf numFmtId="167" fontId="2" fillId="14" borderId="10" xfId="0" applyNumberFormat="1" applyFont="1" applyFill="1" applyBorder="1" applyAlignment="1">
      <alignment horizontal="center" vertical="center"/>
    </xf>
    <xf numFmtId="0" fontId="9" fillId="0" borderId="4" xfId="3" applyNumberFormat="1" applyFont="1" applyFill="1" applyBorder="1" applyAlignment="1">
      <alignment horizontal="center" vertical="center"/>
    </xf>
    <xf numFmtId="170" fontId="55" fillId="13" borderId="0" xfId="3" applyNumberFormat="1" applyFont="1" applyFill="1" applyBorder="1" applyAlignment="1" applyProtection="1">
      <alignment vertical="center"/>
    </xf>
    <xf numFmtId="170" fontId="9" fillId="13" borderId="0" xfId="3" applyNumberFormat="1" applyFont="1" applyFill="1" applyBorder="1" applyAlignment="1" applyProtection="1">
      <alignment vertical="center"/>
    </xf>
    <xf numFmtId="49" fontId="9" fillId="0" borderId="53" xfId="3" applyNumberFormat="1" applyFont="1" applyFill="1" applyBorder="1" applyAlignment="1">
      <alignment horizontal="center" vertical="center" wrapText="1"/>
    </xf>
    <xf numFmtId="170" fontId="30" fillId="13" borderId="0" xfId="3" applyNumberFormat="1" applyFont="1" applyFill="1" applyBorder="1" applyAlignment="1" applyProtection="1">
      <alignment vertical="center"/>
    </xf>
    <xf numFmtId="170" fontId="31" fillId="13" borderId="0" xfId="3" applyNumberFormat="1" applyFont="1" applyFill="1" applyBorder="1" applyAlignment="1" applyProtection="1">
      <alignment vertical="center"/>
    </xf>
    <xf numFmtId="170" fontId="56" fillId="13" borderId="0" xfId="3" applyNumberFormat="1" applyFont="1" applyFill="1" applyBorder="1" applyAlignment="1" applyProtection="1">
      <alignment vertical="center"/>
    </xf>
    <xf numFmtId="164" fontId="31" fillId="13" borderId="0" xfId="2" applyFont="1" applyFill="1" applyBorder="1" applyAlignment="1" applyProtection="1">
      <alignment vertical="center"/>
    </xf>
    <xf numFmtId="0" fontId="9" fillId="0" borderId="8" xfId="3" applyNumberFormat="1" applyFont="1" applyFill="1" applyBorder="1" applyAlignment="1" applyProtection="1">
      <alignment horizontal="center" vertical="center"/>
    </xf>
    <xf numFmtId="0" fontId="9" fillId="0" borderId="59" xfId="3" applyNumberFormat="1" applyFont="1" applyFill="1" applyBorder="1" applyAlignment="1" applyProtection="1">
      <alignment horizontal="center" vertical="center"/>
    </xf>
    <xf numFmtId="0" fontId="9" fillId="0" borderId="60" xfId="3" applyNumberFormat="1" applyFont="1" applyFill="1" applyBorder="1" applyAlignment="1" applyProtection="1">
      <alignment horizontal="center" vertical="center"/>
    </xf>
    <xf numFmtId="0" fontId="9" fillId="0" borderId="61" xfId="3" applyNumberFormat="1" applyFont="1" applyFill="1" applyBorder="1" applyAlignment="1" applyProtection="1">
      <alignment horizontal="center" vertical="center"/>
    </xf>
    <xf numFmtId="0" fontId="9" fillId="0" borderId="9" xfId="3" applyNumberFormat="1" applyFont="1" applyFill="1" applyBorder="1" applyAlignment="1" applyProtection="1">
      <alignment horizontal="center" vertical="center"/>
    </xf>
    <xf numFmtId="0" fontId="9" fillId="0" borderId="70" xfId="3" applyNumberFormat="1" applyFont="1" applyFill="1" applyBorder="1" applyAlignment="1" applyProtection="1">
      <alignment horizontal="center" vertical="center"/>
    </xf>
    <xf numFmtId="0" fontId="9" fillId="0" borderId="0" xfId="3" applyNumberFormat="1" applyFont="1" applyFill="1" applyBorder="1" applyAlignment="1" applyProtection="1">
      <alignment horizontal="center" vertical="center"/>
    </xf>
    <xf numFmtId="0" fontId="9" fillId="0" borderId="42" xfId="3" applyFont="1" applyFill="1" applyBorder="1" applyAlignment="1">
      <alignment horizontal="center" vertical="center" wrapText="1"/>
    </xf>
    <xf numFmtId="170" fontId="9" fillId="0" borderId="54" xfId="3" applyNumberFormat="1" applyFont="1" applyFill="1" applyBorder="1" applyAlignment="1" applyProtection="1">
      <alignment horizontal="center" vertical="center"/>
    </xf>
    <xf numFmtId="49" fontId="9" fillId="0" borderId="54" xfId="3" applyNumberFormat="1" applyFont="1" applyFill="1" applyBorder="1" applyAlignment="1">
      <alignment horizontal="center" vertical="center" wrapText="1"/>
    </xf>
    <xf numFmtId="170" fontId="30" fillId="0" borderId="54" xfId="3" applyNumberFormat="1" applyFont="1" applyFill="1" applyBorder="1" applyAlignment="1" applyProtection="1">
      <alignment vertical="center"/>
    </xf>
    <xf numFmtId="0" fontId="30" fillId="0" borderId="54" xfId="3" applyFont="1" applyFill="1" applyBorder="1" applyAlignment="1">
      <alignment horizontal="center" vertical="center" wrapText="1"/>
    </xf>
    <xf numFmtId="49" fontId="30" fillId="0" borderId="53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49" fontId="9" fillId="0" borderId="54" xfId="3" applyNumberFormat="1" applyFont="1" applyFill="1" applyBorder="1" applyAlignment="1">
      <alignment horizontal="center" vertical="center"/>
    </xf>
    <xf numFmtId="0" fontId="9" fillId="0" borderId="73" xfId="3" applyNumberFormat="1" applyFont="1" applyFill="1" applyBorder="1" applyAlignment="1">
      <alignment horizontal="left" vertical="center" wrapText="1"/>
    </xf>
    <xf numFmtId="0" fontId="9" fillId="0" borderId="41" xfId="3" applyFont="1" applyFill="1" applyBorder="1" applyAlignment="1">
      <alignment horizontal="center" vertical="center" wrapText="1"/>
    </xf>
    <xf numFmtId="171" fontId="9" fillId="0" borderId="54" xfId="3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9" fillId="0" borderId="4" xfId="3" applyNumberFormat="1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0" fontId="9" fillId="0" borderId="84" xfId="3" applyNumberFormat="1" applyFont="1" applyFill="1" applyBorder="1" applyAlignment="1" applyProtection="1">
      <alignment horizontal="center" vertical="center"/>
    </xf>
    <xf numFmtId="0" fontId="9" fillId="0" borderId="6" xfId="3" applyNumberFormat="1" applyFont="1" applyFill="1" applyBorder="1" applyAlignment="1" applyProtection="1">
      <alignment horizontal="center" vertical="center"/>
    </xf>
    <xf numFmtId="0" fontId="9" fillId="0" borderId="83" xfId="3" applyNumberFormat="1" applyFont="1" applyFill="1" applyBorder="1" applyAlignment="1" applyProtection="1">
      <alignment horizontal="center" vertical="center"/>
    </xf>
    <xf numFmtId="0" fontId="9" fillId="0" borderId="35" xfId="3" applyNumberFormat="1" applyFont="1" applyFill="1" applyBorder="1" applyAlignment="1" applyProtection="1">
      <alignment horizontal="center" vertical="center"/>
    </xf>
    <xf numFmtId="0" fontId="9" fillId="0" borderId="4" xfId="3" applyNumberFormat="1" applyFont="1" applyFill="1" applyBorder="1" applyAlignment="1" applyProtection="1">
      <alignment horizontal="center" vertical="center"/>
    </xf>
    <xf numFmtId="49" fontId="9" fillId="0" borderId="1" xfId="3" applyNumberFormat="1" applyFont="1" applyFill="1" applyBorder="1" applyAlignment="1" applyProtection="1">
      <alignment horizontal="center" vertical="center"/>
    </xf>
    <xf numFmtId="0" fontId="9" fillId="0" borderId="82" xfId="3" applyFont="1" applyFill="1" applyBorder="1" applyAlignment="1">
      <alignment horizontal="center" vertical="center" wrapText="1"/>
    </xf>
    <xf numFmtId="0" fontId="9" fillId="0" borderId="18" xfId="3" applyNumberFormat="1" applyFont="1" applyFill="1" applyBorder="1" applyAlignment="1" applyProtection="1">
      <alignment horizontal="center" vertical="center"/>
    </xf>
    <xf numFmtId="0" fontId="9" fillId="0" borderId="19" xfId="3" applyNumberFormat="1" applyFont="1" applyFill="1" applyBorder="1" applyAlignment="1" applyProtection="1">
      <alignment horizontal="center" vertical="center"/>
    </xf>
    <xf numFmtId="0" fontId="9" fillId="0" borderId="10" xfId="3" applyNumberFormat="1" applyFont="1" applyFill="1" applyBorder="1" applyAlignment="1" applyProtection="1">
      <alignment horizontal="center" vertical="center"/>
    </xf>
    <xf numFmtId="0" fontId="9" fillId="0" borderId="54" xfId="3" applyNumberFormat="1" applyFont="1" applyFill="1" applyBorder="1" applyAlignment="1" applyProtection="1">
      <alignment horizontal="center" vertical="center"/>
    </xf>
    <xf numFmtId="0" fontId="9" fillId="0" borderId="53" xfId="3" applyNumberFormat="1" applyFont="1" applyFill="1" applyBorder="1" applyAlignment="1" applyProtection="1">
      <alignment horizontal="center" vertical="center"/>
    </xf>
    <xf numFmtId="0" fontId="9" fillId="0" borderId="41" xfId="3" applyNumberFormat="1" applyFont="1" applyFill="1" applyBorder="1" applyAlignment="1">
      <alignment horizontal="center" vertical="center" wrapText="1"/>
    </xf>
    <xf numFmtId="0" fontId="9" fillId="0" borderId="70" xfId="0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wrapText="1"/>
    </xf>
    <xf numFmtId="0" fontId="30" fillId="0" borderId="0" xfId="3" applyNumberFormat="1" applyFont="1" applyFill="1" applyBorder="1" applyAlignment="1" applyProtection="1">
      <alignment horizontal="center" vertical="center"/>
    </xf>
    <xf numFmtId="170" fontId="31" fillId="0" borderId="0" xfId="3" applyNumberFormat="1" applyFont="1" applyFill="1" applyBorder="1" applyAlignment="1" applyProtection="1">
      <alignment horizontal="center" vertical="center" wrapText="1"/>
    </xf>
    <xf numFmtId="0" fontId="31" fillId="0" borderId="0" xfId="3" applyNumberFormat="1" applyFont="1" applyFill="1" applyBorder="1" applyAlignment="1" applyProtection="1">
      <alignment horizontal="center" vertical="center" wrapText="1"/>
    </xf>
    <xf numFmtId="170" fontId="59" fillId="0" borderId="0" xfId="3" applyNumberFormat="1" applyFont="1" applyFill="1" applyBorder="1" applyAlignment="1" applyProtection="1">
      <alignment vertical="center"/>
    </xf>
    <xf numFmtId="170" fontId="60" fillId="13" borderId="0" xfId="3" applyNumberFormat="1" applyFont="1" applyFill="1" applyBorder="1" applyAlignment="1" applyProtection="1">
      <alignment vertical="center"/>
    </xf>
    <xf numFmtId="49" fontId="9" fillId="0" borderId="72" xfId="0" applyNumberFormat="1" applyFont="1" applyFill="1" applyBorder="1" applyAlignment="1" applyProtection="1">
      <alignment horizontal="center" vertical="center"/>
    </xf>
    <xf numFmtId="0" fontId="9" fillId="0" borderId="23" xfId="3" applyFont="1" applyFill="1" applyBorder="1" applyAlignment="1">
      <alignment horizontal="center" vertical="center" wrapText="1"/>
    </xf>
    <xf numFmtId="0" fontId="9" fillId="0" borderId="32" xfId="3" applyFont="1" applyFill="1" applyBorder="1" applyAlignment="1">
      <alignment horizontal="center" vertical="center" wrapText="1"/>
    </xf>
    <xf numFmtId="49" fontId="9" fillId="0" borderId="82" xfId="0" applyNumberFormat="1" applyFont="1" applyFill="1" applyBorder="1" applyAlignment="1" applyProtection="1">
      <alignment horizontal="center" vertical="center"/>
    </xf>
    <xf numFmtId="49" fontId="9" fillId="0" borderId="6" xfId="3" applyNumberFormat="1" applyFont="1" applyFill="1" applyBorder="1" applyAlignment="1">
      <alignment horizontal="center" vertical="center" wrapText="1"/>
    </xf>
    <xf numFmtId="49" fontId="9" fillId="0" borderId="34" xfId="3" applyNumberFormat="1" applyFont="1" applyFill="1" applyBorder="1" applyAlignment="1">
      <alignment horizontal="center" vertical="center" wrapText="1"/>
    </xf>
    <xf numFmtId="49" fontId="9" fillId="0" borderId="4" xfId="3" applyNumberFormat="1" applyFont="1" applyFill="1" applyBorder="1" applyAlignment="1">
      <alignment horizontal="center" vertical="center" wrapText="1"/>
    </xf>
    <xf numFmtId="171" fontId="33" fillId="0" borderId="54" xfId="3" applyNumberFormat="1" applyFont="1" applyFill="1" applyBorder="1" applyAlignment="1" applyProtection="1">
      <alignment horizontal="center" vertical="center"/>
    </xf>
    <xf numFmtId="49" fontId="9" fillId="0" borderId="75" xfId="0" applyNumberFormat="1" applyFont="1" applyFill="1" applyBorder="1" applyAlignment="1" applyProtection="1">
      <alignment horizontal="center" vertical="center"/>
    </xf>
    <xf numFmtId="171" fontId="9" fillId="0" borderId="53" xfId="3" applyNumberFormat="1" applyFont="1" applyFill="1" applyBorder="1" applyAlignment="1" applyProtection="1">
      <alignment horizontal="center" vertical="center"/>
    </xf>
    <xf numFmtId="1" fontId="9" fillId="0" borderId="53" xfId="3" applyNumberFormat="1" applyFont="1" applyFill="1" applyBorder="1" applyAlignment="1">
      <alignment horizontal="center" vertical="center"/>
    </xf>
    <xf numFmtId="0" fontId="9" fillId="0" borderId="34" xfId="3" applyFont="1" applyFill="1" applyBorder="1" applyAlignment="1">
      <alignment horizontal="center" vertical="center" wrapText="1"/>
    </xf>
    <xf numFmtId="170" fontId="9" fillId="0" borderId="53" xfId="3" applyNumberFormat="1" applyFont="1" applyFill="1" applyBorder="1" applyAlignment="1" applyProtection="1">
      <alignment horizontal="center" vertical="center"/>
    </xf>
    <xf numFmtId="0" fontId="9" fillId="0" borderId="73" xfId="3" applyNumberFormat="1" applyFont="1" applyFill="1" applyBorder="1" applyAlignment="1">
      <alignment vertical="center" wrapText="1"/>
    </xf>
    <xf numFmtId="0" fontId="9" fillId="0" borderId="57" xfId="3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 applyProtection="1">
      <alignment horizontal="center" vertical="center"/>
    </xf>
    <xf numFmtId="0" fontId="9" fillId="0" borderId="20" xfId="3" applyFont="1" applyFill="1" applyBorder="1" applyAlignment="1">
      <alignment horizontal="center" vertical="center" wrapText="1"/>
    </xf>
    <xf numFmtId="167" fontId="9" fillId="0" borderId="1" xfId="3" applyNumberFormat="1" applyFont="1" applyFill="1" applyBorder="1" applyAlignment="1">
      <alignment horizontal="center" vertical="center" wrapText="1"/>
    </xf>
    <xf numFmtId="1" fontId="9" fillId="0" borderId="70" xfId="3" applyNumberFormat="1" applyFont="1" applyFill="1" applyBorder="1" applyAlignment="1" applyProtection="1">
      <alignment horizontal="center" vertical="center"/>
    </xf>
    <xf numFmtId="49" fontId="9" fillId="0" borderId="70" xfId="3" applyNumberFormat="1" applyFont="1" applyFill="1" applyBorder="1" applyAlignment="1" applyProtection="1">
      <alignment horizontal="center" vertical="center"/>
    </xf>
    <xf numFmtId="49" fontId="9" fillId="0" borderId="70" xfId="3" applyNumberFormat="1" applyFont="1" applyFill="1" applyBorder="1" applyAlignment="1">
      <alignment horizontal="center" vertical="center" wrapText="1"/>
    </xf>
    <xf numFmtId="1" fontId="9" fillId="0" borderId="70" xfId="3" applyNumberFormat="1" applyFont="1" applyFill="1" applyBorder="1" applyAlignment="1">
      <alignment horizontal="center" vertical="center" wrapText="1"/>
    </xf>
    <xf numFmtId="167" fontId="9" fillId="0" borderId="70" xfId="3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 vertical="center"/>
    </xf>
    <xf numFmtId="167" fontId="27" fillId="0" borderId="3" xfId="0" applyNumberFormat="1" applyFont="1" applyFill="1" applyBorder="1" applyAlignment="1" applyProtection="1">
      <alignment horizontal="center" vertical="center"/>
    </xf>
    <xf numFmtId="0" fontId="9" fillId="0" borderId="0" xfId="1" applyFont="1"/>
    <xf numFmtId="0" fontId="62" fillId="0" borderId="0" xfId="1" applyFont="1" applyBorder="1" applyAlignment="1">
      <alignment horizontal="center"/>
    </xf>
    <xf numFmtId="0" fontId="16" fillId="0" borderId="0" xfId="1" applyFont="1"/>
    <xf numFmtId="0" fontId="16" fillId="0" borderId="0" xfId="1" applyFont="1" applyAlignment="1">
      <alignment horizontal="left" vertical="center" wrapText="1"/>
    </xf>
    <xf numFmtId="0" fontId="22" fillId="0" borderId="1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/>
    </xf>
    <xf numFmtId="0" fontId="9" fillId="0" borderId="85" xfId="1" applyFont="1" applyBorder="1" applyAlignment="1">
      <alignment horizontal="center" vertical="center"/>
    </xf>
    <xf numFmtId="0" fontId="9" fillId="0" borderId="1" xfId="1" applyFont="1" applyBorder="1"/>
    <xf numFmtId="0" fontId="9" fillId="0" borderId="8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64" fillId="0" borderId="1" xfId="0" applyFont="1" applyBorder="1"/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/>
    </xf>
    <xf numFmtId="0" fontId="65" fillId="0" borderId="1" xfId="0" applyFont="1" applyBorder="1" applyAlignment="1">
      <alignment horizontal="right" vertical="center"/>
    </xf>
    <xf numFmtId="0" fontId="65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 applyBorder="1"/>
    <xf numFmtId="0" fontId="16" fillId="0" borderId="0" xfId="1" applyFont="1" applyAlignment="1">
      <alignment horizontal="center" vertical="center" wrapText="1"/>
    </xf>
    <xf numFmtId="0" fontId="4" fillId="0" borderId="0" xfId="1" applyAlignment="1">
      <alignment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0" fontId="2" fillId="0" borderId="0" xfId="1" applyFont="1" applyBorder="1" applyAlignment="1">
      <alignment horizontal="center" vertical="center" wrapText="1"/>
    </xf>
    <xf numFmtId="0" fontId="67" fillId="0" borderId="0" xfId="1" applyFont="1"/>
    <xf numFmtId="0" fontId="4" fillId="0" borderId="0" xfId="1" applyBorder="1" applyAlignment="1">
      <alignment horizontal="center" vertical="center"/>
    </xf>
    <xf numFmtId="0" fontId="4" fillId="0" borderId="0" xfId="1" applyBorder="1" applyAlignment="1">
      <alignment vertical="center" wrapText="1"/>
    </xf>
    <xf numFmtId="0" fontId="21" fillId="0" borderId="0" xfId="6" applyFont="1" applyBorder="1" applyAlignment="1">
      <alignment vertical="center" wrapText="1"/>
    </xf>
    <xf numFmtId="0" fontId="25" fillId="0" borderId="0" xfId="6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Border="1" applyAlignment="1">
      <alignment vertical="center"/>
    </xf>
    <xf numFmtId="0" fontId="25" fillId="0" borderId="0" xfId="1" applyFont="1" applyBorder="1" applyAlignment="1"/>
    <xf numFmtId="0" fontId="4" fillId="0" borderId="0" xfId="1" applyBorder="1" applyAlignment="1">
      <alignment horizontal="right" vertical="center"/>
    </xf>
    <xf numFmtId="0" fontId="16" fillId="0" borderId="0" xfId="1" applyFont="1" applyBorder="1" applyAlignment="1">
      <alignment horizontal="center" vertical="center" wrapText="1"/>
    </xf>
    <xf numFmtId="0" fontId="16" fillId="0" borderId="0" xfId="1" applyFont="1" applyBorder="1"/>
    <xf numFmtId="0" fontId="4" fillId="0" borderId="0" xfId="1" applyBorder="1" applyAlignment="1">
      <alignment wrapText="1"/>
    </xf>
    <xf numFmtId="0" fontId="4" fillId="0" borderId="0" xfId="1" applyFont="1" applyBorder="1" applyAlignment="1">
      <alignment wrapText="1"/>
    </xf>
    <xf numFmtId="0" fontId="34" fillId="0" borderId="0" xfId="0" applyFont="1" applyFill="1" applyAlignment="1">
      <alignment horizontal="right" vertical="center"/>
    </xf>
    <xf numFmtId="0" fontId="27" fillId="0" borderId="0" xfId="0" applyFont="1" applyFill="1" applyBorder="1" applyAlignment="1" applyProtection="1">
      <alignment horizontal="right" vertical="center"/>
    </xf>
    <xf numFmtId="0" fontId="27" fillId="0" borderId="36" xfId="0" applyFont="1" applyFill="1" applyBorder="1" applyAlignment="1" applyProtection="1">
      <alignment horizontal="right" vertical="center"/>
    </xf>
    <xf numFmtId="0" fontId="34" fillId="0" borderId="36" xfId="0" applyFont="1" applyFill="1" applyBorder="1" applyAlignment="1">
      <alignment horizontal="right" vertical="center"/>
    </xf>
    <xf numFmtId="0" fontId="27" fillId="0" borderId="0" xfId="0" applyFont="1" applyFill="1" applyBorder="1" applyAlignment="1" applyProtection="1">
      <alignment horizontal="right" vertical="center"/>
    </xf>
    <xf numFmtId="0" fontId="34" fillId="0" borderId="0" xfId="0" applyFont="1" applyFill="1" applyBorder="1" applyAlignment="1">
      <alignment horizontal="right" vertical="center"/>
    </xf>
    <xf numFmtId="49" fontId="9" fillId="0" borderId="41" xfId="3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170" fontId="9" fillId="0" borderId="54" xfId="3" applyNumberFormat="1" applyFont="1" applyFill="1" applyBorder="1" applyAlignment="1" applyProtection="1">
      <alignment horizontal="center" vertical="center" wrapText="1"/>
    </xf>
    <xf numFmtId="0" fontId="9" fillId="0" borderId="2" xfId="3" applyNumberFormat="1" applyFont="1" applyFill="1" applyBorder="1" applyAlignment="1" applyProtection="1">
      <alignment horizontal="center" vertical="center"/>
    </xf>
    <xf numFmtId="0" fontId="9" fillId="0" borderId="22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0" fontId="9" fillId="0" borderId="5" xfId="3" applyFont="1" applyFill="1" applyBorder="1" applyAlignment="1">
      <alignment horizontal="center" vertical="center" wrapText="1"/>
    </xf>
    <xf numFmtId="0" fontId="9" fillId="0" borderId="58" xfId="3" applyFont="1" applyFill="1" applyBorder="1" applyAlignment="1">
      <alignment horizontal="center" vertical="center" wrapText="1"/>
    </xf>
    <xf numFmtId="171" fontId="9" fillId="0" borderId="12" xfId="3" applyNumberFormat="1" applyFont="1" applyFill="1" applyBorder="1" applyAlignment="1" applyProtection="1">
      <alignment horizontal="center" vertical="center"/>
    </xf>
    <xf numFmtId="165" fontId="27" fillId="0" borderId="1" xfId="0" applyNumberFormat="1" applyFont="1" applyFill="1" applyBorder="1" applyAlignment="1" applyProtection="1">
      <alignment horizontal="center" vertical="center" wrapText="1"/>
    </xf>
    <xf numFmtId="164" fontId="56" fillId="13" borderId="0" xfId="2" applyFont="1" applyFill="1" applyBorder="1" applyAlignment="1" applyProtection="1">
      <alignment vertical="center"/>
    </xf>
    <xf numFmtId="171" fontId="27" fillId="0" borderId="73" xfId="3" applyNumberFormat="1" applyFont="1" applyFill="1" applyBorder="1" applyAlignment="1" applyProtection="1">
      <alignment horizontal="left" vertical="center" wrapText="1"/>
    </xf>
    <xf numFmtId="49" fontId="27" fillId="0" borderId="73" xfId="3" applyNumberFormat="1" applyFont="1" applyFill="1" applyBorder="1" applyAlignment="1">
      <alignment horizontal="left" vertical="center" wrapText="1"/>
    </xf>
    <xf numFmtId="0" fontId="27" fillId="0" borderId="53" xfId="3" applyFont="1" applyFill="1" applyBorder="1" applyAlignment="1">
      <alignment horizontal="center" vertical="center" wrapText="1"/>
    </xf>
    <xf numFmtId="49" fontId="27" fillId="0" borderId="1" xfId="3" applyNumberFormat="1" applyFont="1" applyFill="1" applyBorder="1" applyAlignment="1">
      <alignment horizontal="center" vertical="center" wrapText="1"/>
    </xf>
    <xf numFmtId="170" fontId="27" fillId="0" borderId="54" xfId="3" applyNumberFormat="1" applyFont="1" applyFill="1" applyBorder="1" applyAlignment="1" applyProtection="1">
      <alignment horizontal="center" vertical="center" wrapText="1"/>
    </xf>
    <xf numFmtId="0" fontId="9" fillId="0" borderId="73" xfId="0" applyFont="1" applyFill="1" applyBorder="1" applyAlignment="1">
      <alignment horizontal="center" vertical="center" wrapText="1"/>
    </xf>
    <xf numFmtId="49" fontId="27" fillId="0" borderId="81" xfId="3" applyNumberFormat="1" applyFont="1" applyFill="1" applyBorder="1" applyAlignment="1">
      <alignment vertical="center" wrapText="1"/>
    </xf>
    <xf numFmtId="49" fontId="27" fillId="0" borderId="72" xfId="0" applyNumberFormat="1" applyFont="1" applyFill="1" applyBorder="1" applyAlignment="1" applyProtection="1">
      <alignment horizontal="center" vertical="center"/>
    </xf>
    <xf numFmtId="49" fontId="27" fillId="0" borderId="8" xfId="0" applyNumberFormat="1" applyFont="1" applyFill="1" applyBorder="1" applyAlignment="1" applyProtection="1">
      <alignment horizontal="center" vertical="center"/>
    </xf>
    <xf numFmtId="49" fontId="27" fillId="0" borderId="3" xfId="0" applyNumberFormat="1" applyFont="1" applyFill="1" applyBorder="1" applyAlignment="1" applyProtection="1">
      <alignment horizontal="center" vertical="center"/>
    </xf>
    <xf numFmtId="171" fontId="27" fillId="0" borderId="2" xfId="0" applyNumberFormat="1" applyFont="1" applyFill="1" applyBorder="1" applyAlignment="1" applyProtection="1">
      <alignment horizontal="left" vertical="top" wrapText="1"/>
    </xf>
    <xf numFmtId="49" fontId="27" fillId="0" borderId="70" xfId="0" applyNumberFormat="1" applyFont="1" applyFill="1" applyBorder="1" applyAlignment="1" applyProtection="1">
      <alignment horizontal="center" vertical="center"/>
    </xf>
    <xf numFmtId="171" fontId="9" fillId="0" borderId="3" xfId="0" applyNumberFormat="1" applyFont="1" applyFill="1" applyBorder="1" applyAlignment="1" applyProtection="1">
      <alignment horizontal="center" vertical="center"/>
    </xf>
    <xf numFmtId="0" fontId="9" fillId="0" borderId="20" xfId="3" applyNumberFormat="1" applyFont="1" applyFill="1" applyBorder="1" applyAlignment="1" applyProtection="1">
      <alignment horizontal="center" vertical="center"/>
    </xf>
    <xf numFmtId="172" fontId="9" fillId="0" borderId="14" xfId="3" applyNumberFormat="1" applyFont="1" applyFill="1" applyBorder="1" applyAlignment="1" applyProtection="1">
      <alignment horizontal="center" vertical="center"/>
    </xf>
    <xf numFmtId="171" fontId="9" fillId="0" borderId="18" xfId="3" applyNumberFormat="1" applyFont="1" applyFill="1" applyBorder="1" applyAlignment="1" applyProtection="1">
      <alignment horizontal="center" vertical="center"/>
    </xf>
    <xf numFmtId="171" fontId="9" fillId="0" borderId="19" xfId="3" applyNumberFormat="1" applyFont="1" applyFill="1" applyBorder="1" applyAlignment="1" applyProtection="1">
      <alignment horizontal="center" vertical="center"/>
    </xf>
    <xf numFmtId="49" fontId="9" fillId="0" borderId="20" xfId="3" applyNumberFormat="1" applyFont="1" applyFill="1" applyBorder="1" applyAlignment="1" applyProtection="1">
      <alignment horizontal="center" vertical="center"/>
    </xf>
    <xf numFmtId="0" fontId="9" fillId="0" borderId="54" xfId="3" applyNumberFormat="1" applyFont="1" applyFill="1" applyBorder="1" applyAlignment="1">
      <alignment horizontal="center" vertical="center"/>
    </xf>
    <xf numFmtId="172" fontId="27" fillId="0" borderId="73" xfId="3" applyNumberFormat="1" applyFont="1" applyFill="1" applyBorder="1" applyAlignment="1" applyProtection="1">
      <alignment horizontal="center" vertical="center"/>
    </xf>
    <xf numFmtId="0" fontId="27" fillId="0" borderId="7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49" fontId="9" fillId="0" borderId="54" xfId="3" applyNumberFormat="1" applyFont="1" applyFill="1" applyBorder="1" applyAlignment="1" applyProtection="1">
      <alignment horizontal="center" vertical="center"/>
    </xf>
    <xf numFmtId="170" fontId="27" fillId="0" borderId="54" xfId="3" applyNumberFormat="1" applyFont="1" applyFill="1" applyBorder="1" applyAlignment="1" applyProtection="1">
      <alignment horizontal="center" vertical="center"/>
    </xf>
    <xf numFmtId="171" fontId="27" fillId="0" borderId="73" xfId="3" applyNumberFormat="1" applyFont="1" applyFill="1" applyBorder="1" applyAlignment="1" applyProtection="1">
      <alignment horizontal="left" vertical="center"/>
    </xf>
    <xf numFmtId="171" fontId="9" fillId="0" borderId="41" xfId="3" applyNumberFormat="1" applyFont="1" applyFill="1" applyBorder="1" applyAlignment="1" applyProtection="1">
      <alignment horizontal="center" vertical="center"/>
    </xf>
    <xf numFmtId="172" fontId="9" fillId="0" borderId="42" xfId="3" applyNumberFormat="1" applyFont="1" applyFill="1" applyBorder="1" applyAlignment="1" applyProtection="1">
      <alignment horizontal="center" vertical="center"/>
    </xf>
    <xf numFmtId="0" fontId="27" fillId="0" borderId="73" xfId="0" applyFont="1" applyFill="1" applyBorder="1" applyAlignment="1">
      <alignment horizontal="left" wrapText="1"/>
    </xf>
    <xf numFmtId="0" fontId="27" fillId="0" borderId="73" xfId="3" applyNumberFormat="1" applyFont="1" applyFill="1" applyBorder="1" applyAlignment="1">
      <alignment horizontal="left" vertical="center" wrapText="1"/>
    </xf>
    <xf numFmtId="49" fontId="27" fillId="0" borderId="73" xfId="3" applyNumberFormat="1" applyFont="1" applyFill="1" applyBorder="1" applyAlignment="1">
      <alignment vertical="center" wrapText="1"/>
    </xf>
    <xf numFmtId="49" fontId="9" fillId="0" borderId="11" xfId="3" applyNumberFormat="1" applyFont="1" applyFill="1" applyBorder="1" applyAlignment="1">
      <alignment horizontal="center" vertical="center" wrapText="1"/>
    </xf>
    <xf numFmtId="49" fontId="27" fillId="0" borderId="73" xfId="0" applyNumberFormat="1" applyFont="1" applyFill="1" applyBorder="1" applyAlignment="1">
      <alignment vertical="center" wrapText="1"/>
    </xf>
    <xf numFmtId="49" fontId="27" fillId="0" borderId="21" xfId="3" applyNumberFormat="1" applyFont="1" applyFill="1" applyBorder="1" applyAlignment="1">
      <alignment vertical="center" wrapText="1"/>
    </xf>
    <xf numFmtId="0" fontId="27" fillId="0" borderId="14" xfId="0" applyFont="1" applyFill="1" applyBorder="1" applyAlignment="1">
      <alignment horizontal="left" wrapText="1"/>
    </xf>
    <xf numFmtId="49" fontId="9" fillId="0" borderId="21" xfId="3" applyNumberFormat="1" applyFont="1" applyFill="1" applyBorder="1" applyAlignment="1">
      <alignment horizontal="left" vertical="center" wrapText="1"/>
    </xf>
    <xf numFmtId="0" fontId="27" fillId="0" borderId="21" xfId="0" applyFont="1" applyFill="1" applyBorder="1" applyAlignment="1">
      <alignment horizontal="left" wrapText="1"/>
    </xf>
    <xf numFmtId="1" fontId="9" fillId="0" borderId="41" xfId="3" applyNumberFormat="1" applyFont="1" applyFill="1" applyBorder="1" applyAlignment="1">
      <alignment horizontal="center" vertical="center" wrapText="1"/>
    </xf>
    <xf numFmtId="49" fontId="9" fillId="0" borderId="18" xfId="3" applyNumberFormat="1" applyFont="1" applyFill="1" applyBorder="1" applyAlignment="1" applyProtection="1">
      <alignment horizontal="center" vertical="center"/>
    </xf>
    <xf numFmtId="171" fontId="9" fillId="0" borderId="27" xfId="3" applyNumberFormat="1" applyFont="1" applyFill="1" applyBorder="1" applyAlignment="1" applyProtection="1">
      <alignment horizontal="center" vertical="center"/>
    </xf>
    <xf numFmtId="171" fontId="9" fillId="0" borderId="3" xfId="3" applyNumberFormat="1" applyFont="1" applyFill="1" applyBorder="1" applyAlignment="1" applyProtection="1">
      <alignment horizontal="center" vertical="center"/>
    </xf>
    <xf numFmtId="171" fontId="9" fillId="0" borderId="9" xfId="3" applyNumberFormat="1" applyFont="1" applyFill="1" applyBorder="1" applyAlignment="1" applyProtection="1">
      <alignment horizontal="center" vertical="center"/>
    </xf>
    <xf numFmtId="0" fontId="9" fillId="0" borderId="27" xfId="3" applyNumberFormat="1" applyFont="1" applyFill="1" applyBorder="1" applyAlignment="1" applyProtection="1">
      <alignment horizontal="center" vertical="center"/>
    </xf>
    <xf numFmtId="49" fontId="9" fillId="0" borderId="27" xfId="3" applyNumberFormat="1" applyFont="1" applyFill="1" applyBorder="1" applyAlignment="1" applyProtection="1">
      <alignment horizontal="center" vertical="center"/>
    </xf>
    <xf numFmtId="0" fontId="9" fillId="0" borderId="28" xfId="3" applyNumberFormat="1" applyFont="1" applyFill="1" applyBorder="1" applyAlignment="1" applyProtection="1">
      <alignment horizontal="center" vertical="center"/>
    </xf>
    <xf numFmtId="172" fontId="9" fillId="0" borderId="3" xfId="3" applyNumberFormat="1" applyFont="1" applyFill="1" applyBorder="1" applyAlignment="1" applyProtection="1">
      <alignment horizontal="center" vertical="center"/>
    </xf>
    <xf numFmtId="0" fontId="9" fillId="0" borderId="3" xfId="3" applyNumberFormat="1" applyFont="1" applyFill="1" applyBorder="1" applyAlignment="1" applyProtection="1">
      <alignment horizontal="center" vertical="center"/>
    </xf>
    <xf numFmtId="49" fontId="9" fillId="0" borderId="3" xfId="3" applyNumberFormat="1" applyFont="1" applyFill="1" applyBorder="1" applyAlignment="1" applyProtection="1">
      <alignment horizontal="center" vertical="center"/>
    </xf>
    <xf numFmtId="167" fontId="9" fillId="0" borderId="3" xfId="3" applyNumberFormat="1" applyFont="1" applyFill="1" applyBorder="1" applyAlignment="1">
      <alignment horizontal="center" vertical="center" wrapText="1"/>
    </xf>
    <xf numFmtId="1" fontId="9" fillId="0" borderId="3" xfId="3" applyNumberFormat="1" applyFont="1" applyFill="1" applyBorder="1" applyAlignment="1">
      <alignment horizontal="center" vertical="center" wrapText="1"/>
    </xf>
    <xf numFmtId="1" fontId="9" fillId="0" borderId="9" xfId="3" applyNumberFormat="1" applyFont="1" applyFill="1" applyBorder="1" applyAlignment="1">
      <alignment horizontal="center" vertical="center" wrapText="1"/>
    </xf>
    <xf numFmtId="49" fontId="9" fillId="0" borderId="12" xfId="3" applyNumberFormat="1" applyFont="1" applyFill="1" applyBorder="1" applyAlignment="1" applyProtection="1">
      <alignment horizontal="center" vertical="center"/>
    </xf>
    <xf numFmtId="0" fontId="9" fillId="0" borderId="25" xfId="3" applyNumberFormat="1" applyFont="1" applyFill="1" applyBorder="1" applyAlignment="1" applyProtection="1">
      <alignment horizontal="center" vertical="center"/>
    </xf>
    <xf numFmtId="0" fontId="9" fillId="0" borderId="30" xfId="3" applyNumberFormat="1" applyFont="1" applyFill="1" applyBorder="1" applyAlignment="1" applyProtection="1">
      <alignment horizontal="center" vertical="center"/>
    </xf>
    <xf numFmtId="171" fontId="27" fillId="0" borderId="70" xfId="3" applyNumberFormat="1" applyFont="1" applyFill="1" applyBorder="1" applyAlignment="1" applyProtection="1">
      <alignment horizontal="left" vertical="center"/>
    </xf>
    <xf numFmtId="49" fontId="27" fillId="0" borderId="14" xfId="3" applyNumberFormat="1" applyFont="1" applyFill="1" applyBorder="1" applyAlignment="1">
      <alignment vertical="center" wrapText="1"/>
    </xf>
    <xf numFmtId="171" fontId="9" fillId="0" borderId="8" xfId="3" applyNumberFormat="1" applyFont="1" applyFill="1" applyBorder="1" applyAlignment="1" applyProtection="1">
      <alignment horizontal="center" vertical="center"/>
    </xf>
    <xf numFmtId="0" fontId="9" fillId="0" borderId="26" xfId="3" applyNumberFormat="1" applyFont="1" applyFill="1" applyBorder="1" applyAlignment="1" applyProtection="1">
      <alignment horizontal="center" vertical="center"/>
    </xf>
    <xf numFmtId="171" fontId="9" fillId="0" borderId="10" xfId="3" applyNumberFormat="1" applyFont="1" applyFill="1" applyBorder="1" applyAlignment="1" applyProtection="1">
      <alignment horizontal="center" vertical="center"/>
    </xf>
    <xf numFmtId="171" fontId="9" fillId="0" borderId="70" xfId="3" applyNumberFormat="1" applyFont="1" applyFill="1" applyBorder="1" applyAlignment="1" applyProtection="1">
      <alignment horizontal="center" vertical="center"/>
    </xf>
    <xf numFmtId="172" fontId="9" fillId="0" borderId="21" xfId="3" applyNumberFormat="1" applyFont="1" applyFill="1" applyBorder="1" applyAlignment="1" applyProtection="1">
      <alignment horizontal="center" vertical="center"/>
    </xf>
    <xf numFmtId="172" fontId="27" fillId="0" borderId="14" xfId="3" applyNumberFormat="1" applyFont="1" applyFill="1" applyBorder="1" applyAlignment="1" applyProtection="1">
      <alignment horizontal="center" vertical="center"/>
    </xf>
    <xf numFmtId="172" fontId="27" fillId="0" borderId="21" xfId="3" applyNumberFormat="1" applyFont="1" applyFill="1" applyBorder="1" applyAlignment="1" applyProtection="1">
      <alignment horizontal="center" vertical="center"/>
    </xf>
    <xf numFmtId="172" fontId="9" fillId="0" borderId="70" xfId="3" applyNumberFormat="1" applyFont="1" applyFill="1" applyBorder="1" applyAlignment="1" applyProtection="1">
      <alignment horizontal="center" vertical="center"/>
    </xf>
    <xf numFmtId="171" fontId="9" fillId="0" borderId="15" xfId="3" applyNumberFormat="1" applyFont="1" applyFill="1" applyBorder="1" applyAlignment="1" applyProtection="1">
      <alignment horizontal="center" vertical="center"/>
    </xf>
    <xf numFmtId="171" fontId="9" fillId="0" borderId="72" xfId="3" applyNumberFormat="1" applyFont="1" applyFill="1" applyBorder="1" applyAlignment="1" applyProtection="1">
      <alignment horizontal="center" vertical="center"/>
    </xf>
    <xf numFmtId="171" fontId="9" fillId="0" borderId="78" xfId="3" applyNumberFormat="1" applyFont="1" applyFill="1" applyBorder="1" applyAlignment="1" applyProtection="1">
      <alignment horizontal="center" vertical="center"/>
    </xf>
    <xf numFmtId="171" fontId="9" fillId="0" borderId="59" xfId="3" applyNumberFormat="1" applyFont="1" applyFill="1" applyBorder="1" applyAlignment="1" applyProtection="1">
      <alignment horizontal="center" vertical="center"/>
    </xf>
    <xf numFmtId="171" fontId="9" fillId="0" borderId="26" xfId="3" applyNumberFormat="1" applyFont="1" applyFill="1" applyBorder="1" applyAlignment="1" applyProtection="1">
      <alignment horizontal="center" vertical="center"/>
    </xf>
    <xf numFmtId="172" fontId="9" fillId="0" borderId="8" xfId="3" applyNumberFormat="1" applyFont="1" applyFill="1" applyBorder="1" applyAlignment="1" applyProtection="1">
      <alignment horizontal="center" vertical="center"/>
    </xf>
    <xf numFmtId="171" fontId="9" fillId="0" borderId="24" xfId="3" applyNumberFormat="1" applyFont="1" applyFill="1" applyBorder="1" applyAlignment="1" applyProtection="1">
      <alignment horizontal="center" vertical="center"/>
    </xf>
    <xf numFmtId="171" fontId="9" fillId="0" borderId="29" xfId="3" applyNumberFormat="1" applyFont="1" applyFill="1" applyBorder="1" applyAlignment="1" applyProtection="1">
      <alignment horizontal="center" vertical="center"/>
    </xf>
    <xf numFmtId="172" fontId="9" fillId="0" borderId="59" xfId="3" applyNumberFormat="1" applyFont="1" applyFill="1" applyBorder="1" applyAlignment="1" applyProtection="1">
      <alignment horizontal="center" vertical="center"/>
    </xf>
    <xf numFmtId="1" fontId="9" fillId="0" borderId="59" xfId="3" applyNumberFormat="1" applyFont="1" applyFill="1" applyBorder="1" applyAlignment="1">
      <alignment horizontal="center" vertical="center" wrapText="1"/>
    </xf>
    <xf numFmtId="49" fontId="9" fillId="0" borderId="53" xfId="3" applyNumberFormat="1" applyFont="1" applyFill="1" applyBorder="1" applyAlignment="1" applyProtection="1">
      <alignment horizontal="center" vertical="center"/>
    </xf>
    <xf numFmtId="49" fontId="9" fillId="0" borderId="26" xfId="3" applyNumberFormat="1" applyFont="1" applyFill="1" applyBorder="1" applyAlignment="1" applyProtection="1">
      <alignment horizontal="center" vertical="center"/>
    </xf>
    <xf numFmtId="1" fontId="9" fillId="0" borderId="8" xfId="3" applyNumberFormat="1" applyFont="1" applyFill="1" applyBorder="1" applyAlignment="1">
      <alignment horizontal="center" vertical="center" wrapText="1"/>
    </xf>
    <xf numFmtId="49" fontId="9" fillId="0" borderId="25" xfId="3" applyNumberFormat="1" applyFont="1" applyFill="1" applyBorder="1" applyAlignment="1" applyProtection="1">
      <alignment horizontal="center" vertical="center"/>
    </xf>
    <xf numFmtId="49" fontId="9" fillId="0" borderId="28" xfId="3" applyNumberFormat="1" applyFont="1" applyFill="1" applyBorder="1" applyAlignment="1" applyProtection="1">
      <alignment horizontal="center" vertical="center"/>
    </xf>
    <xf numFmtId="0" fontId="9" fillId="0" borderId="67" xfId="3" applyNumberFormat="1" applyFont="1" applyFill="1" applyBorder="1" applyAlignment="1" applyProtection="1">
      <alignment horizontal="center" vertical="center"/>
    </xf>
    <xf numFmtId="0" fontId="9" fillId="0" borderId="55" xfId="3" applyNumberFormat="1" applyFont="1" applyFill="1" applyBorder="1" applyAlignment="1" applyProtection="1">
      <alignment horizontal="center" vertical="center"/>
    </xf>
    <xf numFmtId="0" fontId="9" fillId="0" borderId="87" xfId="3" applyNumberFormat="1" applyFont="1" applyFill="1" applyBorder="1" applyAlignment="1" applyProtection="1">
      <alignment horizontal="center" vertical="center"/>
    </xf>
    <xf numFmtId="49" fontId="9" fillId="0" borderId="81" xfId="3" applyNumberFormat="1" applyFont="1" applyFill="1" applyBorder="1" applyAlignment="1">
      <alignment horizontal="left" vertical="center" wrapText="1"/>
    </xf>
    <xf numFmtId="170" fontId="9" fillId="0" borderId="83" xfId="3" applyNumberFormat="1" applyFont="1" applyFill="1" applyBorder="1" applyAlignment="1" applyProtection="1">
      <alignment horizontal="center" vertical="center"/>
    </xf>
    <xf numFmtId="172" fontId="9" fillId="0" borderId="74" xfId="3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left" vertical="center" wrapText="1"/>
    </xf>
    <xf numFmtId="49" fontId="9" fillId="0" borderId="76" xfId="0" applyNumberFormat="1" applyFont="1" applyFill="1" applyBorder="1" applyAlignment="1">
      <alignment vertical="center" wrapText="1"/>
    </xf>
    <xf numFmtId="170" fontId="9" fillId="0" borderId="23" xfId="3" applyNumberFormat="1" applyFont="1" applyFill="1" applyBorder="1" applyAlignment="1" applyProtection="1">
      <alignment horizontal="center" vertical="center"/>
    </xf>
    <xf numFmtId="0" fontId="9" fillId="0" borderId="77" xfId="3" applyNumberFormat="1" applyFont="1" applyFill="1" applyBorder="1" applyAlignment="1" applyProtection="1">
      <alignment horizontal="center" vertical="center"/>
    </xf>
    <xf numFmtId="0" fontId="9" fillId="0" borderId="31" xfId="3" applyFont="1" applyFill="1" applyBorder="1" applyAlignment="1">
      <alignment horizontal="center" vertical="center" wrapText="1"/>
    </xf>
    <xf numFmtId="49" fontId="27" fillId="0" borderId="18" xfId="0" applyNumberFormat="1" applyFont="1" applyFill="1" applyBorder="1" applyAlignment="1" applyProtection="1">
      <alignment horizontal="center" vertical="center"/>
    </xf>
    <xf numFmtId="49" fontId="27" fillId="0" borderId="19" xfId="3" applyNumberFormat="1" applyFont="1" applyFill="1" applyBorder="1" applyAlignment="1">
      <alignment horizontal="left" vertical="center" wrapText="1"/>
    </xf>
    <xf numFmtId="0" fontId="9" fillId="0" borderId="19" xfId="3" applyFont="1" applyFill="1" applyBorder="1" applyAlignment="1">
      <alignment horizontal="center" vertical="center" wrapText="1"/>
    </xf>
    <xf numFmtId="49" fontId="9" fillId="0" borderId="19" xfId="3" applyNumberFormat="1" applyFont="1" applyFill="1" applyBorder="1" applyAlignment="1">
      <alignment horizontal="center" vertical="center" wrapText="1"/>
    </xf>
    <xf numFmtId="0" fontId="30" fillId="0" borderId="19" xfId="3" applyFont="1" applyFill="1" applyBorder="1" applyAlignment="1">
      <alignment horizontal="center" vertical="center" wrapText="1"/>
    </xf>
    <xf numFmtId="49" fontId="30" fillId="0" borderId="20" xfId="3" applyNumberFormat="1" applyFont="1" applyFill="1" applyBorder="1" applyAlignment="1">
      <alignment horizontal="center" vertical="center" wrapText="1"/>
    </xf>
    <xf numFmtId="49" fontId="30" fillId="0" borderId="53" xfId="0" applyNumberFormat="1" applyFont="1" applyFill="1" applyBorder="1" applyAlignment="1" applyProtection="1">
      <alignment horizontal="center" vertical="center"/>
    </xf>
    <xf numFmtId="0" fontId="9" fillId="0" borderId="27" xfId="3" applyFont="1" applyFill="1" applyBorder="1" applyAlignment="1">
      <alignment horizontal="center" vertical="center" wrapText="1"/>
    </xf>
    <xf numFmtId="0" fontId="9" fillId="0" borderId="19" xfId="3" applyNumberFormat="1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171" fontId="9" fillId="0" borderId="59" xfId="0" applyNumberFormat="1" applyFont="1" applyFill="1" applyBorder="1" applyAlignment="1" applyProtection="1">
      <alignment horizontal="center" vertical="center"/>
    </xf>
    <xf numFmtId="167" fontId="27" fillId="0" borderId="19" xfId="0" applyNumberFormat="1" applyFont="1" applyFill="1" applyBorder="1" applyAlignment="1" applyProtection="1">
      <alignment horizontal="center" vertical="center"/>
    </xf>
    <xf numFmtId="0" fontId="27" fillId="0" borderId="19" xfId="0" applyFont="1" applyFill="1" applyBorder="1" applyAlignment="1">
      <alignment horizontal="center" vertical="center" wrapText="1"/>
    </xf>
    <xf numFmtId="171" fontId="27" fillId="0" borderId="12" xfId="0" applyNumberFormat="1" applyFont="1" applyFill="1" applyBorder="1" applyAlignment="1" applyProtection="1">
      <alignment horizontal="center" vertical="center"/>
    </xf>
    <xf numFmtId="171" fontId="9" fillId="0" borderId="8" xfId="0" applyNumberFormat="1" applyFont="1" applyFill="1" applyBorder="1" applyAlignment="1" applyProtection="1">
      <alignment horizontal="center" vertical="center"/>
    </xf>
    <xf numFmtId="171" fontId="27" fillId="0" borderId="3" xfId="0" applyNumberFormat="1" applyFont="1" applyFill="1" applyBorder="1" applyAlignment="1" applyProtection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top" wrapText="1"/>
    </xf>
    <xf numFmtId="171" fontId="27" fillId="0" borderId="3" xfId="3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1" fontId="27" fillId="0" borderId="3" xfId="0" applyNumberFormat="1" applyFont="1" applyFill="1" applyBorder="1" applyAlignment="1" applyProtection="1">
      <alignment horizontal="center" vertical="center"/>
    </xf>
    <xf numFmtId="1" fontId="27" fillId="0" borderId="9" xfId="0" applyNumberFormat="1" applyFont="1" applyFill="1" applyBorder="1" applyAlignment="1" applyProtection="1">
      <alignment horizontal="center" vertical="center"/>
    </xf>
    <xf numFmtId="167" fontId="27" fillId="0" borderId="3" xfId="3" applyNumberFormat="1" applyFont="1" applyFill="1" applyBorder="1" applyAlignment="1">
      <alignment horizontal="center" vertical="center" wrapText="1"/>
    </xf>
    <xf numFmtId="172" fontId="27" fillId="0" borderId="64" xfId="3" applyNumberFormat="1" applyFont="1" applyFill="1" applyBorder="1" applyAlignment="1" applyProtection="1">
      <alignment horizontal="center" vertical="center"/>
    </xf>
    <xf numFmtId="0" fontId="27" fillId="0" borderId="64" xfId="3" applyFont="1" applyFill="1" applyBorder="1" applyAlignment="1">
      <alignment horizontal="center" vertical="center" wrapText="1"/>
    </xf>
    <xf numFmtId="0" fontId="27" fillId="0" borderId="65" xfId="3" applyFont="1" applyFill="1" applyBorder="1" applyAlignment="1">
      <alignment horizontal="center" vertical="center" wrapText="1"/>
    </xf>
    <xf numFmtId="166" fontId="27" fillId="0" borderId="3" xfId="3" applyNumberFormat="1" applyFont="1" applyFill="1" applyBorder="1" applyAlignment="1" applyProtection="1">
      <alignment horizontal="center" vertical="center"/>
    </xf>
    <xf numFmtId="0" fontId="27" fillId="0" borderId="3" xfId="3" applyFont="1" applyFill="1" applyBorder="1" applyAlignment="1">
      <alignment horizontal="center" vertical="center" wrapText="1"/>
    </xf>
    <xf numFmtId="49" fontId="27" fillId="0" borderId="3" xfId="3" applyNumberFormat="1" applyFont="1" applyFill="1" applyBorder="1" applyAlignment="1" applyProtection="1">
      <alignment horizontal="center" vertical="center"/>
    </xf>
    <xf numFmtId="1" fontId="27" fillId="0" borderId="3" xfId="3" applyNumberFormat="1" applyFont="1" applyFill="1" applyBorder="1" applyAlignment="1" applyProtection="1">
      <alignment horizontal="center" vertical="center"/>
    </xf>
    <xf numFmtId="172" fontId="27" fillId="0" borderId="3" xfId="3" applyNumberFormat="1" applyFont="1" applyFill="1" applyBorder="1" applyAlignment="1" applyProtection="1">
      <alignment horizontal="center" vertical="center"/>
    </xf>
    <xf numFmtId="1" fontId="32" fillId="0" borderId="3" xfId="3" applyNumberFormat="1" applyFont="1" applyFill="1" applyBorder="1" applyAlignment="1">
      <alignment horizontal="center" vertical="center" wrapText="1"/>
    </xf>
    <xf numFmtId="1" fontId="32" fillId="0" borderId="9" xfId="3" applyNumberFormat="1" applyFont="1" applyFill="1" applyBorder="1" applyAlignment="1">
      <alignment horizontal="center" vertical="center" wrapText="1"/>
    </xf>
    <xf numFmtId="49" fontId="27" fillId="0" borderId="15" xfId="0" applyNumberFormat="1" applyFont="1" applyFill="1" applyBorder="1" applyAlignment="1" applyProtection="1">
      <alignment horizontal="center" vertical="center"/>
    </xf>
    <xf numFmtId="49" fontId="27" fillId="0" borderId="14" xfId="3" applyNumberFormat="1" applyFont="1" applyFill="1" applyBorder="1" applyAlignment="1">
      <alignment horizontal="left" vertical="center" wrapText="1"/>
    </xf>
    <xf numFmtId="0" fontId="9" fillId="0" borderId="18" xfId="3" applyFont="1" applyFill="1" applyBorder="1" applyAlignment="1">
      <alignment horizontal="center" vertical="center" wrapText="1"/>
    </xf>
    <xf numFmtId="171" fontId="33" fillId="0" borderId="20" xfId="3" applyNumberFormat="1" applyFont="1" applyFill="1" applyBorder="1" applyAlignment="1" applyProtection="1">
      <alignment horizontal="center" vertical="center"/>
    </xf>
    <xf numFmtId="0" fontId="9" fillId="0" borderId="26" xfId="3" applyFont="1" applyFill="1" applyBorder="1" applyAlignment="1">
      <alignment horizontal="center" vertical="center" wrapText="1"/>
    </xf>
    <xf numFmtId="49" fontId="9" fillId="0" borderId="27" xfId="3" applyNumberFormat="1" applyFont="1" applyFill="1" applyBorder="1" applyAlignment="1">
      <alignment horizontal="center" vertical="center" wrapText="1"/>
    </xf>
    <xf numFmtId="170" fontId="9" fillId="0" borderId="28" xfId="3" applyNumberFormat="1" applyFont="1" applyFill="1" applyBorder="1" applyAlignment="1" applyProtection="1">
      <alignment horizontal="center" vertical="center"/>
    </xf>
    <xf numFmtId="0" fontId="9" fillId="0" borderId="6" xfId="3" applyNumberFormat="1" applyFont="1" applyFill="1" applyBorder="1" applyAlignment="1">
      <alignment horizontal="center" vertical="center"/>
    </xf>
    <xf numFmtId="49" fontId="9" fillId="0" borderId="6" xfId="3" applyNumberFormat="1" applyFont="1" applyFill="1" applyBorder="1" applyAlignment="1">
      <alignment horizontal="center" vertical="center"/>
    </xf>
    <xf numFmtId="0" fontId="9" fillId="0" borderId="6" xfId="3" applyNumberFormat="1" applyFont="1" applyFill="1" applyBorder="1" applyAlignment="1">
      <alignment horizontal="center" vertical="center" wrapText="1"/>
    </xf>
    <xf numFmtId="1" fontId="9" fillId="0" borderId="27" xfId="3" applyNumberFormat="1" applyFont="1" applyFill="1" applyBorder="1" applyAlignment="1">
      <alignment horizontal="center" vertical="center"/>
    </xf>
    <xf numFmtId="0" fontId="9" fillId="0" borderId="27" xfId="3" applyNumberFormat="1" applyFont="1" applyFill="1" applyBorder="1" applyAlignment="1">
      <alignment horizontal="center" vertical="center"/>
    </xf>
    <xf numFmtId="49" fontId="9" fillId="0" borderId="27" xfId="3" applyNumberFormat="1" applyFont="1" applyFill="1" applyBorder="1" applyAlignment="1">
      <alignment horizontal="center" vertical="center"/>
    </xf>
    <xf numFmtId="0" fontId="9" fillId="0" borderId="27" xfId="3" applyNumberFormat="1" applyFont="1" applyFill="1" applyBorder="1" applyAlignment="1">
      <alignment horizontal="center" vertical="center" wrapText="1"/>
    </xf>
    <xf numFmtId="0" fontId="9" fillId="0" borderId="28" xfId="3" applyNumberFormat="1" applyFont="1" applyFill="1" applyBorder="1" applyAlignment="1">
      <alignment horizontal="center" vertical="center" wrapText="1"/>
    </xf>
    <xf numFmtId="49" fontId="9" fillId="0" borderId="4" xfId="3" applyNumberFormat="1" applyFont="1" applyFill="1" applyBorder="1" applyAlignment="1">
      <alignment horizontal="center" vertical="center"/>
    </xf>
    <xf numFmtId="0" fontId="9" fillId="0" borderId="11" xfId="3" applyNumberFormat="1" applyFont="1" applyFill="1" applyBorder="1" applyAlignment="1">
      <alignment horizontal="center" vertical="center" wrapText="1"/>
    </xf>
    <xf numFmtId="170" fontId="9" fillId="0" borderId="6" xfId="3" applyNumberFormat="1" applyFont="1" applyFill="1" applyBorder="1" applyAlignment="1" applyProtection="1">
      <alignment horizontal="right" vertical="center"/>
    </xf>
    <xf numFmtId="1" fontId="9" fillId="0" borderId="19" xfId="3" applyNumberFormat="1" applyFont="1" applyFill="1" applyBorder="1" applyAlignment="1">
      <alignment horizontal="center" vertical="center"/>
    </xf>
    <xf numFmtId="0" fontId="9" fillId="0" borderId="20" xfId="3" applyNumberFormat="1" applyFont="1" applyFill="1" applyBorder="1" applyAlignment="1">
      <alignment horizontal="center" vertical="center" wrapText="1"/>
    </xf>
    <xf numFmtId="1" fontId="9" fillId="0" borderId="70" xfId="3" applyNumberFormat="1" applyFont="1" applyFill="1" applyBorder="1" applyAlignment="1">
      <alignment horizontal="center" vertical="center"/>
    </xf>
    <xf numFmtId="0" fontId="9" fillId="0" borderId="70" xfId="3" applyNumberFormat="1" applyFont="1" applyFill="1" applyBorder="1" applyAlignment="1">
      <alignment horizontal="center" vertical="center" wrapText="1"/>
    </xf>
    <xf numFmtId="167" fontId="9" fillId="0" borderId="70" xfId="3" applyNumberFormat="1" applyFont="1" applyFill="1" applyBorder="1" applyAlignment="1">
      <alignment horizontal="center" vertical="center" wrapText="1"/>
    </xf>
    <xf numFmtId="0" fontId="9" fillId="0" borderId="70" xfId="0" applyFont="1" applyFill="1" applyBorder="1" applyAlignment="1">
      <alignment horizontal="center" vertical="center"/>
    </xf>
    <xf numFmtId="170" fontId="9" fillId="0" borderId="70" xfId="3" applyNumberFormat="1" applyFont="1" applyFill="1" applyBorder="1" applyAlignment="1" applyProtection="1">
      <alignment vertical="center"/>
    </xf>
    <xf numFmtId="170" fontId="9" fillId="0" borderId="34" xfId="3" applyNumberFormat="1" applyFont="1" applyFill="1" applyBorder="1" applyAlignment="1" applyProtection="1">
      <alignment horizontal="right" vertical="center"/>
    </xf>
    <xf numFmtId="167" fontId="9" fillId="0" borderId="3" xfId="3" applyNumberFormat="1" applyFont="1" applyFill="1" applyBorder="1" applyAlignment="1" applyProtection="1">
      <alignment horizontal="center" vertical="center"/>
    </xf>
    <xf numFmtId="167" fontId="9" fillId="0" borderId="9" xfId="3" applyNumberFormat="1" applyFont="1" applyFill="1" applyBorder="1" applyAlignment="1" applyProtection="1">
      <alignment horizontal="center" vertical="center"/>
    </xf>
    <xf numFmtId="0" fontId="9" fillId="0" borderId="23" xfId="3" applyNumberFormat="1" applyFont="1" applyFill="1" applyBorder="1" applyAlignment="1" applyProtection="1">
      <alignment horizontal="center" vertical="center"/>
    </xf>
    <xf numFmtId="0" fontId="9" fillId="0" borderId="83" xfId="3" applyNumberFormat="1" applyFont="1" applyFill="1" applyBorder="1" applyAlignment="1">
      <alignment horizontal="center" vertical="center" wrapText="1"/>
    </xf>
    <xf numFmtId="49" fontId="9" fillId="0" borderId="19" xfId="3" applyNumberFormat="1" applyFont="1" applyFill="1" applyBorder="1" applyAlignment="1">
      <alignment horizontal="center" vertical="center"/>
    </xf>
    <xf numFmtId="0" fontId="9" fillId="0" borderId="19" xfId="3" applyNumberFormat="1" applyFont="1" applyFill="1" applyBorder="1" applyAlignment="1">
      <alignment horizontal="center" vertical="center"/>
    </xf>
    <xf numFmtId="170" fontId="31" fillId="0" borderId="19" xfId="3" applyNumberFormat="1" applyFont="1" applyFill="1" applyBorder="1" applyAlignment="1" applyProtection="1">
      <alignment vertical="center"/>
    </xf>
    <xf numFmtId="1" fontId="9" fillId="0" borderId="26" xfId="3" applyNumberFormat="1" applyFont="1" applyFill="1" applyBorder="1" applyAlignment="1">
      <alignment horizontal="center" vertical="center"/>
    </xf>
    <xf numFmtId="0" fontId="9" fillId="0" borderId="28" xfId="3" applyNumberFormat="1" applyFont="1" applyFill="1" applyBorder="1" applyAlignment="1">
      <alignment horizontal="center" vertical="center"/>
    </xf>
    <xf numFmtId="1" fontId="9" fillId="0" borderId="84" xfId="3" applyNumberFormat="1" applyFont="1" applyFill="1" applyBorder="1" applyAlignment="1">
      <alignment horizontal="center" vertical="center"/>
    </xf>
    <xf numFmtId="49" fontId="9" fillId="0" borderId="83" xfId="3" applyNumberFormat="1" applyFont="1" applyFill="1" applyBorder="1" applyAlignment="1">
      <alignment horizontal="center" vertical="center"/>
    </xf>
    <xf numFmtId="1" fontId="9" fillId="0" borderId="22" xfId="3" applyNumberFormat="1" applyFont="1" applyFill="1" applyBorder="1" applyAlignment="1">
      <alignment horizontal="center" vertical="center"/>
    </xf>
    <xf numFmtId="49" fontId="9" fillId="0" borderId="23" xfId="3" applyNumberFormat="1" applyFont="1" applyFill="1" applyBorder="1" applyAlignment="1">
      <alignment horizontal="center" vertical="center"/>
    </xf>
    <xf numFmtId="1" fontId="9" fillId="0" borderId="18" xfId="3" applyNumberFormat="1" applyFont="1" applyFill="1" applyBorder="1" applyAlignment="1">
      <alignment horizontal="center" vertical="center"/>
    </xf>
    <xf numFmtId="0" fontId="9" fillId="0" borderId="20" xfId="3" applyNumberFormat="1" applyFont="1" applyFill="1" applyBorder="1" applyAlignment="1">
      <alignment horizontal="center" vertical="center"/>
    </xf>
    <xf numFmtId="49" fontId="9" fillId="0" borderId="20" xfId="3" applyNumberFormat="1" applyFont="1" applyFill="1" applyBorder="1" applyAlignment="1">
      <alignment horizontal="center" vertical="center"/>
    </xf>
    <xf numFmtId="49" fontId="9" fillId="0" borderId="28" xfId="3" applyNumberFormat="1" applyFont="1" applyFill="1" applyBorder="1" applyAlignment="1">
      <alignment horizontal="center" vertical="center"/>
    </xf>
    <xf numFmtId="0" fontId="9" fillId="0" borderId="73" xfId="3" applyFont="1" applyFill="1" applyBorder="1" applyAlignment="1">
      <alignment horizontal="center" vertical="center" wrapText="1"/>
    </xf>
    <xf numFmtId="0" fontId="9" fillId="0" borderId="21" xfId="3" applyFont="1" applyFill="1" applyBorder="1" applyAlignment="1">
      <alignment horizontal="center" vertical="center" wrapText="1"/>
    </xf>
    <xf numFmtId="0" fontId="9" fillId="0" borderId="81" xfId="3" applyFont="1" applyFill="1" applyBorder="1" applyAlignment="1">
      <alignment horizontal="center" vertical="center" wrapText="1"/>
    </xf>
    <xf numFmtId="0" fontId="9" fillId="0" borderId="76" xfId="3" applyFont="1" applyFill="1" applyBorder="1" applyAlignment="1">
      <alignment horizontal="center" vertical="center" wrapText="1"/>
    </xf>
    <xf numFmtId="0" fontId="9" fillId="0" borderId="14" xfId="3" applyFont="1" applyFill="1" applyBorder="1" applyAlignment="1">
      <alignment horizontal="center" vertical="center" wrapText="1"/>
    </xf>
    <xf numFmtId="0" fontId="9" fillId="0" borderId="30" xfId="3" applyNumberFormat="1" applyFont="1" applyFill="1" applyBorder="1" applyAlignment="1">
      <alignment horizontal="center" vertical="center" wrapText="1"/>
    </xf>
    <xf numFmtId="0" fontId="9" fillId="0" borderId="35" xfId="3" applyNumberFormat="1" applyFont="1" applyFill="1" applyBorder="1" applyAlignment="1">
      <alignment horizontal="center" vertical="center" wrapText="1"/>
    </xf>
    <xf numFmtId="0" fontId="9" fillId="0" borderId="25" xfId="3" applyNumberFormat="1" applyFont="1" applyFill="1" applyBorder="1" applyAlignment="1">
      <alignment horizontal="center" vertical="center" wrapText="1"/>
    </xf>
    <xf numFmtId="0" fontId="9" fillId="0" borderId="28" xfId="3" applyFont="1" applyFill="1" applyBorder="1" applyAlignment="1">
      <alignment horizontal="center" vertical="center" wrapText="1"/>
    </xf>
    <xf numFmtId="1" fontId="9" fillId="0" borderId="18" xfId="3" applyNumberFormat="1" applyFont="1" applyFill="1" applyBorder="1" applyAlignment="1" applyProtection="1">
      <alignment horizontal="center" vertical="center"/>
    </xf>
    <xf numFmtId="0" fontId="27" fillId="0" borderId="41" xfId="3" applyFont="1" applyFill="1" applyBorder="1" applyAlignment="1">
      <alignment horizontal="center" vertical="center" wrapText="1"/>
    </xf>
    <xf numFmtId="0" fontId="9" fillId="0" borderId="29" xfId="3" applyFont="1" applyFill="1" applyBorder="1" applyAlignment="1">
      <alignment horizontal="center" vertical="center" wrapText="1"/>
    </xf>
    <xf numFmtId="0" fontId="9" fillId="0" borderId="11" xfId="3" applyFont="1" applyFill="1" applyBorder="1" applyAlignment="1">
      <alignment horizontal="center" vertical="center" wrapText="1"/>
    </xf>
    <xf numFmtId="0" fontId="9" fillId="0" borderId="24" xfId="3" applyFont="1" applyFill="1" applyBorder="1" applyAlignment="1">
      <alignment horizontal="center" vertical="center" wrapText="1"/>
    </xf>
    <xf numFmtId="1" fontId="9" fillId="0" borderId="24" xfId="3" applyNumberFormat="1" applyFont="1" applyFill="1" applyBorder="1" applyAlignment="1">
      <alignment horizontal="center" vertical="center" wrapText="1"/>
    </xf>
    <xf numFmtId="1" fontId="9" fillId="0" borderId="12" xfId="3" applyNumberFormat="1" applyFont="1" applyFill="1" applyBorder="1" applyAlignment="1">
      <alignment horizontal="center" vertical="center" wrapText="1"/>
    </xf>
    <xf numFmtId="172" fontId="9" fillId="0" borderId="12" xfId="3" applyNumberFormat="1" applyFont="1" applyFill="1" applyBorder="1" applyAlignment="1" applyProtection="1">
      <alignment horizontal="center" vertical="center"/>
    </xf>
    <xf numFmtId="167" fontId="9" fillId="0" borderId="12" xfId="3" applyNumberFormat="1" applyFont="1" applyFill="1" applyBorder="1" applyAlignment="1">
      <alignment horizontal="center" vertical="center" wrapText="1"/>
    </xf>
    <xf numFmtId="1" fontId="9" fillId="0" borderId="12" xfId="3" applyNumberFormat="1" applyFont="1" applyFill="1" applyBorder="1" applyAlignment="1" applyProtection="1">
      <alignment horizontal="center" vertical="center"/>
    </xf>
    <xf numFmtId="167" fontId="9" fillId="0" borderId="12" xfId="3" applyNumberFormat="1" applyFont="1" applyFill="1" applyBorder="1" applyAlignment="1" applyProtection="1">
      <alignment horizontal="center" vertical="center"/>
    </xf>
    <xf numFmtId="0" fontId="9" fillId="0" borderId="60" xfId="3" applyNumberFormat="1" applyFont="1" applyFill="1" applyBorder="1" applyAlignment="1">
      <alignment horizontal="center" vertical="center" wrapText="1"/>
    </xf>
    <xf numFmtId="1" fontId="9" fillId="0" borderId="60" xfId="3" applyNumberFormat="1" applyFont="1" applyFill="1" applyBorder="1" applyAlignment="1">
      <alignment horizontal="center" vertical="center" wrapText="1"/>
    </xf>
    <xf numFmtId="49" fontId="9" fillId="0" borderId="60" xfId="3" applyNumberFormat="1" applyFont="1" applyFill="1" applyBorder="1" applyAlignment="1">
      <alignment horizontal="center" vertical="center" wrapText="1"/>
    </xf>
    <xf numFmtId="49" fontId="9" fillId="0" borderId="60" xfId="3" applyNumberFormat="1" applyFont="1" applyFill="1" applyBorder="1" applyAlignment="1" applyProtection="1">
      <alignment horizontal="center" vertical="center"/>
    </xf>
    <xf numFmtId="0" fontId="9" fillId="0" borderId="26" xfId="3" applyNumberFormat="1" applyFont="1" applyFill="1" applyBorder="1" applyAlignment="1">
      <alignment horizontal="center" vertical="center" wrapText="1"/>
    </xf>
    <xf numFmtId="0" fontId="9" fillId="0" borderId="84" xfId="3" applyNumberFormat="1" applyFont="1" applyFill="1" applyBorder="1" applyAlignment="1">
      <alignment horizontal="center" vertical="center" wrapText="1"/>
    </xf>
    <xf numFmtId="0" fontId="9" fillId="0" borderId="22" xfId="3" applyNumberFormat="1" applyFont="1" applyFill="1" applyBorder="1" applyAlignment="1">
      <alignment horizontal="center" vertical="center" wrapText="1"/>
    </xf>
    <xf numFmtId="0" fontId="9" fillId="0" borderId="23" xfId="3" applyNumberFormat="1" applyFont="1" applyFill="1" applyBorder="1" applyAlignment="1">
      <alignment horizontal="center" vertical="center" wrapText="1"/>
    </xf>
    <xf numFmtId="0" fontId="9" fillId="0" borderId="18" xfId="3" applyNumberFormat="1" applyFont="1" applyFill="1" applyBorder="1" applyAlignment="1">
      <alignment horizontal="center" vertical="center" wrapText="1"/>
    </xf>
    <xf numFmtId="170" fontId="31" fillId="0" borderId="18" xfId="3" applyNumberFormat="1" applyFont="1" applyFill="1" applyBorder="1" applyAlignment="1" applyProtection="1">
      <alignment vertical="center"/>
    </xf>
    <xf numFmtId="170" fontId="31" fillId="0" borderId="20" xfId="3" applyNumberFormat="1" applyFont="1" applyFill="1" applyBorder="1" applyAlignment="1" applyProtection="1">
      <alignment vertical="center"/>
    </xf>
    <xf numFmtId="0" fontId="9" fillId="0" borderId="31" xfId="3" applyNumberFormat="1" applyFont="1" applyFill="1" applyBorder="1" applyAlignment="1" applyProtection="1">
      <alignment horizontal="center" vertical="center"/>
    </xf>
    <xf numFmtId="170" fontId="31" fillId="0" borderId="30" xfId="3" applyNumberFormat="1" applyFont="1" applyFill="1" applyBorder="1" applyAlignment="1" applyProtection="1">
      <alignment vertical="center"/>
    </xf>
    <xf numFmtId="167" fontId="9" fillId="0" borderId="53" xfId="3" applyNumberFormat="1" applyFont="1" applyFill="1" applyBorder="1" applyAlignment="1">
      <alignment horizontal="center" vertical="center" wrapText="1"/>
    </xf>
    <xf numFmtId="167" fontId="9" fillId="0" borderId="84" xfId="3" applyNumberFormat="1" applyFont="1" applyFill="1" applyBorder="1" applyAlignment="1">
      <alignment horizontal="center" vertical="center" wrapText="1"/>
    </xf>
    <xf numFmtId="167" fontId="9" fillId="0" borderId="22" xfId="3" applyNumberFormat="1" applyFont="1" applyFill="1" applyBorder="1" applyAlignment="1">
      <alignment horizontal="center" vertical="center" wrapText="1"/>
    </xf>
    <xf numFmtId="172" fontId="27" fillId="0" borderId="5" xfId="3" applyNumberFormat="1" applyFont="1" applyFill="1" applyBorder="1" applyAlignment="1" applyProtection="1">
      <alignment horizontal="center" vertical="center"/>
    </xf>
    <xf numFmtId="0" fontId="27" fillId="0" borderId="5" xfId="3" applyFont="1" applyFill="1" applyBorder="1" applyAlignment="1">
      <alignment horizontal="center" vertical="center" wrapText="1"/>
    </xf>
    <xf numFmtId="0" fontId="27" fillId="0" borderId="58" xfId="3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26" xfId="3" applyNumberFormat="1" applyFont="1" applyFill="1" applyBorder="1" applyAlignment="1">
      <alignment horizontal="center" vertical="center" wrapText="1"/>
    </xf>
    <xf numFmtId="49" fontId="27" fillId="0" borderId="72" xfId="3" applyNumberFormat="1" applyFont="1" applyFill="1" applyBorder="1" applyAlignment="1">
      <alignment horizontal="center" vertical="center" wrapText="1"/>
    </xf>
    <xf numFmtId="49" fontId="9" fillId="0" borderId="72" xfId="3" applyNumberFormat="1" applyFont="1" applyFill="1" applyBorder="1" applyAlignment="1">
      <alignment horizontal="center" vertical="center" wrapText="1"/>
    </xf>
    <xf numFmtId="49" fontId="9" fillId="0" borderId="78" xfId="3" applyNumberFormat="1" applyFont="1" applyFill="1" applyBorder="1" applyAlignment="1">
      <alignment horizontal="center" vertical="center" wrapText="1"/>
    </xf>
    <xf numFmtId="0" fontId="27" fillId="0" borderId="73" xfId="3" applyFont="1" applyFill="1" applyBorder="1" applyAlignment="1">
      <alignment horizontal="left" vertical="center" wrapText="1"/>
    </xf>
    <xf numFmtId="49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 applyProtection="1">
      <alignment horizontal="center" vertical="center"/>
    </xf>
    <xf numFmtId="172" fontId="9" fillId="0" borderId="16" xfId="3" applyNumberFormat="1" applyFont="1" applyFill="1" applyBorder="1" applyAlignment="1" applyProtection="1">
      <alignment horizontal="center" vertical="center"/>
    </xf>
    <xf numFmtId="172" fontId="9" fillId="0" borderId="18" xfId="3" applyNumberFormat="1" applyFont="1" applyFill="1" applyBorder="1" applyAlignment="1" applyProtection="1">
      <alignment horizontal="center" vertical="center"/>
    </xf>
    <xf numFmtId="49" fontId="9" fillId="0" borderId="18" xfId="3" applyNumberFormat="1" applyFont="1" applyFill="1" applyBorder="1" applyAlignment="1">
      <alignment horizontal="center" vertical="center" wrapText="1"/>
    </xf>
    <xf numFmtId="0" fontId="27" fillId="0" borderId="14" xfId="3" applyNumberFormat="1" applyFont="1" applyFill="1" applyBorder="1" applyAlignment="1">
      <alignment horizontal="left" vertical="center" wrapText="1"/>
    </xf>
    <xf numFmtId="167" fontId="9" fillId="0" borderId="42" xfId="3" applyNumberFormat="1" applyFont="1" applyFill="1" applyBorder="1" applyAlignment="1" applyProtection="1">
      <alignment horizontal="center" vertical="center"/>
    </xf>
    <xf numFmtId="167" fontId="27" fillId="0" borderId="42" xfId="3" applyNumberFormat="1" applyFont="1" applyFill="1" applyBorder="1" applyAlignment="1" applyProtection="1">
      <alignment horizontal="center" vertical="center"/>
    </xf>
    <xf numFmtId="172" fontId="27" fillId="0" borderId="42" xfId="3" applyNumberFormat="1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49" fontId="9" fillId="0" borderId="24" xfId="3" applyNumberFormat="1" applyFont="1" applyFill="1" applyBorder="1" applyAlignment="1">
      <alignment horizontal="center" vertical="center" wrapText="1"/>
    </xf>
    <xf numFmtId="49" fontId="9" fillId="0" borderId="41" xfId="3" applyNumberFormat="1" applyFont="1" applyFill="1" applyBorder="1" applyAlignment="1" applyProtection="1">
      <alignment horizontal="center" vertical="center"/>
    </xf>
    <xf numFmtId="49" fontId="9" fillId="0" borderId="41" xfId="0" applyNumberFormat="1" applyFont="1" applyFill="1" applyBorder="1" applyAlignment="1">
      <alignment horizontal="center" vertical="center" wrapText="1"/>
    </xf>
    <xf numFmtId="49" fontId="9" fillId="0" borderId="29" xfId="3" applyNumberFormat="1" applyFont="1" applyFill="1" applyBorder="1" applyAlignment="1">
      <alignment horizontal="center" vertical="center" wrapText="1"/>
    </xf>
    <xf numFmtId="0" fontId="27" fillId="0" borderId="91" xfId="3" applyFont="1" applyFill="1" applyBorder="1" applyAlignment="1">
      <alignment horizontal="center" vertical="center" wrapText="1"/>
    </xf>
    <xf numFmtId="172" fontId="27" fillId="0" borderId="59" xfId="3" applyNumberFormat="1" applyFont="1" applyFill="1" applyBorder="1" applyAlignment="1" applyProtection="1">
      <alignment horizontal="center" vertical="center"/>
    </xf>
    <xf numFmtId="0" fontId="27" fillId="0" borderId="63" xfId="3" applyFont="1" applyFill="1" applyBorder="1" applyAlignment="1">
      <alignment horizontal="center" vertical="center" wrapText="1"/>
    </xf>
    <xf numFmtId="0" fontId="30" fillId="0" borderId="18" xfId="3" applyFont="1" applyFill="1" applyBorder="1" applyAlignment="1">
      <alignment horizontal="center" vertical="center" wrapText="1"/>
    </xf>
    <xf numFmtId="170" fontId="30" fillId="0" borderId="20" xfId="3" applyNumberFormat="1" applyFont="1" applyFill="1" applyBorder="1" applyAlignment="1" applyProtection="1">
      <alignment horizontal="center" vertical="center"/>
    </xf>
    <xf numFmtId="0" fontId="27" fillId="0" borderId="62" xfId="3" applyFont="1" applyFill="1" applyBorder="1" applyAlignment="1">
      <alignment horizontal="center" vertical="center" wrapText="1"/>
    </xf>
    <xf numFmtId="170" fontId="27" fillId="0" borderId="65" xfId="3" applyNumberFormat="1" applyFont="1" applyFill="1" applyBorder="1" applyAlignment="1" applyProtection="1">
      <alignment horizontal="center" vertical="center"/>
    </xf>
    <xf numFmtId="167" fontId="30" fillId="0" borderId="20" xfId="3" applyNumberFormat="1" applyFont="1" applyFill="1" applyBorder="1" applyAlignment="1">
      <alignment horizontal="center" vertical="center" wrapText="1"/>
    </xf>
    <xf numFmtId="172" fontId="27" fillId="0" borderId="70" xfId="3" applyNumberFormat="1" applyFont="1" applyFill="1" applyBorder="1" applyAlignment="1" applyProtection="1">
      <alignment horizontal="center" vertical="center"/>
    </xf>
    <xf numFmtId="172" fontId="27" fillId="0" borderId="60" xfId="3" applyNumberFormat="1" applyFont="1" applyFill="1" applyBorder="1" applyAlignment="1" applyProtection="1">
      <alignment horizontal="center" vertical="center"/>
    </xf>
    <xf numFmtId="49" fontId="27" fillId="0" borderId="8" xfId="3" applyNumberFormat="1" applyFont="1" applyFill="1" applyBorder="1" applyAlignment="1" applyProtection="1">
      <alignment horizontal="center" vertical="center"/>
    </xf>
    <xf numFmtId="49" fontId="27" fillId="0" borderId="9" xfId="3" applyNumberFormat="1" applyFont="1" applyFill="1" applyBorder="1" applyAlignment="1" applyProtection="1">
      <alignment horizontal="center" vertical="center"/>
    </xf>
    <xf numFmtId="172" fontId="27" fillId="0" borderId="16" xfId="3" applyNumberFormat="1" applyFont="1" applyFill="1" applyBorder="1" applyAlignment="1" applyProtection="1">
      <alignment horizontal="center" vertical="center"/>
    </xf>
    <xf numFmtId="167" fontId="9" fillId="0" borderId="79" xfId="3" applyNumberFormat="1" applyFont="1" applyFill="1" applyBorder="1" applyAlignment="1">
      <alignment horizontal="center" vertical="center" wrapText="1"/>
    </xf>
    <xf numFmtId="172" fontId="9" fillId="0" borderId="73" xfId="3" applyNumberFormat="1" applyFont="1" applyFill="1" applyBorder="1" applyAlignment="1">
      <alignment horizontal="center" vertical="center" wrapText="1"/>
    </xf>
    <xf numFmtId="172" fontId="9" fillId="0" borderId="21" xfId="3" applyNumberFormat="1" applyFont="1" applyFill="1" applyBorder="1" applyAlignment="1">
      <alignment horizontal="center" vertical="center" wrapText="1"/>
    </xf>
    <xf numFmtId="172" fontId="27" fillId="0" borderId="14" xfId="3" applyNumberFormat="1" applyFont="1" applyFill="1" applyBorder="1" applyAlignment="1">
      <alignment horizontal="center" vertical="center" wrapText="1"/>
    </xf>
    <xf numFmtId="0" fontId="9" fillId="0" borderId="22" xfId="3" applyNumberFormat="1" applyFont="1" applyFill="1" applyBorder="1" applyAlignment="1" applyProtection="1">
      <alignment horizontal="center" vertical="center"/>
    </xf>
    <xf numFmtId="0" fontId="9" fillId="0" borderId="24" xfId="3" applyNumberFormat="1" applyFont="1" applyFill="1" applyBorder="1" applyAlignment="1">
      <alignment horizontal="center" vertical="center" wrapText="1"/>
    </xf>
    <xf numFmtId="0" fontId="9" fillId="0" borderId="29" xfId="3" applyNumberFormat="1" applyFont="1" applyFill="1" applyBorder="1" applyAlignment="1">
      <alignment horizontal="center" vertical="center" wrapText="1"/>
    </xf>
    <xf numFmtId="49" fontId="9" fillId="0" borderId="24" xfId="3" applyNumberFormat="1" applyFont="1" applyFill="1" applyBorder="1" applyAlignment="1" applyProtection="1">
      <alignment horizontal="center" vertical="center"/>
    </xf>
    <xf numFmtId="0" fontId="9" fillId="0" borderId="41" xfId="3" applyNumberFormat="1" applyFont="1" applyFill="1" applyBorder="1" applyAlignment="1" applyProtection="1">
      <alignment horizontal="center" vertical="center"/>
    </xf>
    <xf numFmtId="0" fontId="9" fillId="0" borderId="34" xfId="3" applyNumberFormat="1" applyFont="1" applyFill="1" applyBorder="1" applyAlignment="1">
      <alignment horizontal="center" vertical="center" wrapText="1"/>
    </xf>
    <xf numFmtId="170" fontId="31" fillId="0" borderId="84" xfId="3" applyNumberFormat="1" applyFont="1" applyFill="1" applyBorder="1" applyAlignment="1" applyProtection="1">
      <alignment vertical="center"/>
    </xf>
    <xf numFmtId="173" fontId="10" fillId="0" borderId="0" xfId="3" applyNumberFormat="1" applyFont="1" applyFill="1" applyBorder="1" applyAlignment="1" applyProtection="1">
      <alignment vertical="center"/>
    </xf>
    <xf numFmtId="167" fontId="27" fillId="0" borderId="42" xfId="3" applyNumberFormat="1" applyFont="1" applyFill="1" applyBorder="1" applyAlignment="1">
      <alignment horizontal="center" vertical="center" wrapText="1"/>
    </xf>
    <xf numFmtId="0" fontId="27" fillId="0" borderId="82" xfId="0" applyFont="1" applyFill="1" applyBorder="1" applyAlignment="1">
      <alignment horizontal="left" wrapText="1"/>
    </xf>
    <xf numFmtId="0" fontId="27" fillId="0" borderId="72" xfId="0" applyFont="1" applyFill="1" applyBorder="1" applyAlignment="1">
      <alignment horizontal="left" wrapText="1"/>
    </xf>
    <xf numFmtId="49" fontId="9" fillId="0" borderId="75" xfId="3" applyNumberFormat="1" applyFont="1" applyFill="1" applyBorder="1" applyAlignment="1">
      <alignment vertical="center" wrapText="1"/>
    </xf>
    <xf numFmtId="172" fontId="27" fillId="0" borderId="74" xfId="3" applyNumberFormat="1" applyFont="1" applyFill="1" applyBorder="1" applyAlignment="1">
      <alignment horizontal="center" vertical="center" wrapText="1"/>
    </xf>
    <xf numFmtId="0" fontId="9" fillId="0" borderId="5" xfId="3" applyNumberFormat="1" applyFont="1" applyFill="1" applyBorder="1" applyAlignment="1">
      <alignment horizontal="center" vertical="center"/>
    </xf>
    <xf numFmtId="0" fontId="9" fillId="0" borderId="23" xfId="3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left" wrapText="1"/>
    </xf>
    <xf numFmtId="49" fontId="9" fillId="0" borderId="78" xfId="3" applyNumberFormat="1" applyFont="1" applyFill="1" applyBorder="1" applyAlignment="1">
      <alignment vertical="center" wrapText="1"/>
    </xf>
    <xf numFmtId="172" fontId="27" fillId="0" borderId="17" xfId="3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27" fillId="0" borderId="19" xfId="0" applyNumberFormat="1" applyFont="1" applyFill="1" applyBorder="1" applyAlignment="1">
      <alignment horizontal="center" vertical="center" wrapText="1"/>
    </xf>
    <xf numFmtId="165" fontId="27" fillId="0" borderId="19" xfId="0" applyNumberFormat="1" applyFont="1" applyFill="1" applyBorder="1" applyAlignment="1" applyProtection="1">
      <alignment horizontal="center" vertical="center" wrapText="1"/>
    </xf>
    <xf numFmtId="0" fontId="9" fillId="0" borderId="19" xfId="0" applyNumberFormat="1" applyFont="1" applyFill="1" applyBorder="1" applyAlignment="1" applyProtection="1">
      <alignment horizontal="center" vertical="center"/>
    </xf>
    <xf numFmtId="49" fontId="30" fillId="0" borderId="26" xfId="0" applyNumberFormat="1" applyFont="1" applyFill="1" applyBorder="1" applyAlignment="1" applyProtection="1">
      <alignment horizontal="center" vertical="center"/>
    </xf>
    <xf numFmtId="49" fontId="30" fillId="0" borderId="27" xfId="3" applyNumberFormat="1" applyFont="1" applyFill="1" applyBorder="1" applyAlignment="1">
      <alignment horizontal="left" vertical="center" wrapText="1"/>
    </xf>
    <xf numFmtId="49" fontId="27" fillId="0" borderId="27" xfId="0" applyNumberFormat="1" applyFont="1" applyFill="1" applyBorder="1" applyAlignment="1">
      <alignment horizontal="center" vertical="center" wrapText="1"/>
    </xf>
    <xf numFmtId="165" fontId="27" fillId="0" borderId="27" xfId="0" applyNumberFormat="1" applyFont="1" applyFill="1" applyBorder="1" applyAlignment="1" applyProtection="1">
      <alignment horizontal="center" vertical="center" wrapText="1"/>
    </xf>
    <xf numFmtId="167" fontId="9" fillId="0" borderId="27" xfId="0" applyNumberFormat="1" applyFont="1" applyFill="1" applyBorder="1" applyAlignment="1" applyProtection="1">
      <alignment horizontal="center" vertical="center"/>
    </xf>
    <xf numFmtId="165" fontId="9" fillId="0" borderId="27" xfId="0" applyNumberFormat="1" applyFont="1" applyFill="1" applyBorder="1" applyAlignment="1">
      <alignment horizontal="center" vertical="center" wrapText="1"/>
    </xf>
    <xf numFmtId="49" fontId="30" fillId="0" borderId="27" xfId="3" applyNumberFormat="1" applyFont="1" applyFill="1" applyBorder="1" applyAlignment="1">
      <alignment horizontal="center" vertical="center" wrapText="1"/>
    </xf>
    <xf numFmtId="49" fontId="9" fillId="0" borderId="27" xfId="0" applyNumberFormat="1" applyFont="1" applyFill="1" applyBorder="1" applyAlignment="1" applyProtection="1">
      <alignment horizontal="center" vertical="center"/>
    </xf>
    <xf numFmtId="0" fontId="9" fillId="0" borderId="13" xfId="3" applyNumberFormat="1" applyFont="1" applyFill="1" applyBorder="1" applyAlignment="1" applyProtection="1">
      <alignment horizontal="center" vertical="center"/>
    </xf>
    <xf numFmtId="0" fontId="9" fillId="0" borderId="68" xfId="3" applyNumberFormat="1" applyFont="1" applyFill="1" applyBorder="1" applyAlignment="1" applyProtection="1">
      <alignment horizontal="center" vertical="center"/>
    </xf>
    <xf numFmtId="0" fontId="9" fillId="0" borderId="66" xfId="3" applyNumberFormat="1" applyFont="1" applyFill="1" applyBorder="1" applyAlignment="1" applyProtection="1">
      <alignment horizontal="center" vertical="center"/>
    </xf>
    <xf numFmtId="167" fontId="27" fillId="0" borderId="64" xfId="3" applyNumberFormat="1" applyFont="1" applyFill="1" applyBorder="1" applyAlignment="1">
      <alignment horizontal="center" vertical="center" wrapText="1"/>
    </xf>
    <xf numFmtId="1" fontId="27" fillId="0" borderId="64" xfId="3" applyNumberFormat="1" applyFont="1" applyFill="1" applyBorder="1" applyAlignment="1">
      <alignment horizontal="center" vertical="center" wrapText="1"/>
    </xf>
    <xf numFmtId="1" fontId="27" fillId="0" borderId="65" xfId="3" applyNumberFormat="1" applyFont="1" applyFill="1" applyBorder="1" applyAlignment="1">
      <alignment horizontal="center" vertical="center" wrapText="1"/>
    </xf>
    <xf numFmtId="0" fontId="27" fillId="0" borderId="3" xfId="3" applyNumberFormat="1" applyFont="1" applyFill="1" applyBorder="1" applyAlignment="1">
      <alignment horizontal="left" vertical="center" wrapText="1"/>
    </xf>
    <xf numFmtId="167" fontId="9" fillId="0" borderId="3" xfId="0" applyNumberFormat="1" applyFont="1" applyFill="1" applyBorder="1" applyAlignment="1" applyProtection="1">
      <alignment horizontal="center" vertical="center"/>
    </xf>
    <xf numFmtId="167" fontId="9" fillId="0" borderId="9" xfId="0" applyNumberFormat="1" applyFont="1" applyFill="1" applyBorder="1" applyAlignment="1" applyProtection="1">
      <alignment horizontal="center" vertical="center"/>
    </xf>
    <xf numFmtId="1" fontId="9" fillId="0" borderId="3" xfId="3" applyNumberFormat="1" applyFont="1" applyFill="1" applyBorder="1" applyAlignment="1" applyProtection="1">
      <alignment horizontal="center" vertical="center"/>
    </xf>
    <xf numFmtId="167" fontId="9" fillId="0" borderId="68" xfId="3" applyNumberFormat="1" applyFont="1" applyFill="1" applyBorder="1" applyAlignment="1" applyProtection="1">
      <alignment horizontal="center" vertical="center"/>
    </xf>
    <xf numFmtId="1" fontId="9" fillId="0" borderId="68" xfId="0" applyNumberFormat="1" applyFont="1" applyFill="1" applyBorder="1" applyAlignment="1" applyProtection="1">
      <alignment horizontal="center" vertical="center"/>
    </xf>
    <xf numFmtId="1" fontId="9" fillId="0" borderId="80" xfId="0" applyNumberFormat="1" applyFont="1" applyFill="1" applyBorder="1" applyAlignment="1" applyProtection="1">
      <alignment horizontal="center" vertical="center"/>
    </xf>
    <xf numFmtId="0" fontId="9" fillId="0" borderId="0" xfId="1" applyFont="1" applyAlignment="1">
      <alignment vertical="center"/>
    </xf>
    <xf numFmtId="49" fontId="24" fillId="0" borderId="0" xfId="1" applyNumberFormat="1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170" fontId="30" fillId="0" borderId="41" xfId="3" applyNumberFormat="1" applyFont="1" applyFill="1" applyBorder="1" applyAlignment="1" applyProtection="1">
      <alignment horizontal="center" vertical="center"/>
    </xf>
    <xf numFmtId="166" fontId="30" fillId="0" borderId="41" xfId="3" applyNumberFormat="1" applyFont="1" applyFill="1" applyBorder="1" applyAlignment="1" applyProtection="1">
      <alignment horizontal="center" vertical="center"/>
    </xf>
    <xf numFmtId="49" fontId="9" fillId="0" borderId="10" xfId="3" applyNumberFormat="1" applyFont="1" applyFill="1" applyBorder="1" applyAlignment="1">
      <alignment horizontal="center" vertical="center" wrapText="1"/>
    </xf>
    <xf numFmtId="49" fontId="9" fillId="0" borderId="10" xfId="3" applyNumberFormat="1" applyFont="1" applyFill="1" applyBorder="1" applyAlignment="1" applyProtection="1">
      <alignment horizontal="center" vertical="center"/>
    </xf>
    <xf numFmtId="49" fontId="27" fillId="5" borderId="3" xfId="3" applyNumberFormat="1" applyFont="1" applyFill="1" applyBorder="1" applyAlignment="1">
      <alignment horizontal="center" vertical="center" wrapText="1"/>
    </xf>
    <xf numFmtId="49" fontId="27" fillId="5" borderId="9" xfId="3" applyNumberFormat="1" applyFont="1" applyFill="1" applyBorder="1" applyAlignment="1">
      <alignment horizontal="center" vertical="center" wrapText="1"/>
    </xf>
    <xf numFmtId="0" fontId="27" fillId="5" borderId="8" xfId="3" applyNumberFormat="1" applyFont="1" applyFill="1" applyBorder="1" applyAlignment="1">
      <alignment horizontal="center" vertical="center" wrapText="1"/>
    </xf>
    <xf numFmtId="0" fontId="27" fillId="5" borderId="3" xfId="3" applyNumberFormat="1" applyFont="1" applyFill="1" applyBorder="1" applyAlignment="1">
      <alignment horizontal="center" vertical="center" wrapText="1"/>
    </xf>
    <xf numFmtId="49" fontId="27" fillId="5" borderId="53" xfId="3" applyNumberFormat="1" applyFont="1" applyFill="1" applyBorder="1" applyAlignment="1" applyProtection="1">
      <alignment horizontal="center" vertical="center"/>
    </xf>
    <xf numFmtId="49" fontId="27" fillId="5" borderId="8" xfId="3" applyNumberFormat="1" applyFont="1" applyFill="1" applyBorder="1" applyAlignment="1">
      <alignment horizontal="center" vertical="center" wrapText="1"/>
    </xf>
    <xf numFmtId="49" fontId="27" fillId="5" borderId="61" xfId="3" applyNumberFormat="1" applyFont="1" applyFill="1" applyBorder="1" applyAlignment="1">
      <alignment horizontal="center" vertical="center" wrapText="1"/>
    </xf>
    <xf numFmtId="49" fontId="43" fillId="0" borderId="0" xfId="4" applyNumberFormat="1" applyFont="1" applyFill="1" applyBorder="1" applyAlignment="1">
      <alignment horizontal="center"/>
    </xf>
    <xf numFmtId="49" fontId="45" fillId="0" borderId="0" xfId="4" applyNumberFormat="1" applyFont="1" applyFill="1" applyBorder="1" applyAlignment="1">
      <alignment horizontal="center"/>
    </xf>
    <xf numFmtId="0" fontId="45" fillId="0" borderId="0" xfId="4" applyFont="1" applyFill="1" applyBorder="1" applyAlignment="1">
      <alignment horizontal="center" wrapText="1"/>
    </xf>
    <xf numFmtId="0" fontId="47" fillId="0" borderId="0" xfId="4" applyNumberFormat="1" applyFont="1" applyFill="1" applyBorder="1" applyAlignment="1">
      <alignment horizontal="center"/>
    </xf>
    <xf numFmtId="0" fontId="47" fillId="5" borderId="0" xfId="4" applyNumberFormat="1" applyFont="1" applyFill="1" applyBorder="1" applyAlignment="1">
      <alignment horizontal="center"/>
    </xf>
    <xf numFmtId="0" fontId="48" fillId="0" borderId="0" xfId="4" applyNumberFormat="1" applyFont="1" applyFill="1" applyBorder="1" applyAlignment="1">
      <alignment horizontal="center"/>
    </xf>
    <xf numFmtId="49" fontId="47" fillId="0" borderId="0" xfId="4" applyNumberFormat="1" applyFont="1" applyFill="1" applyBorder="1" applyAlignment="1">
      <alignment horizontal="center"/>
    </xf>
    <xf numFmtId="49" fontId="47" fillId="5" borderId="0" xfId="4" applyNumberFormat="1" applyFont="1" applyFill="1" applyBorder="1" applyAlignment="1">
      <alignment horizontal="center" wrapText="1"/>
    </xf>
    <xf numFmtId="49" fontId="47" fillId="5" borderId="0" xfId="4" applyNumberFormat="1" applyFont="1" applyFill="1" applyBorder="1" applyAlignment="1">
      <alignment horizontal="center"/>
    </xf>
    <xf numFmtId="0" fontId="62" fillId="0" borderId="0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9" fillId="0" borderId="0" xfId="1" applyFont="1" applyAlignment="1">
      <alignment horizontal="left" vertical="top"/>
    </xf>
    <xf numFmtId="0" fontId="16" fillId="0" borderId="0" xfId="1" applyFont="1" applyAlignment="1">
      <alignment horizontal="left" vertical="center" wrapText="1"/>
    </xf>
    <xf numFmtId="0" fontId="4" fillId="0" borderId="0" xfId="1" applyAlignment="1">
      <alignment horizontal="left" vertical="center" wrapText="1"/>
    </xf>
    <xf numFmtId="0" fontId="24" fillId="0" borderId="0" xfId="1" applyFont="1" applyAlignment="1">
      <alignment horizontal="left" wrapText="1"/>
    </xf>
    <xf numFmtId="0" fontId="4" fillId="0" borderId="0" xfId="1" applyAlignment="1">
      <alignment horizontal="left" wrapText="1"/>
    </xf>
    <xf numFmtId="0" fontId="16" fillId="0" borderId="0" xfId="1" applyFont="1" applyBorder="1" applyAlignment="1">
      <alignment horizontal="left" vertical="center"/>
    </xf>
    <xf numFmtId="0" fontId="63" fillId="0" borderId="0" xfId="1" applyFont="1" applyBorder="1" applyAlignment="1">
      <alignment horizontal="center"/>
    </xf>
    <xf numFmtId="0" fontId="21" fillId="0" borderId="0" xfId="1" applyFont="1" applyAlignment="1">
      <alignment horizontal="center"/>
    </xf>
    <xf numFmtId="0" fontId="22" fillId="0" borderId="1" xfId="1" applyFont="1" applyBorder="1" applyAlignment="1">
      <alignment horizontal="center" vertical="center"/>
    </xf>
    <xf numFmtId="0" fontId="22" fillId="0" borderId="41" xfId="1" applyFont="1" applyBorder="1" applyAlignment="1">
      <alignment horizontal="center" vertical="center" wrapText="1"/>
    </xf>
    <xf numFmtId="0" fontId="4" fillId="0" borderId="42" xfId="1" applyBorder="1" applyAlignment="1">
      <alignment horizontal="center" vertical="center" wrapText="1"/>
    </xf>
    <xf numFmtId="0" fontId="4" fillId="0" borderId="41" xfId="1" applyBorder="1" applyAlignment="1">
      <alignment horizontal="center" vertical="center" wrapText="1"/>
    </xf>
    <xf numFmtId="0" fontId="4" fillId="0" borderId="10" xfId="1" applyBorder="1" applyAlignment="1">
      <alignment horizontal="center" vertical="center" wrapText="1"/>
    </xf>
    <xf numFmtId="0" fontId="22" fillId="0" borderId="41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0" fontId="4" fillId="0" borderId="42" xfId="1" applyBorder="1" applyAlignment="1">
      <alignment horizontal="center" vertical="center"/>
    </xf>
    <xf numFmtId="0" fontId="24" fillId="0" borderId="0" xfId="1" applyFont="1" applyAlignment="1">
      <alignment horizontal="left"/>
    </xf>
    <xf numFmtId="0" fontId="24" fillId="0" borderId="0" xfId="1" applyFont="1" applyBorder="1" applyAlignment="1">
      <alignment horizontal="left"/>
    </xf>
    <xf numFmtId="1" fontId="16" fillId="0" borderId="1" xfId="6" applyNumberFormat="1" applyFont="1" applyBorder="1" applyAlignment="1">
      <alignment horizontal="center" vertical="center" wrapText="1"/>
    </xf>
    <xf numFmtId="1" fontId="4" fillId="0" borderId="41" xfId="1" applyNumberFormat="1" applyBorder="1" applyAlignment="1">
      <alignment horizontal="center" vertical="center" wrapText="1"/>
    </xf>
    <xf numFmtId="1" fontId="4" fillId="0" borderId="10" xfId="1" applyNumberFormat="1" applyBorder="1" applyAlignment="1">
      <alignment horizontal="center" vertical="center" wrapText="1"/>
    </xf>
    <xf numFmtId="1" fontId="16" fillId="0" borderId="40" xfId="6" applyNumberFormat="1" applyFont="1" applyBorder="1" applyAlignment="1">
      <alignment horizontal="center" wrapText="1"/>
    </xf>
    <xf numFmtId="1" fontId="28" fillId="0" borderId="40" xfId="6" applyNumberFormat="1" applyFont="1" applyBorder="1" applyAlignment="1">
      <alignment horizontal="center" wrapText="1"/>
    </xf>
    <xf numFmtId="1" fontId="28" fillId="0" borderId="38" xfId="6" applyNumberFormat="1" applyFont="1" applyBorder="1" applyAlignment="1">
      <alignment horizontal="center" wrapText="1"/>
    </xf>
    <xf numFmtId="49" fontId="17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top" wrapText="1"/>
    </xf>
    <xf numFmtId="0" fontId="16" fillId="0" borderId="1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11" xfId="1" applyFont="1" applyBorder="1" applyAlignment="1">
      <alignment horizontal="center" vertical="center" wrapText="1"/>
    </xf>
    <xf numFmtId="0" fontId="27" fillId="0" borderId="31" xfId="1" applyFont="1" applyBorder="1" applyAlignment="1">
      <alignment horizontal="center" vertical="center" wrapText="1"/>
    </xf>
    <xf numFmtId="0" fontId="27" fillId="0" borderId="33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34" xfId="1" applyFont="1" applyBorder="1" applyAlignment="1">
      <alignment horizontal="center" vertical="center" wrapText="1"/>
    </xf>
    <xf numFmtId="0" fontId="27" fillId="0" borderId="35" xfId="1" applyFont="1" applyBorder="1" applyAlignment="1">
      <alignment horizontal="center" vertical="center" wrapText="1"/>
    </xf>
    <xf numFmtId="0" fontId="61" fillId="0" borderId="32" xfId="1" applyFont="1" applyBorder="1" applyAlignment="1">
      <alignment horizontal="center" vertical="center" wrapText="1"/>
    </xf>
    <xf numFmtId="0" fontId="61" fillId="0" borderId="31" xfId="1" applyFont="1" applyBorder="1" applyAlignment="1">
      <alignment horizontal="center" vertical="center" wrapText="1"/>
    </xf>
    <xf numFmtId="0" fontId="61" fillId="0" borderId="33" xfId="1" applyFont="1" applyBorder="1" applyAlignment="1">
      <alignment horizontal="center" vertical="center" wrapText="1"/>
    </xf>
    <xf numFmtId="0" fontId="61" fillId="0" borderId="0" xfId="1" applyFont="1" applyAlignment="1">
      <alignment horizontal="center" vertical="center" wrapText="1"/>
    </xf>
    <xf numFmtId="0" fontId="61" fillId="0" borderId="7" xfId="1" applyFont="1" applyBorder="1" applyAlignment="1">
      <alignment horizontal="center" vertical="center" wrapText="1"/>
    </xf>
    <xf numFmtId="0" fontId="61" fillId="0" borderId="34" xfId="1" applyFont="1" applyBorder="1" applyAlignment="1">
      <alignment horizontal="center" vertical="center" wrapText="1"/>
    </xf>
    <xf numFmtId="0" fontId="61" fillId="0" borderId="36" xfId="1" applyFont="1" applyBorder="1" applyAlignment="1">
      <alignment horizontal="center" vertical="center" wrapText="1"/>
    </xf>
    <xf numFmtId="0" fontId="61" fillId="0" borderId="35" xfId="1" applyFont="1" applyBorder="1" applyAlignment="1">
      <alignment horizontal="center" vertical="center" wrapText="1"/>
    </xf>
    <xf numFmtId="0" fontId="61" fillId="0" borderId="32" xfId="1" applyFont="1" applyBorder="1" applyAlignment="1">
      <alignment wrapText="1"/>
    </xf>
    <xf numFmtId="0" fontId="61" fillId="0" borderId="31" xfId="1" applyFont="1" applyBorder="1" applyAlignment="1">
      <alignment wrapText="1"/>
    </xf>
    <xf numFmtId="0" fontId="61" fillId="0" borderId="33" xfId="1" applyFont="1" applyBorder="1" applyAlignment="1">
      <alignment wrapText="1"/>
    </xf>
    <xf numFmtId="0" fontId="61" fillId="0" borderId="0" xfId="1" applyFont="1" applyAlignment="1">
      <alignment wrapText="1"/>
    </xf>
    <xf numFmtId="0" fontId="61" fillId="0" borderId="7" xfId="1" applyFont="1" applyBorder="1" applyAlignment="1">
      <alignment wrapText="1"/>
    </xf>
    <xf numFmtId="0" fontId="61" fillId="0" borderId="34" xfId="1" applyFont="1" applyBorder="1" applyAlignment="1">
      <alignment wrapText="1"/>
    </xf>
    <xf numFmtId="0" fontId="61" fillId="0" borderId="36" xfId="1" applyFont="1" applyBorder="1" applyAlignment="1">
      <alignment wrapText="1"/>
    </xf>
    <xf numFmtId="0" fontId="61" fillId="0" borderId="35" xfId="1" applyFont="1" applyBorder="1" applyAlignment="1">
      <alignment wrapText="1"/>
    </xf>
    <xf numFmtId="0" fontId="16" fillId="0" borderId="44" xfId="6" applyFont="1" applyBorder="1" applyAlignment="1">
      <alignment horizontal="center" vertical="center" wrapText="1"/>
    </xf>
    <xf numFmtId="0" fontId="28" fillId="0" borderId="47" xfId="6" applyFont="1" applyBorder="1" applyAlignment="1">
      <alignment horizontal="center" vertical="center" wrapText="1"/>
    </xf>
    <xf numFmtId="1" fontId="16" fillId="0" borderId="41" xfId="6" applyNumberFormat="1" applyFont="1" applyBorder="1" applyAlignment="1">
      <alignment horizontal="center" wrapText="1"/>
    </xf>
    <xf numFmtId="1" fontId="28" fillId="0" borderId="42" xfId="6" applyNumberFormat="1" applyFont="1" applyBorder="1" applyAlignment="1">
      <alignment horizontal="center" wrapText="1"/>
    </xf>
    <xf numFmtId="1" fontId="28" fillId="0" borderId="10" xfId="6" applyNumberFormat="1" applyFont="1" applyBorder="1" applyAlignment="1">
      <alignment horizont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32" xfId="1" applyFont="1" applyBorder="1" applyAlignment="1">
      <alignment horizontal="center" vertical="center" wrapText="1"/>
    </xf>
    <xf numFmtId="0" fontId="16" fillId="0" borderId="31" xfId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34" xfId="1" applyFont="1" applyBorder="1" applyAlignment="1">
      <alignment horizontal="center" vertical="center" wrapText="1"/>
    </xf>
    <xf numFmtId="0" fontId="16" fillId="0" borderId="36" xfId="1" applyFont="1" applyBorder="1" applyAlignment="1">
      <alignment horizontal="center" vertical="center" wrapText="1"/>
    </xf>
    <xf numFmtId="0" fontId="16" fillId="0" borderId="35" xfId="1" applyFont="1" applyBorder="1" applyAlignment="1">
      <alignment horizontal="center" vertical="center" wrapText="1"/>
    </xf>
    <xf numFmtId="1" fontId="16" fillId="0" borderId="41" xfId="6" applyNumberFormat="1" applyFont="1" applyBorder="1" applyAlignment="1">
      <alignment horizontal="center" vertical="center" wrapText="1"/>
    </xf>
    <xf numFmtId="1" fontId="28" fillId="0" borderId="42" xfId="6" applyNumberFormat="1" applyFont="1" applyBorder="1" applyAlignment="1">
      <alignment horizontal="center" vertical="center" wrapText="1"/>
    </xf>
    <xf numFmtId="1" fontId="28" fillId="0" borderId="10" xfId="6" applyNumberFormat="1" applyFont="1" applyBorder="1" applyAlignment="1">
      <alignment horizontal="center" vertical="center" wrapText="1"/>
    </xf>
    <xf numFmtId="1" fontId="16" fillId="0" borderId="47" xfId="6" applyNumberFormat="1" applyFont="1" applyBorder="1" applyAlignment="1">
      <alignment horizontal="center" wrapText="1"/>
    </xf>
    <xf numFmtId="1" fontId="28" fillId="0" borderId="47" xfId="6" applyNumberFormat="1" applyFont="1" applyBorder="1" applyAlignment="1">
      <alignment horizontal="center" wrapText="1"/>
    </xf>
    <xf numFmtId="1" fontId="28" fillId="0" borderId="45" xfId="6" applyNumberFormat="1" applyFont="1" applyBorder="1" applyAlignment="1">
      <alignment horizontal="center" wrapText="1"/>
    </xf>
    <xf numFmtId="1" fontId="21" fillId="0" borderId="41" xfId="1" applyNumberFormat="1" applyFont="1" applyBorder="1" applyAlignment="1">
      <alignment horizontal="center" vertical="center" wrapText="1"/>
    </xf>
    <xf numFmtId="1" fontId="16" fillId="0" borderId="42" xfId="6" applyNumberFormat="1" applyFont="1" applyBorder="1" applyAlignment="1">
      <alignment wrapText="1"/>
    </xf>
    <xf numFmtId="1" fontId="16" fillId="0" borderId="10" xfId="6" applyNumberFormat="1" applyFont="1" applyBorder="1" applyAlignment="1">
      <alignment wrapText="1"/>
    </xf>
    <xf numFmtId="0" fontId="16" fillId="0" borderId="41" xfId="6" applyFont="1" applyBorder="1" applyAlignment="1">
      <alignment horizontal="center" vertical="center" wrapText="1"/>
    </xf>
    <xf numFmtId="0" fontId="28" fillId="0" borderId="42" xfId="6" applyFont="1" applyBorder="1" applyAlignment="1">
      <alignment horizontal="center" vertical="center" wrapText="1"/>
    </xf>
    <xf numFmtId="0" fontId="28" fillId="0" borderId="10" xfId="6" applyFont="1" applyBorder="1" applyAlignment="1">
      <alignment horizontal="center" vertical="center" wrapText="1"/>
    </xf>
    <xf numFmtId="49" fontId="24" fillId="0" borderId="1" xfId="1" applyNumberFormat="1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0" fontId="16" fillId="0" borderId="37" xfId="6" applyFont="1" applyBorder="1" applyAlignment="1">
      <alignment horizontal="center" vertical="center" wrapText="1"/>
    </xf>
    <xf numFmtId="0" fontId="28" fillId="0" borderId="40" xfId="6" applyFont="1" applyBorder="1" applyAlignment="1">
      <alignment horizontal="center" vertical="center" wrapText="1"/>
    </xf>
    <xf numFmtId="1" fontId="16" fillId="0" borderId="41" xfId="1" applyNumberFormat="1" applyFont="1" applyBorder="1" applyAlignment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>
      <alignment horizontal="center" vertical="center" wrapText="1"/>
    </xf>
    <xf numFmtId="0" fontId="28" fillId="0" borderId="42" xfId="6" applyFont="1" applyBorder="1" applyAlignment="1">
      <alignment horizontal="center" wrapText="1"/>
    </xf>
    <xf numFmtId="0" fontId="28" fillId="0" borderId="10" xfId="6" applyFont="1" applyBorder="1" applyAlignment="1">
      <alignment horizontal="center" wrapText="1"/>
    </xf>
    <xf numFmtId="0" fontId="16" fillId="0" borderId="41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7" xfId="6" applyFont="1" applyBorder="1" applyAlignment="1">
      <alignment horizontal="center" wrapText="1"/>
    </xf>
    <xf numFmtId="0" fontId="28" fillId="0" borderId="47" xfId="6" applyFont="1" applyBorder="1" applyAlignment="1">
      <alignment horizontal="center" wrapText="1"/>
    </xf>
    <xf numFmtId="0" fontId="28" fillId="0" borderId="45" xfId="6" applyFont="1" applyBorder="1" applyAlignment="1">
      <alignment horizontal="center" wrapText="1"/>
    </xf>
    <xf numFmtId="0" fontId="16" fillId="0" borderId="42" xfId="6" applyFont="1" applyBorder="1" applyAlignment="1">
      <alignment wrapText="1"/>
    </xf>
    <xf numFmtId="0" fontId="16" fillId="0" borderId="10" xfId="6" applyFont="1" applyBorder="1" applyAlignment="1">
      <alignment wrapText="1"/>
    </xf>
    <xf numFmtId="0" fontId="16" fillId="0" borderId="47" xfId="6" applyFont="1" applyBorder="1" applyAlignment="1">
      <alignment horizontal="center" vertical="center" wrapText="1"/>
    </xf>
    <xf numFmtId="0" fontId="28" fillId="0" borderId="45" xfId="6" applyFont="1" applyBorder="1" applyAlignment="1">
      <alignment horizontal="center" vertical="center" wrapText="1"/>
    </xf>
    <xf numFmtId="0" fontId="28" fillId="0" borderId="42" xfId="6" applyFont="1" applyBorder="1" applyAlignment="1">
      <alignment vertical="center" wrapText="1"/>
    </xf>
    <xf numFmtId="0" fontId="28" fillId="0" borderId="10" xfId="6" applyFont="1" applyBorder="1" applyAlignment="1">
      <alignment vertical="center" wrapText="1"/>
    </xf>
    <xf numFmtId="0" fontId="23" fillId="0" borderId="0" xfId="1" applyFont="1" applyBorder="1" applyAlignment="1">
      <alignment horizontal="right" vertical="center" wrapText="1"/>
    </xf>
    <xf numFmtId="0" fontId="4" fillId="0" borderId="0" xfId="1" applyBorder="1" applyAlignment="1">
      <alignment vertical="center" wrapText="1"/>
    </xf>
    <xf numFmtId="0" fontId="24" fillId="0" borderId="0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wrapText="1"/>
    </xf>
    <xf numFmtId="0" fontId="66" fillId="0" borderId="0" xfId="1" applyFont="1" applyAlignment="1"/>
    <xf numFmtId="0" fontId="68" fillId="0" borderId="11" xfId="1" applyFont="1" applyBorder="1" applyAlignment="1">
      <alignment horizontal="center" vertical="center" wrapText="1"/>
    </xf>
    <xf numFmtId="0" fontId="9" fillId="0" borderId="41" xfId="1" applyFont="1" applyBorder="1" applyAlignment="1">
      <alignment horizontal="center"/>
    </xf>
    <xf numFmtId="0" fontId="9" fillId="0" borderId="42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22" fillId="0" borderId="1" xfId="1" applyFont="1" applyBorder="1" applyAlignment="1">
      <alignment horizontal="center" vertical="center" textRotation="90"/>
    </xf>
    <xf numFmtId="0" fontId="16" fillId="0" borderId="44" xfId="6" applyFont="1" applyBorder="1" applyAlignment="1">
      <alignment horizontal="center" wrapText="1"/>
    </xf>
    <xf numFmtId="0" fontId="24" fillId="0" borderId="46" xfId="0" applyFont="1" applyFill="1" applyBorder="1" applyAlignment="1">
      <alignment horizontal="center" vertical="center" wrapText="1"/>
    </xf>
    <xf numFmtId="0" fontId="29" fillId="0" borderId="47" xfId="0" applyFont="1" applyFill="1" applyBorder="1" applyAlignment="1">
      <alignment horizontal="center" vertical="center" wrapText="1"/>
    </xf>
    <xf numFmtId="0" fontId="29" fillId="0" borderId="45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4" fillId="0" borderId="41" xfId="1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0" fontId="24" fillId="0" borderId="46" xfId="0" applyNumberFormat="1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9" fillId="0" borderId="40" xfId="0" applyFont="1" applyFill="1" applyBorder="1" applyAlignment="1">
      <alignment horizontal="center" vertical="center" wrapText="1"/>
    </xf>
    <xf numFmtId="0" fontId="29" fillId="0" borderId="43" xfId="0" applyFont="1" applyFill="1" applyBorder="1" applyAlignment="1">
      <alignment horizontal="center" vertical="center" wrapText="1"/>
    </xf>
    <xf numFmtId="0" fontId="24" fillId="0" borderId="44" xfId="0" applyFont="1" applyBorder="1" applyAlignment="1">
      <alignment horizontal="center" wrapText="1"/>
    </xf>
    <xf numFmtId="0" fontId="23" fillId="0" borderId="45" xfId="0" applyFont="1" applyBorder="1" applyAlignment="1">
      <alignment horizont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0" fontId="17" fillId="0" borderId="4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4" fillId="0" borderId="1" xfId="1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1" fontId="24" fillId="0" borderId="46" xfId="0" applyNumberFormat="1" applyFont="1" applyBorder="1" applyAlignment="1">
      <alignment horizontal="center" vertical="center" wrapText="1"/>
    </xf>
    <xf numFmtId="1" fontId="23" fillId="0" borderId="47" xfId="0" applyNumberFormat="1" applyFont="1" applyBorder="1" applyAlignment="1">
      <alignment horizontal="center" vertical="center" wrapText="1"/>
    </xf>
    <xf numFmtId="1" fontId="23" fillId="0" borderId="45" xfId="0" applyNumberFormat="1" applyFont="1" applyBorder="1" applyAlignment="1">
      <alignment horizontal="center" vertical="center" wrapText="1"/>
    </xf>
    <xf numFmtId="0" fontId="24" fillId="0" borderId="41" xfId="1" applyFont="1" applyBorder="1" applyAlignment="1">
      <alignment horizontal="center" vertical="center" wrapText="1"/>
    </xf>
    <xf numFmtId="0" fontId="24" fillId="0" borderId="42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26" fillId="0" borderId="11" xfId="1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7" fillId="0" borderId="32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wrapText="1"/>
    </xf>
    <xf numFmtId="0" fontId="27" fillId="0" borderId="36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3" fillId="0" borderId="32" xfId="0" applyFont="1" applyBorder="1" applyAlignment="1">
      <alignment wrapText="1"/>
    </xf>
    <xf numFmtId="0" fontId="23" fillId="0" borderId="31" xfId="0" applyFont="1" applyBorder="1" applyAlignment="1">
      <alignment wrapText="1"/>
    </xf>
    <xf numFmtId="0" fontId="23" fillId="0" borderId="33" xfId="0" applyFont="1" applyBorder="1" applyAlignment="1">
      <alignment wrapText="1"/>
    </xf>
    <xf numFmtId="0" fontId="23" fillId="0" borderId="7" xfId="0" applyFont="1" applyBorder="1" applyAlignment="1">
      <alignment wrapText="1"/>
    </xf>
    <xf numFmtId="0" fontId="23" fillId="0" borderId="34" xfId="0" applyFont="1" applyBorder="1" applyAlignment="1">
      <alignment wrapText="1"/>
    </xf>
    <xf numFmtId="0" fontId="23" fillId="0" borderId="36" xfId="0" applyFont="1" applyBorder="1" applyAlignment="1">
      <alignment wrapText="1"/>
    </xf>
    <xf numFmtId="0" fontId="23" fillId="0" borderId="35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4" fillId="0" borderId="37" xfId="0" applyFont="1" applyBorder="1" applyAlignment="1">
      <alignment horizontal="center" wrapText="1"/>
    </xf>
    <xf numFmtId="0" fontId="23" fillId="0" borderId="38" xfId="0" applyFont="1" applyBorder="1" applyAlignment="1">
      <alignment horizontal="center" wrapText="1"/>
    </xf>
    <xf numFmtId="0" fontId="29" fillId="0" borderId="3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20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9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textRotation="90"/>
    </xf>
    <xf numFmtId="0" fontId="9" fillId="0" borderId="21" xfId="0" applyFont="1" applyBorder="1" applyAlignment="1">
      <alignment horizontal="center" vertical="center" textRotation="90"/>
    </xf>
    <xf numFmtId="0" fontId="8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7" fillId="0" borderId="36" xfId="0" applyFont="1" applyFill="1" applyBorder="1" applyAlignment="1" applyProtection="1">
      <alignment horizontal="right" vertical="center"/>
    </xf>
    <xf numFmtId="0" fontId="34" fillId="0" borderId="36" xfId="0" applyFont="1" applyFill="1" applyBorder="1" applyAlignment="1">
      <alignment horizontal="right" vertical="center"/>
    </xf>
    <xf numFmtId="0" fontId="27" fillId="0" borderId="0" xfId="0" applyFont="1" applyFill="1" applyBorder="1" applyAlignment="1" applyProtection="1">
      <alignment horizontal="right" vertical="center"/>
    </xf>
    <xf numFmtId="0" fontId="34" fillId="0" borderId="0" xfId="0" applyFont="1" applyFill="1" applyBorder="1" applyAlignment="1">
      <alignment horizontal="right" vertical="center"/>
    </xf>
    <xf numFmtId="0" fontId="9" fillId="0" borderId="70" xfId="3" applyFont="1" applyFill="1" applyBorder="1" applyAlignment="1" applyProtection="1">
      <alignment horizontal="right" vertical="center"/>
    </xf>
    <xf numFmtId="170" fontId="9" fillId="0" borderId="70" xfId="3" applyNumberFormat="1" applyFont="1" applyFill="1" applyBorder="1" applyAlignment="1" applyProtection="1">
      <alignment horizontal="right" vertical="center"/>
    </xf>
    <xf numFmtId="0" fontId="34" fillId="0" borderId="0" xfId="0" applyFont="1" applyFill="1" applyAlignment="1">
      <alignment horizontal="right" vertical="center"/>
    </xf>
    <xf numFmtId="171" fontId="27" fillId="0" borderId="70" xfId="3" applyNumberFormat="1" applyFont="1" applyFill="1" applyBorder="1" applyAlignment="1" applyProtection="1">
      <alignment horizontal="center" vertical="center"/>
    </xf>
    <xf numFmtId="167" fontId="9" fillId="0" borderId="70" xfId="3" applyNumberFormat="1" applyFont="1" applyFill="1" applyBorder="1" applyAlignment="1" applyProtection="1">
      <alignment horizontal="center" vertical="center"/>
    </xf>
    <xf numFmtId="0" fontId="9" fillId="0" borderId="70" xfId="3" applyNumberFormat="1" applyFont="1" applyFill="1" applyBorder="1" applyAlignment="1" applyProtection="1">
      <alignment horizontal="center" vertical="center"/>
    </xf>
    <xf numFmtId="167" fontId="9" fillId="0" borderId="3" xfId="3" applyNumberFormat="1" applyFont="1" applyFill="1" applyBorder="1" applyAlignment="1" applyProtection="1">
      <alignment horizontal="center" vertical="center"/>
    </xf>
    <xf numFmtId="0" fontId="9" fillId="0" borderId="62" xfId="3" applyNumberFormat="1" applyFont="1" applyFill="1" applyBorder="1" applyAlignment="1" applyProtection="1">
      <alignment horizontal="center" vertical="center"/>
    </xf>
    <xf numFmtId="0" fontId="9" fillId="0" borderId="63" xfId="3" applyNumberFormat="1" applyFont="1" applyFill="1" applyBorder="1" applyAlignment="1" applyProtection="1">
      <alignment horizontal="center" vertical="center"/>
    </xf>
    <xf numFmtId="0" fontId="9" fillId="0" borderId="64" xfId="3" applyNumberFormat="1" applyFont="1" applyFill="1" applyBorder="1" applyAlignment="1" applyProtection="1">
      <alignment horizontal="center" vertical="center"/>
    </xf>
    <xf numFmtId="0" fontId="9" fillId="0" borderId="65" xfId="3" applyNumberFormat="1" applyFont="1" applyFill="1" applyBorder="1" applyAlignment="1" applyProtection="1">
      <alignment horizontal="center" vertical="center"/>
    </xf>
    <xf numFmtId="0" fontId="9" fillId="0" borderId="12" xfId="3" applyNumberFormat="1" applyFont="1" applyFill="1" applyBorder="1" applyAlignment="1" applyProtection="1">
      <alignment horizontal="center" vertical="center"/>
    </xf>
    <xf numFmtId="0" fontId="9" fillId="0" borderId="60" xfId="3" applyNumberFormat="1" applyFont="1" applyFill="1" applyBorder="1" applyAlignment="1" applyProtection="1">
      <alignment horizontal="center" vertical="center"/>
    </xf>
    <xf numFmtId="167" fontId="9" fillId="0" borderId="8" xfId="3" applyNumberFormat="1" applyFont="1" applyFill="1" applyBorder="1" applyAlignment="1" applyProtection="1">
      <alignment horizontal="center" vertical="center"/>
    </xf>
    <xf numFmtId="171" fontId="27" fillId="0" borderId="26" xfId="3" applyNumberFormat="1" applyFont="1" applyFill="1" applyBorder="1" applyAlignment="1" applyProtection="1">
      <alignment horizontal="center" vertical="center"/>
    </xf>
    <xf numFmtId="171" fontId="27" fillId="0" borderId="27" xfId="3" applyNumberFormat="1" applyFont="1" applyFill="1" applyBorder="1" applyAlignment="1" applyProtection="1">
      <alignment horizontal="center" vertical="center"/>
    </xf>
    <xf numFmtId="171" fontId="27" fillId="0" borderId="28" xfId="3" applyNumberFormat="1" applyFont="1" applyFill="1" applyBorder="1" applyAlignment="1" applyProtection="1">
      <alignment horizontal="center" vertical="center"/>
    </xf>
    <xf numFmtId="0" fontId="27" fillId="0" borderId="57" xfId="3" applyFont="1" applyFill="1" applyBorder="1" applyAlignment="1">
      <alignment horizontal="center" vertical="center" wrapText="1"/>
    </xf>
    <xf numFmtId="0" fontId="27" fillId="0" borderId="5" xfId="3" applyFont="1" applyFill="1" applyBorder="1" applyAlignment="1">
      <alignment horizontal="center" vertical="center" wrapText="1"/>
    </xf>
    <xf numFmtId="0" fontId="27" fillId="0" borderId="62" xfId="3" applyFont="1" applyFill="1" applyBorder="1" applyAlignment="1">
      <alignment horizontal="center" vertical="center" wrapText="1"/>
    </xf>
    <xf numFmtId="0" fontId="27" fillId="0" borderId="64" xfId="3" applyFont="1" applyFill="1" applyBorder="1" applyAlignment="1">
      <alignment horizontal="center" vertical="center" wrapText="1"/>
    </xf>
    <xf numFmtId="49" fontId="27" fillId="0" borderId="62" xfId="0" applyNumberFormat="1" applyFont="1" applyFill="1" applyBorder="1" applyAlignment="1" applyProtection="1">
      <alignment horizontal="center" vertical="center"/>
    </xf>
    <xf numFmtId="49" fontId="27" fillId="0" borderId="64" xfId="0" applyNumberFormat="1" applyFont="1" applyFill="1" applyBorder="1" applyAlignment="1" applyProtection="1">
      <alignment horizontal="center" vertical="center"/>
    </xf>
    <xf numFmtId="49" fontId="27" fillId="0" borderId="65" xfId="0" applyNumberFormat="1" applyFont="1" applyFill="1" applyBorder="1" applyAlignment="1" applyProtection="1">
      <alignment horizontal="center" vertical="center"/>
    </xf>
    <xf numFmtId="49" fontId="27" fillId="0" borderId="67" xfId="0" applyNumberFormat="1" applyFont="1" applyFill="1" applyBorder="1" applyAlignment="1" applyProtection="1">
      <alignment horizontal="center" vertical="center"/>
    </xf>
    <xf numFmtId="49" fontId="27" fillId="0" borderId="68" xfId="0" applyNumberFormat="1" applyFont="1" applyFill="1" applyBorder="1" applyAlignment="1" applyProtection="1">
      <alignment horizontal="center" vertical="center"/>
    </xf>
    <xf numFmtId="49" fontId="27" fillId="0" borderId="57" xfId="3" applyNumberFormat="1" applyFont="1" applyFill="1" applyBorder="1" applyAlignment="1">
      <alignment horizontal="center" vertical="center" wrapText="1"/>
    </xf>
    <xf numFmtId="49" fontId="27" fillId="0" borderId="5" xfId="3" applyNumberFormat="1" applyFont="1" applyFill="1" applyBorder="1" applyAlignment="1">
      <alignment horizontal="center" vertical="center" wrapText="1"/>
    </xf>
    <xf numFmtId="49" fontId="27" fillId="0" borderId="8" xfId="3" applyNumberFormat="1" applyFont="1" applyFill="1" applyBorder="1" applyAlignment="1">
      <alignment horizontal="center" vertical="center" wrapText="1"/>
    </xf>
    <xf numFmtId="49" fontId="27" fillId="0" borderId="3" xfId="3" applyNumberFormat="1" applyFont="1" applyFill="1" applyBorder="1" applyAlignment="1">
      <alignment horizontal="center" vertical="center" wrapText="1"/>
    </xf>
    <xf numFmtId="49" fontId="27" fillId="0" borderId="62" xfId="3" applyNumberFormat="1" applyFont="1" applyFill="1" applyBorder="1" applyAlignment="1">
      <alignment horizontal="center" vertical="center" wrapText="1"/>
    </xf>
    <xf numFmtId="49" fontId="27" fillId="0" borderId="64" xfId="3" applyNumberFormat="1" applyFont="1" applyFill="1" applyBorder="1" applyAlignment="1">
      <alignment horizontal="center" vertical="center" wrapText="1"/>
    </xf>
    <xf numFmtId="49" fontId="27" fillId="0" borderId="15" xfId="3" applyNumberFormat="1" applyFont="1" applyFill="1" applyBorder="1" applyAlignment="1">
      <alignment horizontal="center" vertical="center" wrapText="1"/>
    </xf>
    <xf numFmtId="49" fontId="27" fillId="0" borderId="72" xfId="3" applyNumberFormat="1" applyFont="1" applyFill="1" applyBorder="1" applyAlignment="1">
      <alignment horizontal="center" vertical="center" wrapText="1"/>
    </xf>
    <xf numFmtId="49" fontId="27" fillId="0" borderId="78" xfId="3" applyNumberFormat="1" applyFont="1" applyFill="1" applyBorder="1" applyAlignment="1">
      <alignment horizontal="center" vertical="center" wrapText="1"/>
    </xf>
    <xf numFmtId="0" fontId="27" fillId="0" borderId="70" xfId="3" applyFont="1" applyFill="1" applyBorder="1" applyAlignment="1">
      <alignment horizontal="center" vertical="center" wrapText="1"/>
    </xf>
    <xf numFmtId="49" fontId="27" fillId="0" borderId="70" xfId="3" applyNumberFormat="1" applyFont="1" applyFill="1" applyBorder="1" applyAlignment="1">
      <alignment horizontal="center" vertical="center" wrapText="1"/>
    </xf>
    <xf numFmtId="170" fontId="9" fillId="0" borderId="41" xfId="3" applyNumberFormat="1" applyFont="1" applyFill="1" applyBorder="1" applyAlignment="1" applyProtection="1">
      <alignment horizontal="center" vertical="center"/>
    </xf>
    <xf numFmtId="170" fontId="9" fillId="0" borderId="42" xfId="3" applyNumberFormat="1" applyFont="1" applyFill="1" applyBorder="1" applyAlignment="1" applyProtection="1">
      <alignment horizontal="center" vertical="center"/>
    </xf>
    <xf numFmtId="170" fontId="9" fillId="0" borderId="10" xfId="3" applyNumberFormat="1" applyFont="1" applyFill="1" applyBorder="1" applyAlignment="1" applyProtection="1">
      <alignment horizontal="center" vertical="center"/>
    </xf>
    <xf numFmtId="170" fontId="9" fillId="0" borderId="23" xfId="3" applyNumberFormat="1" applyFont="1" applyFill="1" applyBorder="1" applyAlignment="1" applyProtection="1">
      <alignment horizontal="center" vertical="center" textRotation="90" wrapText="1"/>
    </xf>
    <xf numFmtId="170" fontId="9" fillId="0" borderId="58" xfId="3" applyNumberFormat="1" applyFont="1" applyFill="1" applyBorder="1" applyAlignment="1" applyProtection="1">
      <alignment horizontal="center" vertical="center" textRotation="90" wrapText="1"/>
    </xf>
    <xf numFmtId="170" fontId="9" fillId="0" borderId="33" xfId="3" applyNumberFormat="1" applyFont="1" applyFill="1" applyBorder="1" applyAlignment="1" applyProtection="1">
      <alignment horizontal="center" vertical="center" textRotation="90" wrapText="1"/>
    </xf>
    <xf numFmtId="170" fontId="9" fillId="0" borderId="69" xfId="3" applyNumberFormat="1" applyFont="1" applyFill="1" applyBorder="1" applyAlignment="1" applyProtection="1">
      <alignment horizontal="center" vertical="center" textRotation="90" wrapText="1"/>
    </xf>
    <xf numFmtId="170" fontId="9" fillId="0" borderId="1" xfId="3" applyNumberFormat="1" applyFont="1" applyFill="1" applyBorder="1" applyAlignment="1" applyProtection="1">
      <alignment horizontal="center" vertical="center" textRotation="90" wrapText="1"/>
    </xf>
    <xf numFmtId="170" fontId="9" fillId="0" borderId="27" xfId="3" applyNumberFormat="1" applyFont="1" applyFill="1" applyBorder="1" applyAlignment="1" applyProtection="1">
      <alignment horizontal="center" vertical="center" textRotation="90" wrapText="1"/>
    </xf>
    <xf numFmtId="170" fontId="9" fillId="0" borderId="54" xfId="3" applyNumberFormat="1" applyFont="1" applyFill="1" applyBorder="1" applyAlignment="1" applyProtection="1">
      <alignment horizontal="center" vertical="center" textRotation="90" wrapText="1"/>
    </xf>
    <xf numFmtId="170" fontId="9" fillId="0" borderId="28" xfId="3" applyNumberFormat="1" applyFont="1" applyFill="1" applyBorder="1" applyAlignment="1" applyProtection="1">
      <alignment horizontal="center" vertical="center" textRotation="90" wrapText="1"/>
    </xf>
    <xf numFmtId="170" fontId="9" fillId="0" borderId="4" xfId="3" applyNumberFormat="1" applyFont="1" applyFill="1" applyBorder="1" applyAlignment="1" applyProtection="1">
      <alignment horizontal="center" vertical="center" textRotation="90" wrapText="1"/>
    </xf>
    <xf numFmtId="170" fontId="9" fillId="0" borderId="5" xfId="3" applyNumberFormat="1" applyFont="1" applyFill="1" applyBorder="1" applyAlignment="1" applyProtection="1">
      <alignment horizontal="center" vertical="center" textRotation="90" wrapText="1"/>
    </xf>
    <xf numFmtId="170" fontId="9" fillId="0" borderId="68" xfId="3" applyNumberFormat="1" applyFont="1" applyFill="1" applyBorder="1" applyAlignment="1" applyProtection="1">
      <alignment horizontal="center" vertical="center" textRotation="90" wrapText="1"/>
    </xf>
    <xf numFmtId="0" fontId="27" fillId="0" borderId="8" xfId="3" applyFont="1" applyFill="1" applyBorder="1" applyAlignment="1">
      <alignment horizontal="center" vertical="center" wrapText="1"/>
    </xf>
    <xf numFmtId="0" fontId="27" fillId="0" borderId="3" xfId="3" applyFont="1" applyFill="1" applyBorder="1" applyAlignment="1">
      <alignment horizontal="center" vertical="center" wrapText="1"/>
    </xf>
    <xf numFmtId="49" fontId="9" fillId="0" borderId="15" xfId="3" applyNumberFormat="1" applyFont="1" applyFill="1" applyBorder="1" applyAlignment="1" applyProtection="1">
      <alignment horizontal="center" vertical="center"/>
    </xf>
    <xf numFmtId="49" fontId="9" fillId="0" borderId="72" xfId="3" applyNumberFormat="1" applyFont="1" applyFill="1" applyBorder="1" applyAlignment="1" applyProtection="1">
      <alignment horizontal="center" vertical="center"/>
    </xf>
    <xf numFmtId="49" fontId="9" fillId="0" borderId="78" xfId="3" applyNumberFormat="1" applyFont="1" applyFill="1" applyBorder="1" applyAlignment="1" applyProtection="1">
      <alignment horizontal="center" vertical="center"/>
    </xf>
    <xf numFmtId="165" fontId="27" fillId="0" borderId="88" xfId="0" applyNumberFormat="1" applyFont="1" applyFill="1" applyBorder="1" applyAlignment="1" applyProtection="1">
      <alignment horizontal="center" vertical="center"/>
    </xf>
    <xf numFmtId="165" fontId="27" fillId="0" borderId="89" xfId="0" applyNumberFormat="1" applyFont="1" applyFill="1" applyBorder="1" applyAlignment="1" applyProtection="1">
      <alignment horizontal="center" vertical="center"/>
    </xf>
    <xf numFmtId="165" fontId="27" fillId="0" borderId="90" xfId="0" applyNumberFormat="1" applyFont="1" applyFill="1" applyBorder="1" applyAlignment="1" applyProtection="1">
      <alignment horizontal="center" vertical="center"/>
    </xf>
    <xf numFmtId="49" fontId="27" fillId="0" borderId="72" xfId="0" applyNumberFormat="1" applyFont="1" applyFill="1" applyBorder="1" applyAlignment="1" applyProtection="1">
      <alignment horizontal="center" vertical="center"/>
    </xf>
    <xf numFmtId="171" fontId="27" fillId="0" borderId="72" xfId="3" applyNumberFormat="1" applyFont="1" applyFill="1" applyBorder="1" applyAlignment="1" applyProtection="1">
      <alignment horizontal="center" vertical="center"/>
    </xf>
    <xf numFmtId="170" fontId="16" fillId="0" borderId="48" xfId="3" applyNumberFormat="1" applyFont="1" applyFill="1" applyBorder="1" applyAlignment="1" applyProtection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28" fillId="0" borderId="50" xfId="0" applyFont="1" applyFill="1" applyBorder="1" applyAlignment="1">
      <alignment horizontal="center" vertical="center" wrapText="1"/>
    </xf>
    <xf numFmtId="0" fontId="9" fillId="0" borderId="51" xfId="3" applyNumberFormat="1" applyFont="1" applyFill="1" applyBorder="1" applyAlignment="1" applyProtection="1">
      <alignment horizontal="center" vertical="center" textRotation="90"/>
    </xf>
    <xf numFmtId="0" fontId="9" fillId="0" borderId="52" xfId="3" applyNumberFormat="1" applyFont="1" applyFill="1" applyBorder="1" applyAlignment="1" applyProtection="1">
      <alignment horizontal="center" vertical="center" textRotation="90"/>
    </xf>
    <xf numFmtId="0" fontId="9" fillId="0" borderId="66" xfId="3" applyNumberFormat="1" applyFont="1" applyFill="1" applyBorder="1" applyAlignment="1" applyProtection="1">
      <alignment horizontal="center" vertical="center" textRotation="90"/>
    </xf>
    <xf numFmtId="170" fontId="9" fillId="0" borderId="51" xfId="3" applyNumberFormat="1" applyFont="1" applyFill="1" applyBorder="1" applyAlignment="1" applyProtection="1">
      <alignment horizontal="center" vertical="center"/>
    </xf>
    <xf numFmtId="170" fontId="9" fillId="0" borderId="52" xfId="3" applyNumberFormat="1" applyFont="1" applyFill="1" applyBorder="1" applyAlignment="1" applyProtection="1">
      <alignment horizontal="center" vertical="center"/>
    </xf>
    <xf numFmtId="170" fontId="9" fillId="0" borderId="66" xfId="3" applyNumberFormat="1" applyFont="1" applyFill="1" applyBorder="1" applyAlignment="1" applyProtection="1">
      <alignment horizontal="center" vertical="center"/>
    </xf>
    <xf numFmtId="170" fontId="9" fillId="0" borderId="18" xfId="3" applyNumberFormat="1" applyFont="1" applyFill="1" applyBorder="1" applyAlignment="1" applyProtection="1">
      <alignment horizontal="center" vertical="center" wrapText="1"/>
    </xf>
    <xf numFmtId="170" fontId="9" fillId="0" borderId="19" xfId="3" applyNumberFormat="1" applyFont="1" applyFill="1" applyBorder="1" applyAlignment="1" applyProtection="1">
      <alignment horizontal="center" vertical="center" wrapText="1"/>
    </xf>
    <xf numFmtId="170" fontId="9" fillId="0" borderId="20" xfId="3" applyNumberFormat="1" applyFont="1" applyFill="1" applyBorder="1" applyAlignment="1" applyProtection="1">
      <alignment horizontal="center" vertical="center" wrapText="1"/>
    </xf>
    <xf numFmtId="170" fontId="9" fillId="0" borderId="51" xfId="3" applyNumberFormat="1" applyFont="1" applyFill="1" applyBorder="1" applyAlignment="1" applyProtection="1">
      <alignment horizontal="center" vertical="center" textRotation="90" wrapText="1"/>
    </xf>
    <xf numFmtId="170" fontId="9" fillId="0" borderId="52" xfId="3" applyNumberFormat="1" applyFont="1" applyFill="1" applyBorder="1" applyAlignment="1" applyProtection="1">
      <alignment horizontal="center" vertical="center" textRotation="90" wrapText="1"/>
    </xf>
    <xf numFmtId="170" fontId="9" fillId="0" borderId="66" xfId="3" applyNumberFormat="1" applyFont="1" applyFill="1" applyBorder="1" applyAlignment="1" applyProtection="1">
      <alignment horizontal="center" vertical="center" textRotation="90" wrapText="1"/>
    </xf>
    <xf numFmtId="170" fontId="9" fillId="0" borderId="15" xfId="3" applyNumberFormat="1" applyFont="1" applyFill="1" applyBorder="1" applyAlignment="1" applyProtection="1">
      <alignment horizontal="center" vertical="center" wrapText="1"/>
    </xf>
    <xf numFmtId="170" fontId="9" fillId="0" borderId="16" xfId="3" applyNumberFormat="1" applyFont="1" applyFill="1" applyBorder="1" applyAlignment="1" applyProtection="1">
      <alignment horizontal="center" vertical="center" wrapText="1"/>
    </xf>
    <xf numFmtId="170" fontId="9" fillId="0" borderId="17" xfId="3" applyNumberFormat="1" applyFont="1" applyFill="1" applyBorder="1" applyAlignment="1" applyProtection="1">
      <alignment horizontal="center" vertical="center" wrapText="1"/>
    </xf>
    <xf numFmtId="0" fontId="9" fillId="0" borderId="48" xfId="3" applyNumberFormat="1" applyFont="1" applyFill="1" applyBorder="1" applyAlignment="1" applyProtection="1">
      <alignment horizontal="center" vertical="center" wrapText="1"/>
    </xf>
    <xf numFmtId="0" fontId="9" fillId="0" borderId="49" xfId="3" applyNumberFormat="1" applyFont="1" applyFill="1" applyBorder="1" applyAlignment="1" applyProtection="1">
      <alignment horizontal="center" vertical="center" wrapText="1"/>
    </xf>
    <xf numFmtId="0" fontId="9" fillId="0" borderId="50" xfId="3" applyNumberFormat="1" applyFont="1" applyFill="1" applyBorder="1" applyAlignment="1" applyProtection="1">
      <alignment horizontal="center" vertical="center" wrapText="1"/>
    </xf>
    <xf numFmtId="0" fontId="9" fillId="0" borderId="55" xfId="3" applyNumberFormat="1" applyFont="1" applyFill="1" applyBorder="1" applyAlignment="1" applyProtection="1">
      <alignment horizontal="center" vertical="center" wrapText="1"/>
    </xf>
    <xf numFmtId="0" fontId="9" fillId="0" borderId="13" xfId="3" applyNumberFormat="1" applyFont="1" applyFill="1" applyBorder="1" applyAlignment="1" applyProtection="1">
      <alignment horizontal="center" vertical="center" wrapText="1"/>
    </xf>
    <xf numFmtId="0" fontId="9" fillId="0" borderId="56" xfId="3" applyNumberFormat="1" applyFont="1" applyFill="1" applyBorder="1" applyAlignment="1" applyProtection="1">
      <alignment horizontal="center" vertical="center" wrapText="1"/>
    </xf>
    <xf numFmtId="170" fontId="9" fillId="0" borderId="53" xfId="3" applyNumberFormat="1" applyFont="1" applyFill="1" applyBorder="1" applyAlignment="1" applyProtection="1">
      <alignment horizontal="center" vertical="center" textRotation="90" wrapText="1"/>
    </xf>
    <xf numFmtId="170" fontId="9" fillId="0" borderId="26" xfId="3" applyNumberFormat="1" applyFont="1" applyFill="1" applyBorder="1" applyAlignment="1" applyProtection="1">
      <alignment horizontal="center" vertical="center" textRotation="90" wrapText="1"/>
    </xf>
    <xf numFmtId="170" fontId="9" fillId="0" borderId="1" xfId="3" applyNumberFormat="1" applyFont="1" applyFill="1" applyBorder="1" applyAlignment="1" applyProtection="1">
      <alignment horizontal="center" vertical="center" wrapText="1"/>
    </xf>
    <xf numFmtId="170" fontId="9" fillId="0" borderId="54" xfId="3" applyNumberFormat="1" applyFont="1" applyFill="1" applyBorder="1" applyAlignment="1" applyProtection="1">
      <alignment horizontal="center" vertical="center" wrapText="1"/>
    </xf>
    <xf numFmtId="170" fontId="9" fillId="0" borderId="22" xfId="3" applyNumberFormat="1" applyFont="1" applyFill="1" applyBorder="1" applyAlignment="1" applyProtection="1">
      <alignment horizontal="center" vertical="center" textRotation="90" wrapText="1"/>
    </xf>
    <xf numFmtId="170" fontId="9" fillId="0" borderId="57" xfId="3" applyNumberFormat="1" applyFont="1" applyFill="1" applyBorder="1" applyAlignment="1" applyProtection="1">
      <alignment horizontal="center" vertical="center" textRotation="90" wrapText="1"/>
    </xf>
    <xf numFmtId="170" fontId="9" fillId="0" borderId="67" xfId="3" applyNumberFormat="1" applyFont="1" applyFill="1" applyBorder="1" applyAlignment="1" applyProtection="1">
      <alignment horizontal="center" vertical="center" textRotation="90" wrapText="1"/>
    </xf>
    <xf numFmtId="0" fontId="9" fillId="0" borderId="48" xfId="3" applyNumberFormat="1" applyFont="1" applyFill="1" applyBorder="1" applyAlignment="1" applyProtection="1">
      <alignment horizontal="center" vertical="center"/>
    </xf>
    <xf numFmtId="0" fontId="9" fillId="0" borderId="49" xfId="3" applyNumberFormat="1" applyFont="1" applyFill="1" applyBorder="1" applyAlignment="1" applyProtection="1">
      <alignment horizontal="center" vertical="center"/>
    </xf>
    <xf numFmtId="0" fontId="9" fillId="0" borderId="50" xfId="3" applyNumberFormat="1" applyFont="1" applyFill="1" applyBorder="1" applyAlignment="1" applyProtection="1">
      <alignment horizontal="center" vertical="center"/>
    </xf>
    <xf numFmtId="49" fontId="27" fillId="0" borderId="71" xfId="0" applyNumberFormat="1" applyFont="1" applyFill="1" applyBorder="1" applyAlignment="1" applyProtection="1">
      <alignment horizontal="center" vertical="center"/>
    </xf>
    <xf numFmtId="49" fontId="27" fillId="0" borderId="0" xfId="0" applyNumberFormat="1" applyFont="1" applyFill="1" applyBorder="1" applyAlignment="1" applyProtection="1">
      <alignment horizontal="center" vertical="center"/>
    </xf>
    <xf numFmtId="165" fontId="27" fillId="0" borderId="12" xfId="0" applyNumberFormat="1" applyFont="1" applyFill="1" applyBorder="1" applyAlignment="1" applyProtection="1">
      <alignment horizontal="center" vertical="center" wrapText="1"/>
    </xf>
    <xf numFmtId="165" fontId="27" fillId="0" borderId="2" xfId="0" applyNumberFormat="1" applyFont="1" applyFill="1" applyBorder="1" applyAlignment="1" applyProtection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9" fillId="0" borderId="71" xfId="3" applyNumberFormat="1" applyFont="1" applyFill="1" applyBorder="1" applyAlignment="1" applyProtection="1">
      <alignment horizontal="center" vertical="center"/>
    </xf>
    <xf numFmtId="0" fontId="9" fillId="0" borderId="0" xfId="3" applyNumberFormat="1" applyFont="1" applyFill="1" applyBorder="1" applyAlignment="1" applyProtection="1">
      <alignment horizontal="center" vertical="center"/>
    </xf>
    <xf numFmtId="171" fontId="9" fillId="0" borderId="22" xfId="3" applyNumberFormat="1" applyFont="1" applyFill="1" applyBorder="1" applyAlignment="1" applyProtection="1">
      <alignment horizontal="center" vertical="center"/>
    </xf>
    <xf numFmtId="171" fontId="9" fillId="0" borderId="4" xfId="3" applyNumberFormat="1" applyFont="1" applyFill="1" applyBorder="1" applyAlignment="1" applyProtection="1">
      <alignment horizontal="center" vertical="center"/>
    </xf>
    <xf numFmtId="49" fontId="9" fillId="0" borderId="72" xfId="0" applyNumberFormat="1" applyFont="1" applyFill="1" applyBorder="1" applyAlignment="1" applyProtection="1">
      <alignment horizontal="center" vertical="center"/>
    </xf>
    <xf numFmtId="49" fontId="9" fillId="0" borderId="76" xfId="0" applyNumberFormat="1" applyFont="1" applyFill="1" applyBorder="1" applyAlignment="1" applyProtection="1">
      <alignment horizontal="center" vertical="center"/>
    </xf>
    <xf numFmtId="49" fontId="9" fillId="0" borderId="81" xfId="0" applyNumberFormat="1" applyFont="1" applyFill="1" applyBorder="1" applyAlignment="1" applyProtection="1">
      <alignment horizontal="center" vertical="center"/>
    </xf>
    <xf numFmtId="49" fontId="27" fillId="0" borderId="76" xfId="3" applyNumberFormat="1" applyFont="1" applyFill="1" applyBorder="1" applyAlignment="1">
      <alignment horizontal="center" vertical="center" wrapText="1"/>
    </xf>
    <xf numFmtId="49" fontId="27" fillId="0" borderId="52" xfId="3" applyNumberFormat="1" applyFont="1" applyFill="1" applyBorder="1" applyAlignment="1">
      <alignment horizontal="center" vertical="center" wrapText="1"/>
    </xf>
    <xf numFmtId="49" fontId="27" fillId="0" borderId="81" xfId="3" applyNumberFormat="1" applyFont="1" applyFill="1" applyBorder="1" applyAlignment="1">
      <alignment horizontal="center" vertical="center" wrapText="1"/>
    </xf>
    <xf numFmtId="49" fontId="27" fillId="0" borderId="76" xfId="0" applyNumberFormat="1" applyFont="1" applyFill="1" applyBorder="1" applyAlignment="1" applyProtection="1">
      <alignment horizontal="center" vertical="center"/>
    </xf>
    <xf numFmtId="49" fontId="27" fillId="0" borderId="52" xfId="0" applyNumberFormat="1" applyFont="1" applyFill="1" applyBorder="1" applyAlignment="1" applyProtection="1">
      <alignment horizontal="center" vertical="center"/>
    </xf>
    <xf numFmtId="49" fontId="27" fillId="0" borderId="81" xfId="0" applyNumberFormat="1" applyFont="1" applyFill="1" applyBorder="1" applyAlignment="1" applyProtection="1">
      <alignment horizontal="center" vertical="center"/>
    </xf>
    <xf numFmtId="171" fontId="27" fillId="0" borderId="57" xfId="3" applyNumberFormat="1" applyFont="1" applyFill="1" applyBorder="1" applyAlignment="1" applyProtection="1">
      <alignment horizontal="center" vertical="center"/>
    </xf>
    <xf numFmtId="171" fontId="27" fillId="0" borderId="5" xfId="3" applyNumberFormat="1" applyFont="1" applyFill="1" applyBorder="1" applyAlignment="1" applyProtection="1">
      <alignment horizontal="center" vertical="center"/>
    </xf>
    <xf numFmtId="49" fontId="27" fillId="0" borderId="82" xfId="3" applyNumberFormat="1" applyFont="1" applyFill="1" applyBorder="1" applyAlignment="1">
      <alignment horizontal="center" vertical="center" wrapText="1"/>
    </xf>
    <xf numFmtId="49" fontId="27" fillId="0" borderId="75" xfId="3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5" xfId="0" applyNumberFormat="1" applyFont="1" applyFill="1" applyBorder="1" applyAlignment="1" applyProtection="1">
      <alignment horizontal="left" vertical="center" wrapText="1"/>
    </xf>
    <xf numFmtId="165" fontId="2" fillId="0" borderId="6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5" xfId="0" applyNumberFormat="1" applyFont="1" applyFill="1" applyBorder="1" applyAlignment="1" applyProtection="1">
      <alignment horizontal="center" vertical="center" textRotation="90" wrapText="1"/>
    </xf>
    <xf numFmtId="165" fontId="3" fillId="0" borderId="6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</cellXfs>
  <cellStyles count="8">
    <cellStyle name="Обычный" xfId="0" builtinId="0"/>
    <cellStyle name="Обычный 2" xfId="1"/>
    <cellStyle name="Обычный 2 2" xfId="7"/>
    <cellStyle name="Обычный 3" xfId="4"/>
    <cellStyle name="Обычный_Plan Уч(бакал.) д_о 2013_14а" xfId="3"/>
    <cellStyle name="Обычный_Т_т_ЛП_бакалавр заочна_2013_2014" xfId="6"/>
    <cellStyle name="Финансовый" xfId="2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3;&#1080;&#1085;&#1072;_&#1057;&#1058;&#1040;&#1056;&#1067;&#1049;_&#1050;&#1086;&#1084;&#1087;/D/&#1085;&#1072;&#1075;&#1088;&#1091;&#1079;&#1082;&#1072;/&#1059;&#1095;&#1077;&#1073;&#1085;&#1099;&#1077;%20&#1087;&#1083;&#1072;&#1085;&#1099;%202020/&#1059;&#1089;&#1082;&#1086;&#1088;&#1077;&#1085;&#1085;&#1080;&#1082;&#1080;/&#1055;&#1051;&#1040;&#1053;%20072%202020-21%20&#1073;&#1072;&#1082;&#1072;&#1083;&#1072;&#1074;&#1088;%20&#1087;&#1088;&#1080;&#1089;&#1082;&#1086;&#1088;.%20(&#1079;&#1072;&#1086;&#1095;&#108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семестровка"/>
      <sheetName val="Лист1"/>
      <sheetName val="Семестровка -ввод данных"/>
      <sheetName val="до наказу (2)"/>
      <sheetName val="Семестровка -дисп"/>
      <sheetName val="семестровка4р"/>
      <sheetName val="Семестровка уск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05">
          <cell r="V105" t="str">
            <v>2/0</v>
          </cell>
        </row>
        <row r="108">
          <cell r="T108" t="str">
            <v>6/0</v>
          </cell>
          <cell r="V108" t="str">
            <v>2/0</v>
          </cell>
          <cell r="AF108">
            <v>8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RowHeight="16.5" x14ac:dyDescent="0.25"/>
  <cols>
    <col min="1" max="1" width="21.7109375" style="259" customWidth="1"/>
    <col min="2" max="2" width="10.7109375" style="228" customWidth="1"/>
    <col min="3" max="3" width="9.28515625" style="228" bestFit="1" customWidth="1"/>
    <col min="4" max="4" width="8.28515625" style="228" customWidth="1"/>
    <col min="5" max="5" width="8.5703125" style="228" customWidth="1"/>
    <col min="6" max="6" width="8" style="228" customWidth="1"/>
    <col min="7" max="7" width="2.7109375" style="228" customWidth="1"/>
    <col min="8" max="8" width="1.85546875" style="228" customWidth="1"/>
    <col min="9" max="9" width="13.140625" style="228" customWidth="1"/>
    <col min="10" max="17" width="9.140625" style="228" hidden="1" customWidth="1"/>
    <col min="18" max="18" width="11" style="228" hidden="1" customWidth="1"/>
    <col min="19" max="23" width="9.140625" style="228" hidden="1" customWidth="1"/>
    <col min="24" max="24" width="15.85546875" style="228" hidden="1" customWidth="1"/>
    <col min="25" max="28" width="9.140625" style="228" hidden="1" customWidth="1"/>
    <col min="29" max="29" width="9.140625" style="228" customWidth="1"/>
    <col min="30" max="16384" width="9.140625" style="228"/>
  </cols>
  <sheetData>
    <row r="1" spans="1:29" ht="24" customHeight="1" x14ac:dyDescent="0.25">
      <c r="A1" s="847"/>
      <c r="B1" s="847"/>
      <c r="C1" s="847"/>
      <c r="D1" s="847"/>
      <c r="E1" s="847"/>
      <c r="F1" s="847"/>
      <c r="G1" s="847"/>
      <c r="H1" s="847"/>
      <c r="I1" s="847"/>
    </row>
    <row r="2" spans="1:29" ht="19.5" customHeight="1" x14ac:dyDescent="0.25">
      <c r="A2" s="848"/>
      <c r="B2" s="848"/>
      <c r="C2" s="229" t="s">
        <v>257</v>
      </c>
      <c r="D2" s="230" t="s">
        <v>258</v>
      </c>
      <c r="E2" s="230" t="s">
        <v>259</v>
      </c>
      <c r="F2" s="230" t="s">
        <v>260</v>
      </c>
      <c r="G2" s="849" t="s">
        <v>261</v>
      </c>
      <c r="H2" s="849"/>
      <c r="I2" s="849"/>
    </row>
    <row r="3" spans="1:29" ht="17.25" customHeight="1" x14ac:dyDescent="0.4">
      <c r="A3" s="231"/>
      <c r="B3" s="232"/>
      <c r="C3" s="232"/>
      <c r="D3" s="232"/>
      <c r="E3" s="232"/>
      <c r="F3" s="232"/>
      <c r="G3" s="232"/>
      <c r="H3" s="232"/>
      <c r="I3" s="232"/>
    </row>
    <row r="4" spans="1:29" ht="17.25" customHeight="1" x14ac:dyDescent="0.4">
      <c r="A4" s="231"/>
      <c r="B4" s="232"/>
      <c r="C4" s="232"/>
      <c r="D4" s="232"/>
      <c r="E4" s="232"/>
      <c r="F4" s="232"/>
      <c r="G4" s="232"/>
      <c r="H4" s="232"/>
      <c r="I4" s="232"/>
    </row>
    <row r="5" spans="1:29" x14ac:dyDescent="0.25">
      <c r="A5" s="850" t="e">
        <f>#REF!</f>
        <v>#REF!</v>
      </c>
      <c r="B5" s="850"/>
      <c r="C5" s="850"/>
      <c r="D5" s="850"/>
      <c r="E5" s="850"/>
      <c r="F5" s="850"/>
      <c r="G5" s="850"/>
      <c r="H5" s="850"/>
      <c r="I5" s="850"/>
    </row>
    <row r="6" spans="1:29" x14ac:dyDescent="0.25">
      <c r="A6" s="233" t="s">
        <v>265</v>
      </c>
      <c r="B6" s="233"/>
      <c r="C6" s="234" t="e">
        <f>#REF!</f>
        <v>#REF!</v>
      </c>
      <c r="D6" s="234" t="e">
        <f>#REF!</f>
        <v>#REF!</v>
      </c>
      <c r="E6" s="234" t="e">
        <f>#REF!</f>
        <v>#REF!</v>
      </c>
      <c r="F6" s="234" t="e">
        <f>#REF!</f>
        <v>#REF!</v>
      </c>
      <c r="G6" s="233"/>
      <c r="H6" s="233"/>
      <c r="I6" s="235" t="e">
        <f>#REF!</f>
        <v>#REF!</v>
      </c>
    </row>
    <row r="7" spans="1:29" x14ac:dyDescent="0.25">
      <c r="A7" s="233" t="s">
        <v>298</v>
      </c>
      <c r="B7" s="233"/>
      <c r="C7" s="234"/>
      <c r="D7" s="234"/>
      <c r="E7" s="234"/>
      <c r="F7" s="234"/>
      <c r="G7" s="233"/>
      <c r="H7" s="233"/>
      <c r="I7" s="235"/>
    </row>
    <row r="8" spans="1:29" ht="21" customHeight="1" x14ac:dyDescent="0.25">
      <c r="A8" s="850" t="e">
        <f>#REF!</f>
        <v>#REF!</v>
      </c>
      <c r="B8" s="850"/>
      <c r="C8" s="850"/>
      <c r="D8" s="850"/>
      <c r="E8" s="850"/>
      <c r="F8" s="850"/>
      <c r="G8" s="850"/>
      <c r="H8" s="850"/>
      <c r="I8" s="850"/>
    </row>
    <row r="9" spans="1:29" x14ac:dyDescent="0.25">
      <c r="A9" s="233" t="s">
        <v>265</v>
      </c>
      <c r="B9" s="233"/>
      <c r="C9" s="234" t="e">
        <f>#REF!</f>
        <v>#REF!</v>
      </c>
      <c r="D9" s="234" t="e">
        <f>#REF!</f>
        <v>#REF!</v>
      </c>
      <c r="E9" s="234" t="e">
        <f>#REF!</f>
        <v>#REF!</v>
      </c>
      <c r="F9" s="234" t="e">
        <f>#REF!</f>
        <v>#REF!</v>
      </c>
      <c r="G9" s="233"/>
      <c r="H9" s="233"/>
      <c r="I9" s="235" t="e">
        <f>#REF!</f>
        <v>#REF!</v>
      </c>
    </row>
    <row r="10" spans="1:29" x14ac:dyDescent="0.25">
      <c r="A10" s="233" t="s">
        <v>298</v>
      </c>
      <c r="B10" s="233"/>
      <c r="C10" s="234"/>
      <c r="D10" s="234"/>
      <c r="E10" s="234"/>
      <c r="F10" s="234"/>
      <c r="G10" s="233"/>
      <c r="H10" s="233"/>
      <c r="I10" s="235"/>
    </row>
    <row r="11" spans="1:29" x14ac:dyDescent="0.25">
      <c r="A11" s="852" t="e">
        <f>#REF!</f>
        <v>#REF!</v>
      </c>
      <c r="B11" s="852"/>
      <c r="C11" s="852"/>
      <c r="D11" s="852"/>
      <c r="E11" s="852"/>
      <c r="F11" s="852"/>
      <c r="G11" s="852"/>
      <c r="H11" s="852"/>
      <c r="I11" s="852"/>
    </row>
    <row r="12" spans="1:29" x14ac:dyDescent="0.25">
      <c r="A12" s="233" t="s">
        <v>265</v>
      </c>
      <c r="B12" s="233"/>
      <c r="C12" s="234" t="e">
        <f>#REF!</f>
        <v>#REF!</v>
      </c>
      <c r="D12" s="234" t="e">
        <f>#REF!</f>
        <v>#REF!</v>
      </c>
      <c r="E12" s="234" t="e">
        <f>#REF!</f>
        <v>#REF!</v>
      </c>
      <c r="F12" s="234" t="e">
        <f>#REF!</f>
        <v>#REF!</v>
      </c>
      <c r="G12" s="233"/>
      <c r="H12" s="233"/>
      <c r="I12" s="235" t="e">
        <f>#REF!</f>
        <v>#REF!</v>
      </c>
    </row>
    <row r="13" spans="1:29" x14ac:dyDescent="0.25">
      <c r="A13" s="233" t="s">
        <v>298</v>
      </c>
      <c r="B13" s="233"/>
      <c r="C13" s="234"/>
      <c r="D13" s="234"/>
      <c r="E13" s="234"/>
      <c r="F13" s="234"/>
      <c r="G13" s="233"/>
      <c r="H13" s="233"/>
      <c r="I13" s="235"/>
    </row>
    <row r="14" spans="1:29" x14ac:dyDescent="0.25">
      <c r="A14" s="851" t="e">
        <f>#REF!</f>
        <v>#REF!</v>
      </c>
      <c r="B14" s="851"/>
      <c r="C14" s="851"/>
      <c r="D14" s="851"/>
      <c r="E14" s="851"/>
      <c r="F14" s="851"/>
      <c r="G14" s="851"/>
      <c r="H14" s="851"/>
      <c r="I14" s="851"/>
      <c r="AC14" s="233"/>
    </row>
    <row r="15" spans="1:29" x14ac:dyDescent="0.25">
      <c r="A15" s="264" t="s">
        <v>271</v>
      </c>
      <c r="B15" s="264"/>
      <c r="C15" s="265" t="e">
        <f>#REF!</f>
        <v>#REF!</v>
      </c>
      <c r="D15" s="265" t="e">
        <f>#REF!</f>
        <v>#REF!</v>
      </c>
      <c r="E15" s="265" t="e">
        <f>#REF!</f>
        <v>#REF!</v>
      </c>
      <c r="F15" s="265" t="e">
        <f>#REF!</f>
        <v>#REF!</v>
      </c>
      <c r="G15" s="264"/>
      <c r="H15" s="264"/>
      <c r="I15" s="266" t="e">
        <f>#REF!</f>
        <v>#REF!</v>
      </c>
    </row>
    <row r="16" spans="1:29" x14ac:dyDescent="0.25">
      <c r="A16" s="233" t="s">
        <v>298</v>
      </c>
      <c r="B16" s="264"/>
      <c r="C16" s="265"/>
      <c r="D16" s="265"/>
      <c r="E16" s="265"/>
      <c r="F16" s="265"/>
      <c r="G16" s="264"/>
      <c r="H16" s="264"/>
      <c r="I16" s="266"/>
    </row>
    <row r="17" spans="1:9" x14ac:dyDescent="0.25">
      <c r="A17" s="852" t="e">
        <f>#REF!</f>
        <v>#REF!</v>
      </c>
      <c r="B17" s="852"/>
      <c r="C17" s="852"/>
      <c r="D17" s="852"/>
      <c r="E17" s="852"/>
      <c r="F17" s="852"/>
      <c r="G17" s="852"/>
      <c r="H17" s="852"/>
      <c r="I17" s="852"/>
    </row>
    <row r="18" spans="1:9" x14ac:dyDescent="0.25">
      <c r="A18" s="233" t="s">
        <v>265</v>
      </c>
      <c r="B18" s="233"/>
      <c r="C18" s="234" t="e">
        <f>#REF!</f>
        <v>#REF!</v>
      </c>
      <c r="D18" s="234" t="e">
        <f>#REF!</f>
        <v>#REF!</v>
      </c>
      <c r="E18" s="234" t="e">
        <f>#REF!</f>
        <v>#REF!</v>
      </c>
      <c r="F18" s="234" t="e">
        <f>#REF!</f>
        <v>#REF!</v>
      </c>
      <c r="G18" s="233"/>
      <c r="H18" s="233"/>
      <c r="I18" s="235" t="e">
        <f>#REF!</f>
        <v>#REF!</v>
      </c>
    </row>
    <row r="19" spans="1:9" x14ac:dyDescent="0.25">
      <c r="A19" s="233" t="s">
        <v>298</v>
      </c>
      <c r="B19" s="233"/>
      <c r="C19" s="234"/>
      <c r="D19" s="234"/>
      <c r="E19" s="234"/>
      <c r="F19" s="234"/>
      <c r="G19" s="233"/>
      <c r="H19" s="233"/>
      <c r="I19" s="235"/>
    </row>
    <row r="20" spans="1:9" x14ac:dyDescent="0.25">
      <c r="A20" s="850" t="e">
        <f>#REF!</f>
        <v>#REF!</v>
      </c>
      <c r="B20" s="850"/>
      <c r="C20" s="850"/>
      <c r="D20" s="850"/>
      <c r="E20" s="850"/>
      <c r="F20" s="850"/>
      <c r="G20" s="850"/>
      <c r="H20" s="850"/>
      <c r="I20" s="850"/>
    </row>
    <row r="21" spans="1:9" x14ac:dyDescent="0.25">
      <c r="A21" s="233" t="s">
        <v>265</v>
      </c>
      <c r="B21" s="233"/>
      <c r="C21" s="234" t="e">
        <f>#REF!</f>
        <v>#REF!</v>
      </c>
      <c r="D21" s="234" t="e">
        <f>#REF!</f>
        <v>#REF!</v>
      </c>
      <c r="E21" s="234" t="e">
        <f>#REF!</f>
        <v>#REF!</v>
      </c>
      <c r="F21" s="234" t="e">
        <f>#REF!</f>
        <v>#REF!</v>
      </c>
      <c r="G21" s="233"/>
      <c r="H21" s="233"/>
      <c r="I21" s="235" t="e">
        <f>#REF!</f>
        <v>#REF!</v>
      </c>
    </row>
    <row r="22" spans="1:9" x14ac:dyDescent="0.25">
      <c r="A22" s="233" t="s">
        <v>298</v>
      </c>
      <c r="B22" s="233"/>
      <c r="C22" s="234"/>
      <c r="D22" s="234"/>
      <c r="E22" s="234"/>
      <c r="F22" s="234"/>
      <c r="G22" s="233"/>
      <c r="H22" s="233"/>
      <c r="I22" s="235"/>
    </row>
    <row r="23" spans="1:9" x14ac:dyDescent="0.25">
      <c r="A23" s="850" t="e">
        <f>#REF!</f>
        <v>#REF!</v>
      </c>
      <c r="B23" s="850"/>
      <c r="C23" s="850"/>
      <c r="D23" s="850"/>
      <c r="E23" s="850"/>
      <c r="F23" s="850"/>
      <c r="G23" s="850"/>
      <c r="H23" s="850"/>
      <c r="I23" s="850"/>
    </row>
    <row r="24" spans="1:9" x14ac:dyDescent="0.25">
      <c r="A24" s="233" t="s">
        <v>265</v>
      </c>
      <c r="B24" s="233"/>
      <c r="C24" s="234" t="e">
        <f>#REF!</f>
        <v>#REF!</v>
      </c>
      <c r="D24" s="234" t="e">
        <f>#REF!</f>
        <v>#REF!</v>
      </c>
      <c r="E24" s="234" t="e">
        <f>#REF!</f>
        <v>#REF!</v>
      </c>
      <c r="F24" s="234" t="e">
        <f>#REF!</f>
        <v>#REF!</v>
      </c>
      <c r="G24" s="233"/>
      <c r="H24" s="233"/>
      <c r="I24" s="235" t="e">
        <f>#REF!</f>
        <v>#REF!</v>
      </c>
    </row>
    <row r="25" spans="1:9" x14ac:dyDescent="0.25">
      <c r="A25" s="233" t="s">
        <v>298</v>
      </c>
      <c r="B25" s="233"/>
      <c r="C25" s="234"/>
      <c r="D25" s="234"/>
      <c r="E25" s="234"/>
      <c r="F25" s="234"/>
      <c r="G25" s="233"/>
      <c r="H25" s="233"/>
      <c r="I25" s="235"/>
    </row>
    <row r="26" spans="1:9" x14ac:dyDescent="0.25">
      <c r="A26" s="850" t="e">
        <f>#REF!</f>
        <v>#REF!</v>
      </c>
      <c r="B26" s="850"/>
      <c r="C26" s="850"/>
      <c r="D26" s="850"/>
      <c r="E26" s="850"/>
      <c r="F26" s="850"/>
      <c r="G26" s="850"/>
      <c r="H26" s="850"/>
      <c r="I26" s="850"/>
    </row>
    <row r="27" spans="1:9" x14ac:dyDescent="0.25">
      <c r="A27" s="233" t="s">
        <v>265</v>
      </c>
      <c r="B27" s="233"/>
      <c r="C27" s="234" t="e">
        <f>#REF!</f>
        <v>#REF!</v>
      </c>
      <c r="D27" s="234" t="e">
        <f>#REF!</f>
        <v>#REF!</v>
      </c>
      <c r="E27" s="234" t="e">
        <f>#REF!</f>
        <v>#REF!</v>
      </c>
      <c r="F27" s="234" t="e">
        <f>#REF!</f>
        <v>#REF!</v>
      </c>
      <c r="G27" s="233"/>
      <c r="H27" s="233"/>
      <c r="I27" s="235" t="e">
        <f>#REF!</f>
        <v>#REF!</v>
      </c>
    </row>
    <row r="28" spans="1:9" x14ac:dyDescent="0.25">
      <c r="A28" s="233" t="s">
        <v>298</v>
      </c>
      <c r="B28" s="233"/>
      <c r="C28" s="234"/>
      <c r="D28" s="234"/>
      <c r="E28" s="234"/>
      <c r="F28" s="234"/>
      <c r="G28" s="233"/>
      <c r="H28" s="233"/>
      <c r="I28" s="235"/>
    </row>
    <row r="29" spans="1:9" x14ac:dyDescent="0.25">
      <c r="A29" s="850" t="e">
        <f>#REF!</f>
        <v>#REF!</v>
      </c>
      <c r="B29" s="850"/>
      <c r="C29" s="850"/>
      <c r="D29" s="850"/>
      <c r="E29" s="850"/>
      <c r="F29" s="850"/>
      <c r="G29" s="850"/>
      <c r="H29" s="850"/>
      <c r="I29" s="850"/>
    </row>
    <row r="30" spans="1:9" x14ac:dyDescent="0.25">
      <c r="A30" s="233" t="s">
        <v>265</v>
      </c>
      <c r="B30" s="233"/>
      <c r="C30" s="234" t="e">
        <f>#REF!</f>
        <v>#REF!</v>
      </c>
      <c r="D30" s="234" t="e">
        <f>#REF!</f>
        <v>#REF!</v>
      </c>
      <c r="E30" s="234" t="e">
        <f>#REF!</f>
        <v>#REF!</v>
      </c>
      <c r="F30" s="234" t="e">
        <f>#REF!</f>
        <v>#REF!</v>
      </c>
      <c r="G30" s="233"/>
      <c r="H30" s="233"/>
      <c r="I30" s="235" t="e">
        <f>#REF!</f>
        <v>#REF!</v>
      </c>
    </row>
    <row r="31" spans="1:9" x14ac:dyDescent="0.25">
      <c r="A31" s="233" t="s">
        <v>298</v>
      </c>
      <c r="B31" s="233"/>
      <c r="C31" s="234"/>
      <c r="D31" s="234"/>
      <c r="E31" s="234"/>
      <c r="F31" s="234"/>
      <c r="G31" s="233"/>
      <c r="H31" s="233"/>
      <c r="I31" s="235"/>
    </row>
    <row r="32" spans="1:9" x14ac:dyDescent="0.25">
      <c r="A32" s="850" t="e">
        <f>#REF!</f>
        <v>#REF!</v>
      </c>
      <c r="B32" s="850"/>
      <c r="C32" s="850"/>
      <c r="D32" s="850"/>
      <c r="E32" s="850"/>
      <c r="F32" s="850"/>
      <c r="G32" s="850"/>
      <c r="H32" s="850"/>
      <c r="I32" s="850"/>
    </row>
    <row r="33" spans="1:29" x14ac:dyDescent="0.25">
      <c r="A33" s="233" t="s">
        <v>265</v>
      </c>
      <c r="B33" s="233"/>
      <c r="C33" s="234" t="e">
        <f>#REF!</f>
        <v>#REF!</v>
      </c>
      <c r="D33" s="234" t="e">
        <f>#REF!</f>
        <v>#REF!</v>
      </c>
      <c r="E33" s="234" t="e">
        <f>#REF!</f>
        <v>#REF!</v>
      </c>
      <c r="F33" s="234" t="e">
        <f>#REF!</f>
        <v>#REF!</v>
      </c>
      <c r="G33" s="233"/>
      <c r="H33" s="233"/>
      <c r="I33" s="235" t="e">
        <f>#REF!</f>
        <v>#REF!</v>
      </c>
    </row>
    <row r="34" spans="1:29" x14ac:dyDescent="0.25">
      <c r="A34" s="233" t="s">
        <v>298</v>
      </c>
      <c r="B34" s="233"/>
      <c r="C34" s="234"/>
      <c r="D34" s="234"/>
      <c r="E34" s="234"/>
      <c r="F34" s="234"/>
      <c r="G34" s="233"/>
      <c r="H34" s="233"/>
      <c r="I34" s="235"/>
    </row>
    <row r="35" spans="1:29" x14ac:dyDescent="0.25">
      <c r="A35" s="850" t="e">
        <f>#REF!</f>
        <v>#REF!</v>
      </c>
      <c r="B35" s="850"/>
      <c r="C35" s="850"/>
      <c r="D35" s="850"/>
      <c r="E35" s="850"/>
      <c r="F35" s="850"/>
      <c r="G35" s="850"/>
      <c r="H35" s="850"/>
      <c r="I35" s="850"/>
    </row>
    <row r="36" spans="1:29" x14ac:dyDescent="0.25">
      <c r="A36" s="233" t="s">
        <v>265</v>
      </c>
      <c r="B36" s="233"/>
      <c r="C36" s="234" t="e">
        <f>#REF!</f>
        <v>#REF!</v>
      </c>
      <c r="D36" s="234" t="e">
        <f>#REF!</f>
        <v>#REF!</v>
      </c>
      <c r="E36" s="234" t="e">
        <f>#REF!</f>
        <v>#REF!</v>
      </c>
      <c r="F36" s="234" t="e">
        <f>#REF!</f>
        <v>#REF!</v>
      </c>
      <c r="G36" s="233"/>
      <c r="H36" s="233"/>
      <c r="I36" s="235" t="e">
        <f>#REF!</f>
        <v>#REF!</v>
      </c>
    </row>
    <row r="37" spans="1:29" x14ac:dyDescent="0.25">
      <c r="A37" s="233" t="s">
        <v>298</v>
      </c>
      <c r="B37" s="233"/>
      <c r="C37" s="234"/>
      <c r="D37" s="234"/>
      <c r="E37" s="234"/>
      <c r="F37" s="234"/>
      <c r="G37" s="233"/>
      <c r="H37" s="233"/>
      <c r="I37" s="235"/>
    </row>
    <row r="38" spans="1:29" x14ac:dyDescent="0.25">
      <c r="A38" s="850" t="e">
        <f>#REF!</f>
        <v>#REF!</v>
      </c>
      <c r="B38" s="850"/>
      <c r="C38" s="850"/>
      <c r="D38" s="850"/>
      <c r="E38" s="850"/>
      <c r="F38" s="850"/>
      <c r="G38" s="850"/>
      <c r="H38" s="850"/>
      <c r="I38" s="850"/>
    </row>
    <row r="39" spans="1:29" x14ac:dyDescent="0.25">
      <c r="A39" s="233" t="s">
        <v>265</v>
      </c>
      <c r="B39" s="233"/>
      <c r="C39" s="234" t="e">
        <f>#REF!</f>
        <v>#REF!</v>
      </c>
      <c r="D39" s="234" t="e">
        <f>#REF!</f>
        <v>#REF!</v>
      </c>
      <c r="E39" s="234" t="e">
        <f>#REF!</f>
        <v>#REF!</v>
      </c>
      <c r="F39" s="234" t="e">
        <f>#REF!</f>
        <v>#REF!</v>
      </c>
      <c r="G39" s="233"/>
      <c r="H39" s="233"/>
      <c r="I39" s="235" t="e">
        <f>#REF!</f>
        <v>#REF!</v>
      </c>
    </row>
    <row r="40" spans="1:29" x14ac:dyDescent="0.25">
      <c r="A40" s="233" t="s">
        <v>298</v>
      </c>
      <c r="B40" s="233"/>
      <c r="C40" s="234"/>
      <c r="D40" s="234"/>
      <c r="E40" s="234"/>
      <c r="F40" s="234"/>
      <c r="G40" s="233"/>
      <c r="H40" s="233"/>
      <c r="I40" s="235"/>
    </row>
    <row r="41" spans="1:29" x14ac:dyDescent="0.25">
      <c r="A41" s="852" t="e">
        <f>#REF!</f>
        <v>#REF!</v>
      </c>
      <c r="B41" s="852"/>
      <c r="C41" s="852"/>
      <c r="D41" s="852"/>
      <c r="E41" s="852"/>
      <c r="F41" s="852"/>
      <c r="G41" s="852"/>
      <c r="H41" s="852"/>
      <c r="I41" s="852"/>
    </row>
    <row r="42" spans="1:29" x14ac:dyDescent="0.25">
      <c r="A42" s="233" t="s">
        <v>265</v>
      </c>
      <c r="B42" s="233"/>
      <c r="C42" s="234" t="e">
        <f>#REF!</f>
        <v>#REF!</v>
      </c>
      <c r="D42" s="234" t="e">
        <f>#REF!</f>
        <v>#REF!</v>
      </c>
      <c r="E42" s="234" t="e">
        <f>#REF!</f>
        <v>#REF!</v>
      </c>
      <c r="F42" s="234" t="e">
        <f>#REF!</f>
        <v>#REF!</v>
      </c>
      <c r="G42" s="233"/>
      <c r="H42" s="233"/>
      <c r="I42" s="235" t="e">
        <f>#REF!</f>
        <v>#REF!</v>
      </c>
    </row>
    <row r="43" spans="1:29" x14ac:dyDescent="0.25">
      <c r="A43" s="233" t="s">
        <v>298</v>
      </c>
      <c r="B43" s="233"/>
      <c r="C43" s="234"/>
      <c r="D43" s="234"/>
      <c r="E43" s="234"/>
      <c r="F43" s="234"/>
      <c r="G43" s="233"/>
      <c r="H43" s="233"/>
      <c r="I43" s="235"/>
      <c r="AC43" s="233"/>
    </row>
    <row r="44" spans="1:29" x14ac:dyDescent="0.25">
      <c r="A44" s="850"/>
      <c r="B44" s="850"/>
      <c r="C44" s="850"/>
      <c r="D44" s="850"/>
      <c r="E44" s="850"/>
      <c r="F44" s="850"/>
      <c r="G44" s="850"/>
      <c r="H44" s="850"/>
      <c r="I44" s="850"/>
    </row>
    <row r="45" spans="1:29" x14ac:dyDescent="0.25">
      <c r="A45" s="236"/>
      <c r="B45" s="236"/>
      <c r="C45" s="237"/>
      <c r="D45" s="237"/>
      <c r="E45" s="237"/>
      <c r="F45" s="237"/>
      <c r="G45" s="236"/>
      <c r="H45" s="236"/>
      <c r="I45" s="238"/>
    </row>
    <row r="46" spans="1:29" x14ac:dyDescent="0.25">
      <c r="A46" s="850" t="e">
        <f>#REF!</f>
        <v>#REF!</v>
      </c>
      <c r="B46" s="850"/>
      <c r="C46" s="850"/>
      <c r="D46" s="850"/>
      <c r="E46" s="850"/>
      <c r="F46" s="850"/>
      <c r="G46" s="850"/>
      <c r="H46" s="850"/>
      <c r="I46" s="850"/>
    </row>
    <row r="47" spans="1:29" x14ac:dyDescent="0.25">
      <c r="A47" s="233" t="s">
        <v>271</v>
      </c>
      <c r="B47" s="233"/>
      <c r="C47" s="234" t="e">
        <f>#REF!</f>
        <v>#REF!</v>
      </c>
      <c r="D47" s="234" t="e">
        <f>#REF!</f>
        <v>#REF!</v>
      </c>
      <c r="E47" s="234" t="e">
        <f>#REF!</f>
        <v>#REF!</v>
      </c>
      <c r="F47" s="234" t="e">
        <f>#REF!</f>
        <v>#REF!</v>
      </c>
      <c r="G47" s="233"/>
      <c r="H47" s="233"/>
      <c r="I47" s="235" t="e">
        <f>#REF!</f>
        <v>#REF!</v>
      </c>
      <c r="AC47" s="228" t="e">
        <f>#REF!</f>
        <v>#REF!</v>
      </c>
    </row>
    <row r="48" spans="1:29" x14ac:dyDescent="0.25">
      <c r="A48" s="233" t="s">
        <v>298</v>
      </c>
      <c r="B48" s="233"/>
      <c r="C48" s="234"/>
      <c r="D48" s="234"/>
      <c r="E48" s="234"/>
      <c r="F48" s="234"/>
      <c r="G48" s="233"/>
      <c r="H48" s="233"/>
      <c r="I48" s="235"/>
    </row>
    <row r="49" spans="1:29" x14ac:dyDescent="0.25">
      <c r="A49" s="850" t="e">
        <f>#REF!</f>
        <v>#REF!</v>
      </c>
      <c r="B49" s="850"/>
      <c r="C49" s="850"/>
      <c r="D49" s="850"/>
      <c r="E49" s="850"/>
      <c r="F49" s="850"/>
      <c r="G49" s="850"/>
      <c r="H49" s="850"/>
      <c r="I49" s="850"/>
    </row>
    <row r="50" spans="1:29" x14ac:dyDescent="0.25">
      <c r="A50" s="233" t="s">
        <v>271</v>
      </c>
      <c r="B50" s="233"/>
      <c r="C50" s="234" t="e">
        <f>#REF!</f>
        <v>#REF!</v>
      </c>
      <c r="D50" s="234" t="e">
        <f>#REF!</f>
        <v>#REF!</v>
      </c>
      <c r="E50" s="234" t="e">
        <f>#REF!</f>
        <v>#REF!</v>
      </c>
      <c r="F50" s="234" t="e">
        <f>#REF!</f>
        <v>#REF!</v>
      </c>
      <c r="G50" s="233"/>
      <c r="H50" s="233"/>
      <c r="I50" s="235" t="e">
        <f>#REF!</f>
        <v>#REF!</v>
      </c>
      <c r="AC50" s="228" t="e">
        <f>#REF!</f>
        <v>#REF!</v>
      </c>
    </row>
    <row r="51" spans="1:29" x14ac:dyDescent="0.25">
      <c r="A51" s="233" t="s">
        <v>298</v>
      </c>
      <c r="B51" s="233"/>
      <c r="C51" s="234"/>
      <c r="D51" s="234"/>
      <c r="E51" s="234"/>
      <c r="F51" s="234"/>
      <c r="G51" s="233"/>
      <c r="H51" s="233"/>
      <c r="I51" s="235"/>
    </row>
    <row r="52" spans="1:29" x14ac:dyDescent="0.25">
      <c r="A52" s="850" t="e">
        <f>#REF!</f>
        <v>#REF!</v>
      </c>
      <c r="B52" s="850"/>
      <c r="C52" s="850"/>
      <c r="D52" s="850"/>
      <c r="E52" s="850"/>
      <c r="F52" s="850"/>
      <c r="G52" s="850"/>
      <c r="H52" s="850"/>
      <c r="I52" s="850"/>
    </row>
    <row r="53" spans="1:29" x14ac:dyDescent="0.25">
      <c r="A53" s="233" t="s">
        <v>271</v>
      </c>
      <c r="B53" s="233"/>
      <c r="C53" s="234" t="e">
        <f>#REF!</f>
        <v>#REF!</v>
      </c>
      <c r="D53" s="234" t="e">
        <f>#REF!</f>
        <v>#REF!</v>
      </c>
      <c r="E53" s="234" t="e">
        <f>#REF!</f>
        <v>#REF!</v>
      </c>
      <c r="F53" s="234" t="e">
        <f>#REF!</f>
        <v>#REF!</v>
      </c>
      <c r="G53" s="233"/>
      <c r="H53" s="233"/>
      <c r="I53" s="235" t="e">
        <f>#REF!</f>
        <v>#REF!</v>
      </c>
      <c r="AC53" s="228" t="e">
        <f>#REF!</f>
        <v>#REF!</v>
      </c>
    </row>
    <row r="54" spans="1:29" x14ac:dyDescent="0.25">
      <c r="A54" s="233" t="s">
        <v>298</v>
      </c>
      <c r="B54" s="233"/>
      <c r="C54" s="234"/>
      <c r="D54" s="234"/>
      <c r="E54" s="234"/>
      <c r="F54" s="234"/>
      <c r="G54" s="233"/>
      <c r="H54" s="233"/>
      <c r="I54" s="235"/>
    </row>
    <row r="55" spans="1:29" x14ac:dyDescent="0.25">
      <c r="A55" s="850" t="e">
        <f>#REF!</f>
        <v>#REF!</v>
      </c>
      <c r="B55" s="850"/>
      <c r="C55" s="850"/>
      <c r="D55" s="850"/>
      <c r="E55" s="850"/>
      <c r="F55" s="850"/>
      <c r="G55" s="850"/>
      <c r="H55" s="850"/>
      <c r="I55" s="850"/>
    </row>
    <row r="56" spans="1:29" x14ac:dyDescent="0.25">
      <c r="A56" s="233" t="s">
        <v>279</v>
      </c>
      <c r="B56" s="233"/>
      <c r="C56" s="234" t="e">
        <f>#REF!</f>
        <v>#REF!</v>
      </c>
      <c r="D56" s="234" t="e">
        <f>#REF!</f>
        <v>#REF!</v>
      </c>
      <c r="E56" s="234" t="e">
        <f>#REF!</f>
        <v>#REF!</v>
      </c>
      <c r="F56" s="234" t="e">
        <f>#REF!</f>
        <v>#REF!</v>
      </c>
      <c r="G56" s="233"/>
      <c r="H56" s="233"/>
      <c r="I56" s="235" t="e">
        <f>#REF!</f>
        <v>#REF!</v>
      </c>
      <c r="AC56" s="228" t="e">
        <f>#REF!</f>
        <v>#REF!</v>
      </c>
    </row>
    <row r="57" spans="1:29" x14ac:dyDescent="0.25">
      <c r="A57" s="233" t="s">
        <v>298</v>
      </c>
      <c r="B57" s="233"/>
      <c r="C57" s="234"/>
      <c r="D57" s="234"/>
      <c r="E57" s="234"/>
      <c r="F57" s="234"/>
      <c r="G57" s="233"/>
      <c r="H57" s="233"/>
      <c r="I57" s="235"/>
    </row>
    <row r="58" spans="1:29" x14ac:dyDescent="0.25">
      <c r="A58" s="850" t="e">
        <f>#REF!</f>
        <v>#REF!</v>
      </c>
      <c r="B58" s="850"/>
      <c r="C58" s="850"/>
      <c r="D58" s="850"/>
      <c r="E58" s="850"/>
      <c r="F58" s="850"/>
      <c r="G58" s="850"/>
      <c r="H58" s="850"/>
      <c r="I58" s="850"/>
    </row>
    <row r="59" spans="1:29" x14ac:dyDescent="0.25">
      <c r="A59" s="233" t="s">
        <v>271</v>
      </c>
      <c r="B59" s="233"/>
      <c r="C59" s="234" t="e">
        <f>#REF!</f>
        <v>#REF!</v>
      </c>
      <c r="D59" s="234" t="e">
        <f>#REF!</f>
        <v>#REF!</v>
      </c>
      <c r="E59" s="234" t="e">
        <f>#REF!</f>
        <v>#REF!</v>
      </c>
      <c r="F59" s="234" t="e">
        <f>#REF!</f>
        <v>#REF!</v>
      </c>
      <c r="G59" s="233"/>
      <c r="H59" s="233"/>
      <c r="I59" s="235" t="e">
        <f>#REF!</f>
        <v>#REF!</v>
      </c>
      <c r="AC59" s="228" t="e">
        <f>#REF!</f>
        <v>#REF!</v>
      </c>
    </row>
    <row r="60" spans="1:29" x14ac:dyDescent="0.25">
      <c r="A60" s="233" t="s">
        <v>298</v>
      </c>
      <c r="B60" s="233"/>
      <c r="C60" s="234"/>
      <c r="D60" s="234"/>
      <c r="E60" s="234"/>
      <c r="F60" s="234"/>
      <c r="G60" s="233"/>
      <c r="H60" s="233"/>
      <c r="I60" s="235"/>
    </row>
    <row r="61" spans="1:29" x14ac:dyDescent="0.25">
      <c r="A61" s="850" t="e">
        <f>#REF!</f>
        <v>#REF!</v>
      </c>
      <c r="B61" s="850"/>
      <c r="C61" s="850"/>
      <c r="D61" s="850"/>
      <c r="E61" s="850"/>
      <c r="F61" s="850"/>
      <c r="G61" s="850"/>
      <c r="H61" s="850"/>
      <c r="I61" s="850"/>
    </row>
    <row r="62" spans="1:29" x14ac:dyDescent="0.25">
      <c r="A62" s="233" t="s">
        <v>279</v>
      </c>
      <c r="B62" s="233"/>
      <c r="C62" s="234" t="e">
        <f>#REF!</f>
        <v>#REF!</v>
      </c>
      <c r="D62" s="234" t="e">
        <f>#REF!</f>
        <v>#REF!</v>
      </c>
      <c r="E62" s="234" t="e">
        <f>#REF!</f>
        <v>#REF!</v>
      </c>
      <c r="F62" s="234" t="e">
        <f>#REF!</f>
        <v>#REF!</v>
      </c>
      <c r="G62" s="233"/>
      <c r="H62" s="233"/>
      <c r="I62" s="235" t="e">
        <f>#REF!</f>
        <v>#REF!</v>
      </c>
      <c r="AC62" s="228" t="e">
        <f>#REF!</f>
        <v>#REF!</v>
      </c>
    </row>
    <row r="63" spans="1:29" x14ac:dyDescent="0.25">
      <c r="A63" s="233" t="s">
        <v>298</v>
      </c>
      <c r="B63" s="233"/>
      <c r="C63" s="234"/>
      <c r="D63" s="234"/>
      <c r="E63" s="234"/>
      <c r="F63" s="234"/>
      <c r="G63" s="233"/>
      <c r="H63" s="233"/>
      <c r="I63" s="235"/>
    </row>
    <row r="64" spans="1:29" x14ac:dyDescent="0.25">
      <c r="A64" s="850" t="e">
        <f>#REF!</f>
        <v>#REF!</v>
      </c>
      <c r="B64" s="850"/>
      <c r="C64" s="850"/>
      <c r="D64" s="850"/>
      <c r="E64" s="850"/>
      <c r="F64" s="850"/>
      <c r="G64" s="850"/>
      <c r="H64" s="850"/>
      <c r="I64" s="850"/>
    </row>
    <row r="65" spans="1:29" x14ac:dyDescent="0.25">
      <c r="A65" s="233" t="s">
        <v>279</v>
      </c>
      <c r="B65" s="233"/>
      <c r="C65" s="234" t="e">
        <f>#REF!</f>
        <v>#REF!</v>
      </c>
      <c r="D65" s="234" t="e">
        <f>#REF!</f>
        <v>#REF!</v>
      </c>
      <c r="E65" s="234" t="e">
        <f>#REF!</f>
        <v>#REF!</v>
      </c>
      <c r="F65" s="234" t="e">
        <f>#REF!</f>
        <v>#REF!</v>
      </c>
      <c r="G65" s="233"/>
      <c r="H65" s="233"/>
      <c r="I65" s="235" t="e">
        <f>#REF!</f>
        <v>#REF!</v>
      </c>
      <c r="AC65" s="228" t="e">
        <f>#REF!</f>
        <v>#REF!</v>
      </c>
    </row>
    <row r="66" spans="1:29" x14ac:dyDescent="0.25">
      <c r="A66" s="233" t="s">
        <v>298</v>
      </c>
      <c r="B66" s="233"/>
      <c r="C66" s="234"/>
      <c r="D66" s="234"/>
      <c r="E66" s="234"/>
      <c r="F66" s="234"/>
      <c r="G66" s="233"/>
      <c r="H66" s="233"/>
      <c r="I66" s="235"/>
    </row>
    <row r="67" spans="1:29" x14ac:dyDescent="0.25">
      <c r="A67" s="850" t="e">
        <f>#REF!</f>
        <v>#REF!</v>
      </c>
      <c r="B67" s="850"/>
      <c r="C67" s="850"/>
      <c r="D67" s="850"/>
      <c r="E67" s="850"/>
      <c r="F67" s="850"/>
      <c r="G67" s="850"/>
      <c r="H67" s="850"/>
      <c r="I67" s="850"/>
    </row>
    <row r="68" spans="1:29" x14ac:dyDescent="0.25">
      <c r="A68" s="233" t="s">
        <v>271</v>
      </c>
      <c r="B68" s="233"/>
      <c r="C68" s="234" t="e">
        <f>#REF!</f>
        <v>#REF!</v>
      </c>
      <c r="D68" s="234" t="e">
        <f>#REF!</f>
        <v>#REF!</v>
      </c>
      <c r="E68" s="234" t="e">
        <f>#REF!</f>
        <v>#REF!</v>
      </c>
      <c r="F68" s="234" t="e">
        <f>#REF!</f>
        <v>#REF!</v>
      </c>
      <c r="G68" s="233"/>
      <c r="H68" s="233"/>
      <c r="I68" s="235" t="e">
        <f>#REF!</f>
        <v>#REF!</v>
      </c>
      <c r="AC68" s="228" t="e">
        <f>#REF!</f>
        <v>#REF!</v>
      </c>
    </row>
    <row r="69" spans="1:29" x14ac:dyDescent="0.25">
      <c r="A69" s="233" t="s">
        <v>298</v>
      </c>
      <c r="B69" s="233"/>
      <c r="C69" s="234"/>
      <c r="D69" s="234"/>
      <c r="E69" s="234"/>
      <c r="F69" s="234"/>
      <c r="G69" s="233"/>
      <c r="H69" s="233"/>
      <c r="I69" s="235"/>
    </row>
    <row r="70" spans="1:29" x14ac:dyDescent="0.25">
      <c r="A70" s="850" t="e">
        <f>#REF!</f>
        <v>#REF!</v>
      </c>
      <c r="B70" s="850"/>
      <c r="C70" s="850"/>
      <c r="D70" s="850"/>
      <c r="E70" s="850"/>
      <c r="F70" s="850"/>
      <c r="G70" s="850"/>
      <c r="H70" s="850"/>
      <c r="I70" s="850"/>
    </row>
    <row r="71" spans="1:29" x14ac:dyDescent="0.25">
      <c r="A71" s="233" t="s">
        <v>279</v>
      </c>
      <c r="B71" s="233"/>
      <c r="C71" s="234" t="e">
        <f>#REF!</f>
        <v>#REF!</v>
      </c>
      <c r="D71" s="234" t="e">
        <f>#REF!</f>
        <v>#REF!</v>
      </c>
      <c r="E71" s="234" t="e">
        <f>#REF!</f>
        <v>#REF!</v>
      </c>
      <c r="F71" s="234" t="e">
        <f>#REF!</f>
        <v>#REF!</v>
      </c>
      <c r="G71" s="233"/>
      <c r="H71" s="233"/>
      <c r="I71" s="235" t="e">
        <f>#REF!</f>
        <v>#REF!</v>
      </c>
      <c r="AC71" s="228" t="e">
        <f>#REF!</f>
        <v>#REF!</v>
      </c>
    </row>
    <row r="72" spans="1:29" x14ac:dyDescent="0.25">
      <c r="A72" s="233" t="s">
        <v>298</v>
      </c>
      <c r="B72" s="233"/>
      <c r="C72" s="234"/>
      <c r="D72" s="234"/>
      <c r="E72" s="234"/>
      <c r="F72" s="234"/>
      <c r="G72" s="233"/>
      <c r="H72" s="233"/>
      <c r="I72" s="235"/>
    </row>
    <row r="73" spans="1:29" x14ac:dyDescent="0.25">
      <c r="A73" s="850" t="e">
        <f>#REF!</f>
        <v>#REF!</v>
      </c>
      <c r="B73" s="850"/>
      <c r="C73" s="850"/>
      <c r="D73" s="850"/>
      <c r="E73" s="850"/>
      <c r="F73" s="850"/>
      <c r="G73" s="850"/>
      <c r="H73" s="850"/>
      <c r="I73" s="850"/>
    </row>
    <row r="74" spans="1:29" x14ac:dyDescent="0.25">
      <c r="A74" s="233" t="s">
        <v>279</v>
      </c>
      <c r="B74" s="233"/>
      <c r="C74" s="234" t="e">
        <f>#REF!</f>
        <v>#REF!</v>
      </c>
      <c r="D74" s="234" t="e">
        <f>#REF!</f>
        <v>#REF!</v>
      </c>
      <c r="E74" s="234" t="e">
        <f>#REF!</f>
        <v>#REF!</v>
      </c>
      <c r="F74" s="234" t="e">
        <f>#REF!</f>
        <v>#REF!</v>
      </c>
      <c r="G74" s="233"/>
      <c r="H74" s="233"/>
      <c r="I74" s="235" t="e">
        <f>#REF!</f>
        <v>#REF!</v>
      </c>
      <c r="AC74" s="228" t="e">
        <f>#REF!</f>
        <v>#REF!</v>
      </c>
    </row>
    <row r="75" spans="1:29" x14ac:dyDescent="0.25">
      <c r="A75" s="233" t="s">
        <v>298</v>
      </c>
      <c r="B75" s="233"/>
      <c r="C75" s="234"/>
      <c r="D75" s="234"/>
      <c r="E75" s="234"/>
      <c r="F75" s="234"/>
      <c r="G75" s="233"/>
      <c r="H75" s="233"/>
      <c r="I75" s="235"/>
    </row>
    <row r="76" spans="1:29" x14ac:dyDescent="0.25">
      <c r="A76" s="850"/>
      <c r="B76" s="850"/>
      <c r="C76" s="850"/>
      <c r="D76" s="850"/>
      <c r="E76" s="850"/>
      <c r="F76" s="850"/>
      <c r="G76" s="850"/>
      <c r="H76" s="850"/>
      <c r="I76" s="850"/>
    </row>
    <row r="77" spans="1:29" x14ac:dyDescent="0.25">
      <c r="A77" s="852" t="e">
        <f>#REF!</f>
        <v>#REF!</v>
      </c>
      <c r="B77" s="852"/>
      <c r="C77" s="852"/>
      <c r="D77" s="852"/>
      <c r="E77" s="852"/>
      <c r="F77" s="852"/>
      <c r="G77" s="852"/>
      <c r="H77" s="852"/>
      <c r="I77" s="852"/>
      <c r="AC77" s="228" t="s">
        <v>63</v>
      </c>
    </row>
    <row r="78" spans="1:29" x14ac:dyDescent="0.25">
      <c r="A78" s="233" t="s">
        <v>271</v>
      </c>
      <c r="B78" s="233"/>
      <c r="C78" s="234" t="e">
        <f>#REF!</f>
        <v>#REF!</v>
      </c>
      <c r="D78" s="234" t="e">
        <f>#REF!</f>
        <v>#REF!</v>
      </c>
      <c r="E78" s="234" t="e">
        <f>#REF!</f>
        <v>#REF!</v>
      </c>
      <c r="F78" s="234" t="e">
        <f>#REF!</f>
        <v>#REF!</v>
      </c>
      <c r="G78" s="233"/>
      <c r="H78" s="233"/>
      <c r="I78" s="235" t="e">
        <f>#REF!</f>
        <v>#REF!</v>
      </c>
    </row>
    <row r="79" spans="1:29" x14ac:dyDescent="0.25">
      <c r="A79" s="233" t="s">
        <v>298</v>
      </c>
    </row>
    <row r="81" spans="1:9" x14ac:dyDescent="0.25">
      <c r="A81" s="853"/>
      <c r="B81" s="853"/>
      <c r="C81" s="853"/>
      <c r="D81" s="853"/>
      <c r="E81" s="853"/>
      <c r="F81" s="853"/>
      <c r="G81" s="853"/>
      <c r="H81" s="853"/>
      <c r="I81" s="853"/>
    </row>
    <row r="82" spans="1:9" x14ac:dyDescent="0.25">
      <c r="A82" s="241"/>
      <c r="B82" s="239"/>
      <c r="C82" s="240"/>
      <c r="D82" s="240"/>
      <c r="E82" s="240"/>
      <c r="F82" s="240"/>
      <c r="G82" s="239"/>
      <c r="H82" s="241"/>
      <c r="I82" s="242"/>
    </row>
    <row r="83" spans="1:9" x14ac:dyDescent="0.25">
      <c r="A83" s="244"/>
      <c r="B83" s="239"/>
      <c r="C83" s="240"/>
      <c r="D83" s="240"/>
      <c r="E83" s="240"/>
      <c r="F83" s="240"/>
      <c r="G83" s="239"/>
      <c r="H83" s="241"/>
      <c r="I83" s="242"/>
    </row>
    <row r="85" spans="1:9" x14ac:dyDescent="0.25">
      <c r="A85" s="853"/>
      <c r="B85" s="853"/>
      <c r="C85" s="853"/>
      <c r="D85" s="853"/>
      <c r="E85" s="853"/>
      <c r="F85" s="853"/>
      <c r="G85" s="853"/>
      <c r="H85" s="853"/>
      <c r="I85" s="853"/>
    </row>
    <row r="86" spans="1:9" x14ac:dyDescent="0.25">
      <c r="A86" s="241"/>
      <c r="B86" s="239"/>
      <c r="C86" s="240"/>
      <c r="D86" s="240"/>
      <c r="E86" s="240"/>
      <c r="F86" s="240"/>
      <c r="G86" s="239"/>
      <c r="H86" s="241"/>
      <c r="I86" s="242"/>
    </row>
    <row r="87" spans="1:9" x14ac:dyDescent="0.25">
      <c r="A87" s="244"/>
      <c r="B87" s="239"/>
      <c r="C87" s="240"/>
      <c r="D87" s="240"/>
      <c r="E87" s="240"/>
      <c r="F87" s="240"/>
      <c r="G87" s="239"/>
      <c r="H87" s="241"/>
      <c r="I87" s="242"/>
    </row>
    <row r="88" spans="1:9" x14ac:dyDescent="0.25">
      <c r="A88" s="245"/>
      <c r="B88" s="246"/>
      <c r="C88" s="247"/>
      <c r="D88" s="247"/>
      <c r="E88" s="247"/>
      <c r="F88" s="247"/>
      <c r="G88" s="246"/>
      <c r="H88" s="245"/>
      <c r="I88" s="248"/>
    </row>
    <row r="89" spans="1:9" x14ac:dyDescent="0.25">
      <c r="A89" s="853"/>
      <c r="B89" s="853"/>
      <c r="C89" s="853"/>
      <c r="D89" s="853"/>
      <c r="E89" s="853"/>
      <c r="F89" s="853"/>
      <c r="G89" s="853"/>
      <c r="H89" s="853"/>
      <c r="I89" s="853"/>
    </row>
    <row r="90" spans="1:9" x14ac:dyDescent="0.25">
      <c r="A90" s="241"/>
      <c r="B90" s="239"/>
      <c r="C90" s="240"/>
      <c r="D90" s="240"/>
      <c r="E90" s="240"/>
      <c r="F90" s="240"/>
      <c r="G90" s="239"/>
      <c r="H90" s="241"/>
      <c r="I90" s="242"/>
    </row>
    <row r="91" spans="1:9" x14ac:dyDescent="0.25">
      <c r="A91" s="241"/>
      <c r="B91" s="249"/>
      <c r="C91" s="250"/>
      <c r="D91" s="240"/>
      <c r="E91" s="240"/>
      <c r="F91" s="240"/>
      <c r="G91" s="249"/>
      <c r="H91" s="249"/>
      <c r="I91" s="249"/>
    </row>
    <row r="92" spans="1:9" x14ac:dyDescent="0.25">
      <c r="A92" s="241"/>
      <c r="B92" s="249"/>
      <c r="C92" s="250"/>
      <c r="D92" s="240"/>
      <c r="E92" s="240"/>
      <c r="F92" s="240"/>
      <c r="G92" s="249"/>
      <c r="H92" s="249"/>
      <c r="I92" s="242"/>
    </row>
    <row r="93" spans="1:9" x14ac:dyDescent="0.25">
      <c r="A93" s="241"/>
      <c r="B93" s="249"/>
      <c r="C93" s="250"/>
      <c r="D93" s="250"/>
      <c r="E93" s="250"/>
      <c r="F93" s="250"/>
      <c r="G93" s="250"/>
      <c r="H93" s="250"/>
      <c r="I93" s="251"/>
    </row>
    <row r="94" spans="1:9" x14ac:dyDescent="0.25">
      <c r="A94" s="243"/>
      <c r="B94" s="249"/>
      <c r="C94" s="249"/>
      <c r="D94" s="249"/>
      <c r="E94" s="249"/>
      <c r="F94" s="249"/>
      <c r="G94" s="249"/>
      <c r="H94" s="249"/>
      <c r="I94" s="249"/>
    </row>
    <row r="96" spans="1:9" x14ac:dyDescent="0.25">
      <c r="A96" s="853"/>
      <c r="B96" s="853"/>
      <c r="C96" s="853"/>
      <c r="D96" s="853"/>
      <c r="E96" s="853"/>
      <c r="F96" s="853"/>
      <c r="G96" s="853"/>
      <c r="H96" s="853"/>
      <c r="I96" s="853"/>
    </row>
    <row r="97" spans="1:9" x14ac:dyDescent="0.25">
      <c r="A97" s="241"/>
      <c r="B97" s="239"/>
      <c r="C97" s="240"/>
      <c r="D97" s="240"/>
      <c r="E97" s="240"/>
      <c r="F97" s="240"/>
      <c r="G97" s="239"/>
      <c r="H97" s="241"/>
      <c r="I97" s="242"/>
    </row>
    <row r="98" spans="1:9" x14ac:dyDescent="0.25">
      <c r="A98" s="241"/>
      <c r="B98" s="239"/>
      <c r="C98" s="240"/>
      <c r="D98" s="240"/>
      <c r="E98" s="240"/>
      <c r="F98" s="240"/>
      <c r="G98" s="239"/>
      <c r="H98" s="241"/>
      <c r="I98" s="242"/>
    </row>
    <row r="99" spans="1:9" x14ac:dyDescent="0.25">
      <c r="A99" s="241"/>
      <c r="B99" s="239"/>
      <c r="C99" s="240"/>
      <c r="D99" s="240"/>
      <c r="E99" s="240"/>
      <c r="F99" s="240"/>
      <c r="G99" s="239"/>
      <c r="H99" s="241"/>
      <c r="I99" s="242"/>
    </row>
    <row r="100" spans="1:9" x14ac:dyDescent="0.25">
      <c r="A100" s="241"/>
      <c r="B100" s="239"/>
      <c r="C100" s="240"/>
      <c r="D100" s="240"/>
      <c r="E100" s="240"/>
      <c r="F100" s="240"/>
      <c r="G100" s="239"/>
      <c r="H100" s="241"/>
      <c r="I100" s="242"/>
    </row>
    <row r="101" spans="1:9" x14ac:dyDescent="0.25">
      <c r="A101" s="243"/>
      <c r="B101" s="249"/>
      <c r="C101" s="249"/>
      <c r="D101" s="249"/>
      <c r="E101" s="249"/>
      <c r="F101" s="249"/>
      <c r="G101" s="249"/>
      <c r="H101" s="249"/>
      <c r="I101" s="249"/>
    </row>
    <row r="102" spans="1:9" x14ac:dyDescent="0.25">
      <c r="A102" s="853"/>
      <c r="B102" s="853"/>
      <c r="C102" s="853"/>
      <c r="D102" s="853"/>
      <c r="E102" s="853"/>
      <c r="F102" s="853"/>
      <c r="G102" s="853"/>
      <c r="H102" s="853"/>
      <c r="I102" s="853"/>
    </row>
    <row r="103" spans="1:9" x14ac:dyDescent="0.25">
      <c r="A103" s="241"/>
      <c r="B103" s="239"/>
      <c r="C103" s="240"/>
      <c r="D103" s="240"/>
      <c r="E103" s="240"/>
      <c r="F103" s="240"/>
      <c r="G103" s="239"/>
      <c r="H103" s="241"/>
      <c r="I103" s="242"/>
    </row>
    <row r="104" spans="1:9" x14ac:dyDescent="0.25">
      <c r="A104" s="241"/>
      <c r="B104" s="239"/>
      <c r="C104" s="240"/>
      <c r="D104" s="240"/>
      <c r="E104" s="240"/>
      <c r="F104" s="240"/>
      <c r="G104" s="239"/>
      <c r="H104" s="241"/>
      <c r="I104" s="242"/>
    </row>
    <row r="105" spans="1:9" x14ac:dyDescent="0.25">
      <c r="A105" s="243"/>
      <c r="B105" s="249"/>
      <c r="C105" s="249"/>
      <c r="D105" s="249"/>
      <c r="E105" s="249"/>
      <c r="F105" s="249"/>
      <c r="G105" s="249"/>
      <c r="H105" s="249"/>
      <c r="I105" s="249"/>
    </row>
    <row r="106" spans="1:9" x14ac:dyDescent="0.25">
      <c r="A106" s="853"/>
      <c r="B106" s="853"/>
      <c r="C106" s="853"/>
      <c r="D106" s="853"/>
      <c r="E106" s="853"/>
      <c r="F106" s="853"/>
      <c r="G106" s="853"/>
      <c r="H106" s="853"/>
      <c r="I106" s="853"/>
    </row>
    <row r="107" spans="1:9" x14ac:dyDescent="0.25">
      <c r="A107" s="241"/>
      <c r="B107" s="239"/>
      <c r="C107" s="240"/>
      <c r="D107" s="240"/>
      <c r="E107" s="240"/>
      <c r="F107" s="240"/>
      <c r="G107" s="239"/>
      <c r="H107" s="241"/>
      <c r="I107" s="242"/>
    </row>
    <row r="108" spans="1:9" x14ac:dyDescent="0.25">
      <c r="A108" s="241"/>
      <c r="B108" s="239"/>
      <c r="C108" s="240"/>
      <c r="D108" s="240"/>
      <c r="E108" s="240"/>
      <c r="F108" s="240"/>
      <c r="G108" s="239"/>
      <c r="H108" s="241"/>
      <c r="I108" s="242"/>
    </row>
    <row r="109" spans="1:9" x14ac:dyDescent="0.25">
      <c r="A109" s="245"/>
      <c r="B109" s="246"/>
      <c r="C109" s="247"/>
      <c r="D109" s="247"/>
      <c r="E109" s="247"/>
      <c r="F109" s="247"/>
      <c r="G109" s="246"/>
      <c r="H109" s="245"/>
      <c r="I109" s="248"/>
    </row>
    <row r="110" spans="1:9" x14ac:dyDescent="0.25">
      <c r="A110" s="853"/>
      <c r="B110" s="853"/>
      <c r="C110" s="853"/>
      <c r="D110" s="853"/>
      <c r="E110" s="853"/>
      <c r="F110" s="853"/>
      <c r="G110" s="853"/>
      <c r="H110" s="853"/>
      <c r="I110" s="853"/>
    </row>
    <row r="111" spans="1:9" x14ac:dyDescent="0.25">
      <c r="A111" s="241"/>
      <c r="B111" s="239"/>
      <c r="C111" s="240"/>
      <c r="D111" s="240"/>
      <c r="E111" s="240"/>
      <c r="F111" s="240"/>
      <c r="G111" s="239"/>
      <c r="H111" s="241"/>
      <c r="I111" s="242"/>
    </row>
    <row r="112" spans="1:9" x14ac:dyDescent="0.25">
      <c r="A112" s="241"/>
      <c r="B112" s="239"/>
      <c r="C112" s="240"/>
      <c r="D112" s="240"/>
      <c r="E112" s="240"/>
      <c r="F112" s="240"/>
      <c r="G112" s="239"/>
      <c r="H112" s="241"/>
      <c r="I112" s="242"/>
    </row>
    <row r="113" spans="1:9" x14ac:dyDescent="0.25">
      <c r="A113" s="243"/>
      <c r="B113" s="249"/>
      <c r="C113" s="249"/>
      <c r="D113" s="249"/>
      <c r="E113" s="249"/>
      <c r="F113" s="249"/>
      <c r="G113" s="249"/>
      <c r="H113" s="249"/>
      <c r="I113" s="249"/>
    </row>
    <row r="114" spans="1:9" x14ac:dyDescent="0.25">
      <c r="A114" s="853"/>
      <c r="B114" s="853"/>
      <c r="C114" s="853"/>
      <c r="D114" s="853"/>
      <c r="E114" s="853"/>
      <c r="F114" s="853"/>
      <c r="G114" s="853"/>
      <c r="H114" s="853"/>
      <c r="I114" s="853"/>
    </row>
    <row r="115" spans="1:9" x14ac:dyDescent="0.25">
      <c r="A115" s="241"/>
      <c r="B115" s="239"/>
      <c r="C115" s="240"/>
      <c r="D115" s="240"/>
      <c r="E115" s="240"/>
      <c r="F115" s="240"/>
      <c r="G115" s="239"/>
      <c r="H115" s="241"/>
      <c r="I115" s="242"/>
    </row>
    <row r="116" spans="1:9" x14ac:dyDescent="0.25">
      <c r="A116" s="241"/>
      <c r="B116" s="239"/>
      <c r="C116" s="240"/>
      <c r="D116" s="240"/>
      <c r="E116" s="240"/>
      <c r="F116" s="240"/>
      <c r="G116" s="239"/>
      <c r="H116" s="241"/>
      <c r="I116" s="242"/>
    </row>
    <row r="119" spans="1:9" x14ac:dyDescent="0.25">
      <c r="A119" s="853"/>
      <c r="B119" s="853"/>
      <c r="C119" s="853"/>
      <c r="D119" s="853"/>
      <c r="E119" s="853"/>
      <c r="F119" s="853"/>
      <c r="G119" s="853"/>
      <c r="H119" s="853"/>
      <c r="I119" s="853"/>
    </row>
    <row r="120" spans="1:9" x14ac:dyDescent="0.25">
      <c r="A120" s="241"/>
      <c r="B120" s="239"/>
      <c r="C120" s="240"/>
      <c r="D120" s="240"/>
      <c r="E120" s="240"/>
      <c r="F120" s="240"/>
      <c r="G120" s="239"/>
      <c r="H120" s="241"/>
      <c r="I120" s="242"/>
    </row>
    <row r="121" spans="1:9" x14ac:dyDescent="0.25">
      <c r="A121" s="244"/>
      <c r="B121" s="239"/>
      <c r="C121" s="240"/>
      <c r="D121" s="240"/>
      <c r="E121" s="240"/>
      <c r="F121" s="240"/>
      <c r="G121" s="239"/>
      <c r="H121" s="241"/>
      <c r="I121" s="242"/>
    </row>
    <row r="124" spans="1:9" x14ac:dyDescent="0.25">
      <c r="A124" s="853"/>
      <c r="B124" s="853"/>
      <c r="C124" s="853"/>
      <c r="D124" s="853"/>
      <c r="E124" s="853"/>
      <c r="F124" s="853"/>
      <c r="G124" s="853"/>
      <c r="H124" s="853"/>
      <c r="I124" s="853"/>
    </row>
    <row r="125" spans="1:9" x14ac:dyDescent="0.25">
      <c r="A125" s="241"/>
      <c r="B125" s="239"/>
      <c r="C125" s="240"/>
      <c r="D125" s="240"/>
      <c r="E125" s="240"/>
      <c r="F125" s="240"/>
      <c r="G125" s="239"/>
      <c r="H125" s="241"/>
      <c r="I125" s="242"/>
    </row>
    <row r="126" spans="1:9" x14ac:dyDescent="0.25">
      <c r="A126" s="244"/>
      <c r="B126" s="239"/>
      <c r="C126" s="240"/>
      <c r="D126" s="240"/>
      <c r="E126" s="240"/>
      <c r="F126" s="240"/>
      <c r="G126" s="239"/>
      <c r="H126" s="241"/>
      <c r="I126" s="242"/>
    </row>
    <row r="129" spans="1:9" x14ac:dyDescent="0.25">
      <c r="A129" s="853"/>
      <c r="B129" s="853"/>
      <c r="C129" s="853"/>
      <c r="D129" s="853"/>
      <c r="E129" s="853"/>
      <c r="F129" s="853"/>
      <c r="G129" s="853"/>
      <c r="H129" s="853"/>
      <c r="I129" s="853"/>
    </row>
    <row r="130" spans="1:9" x14ac:dyDescent="0.25">
      <c r="A130" s="241"/>
      <c r="B130" s="239"/>
      <c r="C130" s="240"/>
      <c r="D130" s="240"/>
      <c r="E130" s="240"/>
      <c r="F130" s="240"/>
      <c r="G130" s="239"/>
      <c r="H130" s="241"/>
      <c r="I130" s="242"/>
    </row>
    <row r="131" spans="1:9" ht="17.25" customHeight="1" x14ac:dyDescent="0.25">
      <c r="A131" s="244"/>
      <c r="B131" s="239"/>
      <c r="C131" s="240"/>
      <c r="D131" s="240"/>
      <c r="E131" s="240"/>
      <c r="F131" s="240"/>
      <c r="G131" s="239"/>
      <c r="H131" s="241"/>
      <c r="I131" s="242"/>
    </row>
    <row r="132" spans="1:9" ht="17.25" customHeight="1" x14ac:dyDescent="0.25">
      <c r="A132" s="241"/>
      <c r="B132" s="239"/>
      <c r="C132" s="240"/>
      <c r="D132" s="240"/>
      <c r="E132" s="240"/>
      <c r="F132" s="240"/>
      <c r="G132" s="239"/>
      <c r="H132" s="241"/>
      <c r="I132" s="242"/>
    </row>
    <row r="133" spans="1:9" ht="17.25" customHeight="1" x14ac:dyDescent="0.25">
      <c r="A133" s="241"/>
      <c r="B133" s="239"/>
      <c r="C133" s="240"/>
      <c r="D133" s="240"/>
      <c r="E133" s="240"/>
      <c r="F133" s="240"/>
      <c r="G133" s="239"/>
      <c r="H133" s="241"/>
      <c r="I133" s="242"/>
    </row>
    <row r="134" spans="1:9" ht="42" customHeight="1" x14ac:dyDescent="0.25">
      <c r="A134" s="854"/>
      <c r="B134" s="855"/>
      <c r="C134" s="855"/>
      <c r="D134" s="855"/>
      <c r="E134" s="855"/>
      <c r="F134" s="855"/>
      <c r="G134" s="855"/>
      <c r="H134" s="855"/>
      <c r="I134" s="855"/>
    </row>
    <row r="135" spans="1:9" ht="33" customHeight="1" x14ac:dyDescent="0.25">
      <c r="A135" s="854"/>
      <c r="B135" s="855"/>
      <c r="C135" s="855"/>
      <c r="D135" s="855"/>
      <c r="E135" s="855"/>
      <c r="F135" s="855"/>
      <c r="G135" s="855"/>
      <c r="H135" s="855"/>
      <c r="I135" s="855"/>
    </row>
    <row r="136" spans="1:9" ht="17.25" customHeight="1" x14ac:dyDescent="0.25">
      <c r="A136" s="854"/>
      <c r="B136" s="854"/>
      <c r="C136" s="854"/>
      <c r="D136" s="854"/>
      <c r="E136" s="854"/>
      <c r="F136" s="854"/>
      <c r="G136" s="854"/>
      <c r="H136" s="854"/>
      <c r="I136" s="854"/>
    </row>
    <row r="137" spans="1:9" ht="17.25" customHeight="1" x14ac:dyDescent="0.25">
      <c r="A137" s="241"/>
      <c r="B137" s="239"/>
      <c r="C137" s="240"/>
      <c r="D137" s="240"/>
      <c r="E137" s="240"/>
      <c r="F137" s="240"/>
      <c r="G137" s="239"/>
      <c r="H137" s="241"/>
      <c r="I137" s="242"/>
    </row>
    <row r="138" spans="1:9" ht="17.25" customHeight="1" x14ac:dyDescent="0.25">
      <c r="A138" s="243"/>
      <c r="B138" s="239"/>
      <c r="C138" s="240"/>
      <c r="D138" s="240"/>
      <c r="E138" s="240"/>
      <c r="F138" s="240"/>
      <c r="G138" s="239"/>
      <c r="H138" s="241"/>
      <c r="I138" s="242"/>
    </row>
    <row r="139" spans="1:9" ht="17.25" customHeight="1" x14ac:dyDescent="0.25">
      <c r="A139" s="241"/>
      <c r="B139" s="239"/>
      <c r="C139" s="240"/>
      <c r="D139" s="240"/>
      <c r="E139" s="240"/>
      <c r="F139" s="240"/>
      <c r="G139" s="239"/>
      <c r="H139" s="241"/>
      <c r="I139" s="242"/>
    </row>
    <row r="140" spans="1:9" ht="17.25" customHeight="1" x14ac:dyDescent="0.25">
      <c r="A140" s="241"/>
      <c r="B140" s="239"/>
      <c r="C140" s="240"/>
      <c r="D140" s="240"/>
      <c r="E140" s="240"/>
      <c r="F140" s="240"/>
      <c r="G140" s="239"/>
      <c r="H140" s="241"/>
      <c r="I140" s="242"/>
    </row>
    <row r="141" spans="1:9" ht="17.25" customHeight="1" x14ac:dyDescent="0.25">
      <c r="A141" s="241"/>
      <c r="B141" s="239"/>
      <c r="C141" s="240"/>
      <c r="D141" s="240"/>
      <c r="E141" s="240"/>
      <c r="F141" s="240"/>
      <c r="G141" s="239"/>
      <c r="H141" s="241"/>
      <c r="I141" s="242"/>
    </row>
    <row r="142" spans="1:9" ht="17.25" customHeight="1" x14ac:dyDescent="0.25">
      <c r="A142" s="853"/>
      <c r="B142" s="853"/>
      <c r="C142" s="853"/>
      <c r="D142" s="853"/>
      <c r="E142" s="853"/>
      <c r="F142" s="853"/>
      <c r="G142" s="853"/>
      <c r="H142" s="853"/>
      <c r="I142" s="853"/>
    </row>
    <row r="143" spans="1:9" ht="17.25" customHeight="1" x14ac:dyDescent="0.25">
      <c r="A143" s="241"/>
      <c r="B143" s="239"/>
      <c r="C143" s="240"/>
      <c r="D143" s="240"/>
      <c r="E143" s="240"/>
      <c r="F143" s="240"/>
      <c r="G143" s="239"/>
      <c r="H143" s="241"/>
      <c r="I143" s="242"/>
    </row>
    <row r="144" spans="1:9" ht="17.25" customHeight="1" x14ac:dyDescent="0.25">
      <c r="A144" s="241"/>
      <c r="B144" s="239"/>
      <c r="C144" s="240"/>
      <c r="D144" s="240"/>
      <c r="E144" s="240"/>
      <c r="F144" s="240"/>
      <c r="G144" s="239"/>
      <c r="H144" s="241"/>
      <c r="I144" s="242"/>
    </row>
    <row r="145" spans="1:9" ht="17.25" customHeight="1" x14ac:dyDescent="0.25">
      <c r="A145" s="241"/>
      <c r="B145" s="239"/>
      <c r="C145" s="240"/>
      <c r="D145" s="240"/>
      <c r="E145" s="240"/>
      <c r="F145" s="240"/>
      <c r="G145" s="239"/>
      <c r="H145" s="241"/>
      <c r="I145" s="242"/>
    </row>
    <row r="146" spans="1:9" ht="17.25" customHeight="1" x14ac:dyDescent="0.25">
      <c r="A146" s="853"/>
      <c r="B146" s="853"/>
      <c r="C146" s="853"/>
      <c r="D146" s="853"/>
      <c r="E146" s="853"/>
      <c r="F146" s="853"/>
      <c r="G146" s="853"/>
      <c r="H146" s="853"/>
      <c r="I146" s="853"/>
    </row>
    <row r="147" spans="1:9" ht="17.25" customHeight="1" x14ac:dyDescent="0.25">
      <c r="A147" s="241"/>
      <c r="B147" s="239"/>
      <c r="C147" s="240"/>
      <c r="D147" s="240"/>
      <c r="E147" s="240"/>
      <c r="F147" s="240"/>
      <c r="G147" s="239"/>
      <c r="H147" s="241"/>
      <c r="I147" s="242"/>
    </row>
    <row r="148" spans="1:9" ht="17.25" customHeight="1" x14ac:dyDescent="0.25">
      <c r="A148" s="241"/>
      <c r="B148" s="249"/>
      <c r="C148" s="249"/>
      <c r="D148" s="249"/>
      <c r="E148" s="249"/>
      <c r="F148" s="249"/>
      <c r="G148" s="249"/>
      <c r="H148" s="249"/>
      <c r="I148" s="249"/>
    </row>
    <row r="149" spans="1:9" ht="17.25" customHeight="1" x14ac:dyDescent="0.25">
      <c r="A149" s="241"/>
      <c r="B149" s="239"/>
      <c r="C149" s="240"/>
      <c r="D149" s="240"/>
      <c r="E149" s="240"/>
      <c r="F149" s="240"/>
      <c r="G149" s="239"/>
      <c r="H149" s="241"/>
      <c r="I149" s="242"/>
    </row>
    <row r="150" spans="1:9" ht="17.25" customHeight="1" x14ac:dyDescent="0.25">
      <c r="A150" s="853"/>
      <c r="B150" s="853"/>
      <c r="C150" s="853"/>
      <c r="D150" s="853"/>
      <c r="E150" s="853"/>
      <c r="F150" s="853"/>
      <c r="G150" s="853"/>
      <c r="H150" s="853"/>
      <c r="I150" s="853"/>
    </row>
    <row r="151" spans="1:9" ht="17.25" customHeight="1" x14ac:dyDescent="0.25">
      <c r="A151" s="241"/>
      <c r="B151" s="239"/>
      <c r="C151" s="240"/>
      <c r="D151" s="240"/>
      <c r="E151" s="240"/>
      <c r="F151" s="240"/>
      <c r="G151" s="239"/>
      <c r="H151" s="241"/>
      <c r="I151" s="242"/>
    </row>
    <row r="152" spans="1:9" ht="17.25" customHeight="1" x14ac:dyDescent="0.25">
      <c r="A152" s="241"/>
      <c r="B152" s="249"/>
      <c r="C152" s="249"/>
      <c r="D152" s="249"/>
      <c r="E152" s="249"/>
      <c r="F152" s="249"/>
      <c r="G152" s="249"/>
      <c r="H152" s="249"/>
      <c r="I152" s="249"/>
    </row>
    <row r="153" spans="1:9" ht="17.25" customHeight="1" x14ac:dyDescent="0.25">
      <c r="A153" s="241"/>
      <c r="B153" s="239"/>
      <c r="C153" s="240"/>
      <c r="D153" s="240"/>
      <c r="E153" s="240"/>
      <c r="F153" s="240"/>
      <c r="G153" s="239"/>
      <c r="H153" s="241"/>
      <c r="I153" s="242"/>
    </row>
    <row r="154" spans="1:9" ht="17.25" customHeight="1" x14ac:dyDescent="0.25">
      <c r="A154" s="241"/>
      <c r="B154" s="239"/>
      <c r="C154" s="240"/>
      <c r="D154" s="240"/>
      <c r="E154" s="240"/>
      <c r="F154" s="240"/>
      <c r="G154" s="239"/>
      <c r="H154" s="241"/>
      <c r="I154" s="242"/>
    </row>
    <row r="155" spans="1:9" ht="17.25" customHeight="1" x14ac:dyDescent="0.25">
      <c r="A155" s="241"/>
      <c r="B155" s="249"/>
      <c r="C155" s="249"/>
      <c r="D155" s="240"/>
      <c r="E155" s="240"/>
      <c r="F155" s="240"/>
      <c r="G155" s="239"/>
      <c r="H155" s="241"/>
      <c r="I155" s="242"/>
    </row>
    <row r="156" spans="1:9" ht="17.25" customHeight="1" x14ac:dyDescent="0.25">
      <c r="A156" s="243"/>
      <c r="B156" s="249"/>
      <c r="C156" s="249"/>
      <c r="D156" s="240"/>
      <c r="E156" s="240"/>
      <c r="F156" s="240"/>
      <c r="G156" s="239"/>
      <c r="H156" s="241"/>
      <c r="I156" s="242"/>
    </row>
    <row r="157" spans="1:9" ht="17.25" customHeight="1" x14ac:dyDescent="0.25">
      <c r="A157" s="241"/>
      <c r="B157" s="239"/>
      <c r="C157" s="240"/>
      <c r="D157" s="240"/>
      <c r="E157" s="240"/>
      <c r="F157" s="240"/>
      <c r="G157" s="239"/>
      <c r="H157" s="241"/>
      <c r="I157" s="242"/>
    </row>
    <row r="158" spans="1:9" ht="17.25" customHeight="1" x14ac:dyDescent="0.25">
      <c r="A158" s="241"/>
      <c r="B158" s="239"/>
      <c r="C158" s="240"/>
      <c r="D158" s="240"/>
      <c r="E158" s="240"/>
      <c r="F158" s="240"/>
      <c r="G158" s="239"/>
      <c r="H158" s="241"/>
      <c r="I158" s="242"/>
    </row>
    <row r="159" spans="1:9" ht="17.25" customHeight="1" x14ac:dyDescent="0.25">
      <c r="A159" s="241"/>
      <c r="B159" s="239"/>
      <c r="C159" s="240"/>
      <c r="D159" s="240"/>
      <c r="E159" s="240"/>
      <c r="F159" s="240"/>
      <c r="G159" s="239"/>
      <c r="H159" s="241"/>
      <c r="I159" s="242"/>
    </row>
    <row r="160" spans="1:9" ht="17.25" customHeight="1" x14ac:dyDescent="0.25">
      <c r="A160" s="241"/>
      <c r="B160" s="239"/>
      <c r="C160" s="240"/>
      <c r="D160" s="240"/>
      <c r="E160" s="240"/>
      <c r="F160" s="240"/>
      <c r="G160" s="239"/>
      <c r="H160" s="241"/>
      <c r="I160" s="242"/>
    </row>
    <row r="161" spans="1:9" ht="17.25" customHeight="1" x14ac:dyDescent="0.25">
      <c r="A161" s="241"/>
      <c r="B161" s="239"/>
      <c r="C161" s="240"/>
      <c r="D161" s="240"/>
      <c r="E161" s="240"/>
      <c r="F161" s="240"/>
      <c r="G161" s="239"/>
      <c r="H161" s="241"/>
      <c r="I161" s="242"/>
    </row>
    <row r="162" spans="1:9" ht="17.25" customHeight="1" x14ac:dyDescent="0.25">
      <c r="A162" s="241"/>
      <c r="B162" s="239"/>
      <c r="C162" s="240"/>
      <c r="D162" s="240"/>
      <c r="E162" s="240"/>
      <c r="F162" s="240"/>
      <c r="G162" s="239"/>
      <c r="H162" s="241"/>
      <c r="I162" s="242"/>
    </row>
    <row r="163" spans="1:9" ht="17.25" customHeight="1" x14ac:dyDescent="0.25">
      <c r="A163" s="241"/>
      <c r="B163" s="239"/>
      <c r="C163" s="240"/>
      <c r="D163" s="240"/>
      <c r="E163" s="240"/>
      <c r="F163" s="240"/>
      <c r="G163" s="239"/>
      <c r="H163" s="241"/>
      <c r="I163" s="242"/>
    </row>
    <row r="164" spans="1:9" ht="17.25" customHeight="1" x14ac:dyDescent="0.25">
      <c r="A164" s="241"/>
      <c r="B164" s="239"/>
      <c r="C164" s="240"/>
      <c r="D164" s="240"/>
      <c r="E164" s="240"/>
      <c r="F164" s="240"/>
      <c r="G164" s="239"/>
      <c r="H164" s="241"/>
      <c r="I164" s="242"/>
    </row>
    <row r="165" spans="1:9" ht="17.25" customHeight="1" x14ac:dyDescent="0.25">
      <c r="A165" s="241"/>
      <c r="B165" s="239"/>
      <c r="C165" s="240"/>
      <c r="D165" s="240"/>
      <c r="E165" s="240"/>
      <c r="F165" s="240"/>
      <c r="G165" s="239"/>
      <c r="H165" s="241"/>
      <c r="I165" s="242"/>
    </row>
    <row r="166" spans="1:9" ht="17.25" customHeight="1" x14ac:dyDescent="0.25">
      <c r="A166" s="241"/>
      <c r="B166" s="239"/>
      <c r="C166" s="240"/>
      <c r="D166" s="240"/>
      <c r="E166" s="240"/>
      <c r="F166" s="240"/>
      <c r="G166" s="239"/>
      <c r="H166" s="241"/>
      <c r="I166" s="242"/>
    </row>
    <row r="167" spans="1:9" ht="17.25" customHeight="1" x14ac:dyDescent="0.25">
      <c r="A167" s="241"/>
      <c r="B167" s="239"/>
      <c r="C167" s="240"/>
      <c r="D167" s="240"/>
      <c r="E167" s="240"/>
      <c r="F167" s="240"/>
      <c r="G167" s="239"/>
      <c r="H167" s="241"/>
      <c r="I167" s="242"/>
    </row>
    <row r="168" spans="1:9" ht="17.25" customHeight="1" x14ac:dyDescent="0.25">
      <c r="A168" s="241"/>
      <c r="B168" s="239"/>
      <c r="C168" s="240"/>
      <c r="D168" s="240"/>
      <c r="E168" s="240"/>
      <c r="F168" s="240"/>
      <c r="G168" s="239"/>
      <c r="H168" s="241"/>
      <c r="I168" s="242"/>
    </row>
    <row r="169" spans="1:9" ht="17.25" customHeight="1" x14ac:dyDescent="0.25">
      <c r="A169" s="241"/>
      <c r="B169" s="239"/>
      <c r="C169" s="240"/>
      <c r="D169" s="240"/>
      <c r="E169" s="240"/>
      <c r="F169" s="240"/>
      <c r="G169" s="239"/>
      <c r="H169" s="241"/>
      <c r="I169" s="242"/>
    </row>
    <row r="170" spans="1:9" ht="17.25" customHeight="1" x14ac:dyDescent="0.25">
      <c r="A170" s="241"/>
      <c r="B170" s="239"/>
      <c r="C170" s="240"/>
      <c r="D170" s="240"/>
      <c r="E170" s="240"/>
      <c r="F170" s="240"/>
      <c r="G170" s="239"/>
      <c r="H170" s="241"/>
      <c r="I170" s="242"/>
    </row>
    <row r="171" spans="1:9" ht="17.25" customHeight="1" x14ac:dyDescent="0.25">
      <c r="A171" s="241"/>
      <c r="B171" s="239"/>
      <c r="C171" s="240"/>
      <c r="D171" s="240"/>
      <c r="E171" s="240"/>
      <c r="F171" s="240"/>
      <c r="G171" s="239"/>
      <c r="H171" s="241"/>
      <c r="I171" s="242"/>
    </row>
    <row r="172" spans="1:9" ht="17.25" customHeight="1" x14ac:dyDescent="0.25">
      <c r="A172" s="245"/>
      <c r="B172" s="246"/>
      <c r="C172" s="247"/>
      <c r="D172" s="247"/>
      <c r="E172" s="247"/>
      <c r="F172" s="247"/>
      <c r="G172" s="246"/>
      <c r="H172" s="245"/>
      <c r="I172" s="248"/>
    </row>
    <row r="173" spans="1:9" ht="17.25" customHeight="1" x14ac:dyDescent="0.25">
      <c r="A173" s="245"/>
      <c r="B173" s="246"/>
      <c r="C173" s="247"/>
      <c r="D173" s="247"/>
      <c r="E173" s="247"/>
      <c r="F173" s="247"/>
      <c r="G173" s="246"/>
      <c r="H173" s="245"/>
      <c r="I173" s="248"/>
    </row>
    <row r="174" spans="1:9" ht="17.25" customHeight="1" x14ac:dyDescent="0.25">
      <c r="A174" s="245"/>
      <c r="B174" s="246"/>
      <c r="C174" s="247"/>
      <c r="D174" s="247"/>
      <c r="E174" s="247"/>
      <c r="F174" s="247"/>
      <c r="G174" s="246"/>
      <c r="H174" s="245"/>
      <c r="I174" s="248"/>
    </row>
    <row r="175" spans="1:9" x14ac:dyDescent="0.25">
      <c r="A175" s="245"/>
      <c r="C175" s="247"/>
      <c r="D175" s="247"/>
      <c r="E175" s="247"/>
      <c r="F175" s="247"/>
      <c r="G175" s="246"/>
      <c r="H175" s="245"/>
      <c r="I175" s="248"/>
    </row>
    <row r="176" spans="1:9" x14ac:dyDescent="0.25">
      <c r="A176" s="252"/>
      <c r="B176" s="253"/>
      <c r="C176" s="254"/>
      <c r="D176" s="254"/>
      <c r="E176" s="254"/>
      <c r="F176" s="255"/>
      <c r="G176" s="254"/>
      <c r="H176" s="254"/>
      <c r="I176" s="248"/>
    </row>
    <row r="177" spans="1:9" x14ac:dyDescent="0.25">
      <c r="A177" s="245"/>
      <c r="C177" s="247"/>
      <c r="D177" s="247"/>
      <c r="E177" s="247"/>
      <c r="F177" s="247"/>
      <c r="G177" s="246"/>
      <c r="H177" s="245"/>
      <c r="I177" s="248"/>
    </row>
    <row r="178" spans="1:9" x14ac:dyDescent="0.25">
      <c r="A178" s="245"/>
      <c r="C178" s="247"/>
      <c r="D178" s="247"/>
      <c r="E178" s="247"/>
      <c r="F178" s="247"/>
      <c r="G178" s="246"/>
      <c r="H178" s="245"/>
      <c r="I178" s="248"/>
    </row>
    <row r="179" spans="1:9" x14ac:dyDescent="0.25">
      <c r="A179" s="245"/>
      <c r="C179" s="247"/>
      <c r="D179" s="247"/>
      <c r="E179" s="247"/>
      <c r="F179" s="247"/>
      <c r="G179" s="246"/>
      <c r="H179" s="245"/>
      <c r="I179" s="248"/>
    </row>
    <row r="180" spans="1:9" x14ac:dyDescent="0.25">
      <c r="A180" s="245"/>
      <c r="C180" s="247"/>
      <c r="D180" s="247"/>
      <c r="E180" s="247"/>
      <c r="F180" s="247"/>
      <c r="G180" s="246"/>
      <c r="H180" s="245"/>
      <c r="I180" s="248"/>
    </row>
    <row r="181" spans="1:9" x14ac:dyDescent="0.25">
      <c r="A181" s="245"/>
      <c r="C181" s="247"/>
      <c r="D181" s="247"/>
      <c r="E181" s="247"/>
      <c r="F181" s="247"/>
      <c r="G181" s="246"/>
      <c r="H181" s="245"/>
      <c r="I181" s="248"/>
    </row>
    <row r="182" spans="1:9" x14ac:dyDescent="0.25">
      <c r="A182" s="245"/>
      <c r="C182" s="247"/>
      <c r="D182" s="247"/>
      <c r="E182" s="247"/>
      <c r="F182" s="247"/>
      <c r="G182" s="246"/>
      <c r="H182" s="245"/>
      <c r="I182" s="248"/>
    </row>
    <row r="183" spans="1:9" hidden="1" x14ac:dyDescent="0.25">
      <c r="A183" s="245"/>
      <c r="C183" s="247"/>
      <c r="D183" s="247"/>
      <c r="E183" s="247"/>
      <c r="F183" s="247"/>
      <c r="G183" s="246"/>
      <c r="H183" s="245"/>
      <c r="I183" s="248"/>
    </row>
    <row r="184" spans="1:9" hidden="1" x14ac:dyDescent="0.25">
      <c r="A184" s="245"/>
      <c r="C184" s="247"/>
      <c r="D184" s="247"/>
      <c r="E184" s="247"/>
      <c r="F184" s="247"/>
      <c r="G184" s="246"/>
      <c r="H184" s="245"/>
      <c r="I184" s="248"/>
    </row>
    <row r="185" spans="1:9" hidden="1" x14ac:dyDescent="0.25">
      <c r="A185" s="245"/>
      <c r="C185" s="247"/>
      <c r="D185" s="247"/>
      <c r="E185" s="247"/>
      <c r="F185" s="247"/>
      <c r="G185" s="246"/>
      <c r="H185" s="245"/>
      <c r="I185" s="248"/>
    </row>
    <row r="186" spans="1:9" hidden="1" x14ac:dyDescent="0.25">
      <c r="A186" s="245"/>
      <c r="C186" s="247"/>
      <c r="D186" s="247"/>
      <c r="E186" s="247"/>
      <c r="F186" s="247"/>
      <c r="G186" s="246"/>
      <c r="H186" s="245"/>
      <c r="I186" s="248"/>
    </row>
    <row r="187" spans="1:9" hidden="1" x14ac:dyDescent="0.25">
      <c r="A187" s="245"/>
      <c r="C187" s="247"/>
      <c r="D187" s="247"/>
      <c r="E187" s="247"/>
      <c r="F187" s="247"/>
      <c r="G187" s="246"/>
      <c r="H187" s="245"/>
      <c r="I187" s="248"/>
    </row>
    <row r="188" spans="1:9" hidden="1" x14ac:dyDescent="0.25">
      <c r="A188" s="245"/>
      <c r="C188" s="247"/>
      <c r="D188" s="247"/>
      <c r="E188" s="247"/>
      <c r="F188" s="247"/>
      <c r="G188" s="246"/>
      <c r="H188" s="245"/>
      <c r="I188" s="248"/>
    </row>
    <row r="189" spans="1:9" hidden="1" x14ac:dyDescent="0.25">
      <c r="A189" s="245"/>
      <c r="C189" s="247"/>
      <c r="D189" s="247"/>
      <c r="E189" s="247"/>
      <c r="F189" s="247"/>
      <c r="G189" s="246"/>
      <c r="H189" s="245"/>
      <c r="I189" s="248"/>
    </row>
    <row r="190" spans="1:9" hidden="1" x14ac:dyDescent="0.25">
      <c r="A190" s="245"/>
      <c r="C190" s="247"/>
      <c r="D190" s="247"/>
      <c r="E190" s="247"/>
      <c r="F190" s="247"/>
      <c r="G190" s="246"/>
      <c r="H190" s="245"/>
      <c r="I190" s="248"/>
    </row>
    <row r="191" spans="1:9" hidden="1" x14ac:dyDescent="0.25">
      <c r="A191" s="245"/>
      <c r="C191" s="247"/>
      <c r="D191" s="247"/>
      <c r="E191" s="247"/>
      <c r="F191" s="247"/>
      <c r="G191" s="246"/>
      <c r="H191" s="245"/>
      <c r="I191" s="248"/>
    </row>
    <row r="192" spans="1:9" hidden="1" x14ac:dyDescent="0.25">
      <c r="A192" s="245"/>
      <c r="C192" s="247"/>
      <c r="D192" s="247"/>
      <c r="E192" s="247"/>
      <c r="F192" s="247"/>
      <c r="G192" s="246"/>
      <c r="H192" s="245"/>
      <c r="I192" s="248"/>
    </row>
    <row r="193" spans="1:9" hidden="1" x14ac:dyDescent="0.25">
      <c r="A193" s="245"/>
      <c r="C193" s="247"/>
      <c r="D193" s="247"/>
      <c r="E193" s="247"/>
      <c r="F193" s="247"/>
      <c r="G193" s="246"/>
      <c r="H193" s="245"/>
      <c r="I193" s="248"/>
    </row>
    <row r="194" spans="1:9" hidden="1" x14ac:dyDescent="0.25">
      <c r="A194" s="245"/>
      <c r="C194" s="247"/>
      <c r="D194" s="247"/>
      <c r="E194" s="247"/>
      <c r="F194" s="247"/>
      <c r="G194" s="246"/>
      <c r="H194" s="245"/>
      <c r="I194" s="248"/>
    </row>
    <row r="195" spans="1:9" hidden="1" x14ac:dyDescent="0.25">
      <c r="A195" s="245"/>
      <c r="C195" s="247"/>
      <c r="D195" s="247"/>
      <c r="E195" s="247"/>
      <c r="F195" s="247"/>
      <c r="G195" s="246"/>
      <c r="H195" s="245"/>
      <c r="I195" s="248"/>
    </row>
    <row r="196" spans="1:9" hidden="1" x14ac:dyDescent="0.25">
      <c r="A196" s="245"/>
      <c r="C196" s="247"/>
      <c r="D196" s="247"/>
      <c r="E196" s="247"/>
      <c r="F196" s="247"/>
      <c r="G196" s="246"/>
      <c r="H196" s="245"/>
      <c r="I196" s="248"/>
    </row>
    <row r="197" spans="1:9" hidden="1" x14ac:dyDescent="0.25">
      <c r="A197" s="245"/>
      <c r="C197" s="247"/>
      <c r="D197" s="247"/>
      <c r="E197" s="247"/>
      <c r="F197" s="247"/>
      <c r="G197" s="246"/>
      <c r="H197" s="245"/>
      <c r="I197" s="248"/>
    </row>
    <row r="198" spans="1:9" hidden="1" x14ac:dyDescent="0.25">
      <c r="A198" s="245"/>
      <c r="C198" s="247"/>
      <c r="D198" s="247"/>
      <c r="E198" s="247"/>
      <c r="F198" s="247"/>
      <c r="G198" s="246"/>
      <c r="H198" s="245"/>
      <c r="I198" s="248"/>
    </row>
    <row r="199" spans="1:9" hidden="1" x14ac:dyDescent="0.25">
      <c r="A199" s="245"/>
      <c r="C199" s="247"/>
      <c r="D199" s="247"/>
      <c r="E199" s="247"/>
      <c r="F199" s="247"/>
      <c r="G199" s="246"/>
      <c r="H199" s="245"/>
      <c r="I199" s="248"/>
    </row>
    <row r="200" spans="1:9" hidden="1" x14ac:dyDescent="0.25">
      <c r="A200" s="245"/>
      <c r="C200" s="247"/>
      <c r="D200" s="247"/>
      <c r="E200" s="247"/>
      <c r="F200" s="247"/>
      <c r="G200" s="246"/>
      <c r="H200" s="245"/>
      <c r="I200" s="248"/>
    </row>
    <row r="201" spans="1:9" hidden="1" x14ac:dyDescent="0.25">
      <c r="A201" s="245"/>
      <c r="C201" s="247"/>
      <c r="D201" s="247"/>
      <c r="E201" s="247"/>
      <c r="F201" s="247"/>
      <c r="G201" s="246"/>
      <c r="H201" s="245"/>
      <c r="I201" s="248"/>
    </row>
    <row r="202" spans="1:9" hidden="1" x14ac:dyDescent="0.25">
      <c r="A202" s="245"/>
      <c r="C202" s="247"/>
      <c r="D202" s="247"/>
      <c r="E202" s="247"/>
      <c r="F202" s="247"/>
      <c r="G202" s="246"/>
      <c r="H202" s="245"/>
      <c r="I202" s="248"/>
    </row>
    <row r="203" spans="1:9" x14ac:dyDescent="0.25">
      <c r="A203" s="245"/>
      <c r="C203" s="247"/>
      <c r="D203" s="247"/>
      <c r="E203" s="247"/>
      <c r="F203" s="247"/>
      <c r="G203" s="246"/>
      <c r="H203" s="245"/>
      <c r="I203" s="248"/>
    </row>
    <row r="204" spans="1:9" x14ac:dyDescent="0.25">
      <c r="A204" s="245"/>
      <c r="C204" s="247"/>
      <c r="D204" s="247"/>
      <c r="E204" s="247"/>
      <c r="F204" s="247"/>
      <c r="G204" s="246"/>
      <c r="H204" s="245"/>
      <c r="I204" s="248"/>
    </row>
    <row r="205" spans="1:9" hidden="1" x14ac:dyDescent="0.25">
      <c r="A205" s="245"/>
      <c r="B205" s="246"/>
      <c r="C205" s="247"/>
      <c r="D205" s="247"/>
      <c r="E205" s="247"/>
      <c r="F205" s="247"/>
      <c r="G205" s="246"/>
      <c r="H205" s="245"/>
      <c r="I205" s="248"/>
    </row>
    <row r="206" spans="1:9" hidden="1" x14ac:dyDescent="0.25">
      <c r="A206" s="245" t="s">
        <v>262</v>
      </c>
      <c r="B206" s="246"/>
      <c r="C206" s="247"/>
      <c r="D206" s="247"/>
      <c r="E206" s="247"/>
      <c r="F206" s="247"/>
      <c r="G206" s="246"/>
      <c r="H206" s="245"/>
      <c r="I206" s="248"/>
    </row>
    <row r="207" spans="1:9" hidden="1" x14ac:dyDescent="0.25">
      <c r="A207" s="245"/>
      <c r="B207" s="246"/>
      <c r="C207" s="247"/>
      <c r="D207" s="247"/>
      <c r="E207" s="247"/>
      <c r="F207" s="247"/>
      <c r="G207" s="246"/>
      <c r="H207" s="245"/>
      <c r="I207" s="248"/>
    </row>
    <row r="208" spans="1:9" hidden="1" x14ac:dyDescent="0.25">
      <c r="A208" s="245" t="s">
        <v>263</v>
      </c>
      <c r="B208" s="246"/>
      <c r="C208" s="247"/>
      <c r="D208" s="247"/>
      <c r="E208" s="247"/>
      <c r="F208" s="247"/>
      <c r="G208" s="246"/>
      <c r="H208" s="245"/>
      <c r="I208" s="248"/>
    </row>
    <row r="209" spans="1:9" hidden="1" x14ac:dyDescent="0.25">
      <c r="A209" s="847" t="s">
        <v>264</v>
      </c>
      <c r="B209" s="847"/>
      <c r="C209" s="847"/>
      <c r="D209" s="847"/>
      <c r="E209" s="847"/>
      <c r="F209" s="847"/>
      <c r="G209" s="847"/>
      <c r="H209" s="847"/>
      <c r="I209" s="847"/>
    </row>
    <row r="210" spans="1:9" hidden="1" x14ac:dyDescent="0.25">
      <c r="A210" s="245" t="s">
        <v>265</v>
      </c>
      <c r="B210" s="246"/>
      <c r="C210" s="247">
        <v>4</v>
      </c>
      <c r="D210" s="247">
        <v>28</v>
      </c>
      <c r="E210" s="247">
        <v>28</v>
      </c>
      <c r="F210" s="247">
        <v>0</v>
      </c>
      <c r="G210" s="246"/>
      <c r="H210" s="245"/>
      <c r="I210" s="248" t="s">
        <v>266</v>
      </c>
    </row>
    <row r="211" spans="1:9" hidden="1" x14ac:dyDescent="0.25">
      <c r="A211" s="245" t="s">
        <v>267</v>
      </c>
      <c r="B211" s="246"/>
      <c r="C211" s="247"/>
      <c r="D211" s="247"/>
      <c r="E211" s="247"/>
      <c r="F211" s="247"/>
      <c r="G211" s="246"/>
      <c r="H211" s="245"/>
      <c r="I211" s="248"/>
    </row>
    <row r="212" spans="1:9" hidden="1" x14ac:dyDescent="0.25">
      <c r="A212" s="245"/>
      <c r="B212" s="246"/>
      <c r="C212" s="247"/>
      <c r="D212" s="247"/>
      <c r="E212" s="247"/>
      <c r="F212" s="247"/>
      <c r="G212" s="246"/>
      <c r="H212" s="245"/>
      <c r="I212" s="248"/>
    </row>
    <row r="213" spans="1:9" hidden="1" x14ac:dyDescent="0.25">
      <c r="A213" s="245"/>
      <c r="B213" s="246"/>
      <c r="C213" s="247"/>
      <c r="D213" s="247"/>
      <c r="E213" s="247"/>
      <c r="F213" s="247"/>
      <c r="G213" s="246"/>
      <c r="H213" s="245"/>
      <c r="I213" s="248"/>
    </row>
    <row r="214" spans="1:9" hidden="1" x14ac:dyDescent="0.25">
      <c r="A214" s="245" t="s">
        <v>268</v>
      </c>
      <c r="B214" s="246"/>
      <c r="C214" s="247"/>
      <c r="D214" s="247"/>
      <c r="E214" s="247"/>
      <c r="F214" s="247"/>
      <c r="G214" s="246"/>
      <c r="H214" s="245"/>
      <c r="I214" s="248"/>
    </row>
    <row r="215" spans="1:9" hidden="1" x14ac:dyDescent="0.25">
      <c r="A215" s="847" t="s">
        <v>76</v>
      </c>
      <c r="B215" s="847"/>
      <c r="C215" s="847"/>
      <c r="D215" s="847"/>
      <c r="E215" s="847"/>
      <c r="F215" s="847"/>
      <c r="G215" s="847"/>
      <c r="H215" s="847"/>
      <c r="I215" s="847"/>
    </row>
    <row r="216" spans="1:9" hidden="1" x14ac:dyDescent="0.25">
      <c r="A216" s="245" t="s">
        <v>265</v>
      </c>
      <c r="B216" s="246"/>
      <c r="C216" s="247">
        <v>4</v>
      </c>
      <c r="D216" s="247">
        <v>28</v>
      </c>
      <c r="E216" s="247">
        <v>0</v>
      </c>
      <c r="F216" s="247">
        <v>28</v>
      </c>
      <c r="G216" s="246"/>
      <c r="H216" s="245"/>
      <c r="I216" s="248" t="s">
        <v>266</v>
      </c>
    </row>
    <row r="217" spans="1:9" hidden="1" x14ac:dyDescent="0.25">
      <c r="A217" s="245" t="s">
        <v>267</v>
      </c>
      <c r="B217" s="246"/>
      <c r="C217" s="247"/>
      <c r="D217" s="247"/>
      <c r="E217" s="247"/>
      <c r="F217" s="247"/>
      <c r="G217" s="246"/>
      <c r="H217" s="245"/>
      <c r="I217" s="248"/>
    </row>
    <row r="218" spans="1:9" hidden="1" x14ac:dyDescent="0.25">
      <c r="A218" s="228"/>
    </row>
    <row r="219" spans="1:9" hidden="1" x14ac:dyDescent="0.25">
      <c r="A219" s="228"/>
    </row>
    <row r="220" spans="1:9" hidden="1" x14ac:dyDescent="0.25">
      <c r="A220" s="228"/>
    </row>
    <row r="221" spans="1:9" hidden="1" x14ac:dyDescent="0.25">
      <c r="A221" s="245" t="s">
        <v>269</v>
      </c>
      <c r="B221" s="246"/>
      <c r="C221" s="247"/>
      <c r="D221" s="247"/>
      <c r="E221" s="247"/>
      <c r="F221" s="247"/>
      <c r="G221" s="246"/>
      <c r="H221" s="245"/>
      <c r="I221" s="248"/>
    </row>
    <row r="222" spans="1:9" hidden="1" x14ac:dyDescent="0.25">
      <c r="A222" s="847" t="s">
        <v>270</v>
      </c>
      <c r="B222" s="847"/>
      <c r="C222" s="847"/>
      <c r="D222" s="847"/>
      <c r="E222" s="847"/>
      <c r="F222" s="847"/>
      <c r="G222" s="847"/>
      <c r="H222" s="847"/>
      <c r="I222" s="847"/>
    </row>
    <row r="223" spans="1:9" hidden="1" x14ac:dyDescent="0.25">
      <c r="A223" s="245" t="s">
        <v>271</v>
      </c>
      <c r="B223" s="246"/>
      <c r="C223" s="247">
        <v>2</v>
      </c>
      <c r="D223" s="247">
        <v>8</v>
      </c>
      <c r="E223" s="247">
        <v>0</v>
      </c>
      <c r="F223" s="247">
        <v>8</v>
      </c>
      <c r="G223" s="246"/>
      <c r="H223" s="245"/>
      <c r="I223" s="248" t="s">
        <v>272</v>
      </c>
    </row>
    <row r="224" spans="1:9" hidden="1" x14ac:dyDescent="0.25">
      <c r="A224" s="245" t="s">
        <v>267</v>
      </c>
      <c r="B224" s="246"/>
      <c r="C224" s="247"/>
      <c r="D224" s="247"/>
      <c r="E224" s="247"/>
      <c r="F224" s="247"/>
      <c r="G224" s="246"/>
      <c r="H224" s="245"/>
      <c r="I224" s="248"/>
    </row>
    <row r="225" spans="1:9" hidden="1" x14ac:dyDescent="0.25">
      <c r="A225" s="228"/>
    </row>
    <row r="226" spans="1:9" hidden="1" x14ac:dyDescent="0.25">
      <c r="A226" s="228"/>
    </row>
    <row r="227" spans="1:9" ht="18" hidden="1" x14ac:dyDescent="0.25">
      <c r="A227" s="256" t="s">
        <v>273</v>
      </c>
      <c r="B227" s="246"/>
      <c r="C227" s="247"/>
      <c r="D227" s="247"/>
      <c r="E227" s="247"/>
      <c r="F227" s="247"/>
      <c r="G227" s="246"/>
      <c r="H227" s="245"/>
      <c r="I227" s="248"/>
    </row>
    <row r="228" spans="1:9" hidden="1" x14ac:dyDescent="0.25">
      <c r="A228" s="228"/>
    </row>
    <row r="229" spans="1:9" hidden="1" x14ac:dyDescent="0.25">
      <c r="A229" s="847" t="s">
        <v>274</v>
      </c>
      <c r="B229" s="847"/>
      <c r="C229" s="847"/>
      <c r="D229" s="847"/>
      <c r="E229" s="847"/>
      <c r="F229" s="847"/>
      <c r="G229" s="847"/>
      <c r="H229" s="847"/>
      <c r="I229" s="847"/>
    </row>
    <row r="230" spans="1:9" hidden="1" x14ac:dyDescent="0.25">
      <c r="A230" s="245" t="s">
        <v>265</v>
      </c>
      <c r="B230" s="246"/>
      <c r="C230" s="247">
        <v>2</v>
      </c>
      <c r="D230" s="247">
        <v>14</v>
      </c>
      <c r="E230" s="247">
        <v>0</v>
      </c>
      <c r="F230" s="247">
        <v>14</v>
      </c>
      <c r="G230" s="246"/>
      <c r="H230" s="245"/>
      <c r="I230" s="248" t="s">
        <v>272</v>
      </c>
    </row>
    <row r="231" spans="1:9" hidden="1" x14ac:dyDescent="0.25">
      <c r="A231" s="245" t="s">
        <v>267</v>
      </c>
      <c r="B231" s="246"/>
      <c r="C231" s="247"/>
      <c r="D231" s="247"/>
      <c r="E231" s="247"/>
      <c r="F231" s="247"/>
      <c r="G231" s="246"/>
      <c r="H231" s="245"/>
      <c r="I231" s="248"/>
    </row>
    <row r="232" spans="1:9" hidden="1" x14ac:dyDescent="0.25">
      <c r="A232" s="257"/>
      <c r="C232" s="258"/>
    </row>
    <row r="233" spans="1:9" hidden="1" x14ac:dyDescent="0.25">
      <c r="A233" s="847" t="s">
        <v>275</v>
      </c>
      <c r="B233" s="847"/>
      <c r="C233" s="847"/>
      <c r="D233" s="847"/>
      <c r="E233" s="847"/>
      <c r="F233" s="847"/>
      <c r="G233" s="847"/>
      <c r="H233" s="847"/>
      <c r="I233" s="847"/>
    </row>
    <row r="234" spans="1:9" hidden="1" x14ac:dyDescent="0.25">
      <c r="A234" s="245" t="s">
        <v>265</v>
      </c>
      <c r="B234" s="246"/>
      <c r="C234" s="247">
        <v>4</v>
      </c>
      <c r="D234" s="247">
        <v>28</v>
      </c>
      <c r="E234" s="247">
        <v>0</v>
      </c>
      <c r="F234" s="247">
        <v>28</v>
      </c>
      <c r="G234" s="246"/>
      <c r="H234" s="245"/>
      <c r="I234" s="248" t="s">
        <v>266</v>
      </c>
    </row>
    <row r="235" spans="1:9" hidden="1" x14ac:dyDescent="0.25">
      <c r="A235" s="245" t="s">
        <v>267</v>
      </c>
      <c r="B235" s="246"/>
      <c r="C235" s="247"/>
      <c r="D235" s="247"/>
      <c r="E235" s="247"/>
      <c r="F235" s="247"/>
      <c r="G235" s="246"/>
      <c r="H235" s="245"/>
      <c r="I235" s="248"/>
    </row>
    <row r="236" spans="1:9" hidden="1" x14ac:dyDescent="0.25">
      <c r="A236" s="257"/>
      <c r="C236" s="258"/>
    </row>
    <row r="237" spans="1:9" hidden="1" x14ac:dyDescent="0.25">
      <c r="A237" s="847" t="s">
        <v>276</v>
      </c>
      <c r="B237" s="847"/>
      <c r="C237" s="847"/>
      <c r="D237" s="847"/>
      <c r="E237" s="847"/>
      <c r="F237" s="847"/>
      <c r="G237" s="847"/>
      <c r="H237" s="847"/>
      <c r="I237" s="847"/>
    </row>
    <row r="238" spans="1:9" hidden="1" x14ac:dyDescent="0.25">
      <c r="A238" s="245" t="s">
        <v>265</v>
      </c>
      <c r="B238" s="246"/>
      <c r="C238" s="247">
        <v>4</v>
      </c>
      <c r="D238" s="247">
        <v>14</v>
      </c>
      <c r="E238" s="247">
        <v>0</v>
      </c>
      <c r="F238" s="247">
        <v>42</v>
      </c>
      <c r="G238" s="246"/>
      <c r="H238" s="245"/>
      <c r="I238" s="248" t="s">
        <v>272</v>
      </c>
    </row>
    <row r="239" spans="1:9" hidden="1" x14ac:dyDescent="0.25">
      <c r="A239" s="245" t="s">
        <v>267</v>
      </c>
      <c r="B239" s="246"/>
      <c r="C239" s="247"/>
      <c r="D239" s="247"/>
      <c r="E239" s="247"/>
      <c r="F239" s="247"/>
      <c r="G239" s="246"/>
      <c r="H239" s="245"/>
      <c r="I239" s="248"/>
    </row>
    <row r="240" spans="1:9" hidden="1" x14ac:dyDescent="0.25"/>
    <row r="241" spans="1:9" hidden="1" x14ac:dyDescent="0.25">
      <c r="A241" s="847" t="s">
        <v>277</v>
      </c>
      <c r="B241" s="847"/>
      <c r="C241" s="847"/>
      <c r="D241" s="847"/>
      <c r="E241" s="847"/>
      <c r="F241" s="847"/>
      <c r="G241" s="847"/>
      <c r="H241" s="847"/>
      <c r="I241" s="847"/>
    </row>
    <row r="242" spans="1:9" hidden="1" x14ac:dyDescent="0.25">
      <c r="A242" s="245" t="s">
        <v>265</v>
      </c>
      <c r="B242" s="246"/>
      <c r="C242" s="247">
        <v>4</v>
      </c>
      <c r="D242" s="247">
        <v>14</v>
      </c>
      <c r="E242" s="247">
        <v>0</v>
      </c>
      <c r="F242" s="247">
        <v>42</v>
      </c>
      <c r="G242" s="246"/>
      <c r="H242" s="245"/>
      <c r="I242" s="248" t="s">
        <v>272</v>
      </c>
    </row>
    <row r="243" spans="1:9" hidden="1" x14ac:dyDescent="0.25">
      <c r="A243" s="245" t="s">
        <v>267</v>
      </c>
      <c r="B243" s="246"/>
      <c r="C243" s="247"/>
      <c r="D243" s="247"/>
      <c r="E243" s="247"/>
      <c r="F243" s="247"/>
      <c r="G243" s="246"/>
      <c r="H243" s="245"/>
      <c r="I243" s="248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847" t="s">
        <v>278</v>
      </c>
      <c r="B247" s="847"/>
      <c r="C247" s="847"/>
      <c r="D247" s="847"/>
      <c r="E247" s="847"/>
      <c r="F247" s="847"/>
      <c r="G247" s="847"/>
      <c r="H247" s="847"/>
      <c r="I247" s="847"/>
    </row>
    <row r="248" spans="1:9" hidden="1" x14ac:dyDescent="0.25">
      <c r="A248" s="245" t="s">
        <v>265</v>
      </c>
      <c r="B248" s="246"/>
      <c r="C248" s="247">
        <v>4</v>
      </c>
      <c r="D248" s="247">
        <v>0</v>
      </c>
      <c r="E248" s="247">
        <v>0</v>
      </c>
      <c r="F248" s="247">
        <v>56</v>
      </c>
      <c r="G248" s="246"/>
      <c r="H248" s="245"/>
      <c r="I248" s="248" t="s">
        <v>272</v>
      </c>
    </row>
    <row r="249" spans="1:9" hidden="1" x14ac:dyDescent="0.25">
      <c r="A249" s="245" t="s">
        <v>271</v>
      </c>
      <c r="B249" s="246"/>
      <c r="C249" s="247">
        <v>4</v>
      </c>
      <c r="D249" s="247">
        <v>0</v>
      </c>
      <c r="E249" s="247">
        <v>0</v>
      </c>
      <c r="F249" s="247">
        <v>32</v>
      </c>
      <c r="G249" s="246"/>
      <c r="H249" s="245"/>
      <c r="I249" s="248"/>
    </row>
    <row r="250" spans="1:9" hidden="1" x14ac:dyDescent="0.25">
      <c r="A250" s="245" t="s">
        <v>279</v>
      </c>
      <c r="B250" s="246"/>
      <c r="C250" s="247">
        <v>4</v>
      </c>
      <c r="D250" s="247">
        <v>0</v>
      </c>
      <c r="E250" s="247">
        <v>0</v>
      </c>
      <c r="F250" s="247">
        <v>32</v>
      </c>
      <c r="G250" s="246"/>
      <c r="H250" s="245"/>
      <c r="I250" s="248" t="s">
        <v>272</v>
      </c>
    </row>
    <row r="251" spans="1:9" hidden="1" x14ac:dyDescent="0.25">
      <c r="A251" s="245" t="s">
        <v>267</v>
      </c>
      <c r="B251" s="246"/>
      <c r="C251" s="247"/>
      <c r="D251" s="247"/>
      <c r="E251" s="247"/>
      <c r="F251" s="247"/>
      <c r="G251" s="246"/>
      <c r="H251" s="245"/>
      <c r="I251" s="248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847" t="s">
        <v>280</v>
      </c>
      <c r="B256" s="847"/>
      <c r="C256" s="847"/>
      <c r="D256" s="847"/>
      <c r="E256" s="847"/>
      <c r="F256" s="847"/>
      <c r="G256" s="847"/>
      <c r="H256" s="847"/>
      <c r="I256" s="847"/>
    </row>
    <row r="257" spans="1:9" hidden="1" x14ac:dyDescent="0.25">
      <c r="A257" s="245" t="s">
        <v>271</v>
      </c>
      <c r="B257" s="246"/>
      <c r="C257" s="247">
        <v>4</v>
      </c>
      <c r="D257" s="247">
        <v>16</v>
      </c>
      <c r="E257" s="247">
        <v>0</v>
      </c>
      <c r="F257" s="247">
        <v>16</v>
      </c>
      <c r="G257" s="246"/>
      <c r="H257" s="245"/>
      <c r="I257" s="248" t="s">
        <v>272</v>
      </c>
    </row>
    <row r="258" spans="1:9" hidden="1" x14ac:dyDescent="0.25">
      <c r="A258" s="245" t="s">
        <v>279</v>
      </c>
      <c r="B258" s="246"/>
      <c r="C258" s="247">
        <v>4</v>
      </c>
      <c r="D258" s="247">
        <v>16</v>
      </c>
      <c r="E258" s="247">
        <v>0</v>
      </c>
      <c r="F258" s="247">
        <v>16</v>
      </c>
      <c r="G258" s="246"/>
      <c r="H258" s="245"/>
      <c r="I258" s="248" t="s">
        <v>266</v>
      </c>
    </row>
    <row r="259" spans="1:9" hidden="1" x14ac:dyDescent="0.25">
      <c r="A259" s="245" t="s">
        <v>267</v>
      </c>
      <c r="B259" s="246"/>
      <c r="C259" s="247"/>
      <c r="D259" s="247"/>
      <c r="E259" s="247"/>
      <c r="F259" s="247"/>
      <c r="G259" s="246"/>
      <c r="H259" s="245"/>
      <c r="I259" s="248"/>
    </row>
    <row r="260" spans="1:9" hidden="1" x14ac:dyDescent="0.25"/>
    <row r="261" spans="1:9" hidden="1" x14ac:dyDescent="0.25">
      <c r="A261" s="847" t="s">
        <v>281</v>
      </c>
      <c r="B261" s="847"/>
      <c r="C261" s="847"/>
      <c r="D261" s="847"/>
      <c r="E261" s="847"/>
      <c r="F261" s="847"/>
      <c r="G261" s="847"/>
      <c r="H261" s="847"/>
      <c r="I261" s="847"/>
    </row>
    <row r="262" spans="1:9" hidden="1" x14ac:dyDescent="0.25">
      <c r="A262" s="245" t="s">
        <v>271</v>
      </c>
      <c r="B262" s="246"/>
      <c r="C262" s="247">
        <v>4</v>
      </c>
      <c r="D262" s="247">
        <v>16</v>
      </c>
      <c r="E262" s="247">
        <v>0</v>
      </c>
      <c r="F262" s="247">
        <v>16</v>
      </c>
      <c r="G262" s="246"/>
      <c r="H262" s="245"/>
      <c r="I262" s="248" t="s">
        <v>272</v>
      </c>
    </row>
    <row r="263" spans="1:9" hidden="1" x14ac:dyDescent="0.25">
      <c r="A263" s="245" t="s">
        <v>267</v>
      </c>
      <c r="B263" s="246"/>
      <c r="C263" s="247"/>
      <c r="D263" s="247"/>
      <c r="E263" s="247"/>
      <c r="F263" s="247"/>
      <c r="G263" s="246"/>
      <c r="H263" s="245"/>
      <c r="I263" s="248"/>
    </row>
    <row r="264" spans="1:9" hidden="1" x14ac:dyDescent="0.25"/>
    <row r="265" spans="1:9" hidden="1" x14ac:dyDescent="0.25">
      <c r="A265" s="847" t="s">
        <v>282</v>
      </c>
      <c r="B265" s="847"/>
      <c r="C265" s="847"/>
      <c r="D265" s="847"/>
      <c r="E265" s="847"/>
      <c r="F265" s="847"/>
      <c r="G265" s="847"/>
      <c r="H265" s="847"/>
      <c r="I265" s="847"/>
    </row>
    <row r="266" spans="1:9" hidden="1" x14ac:dyDescent="0.25">
      <c r="A266" s="245" t="s">
        <v>271</v>
      </c>
      <c r="B266" s="246"/>
      <c r="C266" s="247">
        <v>4</v>
      </c>
      <c r="D266" s="247">
        <v>16</v>
      </c>
      <c r="E266" s="247">
        <v>0</v>
      </c>
      <c r="F266" s="247">
        <v>16</v>
      </c>
      <c r="G266" s="246"/>
      <c r="H266" s="245"/>
      <c r="I266" s="248" t="s">
        <v>272</v>
      </c>
    </row>
    <row r="267" spans="1:9" hidden="1" x14ac:dyDescent="0.25">
      <c r="A267" s="245" t="s">
        <v>267</v>
      </c>
      <c r="B267" s="246"/>
      <c r="C267" s="247"/>
      <c r="D267" s="247"/>
      <c r="E267" s="247"/>
      <c r="F267" s="247"/>
      <c r="G267" s="246"/>
      <c r="H267" s="245"/>
      <c r="I267" s="248"/>
    </row>
    <row r="268" spans="1:9" hidden="1" x14ac:dyDescent="0.25"/>
    <row r="269" spans="1:9" hidden="1" x14ac:dyDescent="0.25">
      <c r="A269" s="847" t="s">
        <v>283</v>
      </c>
      <c r="B269" s="847"/>
      <c r="C269" s="847"/>
      <c r="D269" s="847"/>
      <c r="E269" s="847"/>
      <c r="F269" s="847"/>
      <c r="G269" s="847"/>
      <c r="H269" s="847"/>
      <c r="I269" s="847"/>
    </row>
    <row r="270" spans="1:9" hidden="1" x14ac:dyDescent="0.25">
      <c r="A270" s="245" t="s">
        <v>271</v>
      </c>
      <c r="B270" s="246"/>
      <c r="C270" s="247">
        <v>4</v>
      </c>
      <c r="D270" s="247">
        <v>16</v>
      </c>
      <c r="E270" s="247">
        <v>0</v>
      </c>
      <c r="F270" s="247">
        <v>16</v>
      </c>
      <c r="G270" s="246"/>
      <c r="H270" s="245"/>
      <c r="I270" s="248" t="s">
        <v>266</v>
      </c>
    </row>
    <row r="271" spans="1:9" hidden="1" x14ac:dyDescent="0.25">
      <c r="A271" s="245" t="s">
        <v>267</v>
      </c>
      <c r="B271" s="246"/>
      <c r="C271" s="247"/>
      <c r="D271" s="247"/>
      <c r="E271" s="247"/>
      <c r="F271" s="247"/>
      <c r="G271" s="246"/>
      <c r="H271" s="245"/>
      <c r="I271" s="248"/>
    </row>
    <row r="272" spans="1:9" hidden="1" x14ac:dyDescent="0.25"/>
    <row r="273" spans="1:9" hidden="1" x14ac:dyDescent="0.25"/>
    <row r="274" spans="1:9" hidden="1" x14ac:dyDescent="0.25">
      <c r="A274" s="847" t="s">
        <v>284</v>
      </c>
      <c r="B274" s="847"/>
      <c r="C274" s="847"/>
      <c r="D274" s="847"/>
      <c r="E274" s="847"/>
      <c r="F274" s="847"/>
      <c r="G274" s="847"/>
      <c r="H274" s="847"/>
      <c r="I274" s="847"/>
    </row>
    <row r="275" spans="1:9" hidden="1" x14ac:dyDescent="0.25">
      <c r="A275" s="245" t="s">
        <v>271</v>
      </c>
      <c r="B275" s="246"/>
      <c r="C275" s="247">
        <v>4</v>
      </c>
      <c r="D275" s="247">
        <v>10</v>
      </c>
      <c r="E275" s="247">
        <v>0</v>
      </c>
      <c r="F275" s="247">
        <v>22</v>
      </c>
      <c r="G275" s="246"/>
      <c r="H275" s="245"/>
      <c r="I275" s="248" t="s">
        <v>266</v>
      </c>
    </row>
    <row r="276" spans="1:9" hidden="1" x14ac:dyDescent="0.25">
      <c r="A276" s="245" t="s">
        <v>267</v>
      </c>
      <c r="B276" s="246"/>
      <c r="C276" s="247"/>
      <c r="D276" s="247"/>
      <c r="E276" s="247"/>
      <c r="F276" s="247"/>
      <c r="G276" s="246"/>
      <c r="H276" s="245"/>
      <c r="I276" s="248"/>
    </row>
    <row r="277" spans="1:9" hidden="1" x14ac:dyDescent="0.25"/>
    <row r="278" spans="1:9" hidden="1" x14ac:dyDescent="0.25"/>
    <row r="279" spans="1:9" hidden="1" x14ac:dyDescent="0.25">
      <c r="A279" s="847" t="s">
        <v>285</v>
      </c>
      <c r="B279" s="847"/>
      <c r="C279" s="847"/>
      <c r="D279" s="847"/>
      <c r="E279" s="847"/>
      <c r="F279" s="847"/>
      <c r="G279" s="847"/>
      <c r="H279" s="847"/>
      <c r="I279" s="847"/>
    </row>
    <row r="280" spans="1:9" hidden="1" x14ac:dyDescent="0.25">
      <c r="A280" s="245" t="s">
        <v>279</v>
      </c>
      <c r="B280" s="246"/>
      <c r="C280" s="247">
        <v>4</v>
      </c>
      <c r="D280" s="247">
        <v>16</v>
      </c>
      <c r="E280" s="247">
        <v>0</v>
      </c>
      <c r="F280" s="247">
        <v>16</v>
      </c>
      <c r="G280" s="246"/>
      <c r="H280" s="245"/>
      <c r="I280" s="248" t="s">
        <v>272</v>
      </c>
    </row>
    <row r="281" spans="1:9" hidden="1" x14ac:dyDescent="0.25">
      <c r="A281" s="245" t="s">
        <v>267</v>
      </c>
      <c r="B281" s="246"/>
      <c r="C281" s="247"/>
      <c r="D281" s="247"/>
      <c r="E281" s="247"/>
      <c r="F281" s="247"/>
      <c r="G281" s="246"/>
      <c r="H281" s="245"/>
      <c r="I281" s="248"/>
    </row>
    <row r="282" spans="1:9" hidden="1" x14ac:dyDescent="0.25"/>
    <row r="283" spans="1:9" hidden="1" x14ac:dyDescent="0.25"/>
    <row r="284" spans="1:9" hidden="1" x14ac:dyDescent="0.25">
      <c r="A284" s="847" t="s">
        <v>286</v>
      </c>
      <c r="B284" s="847"/>
      <c r="C284" s="847"/>
      <c r="D284" s="847"/>
      <c r="E284" s="847"/>
      <c r="F284" s="847"/>
      <c r="G284" s="847"/>
      <c r="H284" s="847"/>
      <c r="I284" s="847"/>
    </row>
    <row r="285" spans="1:9" hidden="1" x14ac:dyDescent="0.25">
      <c r="A285" s="245" t="s">
        <v>279</v>
      </c>
      <c r="B285" s="246"/>
      <c r="C285" s="247">
        <v>6</v>
      </c>
      <c r="D285" s="247">
        <v>10</v>
      </c>
      <c r="E285" s="247">
        <v>0</v>
      </c>
      <c r="F285" s="247">
        <v>38</v>
      </c>
      <c r="G285" s="246"/>
      <c r="H285" s="245"/>
      <c r="I285" s="248" t="s">
        <v>272</v>
      </c>
    </row>
    <row r="286" spans="1:9" hidden="1" x14ac:dyDescent="0.25">
      <c r="A286" s="245" t="s">
        <v>267</v>
      </c>
      <c r="B286" s="246"/>
      <c r="C286" s="247"/>
      <c r="D286" s="247"/>
      <c r="E286" s="247"/>
      <c r="F286" s="247"/>
      <c r="G286" s="246"/>
      <c r="H286" s="245"/>
      <c r="I286" s="248"/>
    </row>
    <row r="287" spans="1:9" hidden="1" x14ac:dyDescent="0.25"/>
    <row r="288" spans="1:9" hidden="1" x14ac:dyDescent="0.25"/>
    <row r="289" spans="1:9" hidden="1" x14ac:dyDescent="0.25">
      <c r="A289" s="847" t="s">
        <v>287</v>
      </c>
      <c r="B289" s="847"/>
      <c r="C289" s="847"/>
      <c r="D289" s="847"/>
      <c r="E289" s="847"/>
      <c r="F289" s="847"/>
      <c r="G289" s="847"/>
      <c r="H289" s="847"/>
      <c r="I289" s="847"/>
    </row>
    <row r="290" spans="1:9" hidden="1" x14ac:dyDescent="0.25">
      <c r="A290" s="245" t="s">
        <v>279</v>
      </c>
      <c r="B290" s="246"/>
      <c r="C290" s="247">
        <v>4</v>
      </c>
      <c r="D290" s="247">
        <v>10</v>
      </c>
      <c r="E290" s="247">
        <v>0</v>
      </c>
      <c r="F290" s="247">
        <v>22</v>
      </c>
      <c r="G290" s="246"/>
      <c r="H290" s="245"/>
      <c r="I290" s="248" t="s">
        <v>266</v>
      </c>
    </row>
    <row r="291" spans="1:9" hidden="1" x14ac:dyDescent="0.25">
      <c r="A291" s="245" t="s">
        <v>267</v>
      </c>
      <c r="B291" s="246"/>
      <c r="C291" s="247"/>
      <c r="D291" s="247"/>
      <c r="E291" s="247"/>
      <c r="F291" s="247"/>
      <c r="G291" s="246"/>
      <c r="H291" s="245"/>
      <c r="I291" s="248"/>
    </row>
    <row r="292" spans="1:9" hidden="1" x14ac:dyDescent="0.25"/>
    <row r="293" spans="1:9" hidden="1" x14ac:dyDescent="0.25">
      <c r="A293" s="847" t="s">
        <v>288</v>
      </c>
      <c r="B293" s="847"/>
      <c r="C293" s="847"/>
      <c r="D293" s="847"/>
      <c r="E293" s="847"/>
      <c r="F293" s="847"/>
      <c r="G293" s="847"/>
      <c r="H293" s="847"/>
      <c r="I293" s="847"/>
    </row>
    <row r="294" spans="1:9" hidden="1" x14ac:dyDescent="0.25">
      <c r="A294" s="245" t="s">
        <v>279</v>
      </c>
      <c r="B294" s="246"/>
      <c r="C294" s="247">
        <v>4</v>
      </c>
      <c r="D294" s="247">
        <v>16</v>
      </c>
      <c r="E294" s="247">
        <v>0</v>
      </c>
      <c r="F294" s="247">
        <v>16</v>
      </c>
      <c r="G294" s="246"/>
      <c r="H294" s="245"/>
      <c r="I294" s="248" t="s">
        <v>272</v>
      </c>
    </row>
    <row r="295" spans="1:9" hidden="1" x14ac:dyDescent="0.25">
      <c r="A295" s="245" t="s">
        <v>267</v>
      </c>
      <c r="B295" s="246"/>
      <c r="C295" s="247"/>
      <c r="D295" s="247"/>
      <c r="E295" s="247"/>
      <c r="F295" s="247"/>
      <c r="G295" s="246"/>
      <c r="H295" s="245"/>
      <c r="I295" s="248"/>
    </row>
    <row r="296" spans="1:9" hidden="1" x14ac:dyDescent="0.25"/>
    <row r="297" spans="1:9" hidden="1" x14ac:dyDescent="0.25"/>
  </sheetData>
  <sheetProtection selectLockedCells="1" selectUnlockedCells="1"/>
  <mergeCells count="63">
    <mergeCell ref="A293:I293"/>
    <mergeCell ref="A279:I279"/>
    <mergeCell ref="A284:I284"/>
    <mergeCell ref="A289:I289"/>
    <mergeCell ref="A135:I135"/>
    <mergeCell ref="A136:I136"/>
    <mergeCell ref="A142:I142"/>
    <mergeCell ref="A146:I146"/>
    <mergeCell ref="A150:I150"/>
    <mergeCell ref="A209:I209"/>
    <mergeCell ref="A215:I215"/>
    <mergeCell ref="A222:I222"/>
    <mergeCell ref="A265:I265"/>
    <mergeCell ref="A269:I269"/>
    <mergeCell ref="A274:I274"/>
    <mergeCell ref="A233:I233"/>
    <mergeCell ref="A119:I119"/>
    <mergeCell ref="A70:I70"/>
    <mergeCell ref="A81:I81"/>
    <mergeCell ref="A85:I85"/>
    <mergeCell ref="A89:I89"/>
    <mergeCell ref="A96:I96"/>
    <mergeCell ref="A102:I102"/>
    <mergeCell ref="A106:I106"/>
    <mergeCell ref="A110:I110"/>
    <mergeCell ref="A261:I261"/>
    <mergeCell ref="A229:I229"/>
    <mergeCell ref="A124:I124"/>
    <mergeCell ref="A129:I129"/>
    <mergeCell ref="A134:I134"/>
    <mergeCell ref="A237:I237"/>
    <mergeCell ref="A241:I241"/>
    <mergeCell ref="A247:I247"/>
    <mergeCell ref="A256:I256"/>
    <mergeCell ref="A32:I32"/>
    <mergeCell ref="A35:I35"/>
    <mergeCell ref="A41:I41"/>
    <mergeCell ref="A114:I114"/>
    <mergeCell ref="A73:I73"/>
    <mergeCell ref="A76:I76"/>
    <mergeCell ref="A77:I77"/>
    <mergeCell ref="A52:I52"/>
    <mergeCell ref="A55:I55"/>
    <mergeCell ref="A58:I58"/>
    <mergeCell ref="A61:I61"/>
    <mergeCell ref="A64:I64"/>
    <mergeCell ref="A67:I67"/>
    <mergeCell ref="A1:I1"/>
    <mergeCell ref="A2:B2"/>
    <mergeCell ref="G2:I2"/>
    <mergeCell ref="A5:I5"/>
    <mergeCell ref="A49:I49"/>
    <mergeCell ref="A8:I8"/>
    <mergeCell ref="A14:I14"/>
    <mergeCell ref="A20:I20"/>
    <mergeCell ref="A23:I23"/>
    <mergeCell ref="A26:I26"/>
    <mergeCell ref="A11:I11"/>
    <mergeCell ref="A17:I17"/>
    <mergeCell ref="A29:I29"/>
    <mergeCell ref="A38:I38"/>
    <mergeCell ref="A44:I44"/>
    <mergeCell ref="A46:I46"/>
  </mergeCells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1"/>
  <sheetViews>
    <sheetView view="pageBreakPreview" topLeftCell="A10" zoomScale="75" zoomScaleNormal="50" zoomScaleSheetLayoutView="75" workbookViewId="0">
      <selection activeCell="N26" sqref="N26:P26"/>
    </sheetView>
  </sheetViews>
  <sheetFormatPr defaultColWidth="3.28515625" defaultRowHeight="15.75" x14ac:dyDescent="0.25"/>
  <cols>
    <col min="1" max="3" width="4.28515625" style="490" customWidth="1"/>
    <col min="4" max="4" width="5.42578125" style="490" customWidth="1"/>
    <col min="5" max="10" width="4.28515625" style="490" customWidth="1"/>
    <col min="11" max="11" width="5.42578125" style="490" customWidth="1"/>
    <col min="12" max="12" width="5.140625" style="490" customWidth="1"/>
    <col min="13" max="13" width="6.42578125" style="490" customWidth="1"/>
    <col min="14" max="53" width="4.28515625" style="490" customWidth="1"/>
    <col min="54" max="259" width="3.28515625" style="490"/>
    <col min="260" max="260" width="4.5703125" style="490" customWidth="1"/>
    <col min="261" max="262" width="3.28515625" style="490"/>
    <col min="263" max="263" width="6.140625" style="490" customWidth="1"/>
    <col min="264" max="264" width="5.140625" style="490" customWidth="1"/>
    <col min="265" max="265" width="6.7109375" style="490" customWidth="1"/>
    <col min="266" max="269" width="3.28515625" style="490"/>
    <col min="270" max="271" width="4.28515625" style="490" customWidth="1"/>
    <col min="272" max="272" width="4.42578125" style="490" customWidth="1"/>
    <col min="273" max="277" width="3.28515625" style="490"/>
    <col min="278" max="278" width="4.5703125" style="490" customWidth="1"/>
    <col min="279" max="288" width="3.28515625" style="490"/>
    <col min="289" max="289" width="4" style="490" customWidth="1"/>
    <col min="290" max="290" width="3.28515625" style="490"/>
    <col min="291" max="291" width="5.7109375" style="490" customWidth="1"/>
    <col min="292" max="292" width="4.42578125" style="490" customWidth="1"/>
    <col min="293" max="297" width="3.28515625" style="490"/>
    <col min="298" max="298" width="4.42578125" style="490" customWidth="1"/>
    <col min="299" max="299" width="3.28515625" style="490"/>
    <col min="300" max="300" width="4" style="490" customWidth="1"/>
    <col min="301" max="301" width="4.42578125" style="490" customWidth="1"/>
    <col min="302" max="302" width="5.7109375" style="490" customWidth="1"/>
    <col min="303" max="305" width="5" style="490" customWidth="1"/>
    <col min="306" max="515" width="3.28515625" style="490"/>
    <col min="516" max="516" width="4.5703125" style="490" customWidth="1"/>
    <col min="517" max="518" width="3.28515625" style="490"/>
    <col min="519" max="519" width="6.140625" style="490" customWidth="1"/>
    <col min="520" max="520" width="5.140625" style="490" customWidth="1"/>
    <col min="521" max="521" width="6.7109375" style="490" customWidth="1"/>
    <col min="522" max="525" width="3.28515625" style="490"/>
    <col min="526" max="527" width="4.28515625" style="490" customWidth="1"/>
    <col min="528" max="528" width="4.42578125" style="490" customWidth="1"/>
    <col min="529" max="533" width="3.28515625" style="490"/>
    <col min="534" max="534" width="4.5703125" style="490" customWidth="1"/>
    <col min="535" max="544" width="3.28515625" style="490"/>
    <col min="545" max="545" width="4" style="490" customWidth="1"/>
    <col min="546" max="546" width="3.28515625" style="490"/>
    <col min="547" max="547" width="5.7109375" style="490" customWidth="1"/>
    <col min="548" max="548" width="4.42578125" style="490" customWidth="1"/>
    <col min="549" max="553" width="3.28515625" style="490"/>
    <col min="554" max="554" width="4.42578125" style="490" customWidth="1"/>
    <col min="555" max="555" width="3.28515625" style="490"/>
    <col min="556" max="556" width="4" style="490" customWidth="1"/>
    <col min="557" max="557" width="4.42578125" style="490" customWidth="1"/>
    <col min="558" max="558" width="5.7109375" style="490" customWidth="1"/>
    <col min="559" max="561" width="5" style="490" customWidth="1"/>
    <col min="562" max="771" width="3.28515625" style="490"/>
    <col min="772" max="772" width="4.5703125" style="490" customWidth="1"/>
    <col min="773" max="774" width="3.28515625" style="490"/>
    <col min="775" max="775" width="6.140625" style="490" customWidth="1"/>
    <col min="776" max="776" width="5.140625" style="490" customWidth="1"/>
    <col min="777" max="777" width="6.7109375" style="490" customWidth="1"/>
    <col min="778" max="781" width="3.28515625" style="490"/>
    <col min="782" max="783" width="4.28515625" style="490" customWidth="1"/>
    <col min="784" max="784" width="4.42578125" style="490" customWidth="1"/>
    <col min="785" max="789" width="3.28515625" style="490"/>
    <col min="790" max="790" width="4.5703125" style="490" customWidth="1"/>
    <col min="791" max="800" width="3.28515625" style="490"/>
    <col min="801" max="801" width="4" style="490" customWidth="1"/>
    <col min="802" max="802" width="3.28515625" style="490"/>
    <col min="803" max="803" width="5.7109375" style="490" customWidth="1"/>
    <col min="804" max="804" width="4.42578125" style="490" customWidth="1"/>
    <col min="805" max="809" width="3.28515625" style="490"/>
    <col min="810" max="810" width="4.42578125" style="490" customWidth="1"/>
    <col min="811" max="811" width="3.28515625" style="490"/>
    <col min="812" max="812" width="4" style="490" customWidth="1"/>
    <col min="813" max="813" width="4.42578125" style="490" customWidth="1"/>
    <col min="814" max="814" width="5.7109375" style="490" customWidth="1"/>
    <col min="815" max="817" width="5" style="490" customWidth="1"/>
    <col min="818" max="1027" width="3.28515625" style="490"/>
    <col min="1028" max="1028" width="4.5703125" style="490" customWidth="1"/>
    <col min="1029" max="1030" width="3.28515625" style="490"/>
    <col min="1031" max="1031" width="6.140625" style="490" customWidth="1"/>
    <col min="1032" max="1032" width="5.140625" style="490" customWidth="1"/>
    <col min="1033" max="1033" width="6.7109375" style="490" customWidth="1"/>
    <col min="1034" max="1037" width="3.28515625" style="490"/>
    <col min="1038" max="1039" width="4.28515625" style="490" customWidth="1"/>
    <col min="1040" max="1040" width="4.42578125" style="490" customWidth="1"/>
    <col min="1041" max="1045" width="3.28515625" style="490"/>
    <col min="1046" max="1046" width="4.5703125" style="490" customWidth="1"/>
    <col min="1047" max="1056" width="3.28515625" style="490"/>
    <col min="1057" max="1057" width="4" style="490" customWidth="1"/>
    <col min="1058" max="1058" width="3.28515625" style="490"/>
    <col min="1059" max="1059" width="5.7109375" style="490" customWidth="1"/>
    <col min="1060" max="1060" width="4.42578125" style="490" customWidth="1"/>
    <col min="1061" max="1065" width="3.28515625" style="490"/>
    <col min="1066" max="1066" width="4.42578125" style="490" customWidth="1"/>
    <col min="1067" max="1067" width="3.28515625" style="490"/>
    <col min="1068" max="1068" width="4" style="490" customWidth="1"/>
    <col min="1069" max="1069" width="4.42578125" style="490" customWidth="1"/>
    <col min="1070" max="1070" width="5.7109375" style="490" customWidth="1"/>
    <col min="1071" max="1073" width="5" style="490" customWidth="1"/>
    <col min="1074" max="1283" width="3.28515625" style="490"/>
    <col min="1284" max="1284" width="4.5703125" style="490" customWidth="1"/>
    <col min="1285" max="1286" width="3.28515625" style="490"/>
    <col min="1287" max="1287" width="6.140625" style="490" customWidth="1"/>
    <col min="1288" max="1288" width="5.140625" style="490" customWidth="1"/>
    <col min="1289" max="1289" width="6.7109375" style="490" customWidth="1"/>
    <col min="1290" max="1293" width="3.28515625" style="490"/>
    <col min="1294" max="1295" width="4.28515625" style="490" customWidth="1"/>
    <col min="1296" max="1296" width="4.42578125" style="490" customWidth="1"/>
    <col min="1297" max="1301" width="3.28515625" style="490"/>
    <col min="1302" max="1302" width="4.5703125" style="490" customWidth="1"/>
    <col min="1303" max="1312" width="3.28515625" style="490"/>
    <col min="1313" max="1313" width="4" style="490" customWidth="1"/>
    <col min="1314" max="1314" width="3.28515625" style="490"/>
    <col min="1315" max="1315" width="5.7109375" style="490" customWidth="1"/>
    <col min="1316" max="1316" width="4.42578125" style="490" customWidth="1"/>
    <col min="1317" max="1321" width="3.28515625" style="490"/>
    <col min="1322" max="1322" width="4.42578125" style="490" customWidth="1"/>
    <col min="1323" max="1323" width="3.28515625" style="490"/>
    <col min="1324" max="1324" width="4" style="490" customWidth="1"/>
    <col min="1325" max="1325" width="4.42578125" style="490" customWidth="1"/>
    <col min="1326" max="1326" width="5.7109375" style="490" customWidth="1"/>
    <col min="1327" max="1329" width="5" style="490" customWidth="1"/>
    <col min="1330" max="1539" width="3.28515625" style="490"/>
    <col min="1540" max="1540" width="4.5703125" style="490" customWidth="1"/>
    <col min="1541" max="1542" width="3.28515625" style="490"/>
    <col min="1543" max="1543" width="6.140625" style="490" customWidth="1"/>
    <col min="1544" max="1544" width="5.140625" style="490" customWidth="1"/>
    <col min="1545" max="1545" width="6.7109375" style="490" customWidth="1"/>
    <col min="1546" max="1549" width="3.28515625" style="490"/>
    <col min="1550" max="1551" width="4.28515625" style="490" customWidth="1"/>
    <col min="1552" max="1552" width="4.42578125" style="490" customWidth="1"/>
    <col min="1553" max="1557" width="3.28515625" style="490"/>
    <col min="1558" max="1558" width="4.5703125" style="490" customWidth="1"/>
    <col min="1559" max="1568" width="3.28515625" style="490"/>
    <col min="1569" max="1569" width="4" style="490" customWidth="1"/>
    <col min="1570" max="1570" width="3.28515625" style="490"/>
    <col min="1571" max="1571" width="5.7109375" style="490" customWidth="1"/>
    <col min="1572" max="1572" width="4.42578125" style="490" customWidth="1"/>
    <col min="1573" max="1577" width="3.28515625" style="490"/>
    <col min="1578" max="1578" width="4.42578125" style="490" customWidth="1"/>
    <col min="1579" max="1579" width="3.28515625" style="490"/>
    <col min="1580" max="1580" width="4" style="490" customWidth="1"/>
    <col min="1581" max="1581" width="4.42578125" style="490" customWidth="1"/>
    <col min="1582" max="1582" width="5.7109375" style="490" customWidth="1"/>
    <col min="1583" max="1585" width="5" style="490" customWidth="1"/>
    <col min="1586" max="1795" width="3.28515625" style="490"/>
    <col min="1796" max="1796" width="4.5703125" style="490" customWidth="1"/>
    <col min="1797" max="1798" width="3.28515625" style="490"/>
    <col min="1799" max="1799" width="6.140625" style="490" customWidth="1"/>
    <col min="1800" max="1800" width="5.140625" style="490" customWidth="1"/>
    <col min="1801" max="1801" width="6.7109375" style="490" customWidth="1"/>
    <col min="1802" max="1805" width="3.28515625" style="490"/>
    <col min="1806" max="1807" width="4.28515625" style="490" customWidth="1"/>
    <col min="1808" max="1808" width="4.42578125" style="490" customWidth="1"/>
    <col min="1809" max="1813" width="3.28515625" style="490"/>
    <col min="1814" max="1814" width="4.5703125" style="490" customWidth="1"/>
    <col min="1815" max="1824" width="3.28515625" style="490"/>
    <col min="1825" max="1825" width="4" style="490" customWidth="1"/>
    <col min="1826" max="1826" width="3.28515625" style="490"/>
    <col min="1827" max="1827" width="5.7109375" style="490" customWidth="1"/>
    <col min="1828" max="1828" width="4.42578125" style="490" customWidth="1"/>
    <col min="1829" max="1833" width="3.28515625" style="490"/>
    <col min="1834" max="1834" width="4.42578125" style="490" customWidth="1"/>
    <col min="1835" max="1835" width="3.28515625" style="490"/>
    <col min="1836" max="1836" width="4" style="490" customWidth="1"/>
    <col min="1837" max="1837" width="4.42578125" style="490" customWidth="1"/>
    <col min="1838" max="1838" width="5.7109375" style="490" customWidth="1"/>
    <col min="1839" max="1841" width="5" style="490" customWidth="1"/>
    <col min="1842" max="2051" width="3.28515625" style="490"/>
    <col min="2052" max="2052" width="4.5703125" style="490" customWidth="1"/>
    <col min="2053" max="2054" width="3.28515625" style="490"/>
    <col min="2055" max="2055" width="6.140625" style="490" customWidth="1"/>
    <col min="2056" max="2056" width="5.140625" style="490" customWidth="1"/>
    <col min="2057" max="2057" width="6.7109375" style="490" customWidth="1"/>
    <col min="2058" max="2061" width="3.28515625" style="490"/>
    <col min="2062" max="2063" width="4.28515625" style="490" customWidth="1"/>
    <col min="2064" max="2064" width="4.42578125" style="490" customWidth="1"/>
    <col min="2065" max="2069" width="3.28515625" style="490"/>
    <col min="2070" max="2070" width="4.5703125" style="490" customWidth="1"/>
    <col min="2071" max="2080" width="3.28515625" style="490"/>
    <col min="2081" max="2081" width="4" style="490" customWidth="1"/>
    <col min="2082" max="2082" width="3.28515625" style="490"/>
    <col min="2083" max="2083" width="5.7109375" style="490" customWidth="1"/>
    <col min="2084" max="2084" width="4.42578125" style="490" customWidth="1"/>
    <col min="2085" max="2089" width="3.28515625" style="490"/>
    <col min="2090" max="2090" width="4.42578125" style="490" customWidth="1"/>
    <col min="2091" max="2091" width="3.28515625" style="490"/>
    <col min="2092" max="2092" width="4" style="490" customWidth="1"/>
    <col min="2093" max="2093" width="4.42578125" style="490" customWidth="1"/>
    <col min="2094" max="2094" width="5.7109375" style="490" customWidth="1"/>
    <col min="2095" max="2097" width="5" style="490" customWidth="1"/>
    <col min="2098" max="2307" width="3.28515625" style="490"/>
    <col min="2308" max="2308" width="4.5703125" style="490" customWidth="1"/>
    <col min="2309" max="2310" width="3.28515625" style="490"/>
    <col min="2311" max="2311" width="6.140625" style="490" customWidth="1"/>
    <col min="2312" max="2312" width="5.140625" style="490" customWidth="1"/>
    <col min="2313" max="2313" width="6.7109375" style="490" customWidth="1"/>
    <col min="2314" max="2317" width="3.28515625" style="490"/>
    <col min="2318" max="2319" width="4.28515625" style="490" customWidth="1"/>
    <col min="2320" max="2320" width="4.42578125" style="490" customWidth="1"/>
    <col min="2321" max="2325" width="3.28515625" style="490"/>
    <col min="2326" max="2326" width="4.5703125" style="490" customWidth="1"/>
    <col min="2327" max="2336" width="3.28515625" style="490"/>
    <col min="2337" max="2337" width="4" style="490" customWidth="1"/>
    <col min="2338" max="2338" width="3.28515625" style="490"/>
    <col min="2339" max="2339" width="5.7109375" style="490" customWidth="1"/>
    <col min="2340" max="2340" width="4.42578125" style="490" customWidth="1"/>
    <col min="2341" max="2345" width="3.28515625" style="490"/>
    <col min="2346" max="2346" width="4.42578125" style="490" customWidth="1"/>
    <col min="2347" max="2347" width="3.28515625" style="490"/>
    <col min="2348" max="2348" width="4" style="490" customWidth="1"/>
    <col min="2349" max="2349" width="4.42578125" style="490" customWidth="1"/>
    <col min="2350" max="2350" width="5.7109375" style="490" customWidth="1"/>
    <col min="2351" max="2353" width="5" style="490" customWidth="1"/>
    <col min="2354" max="2563" width="3.28515625" style="490"/>
    <col min="2564" max="2564" width="4.5703125" style="490" customWidth="1"/>
    <col min="2565" max="2566" width="3.28515625" style="490"/>
    <col min="2567" max="2567" width="6.140625" style="490" customWidth="1"/>
    <col min="2568" max="2568" width="5.140625" style="490" customWidth="1"/>
    <col min="2569" max="2569" width="6.7109375" style="490" customWidth="1"/>
    <col min="2570" max="2573" width="3.28515625" style="490"/>
    <col min="2574" max="2575" width="4.28515625" style="490" customWidth="1"/>
    <col min="2576" max="2576" width="4.42578125" style="490" customWidth="1"/>
    <col min="2577" max="2581" width="3.28515625" style="490"/>
    <col min="2582" max="2582" width="4.5703125" style="490" customWidth="1"/>
    <col min="2583" max="2592" width="3.28515625" style="490"/>
    <col min="2593" max="2593" width="4" style="490" customWidth="1"/>
    <col min="2594" max="2594" width="3.28515625" style="490"/>
    <col min="2595" max="2595" width="5.7109375" style="490" customWidth="1"/>
    <col min="2596" max="2596" width="4.42578125" style="490" customWidth="1"/>
    <col min="2597" max="2601" width="3.28515625" style="490"/>
    <col min="2602" max="2602" width="4.42578125" style="490" customWidth="1"/>
    <col min="2603" max="2603" width="3.28515625" style="490"/>
    <col min="2604" max="2604" width="4" style="490" customWidth="1"/>
    <col min="2605" max="2605" width="4.42578125" style="490" customWidth="1"/>
    <col min="2606" max="2606" width="5.7109375" style="490" customWidth="1"/>
    <col min="2607" max="2609" width="5" style="490" customWidth="1"/>
    <col min="2610" max="2819" width="3.28515625" style="490"/>
    <col min="2820" max="2820" width="4.5703125" style="490" customWidth="1"/>
    <col min="2821" max="2822" width="3.28515625" style="490"/>
    <col min="2823" max="2823" width="6.140625" style="490" customWidth="1"/>
    <col min="2824" max="2824" width="5.140625" style="490" customWidth="1"/>
    <col min="2825" max="2825" width="6.7109375" style="490" customWidth="1"/>
    <col min="2826" max="2829" width="3.28515625" style="490"/>
    <col min="2830" max="2831" width="4.28515625" style="490" customWidth="1"/>
    <col min="2832" max="2832" width="4.42578125" style="490" customWidth="1"/>
    <col min="2833" max="2837" width="3.28515625" style="490"/>
    <col min="2838" max="2838" width="4.5703125" style="490" customWidth="1"/>
    <col min="2839" max="2848" width="3.28515625" style="490"/>
    <col min="2849" max="2849" width="4" style="490" customWidth="1"/>
    <col min="2850" max="2850" width="3.28515625" style="490"/>
    <col min="2851" max="2851" width="5.7109375" style="490" customWidth="1"/>
    <col min="2852" max="2852" width="4.42578125" style="490" customWidth="1"/>
    <col min="2853" max="2857" width="3.28515625" style="490"/>
    <col min="2858" max="2858" width="4.42578125" style="490" customWidth="1"/>
    <col min="2859" max="2859" width="3.28515625" style="490"/>
    <col min="2860" max="2860" width="4" style="490" customWidth="1"/>
    <col min="2861" max="2861" width="4.42578125" style="490" customWidth="1"/>
    <col min="2862" max="2862" width="5.7109375" style="490" customWidth="1"/>
    <col min="2863" max="2865" width="5" style="490" customWidth="1"/>
    <col min="2866" max="3075" width="3.28515625" style="490"/>
    <col min="3076" max="3076" width="4.5703125" style="490" customWidth="1"/>
    <col min="3077" max="3078" width="3.28515625" style="490"/>
    <col min="3079" max="3079" width="6.140625" style="490" customWidth="1"/>
    <col min="3080" max="3080" width="5.140625" style="490" customWidth="1"/>
    <col min="3081" max="3081" width="6.7109375" style="490" customWidth="1"/>
    <col min="3082" max="3085" width="3.28515625" style="490"/>
    <col min="3086" max="3087" width="4.28515625" style="490" customWidth="1"/>
    <col min="3088" max="3088" width="4.42578125" style="490" customWidth="1"/>
    <col min="3089" max="3093" width="3.28515625" style="490"/>
    <col min="3094" max="3094" width="4.5703125" style="490" customWidth="1"/>
    <col min="3095" max="3104" width="3.28515625" style="490"/>
    <col min="3105" max="3105" width="4" style="490" customWidth="1"/>
    <col min="3106" max="3106" width="3.28515625" style="490"/>
    <col min="3107" max="3107" width="5.7109375" style="490" customWidth="1"/>
    <col min="3108" max="3108" width="4.42578125" style="490" customWidth="1"/>
    <col min="3109" max="3113" width="3.28515625" style="490"/>
    <col min="3114" max="3114" width="4.42578125" style="490" customWidth="1"/>
    <col min="3115" max="3115" width="3.28515625" style="490"/>
    <col min="3116" max="3116" width="4" style="490" customWidth="1"/>
    <col min="3117" max="3117" width="4.42578125" style="490" customWidth="1"/>
    <col min="3118" max="3118" width="5.7109375" style="490" customWidth="1"/>
    <col min="3119" max="3121" width="5" style="490" customWidth="1"/>
    <col min="3122" max="3331" width="3.28515625" style="490"/>
    <col min="3332" max="3332" width="4.5703125" style="490" customWidth="1"/>
    <col min="3333" max="3334" width="3.28515625" style="490"/>
    <col min="3335" max="3335" width="6.140625" style="490" customWidth="1"/>
    <col min="3336" max="3336" width="5.140625" style="490" customWidth="1"/>
    <col min="3337" max="3337" width="6.7109375" style="490" customWidth="1"/>
    <col min="3338" max="3341" width="3.28515625" style="490"/>
    <col min="3342" max="3343" width="4.28515625" style="490" customWidth="1"/>
    <col min="3344" max="3344" width="4.42578125" style="490" customWidth="1"/>
    <col min="3345" max="3349" width="3.28515625" style="490"/>
    <col min="3350" max="3350" width="4.5703125" style="490" customWidth="1"/>
    <col min="3351" max="3360" width="3.28515625" style="490"/>
    <col min="3361" max="3361" width="4" style="490" customWidth="1"/>
    <col min="3362" max="3362" width="3.28515625" style="490"/>
    <col min="3363" max="3363" width="5.7109375" style="490" customWidth="1"/>
    <col min="3364" max="3364" width="4.42578125" style="490" customWidth="1"/>
    <col min="3365" max="3369" width="3.28515625" style="490"/>
    <col min="3370" max="3370" width="4.42578125" style="490" customWidth="1"/>
    <col min="3371" max="3371" width="3.28515625" style="490"/>
    <col min="3372" max="3372" width="4" style="490" customWidth="1"/>
    <col min="3373" max="3373" width="4.42578125" style="490" customWidth="1"/>
    <col min="3374" max="3374" width="5.7109375" style="490" customWidth="1"/>
    <col min="3375" max="3377" width="5" style="490" customWidth="1"/>
    <col min="3378" max="3587" width="3.28515625" style="490"/>
    <col min="3588" max="3588" width="4.5703125" style="490" customWidth="1"/>
    <col min="3589" max="3590" width="3.28515625" style="490"/>
    <col min="3591" max="3591" width="6.140625" style="490" customWidth="1"/>
    <col min="3592" max="3592" width="5.140625" style="490" customWidth="1"/>
    <col min="3593" max="3593" width="6.7109375" style="490" customWidth="1"/>
    <col min="3594" max="3597" width="3.28515625" style="490"/>
    <col min="3598" max="3599" width="4.28515625" style="490" customWidth="1"/>
    <col min="3600" max="3600" width="4.42578125" style="490" customWidth="1"/>
    <col min="3601" max="3605" width="3.28515625" style="490"/>
    <col min="3606" max="3606" width="4.5703125" style="490" customWidth="1"/>
    <col min="3607" max="3616" width="3.28515625" style="490"/>
    <col min="3617" max="3617" width="4" style="490" customWidth="1"/>
    <col min="3618" max="3618" width="3.28515625" style="490"/>
    <col min="3619" max="3619" width="5.7109375" style="490" customWidth="1"/>
    <col min="3620" max="3620" width="4.42578125" style="490" customWidth="1"/>
    <col min="3621" max="3625" width="3.28515625" style="490"/>
    <col min="3626" max="3626" width="4.42578125" style="490" customWidth="1"/>
    <col min="3627" max="3627" width="3.28515625" style="490"/>
    <col min="3628" max="3628" width="4" style="490" customWidth="1"/>
    <col min="3629" max="3629" width="4.42578125" style="490" customWidth="1"/>
    <col min="3630" max="3630" width="5.7109375" style="490" customWidth="1"/>
    <col min="3631" max="3633" width="5" style="490" customWidth="1"/>
    <col min="3634" max="3843" width="3.28515625" style="490"/>
    <col min="3844" max="3844" width="4.5703125" style="490" customWidth="1"/>
    <col min="3845" max="3846" width="3.28515625" style="490"/>
    <col min="3847" max="3847" width="6.140625" style="490" customWidth="1"/>
    <col min="3848" max="3848" width="5.140625" style="490" customWidth="1"/>
    <col min="3849" max="3849" width="6.7109375" style="490" customWidth="1"/>
    <col min="3850" max="3853" width="3.28515625" style="490"/>
    <col min="3854" max="3855" width="4.28515625" style="490" customWidth="1"/>
    <col min="3856" max="3856" width="4.42578125" style="490" customWidth="1"/>
    <col min="3857" max="3861" width="3.28515625" style="490"/>
    <col min="3862" max="3862" width="4.5703125" style="490" customWidth="1"/>
    <col min="3863" max="3872" width="3.28515625" style="490"/>
    <col min="3873" max="3873" width="4" style="490" customWidth="1"/>
    <col min="3874" max="3874" width="3.28515625" style="490"/>
    <col min="3875" max="3875" width="5.7109375" style="490" customWidth="1"/>
    <col min="3876" max="3876" width="4.42578125" style="490" customWidth="1"/>
    <col min="3877" max="3881" width="3.28515625" style="490"/>
    <col min="3882" max="3882" width="4.42578125" style="490" customWidth="1"/>
    <col min="3883" max="3883" width="3.28515625" style="490"/>
    <col min="3884" max="3884" width="4" style="490" customWidth="1"/>
    <col min="3885" max="3885" width="4.42578125" style="490" customWidth="1"/>
    <col min="3886" max="3886" width="5.7109375" style="490" customWidth="1"/>
    <col min="3887" max="3889" width="5" style="490" customWidth="1"/>
    <col min="3890" max="4099" width="3.28515625" style="490"/>
    <col min="4100" max="4100" width="4.5703125" style="490" customWidth="1"/>
    <col min="4101" max="4102" width="3.28515625" style="490"/>
    <col min="4103" max="4103" width="6.140625" style="490" customWidth="1"/>
    <col min="4104" max="4104" width="5.140625" style="490" customWidth="1"/>
    <col min="4105" max="4105" width="6.7109375" style="490" customWidth="1"/>
    <col min="4106" max="4109" width="3.28515625" style="490"/>
    <col min="4110" max="4111" width="4.28515625" style="490" customWidth="1"/>
    <col min="4112" max="4112" width="4.42578125" style="490" customWidth="1"/>
    <col min="4113" max="4117" width="3.28515625" style="490"/>
    <col min="4118" max="4118" width="4.5703125" style="490" customWidth="1"/>
    <col min="4119" max="4128" width="3.28515625" style="490"/>
    <col min="4129" max="4129" width="4" style="490" customWidth="1"/>
    <col min="4130" max="4130" width="3.28515625" style="490"/>
    <col min="4131" max="4131" width="5.7109375" style="490" customWidth="1"/>
    <col min="4132" max="4132" width="4.42578125" style="490" customWidth="1"/>
    <col min="4133" max="4137" width="3.28515625" style="490"/>
    <col min="4138" max="4138" width="4.42578125" style="490" customWidth="1"/>
    <col min="4139" max="4139" width="3.28515625" style="490"/>
    <col min="4140" max="4140" width="4" style="490" customWidth="1"/>
    <col min="4141" max="4141" width="4.42578125" style="490" customWidth="1"/>
    <col min="4142" max="4142" width="5.7109375" style="490" customWidth="1"/>
    <col min="4143" max="4145" width="5" style="490" customWidth="1"/>
    <col min="4146" max="4355" width="3.28515625" style="490"/>
    <col min="4356" max="4356" width="4.5703125" style="490" customWidth="1"/>
    <col min="4357" max="4358" width="3.28515625" style="490"/>
    <col min="4359" max="4359" width="6.140625" style="490" customWidth="1"/>
    <col min="4360" max="4360" width="5.140625" style="490" customWidth="1"/>
    <col min="4361" max="4361" width="6.7109375" style="490" customWidth="1"/>
    <col min="4362" max="4365" width="3.28515625" style="490"/>
    <col min="4366" max="4367" width="4.28515625" style="490" customWidth="1"/>
    <col min="4368" max="4368" width="4.42578125" style="490" customWidth="1"/>
    <col min="4369" max="4373" width="3.28515625" style="490"/>
    <col min="4374" max="4374" width="4.5703125" style="490" customWidth="1"/>
    <col min="4375" max="4384" width="3.28515625" style="490"/>
    <col min="4385" max="4385" width="4" style="490" customWidth="1"/>
    <col min="4386" max="4386" width="3.28515625" style="490"/>
    <col min="4387" max="4387" width="5.7109375" style="490" customWidth="1"/>
    <col min="4388" max="4388" width="4.42578125" style="490" customWidth="1"/>
    <col min="4389" max="4393" width="3.28515625" style="490"/>
    <col min="4394" max="4394" width="4.42578125" style="490" customWidth="1"/>
    <col min="4395" max="4395" width="3.28515625" style="490"/>
    <col min="4396" max="4396" width="4" style="490" customWidth="1"/>
    <col min="4397" max="4397" width="4.42578125" style="490" customWidth="1"/>
    <col min="4398" max="4398" width="5.7109375" style="490" customWidth="1"/>
    <col min="4399" max="4401" width="5" style="490" customWidth="1"/>
    <col min="4402" max="4611" width="3.28515625" style="490"/>
    <col min="4612" max="4612" width="4.5703125" style="490" customWidth="1"/>
    <col min="4613" max="4614" width="3.28515625" style="490"/>
    <col min="4615" max="4615" width="6.140625" style="490" customWidth="1"/>
    <col min="4616" max="4616" width="5.140625" style="490" customWidth="1"/>
    <col min="4617" max="4617" width="6.7109375" style="490" customWidth="1"/>
    <col min="4618" max="4621" width="3.28515625" style="490"/>
    <col min="4622" max="4623" width="4.28515625" style="490" customWidth="1"/>
    <col min="4624" max="4624" width="4.42578125" style="490" customWidth="1"/>
    <col min="4625" max="4629" width="3.28515625" style="490"/>
    <col min="4630" max="4630" width="4.5703125" style="490" customWidth="1"/>
    <col min="4631" max="4640" width="3.28515625" style="490"/>
    <col min="4641" max="4641" width="4" style="490" customWidth="1"/>
    <col min="4642" max="4642" width="3.28515625" style="490"/>
    <col min="4643" max="4643" width="5.7109375" style="490" customWidth="1"/>
    <col min="4644" max="4644" width="4.42578125" style="490" customWidth="1"/>
    <col min="4645" max="4649" width="3.28515625" style="490"/>
    <col min="4650" max="4650" width="4.42578125" style="490" customWidth="1"/>
    <col min="4651" max="4651" width="3.28515625" style="490"/>
    <col min="4652" max="4652" width="4" style="490" customWidth="1"/>
    <col min="4653" max="4653" width="4.42578125" style="490" customWidth="1"/>
    <col min="4654" max="4654" width="5.7109375" style="490" customWidth="1"/>
    <col min="4655" max="4657" width="5" style="490" customWidth="1"/>
    <col min="4658" max="4867" width="3.28515625" style="490"/>
    <col min="4868" max="4868" width="4.5703125" style="490" customWidth="1"/>
    <col min="4869" max="4870" width="3.28515625" style="490"/>
    <col min="4871" max="4871" width="6.140625" style="490" customWidth="1"/>
    <col min="4872" max="4872" width="5.140625" style="490" customWidth="1"/>
    <col min="4873" max="4873" width="6.7109375" style="490" customWidth="1"/>
    <col min="4874" max="4877" width="3.28515625" style="490"/>
    <col min="4878" max="4879" width="4.28515625" style="490" customWidth="1"/>
    <col min="4880" max="4880" width="4.42578125" style="490" customWidth="1"/>
    <col min="4881" max="4885" width="3.28515625" style="490"/>
    <col min="4886" max="4886" width="4.5703125" style="490" customWidth="1"/>
    <col min="4887" max="4896" width="3.28515625" style="490"/>
    <col min="4897" max="4897" width="4" style="490" customWidth="1"/>
    <col min="4898" max="4898" width="3.28515625" style="490"/>
    <col min="4899" max="4899" width="5.7109375" style="490" customWidth="1"/>
    <col min="4900" max="4900" width="4.42578125" style="490" customWidth="1"/>
    <col min="4901" max="4905" width="3.28515625" style="490"/>
    <col min="4906" max="4906" width="4.42578125" style="490" customWidth="1"/>
    <col min="4907" max="4907" width="3.28515625" style="490"/>
    <col min="4908" max="4908" width="4" style="490" customWidth="1"/>
    <col min="4909" max="4909" width="4.42578125" style="490" customWidth="1"/>
    <col min="4910" max="4910" width="5.7109375" style="490" customWidth="1"/>
    <col min="4911" max="4913" width="5" style="490" customWidth="1"/>
    <col min="4914" max="5123" width="3.28515625" style="490"/>
    <col min="5124" max="5124" width="4.5703125" style="490" customWidth="1"/>
    <col min="5125" max="5126" width="3.28515625" style="490"/>
    <col min="5127" max="5127" width="6.140625" style="490" customWidth="1"/>
    <col min="5128" max="5128" width="5.140625" style="490" customWidth="1"/>
    <col min="5129" max="5129" width="6.7109375" style="490" customWidth="1"/>
    <col min="5130" max="5133" width="3.28515625" style="490"/>
    <col min="5134" max="5135" width="4.28515625" style="490" customWidth="1"/>
    <col min="5136" max="5136" width="4.42578125" style="490" customWidth="1"/>
    <col min="5137" max="5141" width="3.28515625" style="490"/>
    <col min="5142" max="5142" width="4.5703125" style="490" customWidth="1"/>
    <col min="5143" max="5152" width="3.28515625" style="490"/>
    <col min="5153" max="5153" width="4" style="490" customWidth="1"/>
    <col min="5154" max="5154" width="3.28515625" style="490"/>
    <col min="5155" max="5155" width="5.7109375" style="490" customWidth="1"/>
    <col min="5156" max="5156" width="4.42578125" style="490" customWidth="1"/>
    <col min="5157" max="5161" width="3.28515625" style="490"/>
    <col min="5162" max="5162" width="4.42578125" style="490" customWidth="1"/>
    <col min="5163" max="5163" width="3.28515625" style="490"/>
    <col min="5164" max="5164" width="4" style="490" customWidth="1"/>
    <col min="5165" max="5165" width="4.42578125" style="490" customWidth="1"/>
    <col min="5166" max="5166" width="5.7109375" style="490" customWidth="1"/>
    <col min="5167" max="5169" width="5" style="490" customWidth="1"/>
    <col min="5170" max="5379" width="3.28515625" style="490"/>
    <col min="5380" max="5380" width="4.5703125" style="490" customWidth="1"/>
    <col min="5381" max="5382" width="3.28515625" style="490"/>
    <col min="5383" max="5383" width="6.140625" style="490" customWidth="1"/>
    <col min="5384" max="5384" width="5.140625" style="490" customWidth="1"/>
    <col min="5385" max="5385" width="6.7109375" style="490" customWidth="1"/>
    <col min="5386" max="5389" width="3.28515625" style="490"/>
    <col min="5390" max="5391" width="4.28515625" style="490" customWidth="1"/>
    <col min="5392" max="5392" width="4.42578125" style="490" customWidth="1"/>
    <col min="5393" max="5397" width="3.28515625" style="490"/>
    <col min="5398" max="5398" width="4.5703125" style="490" customWidth="1"/>
    <col min="5399" max="5408" width="3.28515625" style="490"/>
    <col min="5409" max="5409" width="4" style="490" customWidth="1"/>
    <col min="5410" max="5410" width="3.28515625" style="490"/>
    <col min="5411" max="5411" width="5.7109375" style="490" customWidth="1"/>
    <col min="5412" max="5412" width="4.42578125" style="490" customWidth="1"/>
    <col min="5413" max="5417" width="3.28515625" style="490"/>
    <col min="5418" max="5418" width="4.42578125" style="490" customWidth="1"/>
    <col min="5419" max="5419" width="3.28515625" style="490"/>
    <col min="5420" max="5420" width="4" style="490" customWidth="1"/>
    <col min="5421" max="5421" width="4.42578125" style="490" customWidth="1"/>
    <col min="5422" max="5422" width="5.7109375" style="490" customWidth="1"/>
    <col min="5423" max="5425" width="5" style="490" customWidth="1"/>
    <col min="5426" max="5635" width="3.28515625" style="490"/>
    <col min="5636" max="5636" width="4.5703125" style="490" customWidth="1"/>
    <col min="5637" max="5638" width="3.28515625" style="490"/>
    <col min="5639" max="5639" width="6.140625" style="490" customWidth="1"/>
    <col min="5640" max="5640" width="5.140625" style="490" customWidth="1"/>
    <col min="5641" max="5641" width="6.7109375" style="490" customWidth="1"/>
    <col min="5642" max="5645" width="3.28515625" style="490"/>
    <col min="5646" max="5647" width="4.28515625" style="490" customWidth="1"/>
    <col min="5648" max="5648" width="4.42578125" style="490" customWidth="1"/>
    <col min="5649" max="5653" width="3.28515625" style="490"/>
    <col min="5654" max="5654" width="4.5703125" style="490" customWidth="1"/>
    <col min="5655" max="5664" width="3.28515625" style="490"/>
    <col min="5665" max="5665" width="4" style="490" customWidth="1"/>
    <col min="5666" max="5666" width="3.28515625" style="490"/>
    <col min="5667" max="5667" width="5.7109375" style="490" customWidth="1"/>
    <col min="5668" max="5668" width="4.42578125" style="490" customWidth="1"/>
    <col min="5669" max="5673" width="3.28515625" style="490"/>
    <col min="5674" max="5674" width="4.42578125" style="490" customWidth="1"/>
    <col min="5675" max="5675" width="3.28515625" style="490"/>
    <col min="5676" max="5676" width="4" style="490" customWidth="1"/>
    <col min="5677" max="5677" width="4.42578125" style="490" customWidth="1"/>
    <col min="5678" max="5678" width="5.7109375" style="490" customWidth="1"/>
    <col min="5679" max="5681" width="5" style="490" customWidth="1"/>
    <col min="5682" max="5891" width="3.28515625" style="490"/>
    <col min="5892" max="5892" width="4.5703125" style="490" customWidth="1"/>
    <col min="5893" max="5894" width="3.28515625" style="490"/>
    <col min="5895" max="5895" width="6.140625" style="490" customWidth="1"/>
    <col min="5896" max="5896" width="5.140625" style="490" customWidth="1"/>
    <col min="5897" max="5897" width="6.7109375" style="490" customWidth="1"/>
    <col min="5898" max="5901" width="3.28515625" style="490"/>
    <col min="5902" max="5903" width="4.28515625" style="490" customWidth="1"/>
    <col min="5904" max="5904" width="4.42578125" style="490" customWidth="1"/>
    <col min="5905" max="5909" width="3.28515625" style="490"/>
    <col min="5910" max="5910" width="4.5703125" style="490" customWidth="1"/>
    <col min="5911" max="5920" width="3.28515625" style="490"/>
    <col min="5921" max="5921" width="4" style="490" customWidth="1"/>
    <col min="5922" max="5922" width="3.28515625" style="490"/>
    <col min="5923" max="5923" width="5.7109375" style="490" customWidth="1"/>
    <col min="5924" max="5924" width="4.42578125" style="490" customWidth="1"/>
    <col min="5925" max="5929" width="3.28515625" style="490"/>
    <col min="5930" max="5930" width="4.42578125" style="490" customWidth="1"/>
    <col min="5931" max="5931" width="3.28515625" style="490"/>
    <col min="5932" max="5932" width="4" style="490" customWidth="1"/>
    <col min="5933" max="5933" width="4.42578125" style="490" customWidth="1"/>
    <col min="5934" max="5934" width="5.7109375" style="490" customWidth="1"/>
    <col min="5935" max="5937" width="5" style="490" customWidth="1"/>
    <col min="5938" max="6147" width="3.28515625" style="490"/>
    <col min="6148" max="6148" width="4.5703125" style="490" customWidth="1"/>
    <col min="6149" max="6150" width="3.28515625" style="490"/>
    <col min="6151" max="6151" width="6.140625" style="490" customWidth="1"/>
    <col min="6152" max="6152" width="5.140625" style="490" customWidth="1"/>
    <col min="6153" max="6153" width="6.7109375" style="490" customWidth="1"/>
    <col min="6154" max="6157" width="3.28515625" style="490"/>
    <col min="6158" max="6159" width="4.28515625" style="490" customWidth="1"/>
    <col min="6160" max="6160" width="4.42578125" style="490" customWidth="1"/>
    <col min="6161" max="6165" width="3.28515625" style="490"/>
    <col min="6166" max="6166" width="4.5703125" style="490" customWidth="1"/>
    <col min="6167" max="6176" width="3.28515625" style="490"/>
    <col min="6177" max="6177" width="4" style="490" customWidth="1"/>
    <col min="6178" max="6178" width="3.28515625" style="490"/>
    <col min="6179" max="6179" width="5.7109375" style="490" customWidth="1"/>
    <col min="6180" max="6180" width="4.42578125" style="490" customWidth="1"/>
    <col min="6181" max="6185" width="3.28515625" style="490"/>
    <col min="6186" max="6186" width="4.42578125" style="490" customWidth="1"/>
    <col min="6187" max="6187" width="3.28515625" style="490"/>
    <col min="6188" max="6188" width="4" style="490" customWidth="1"/>
    <col min="6189" max="6189" width="4.42578125" style="490" customWidth="1"/>
    <col min="6190" max="6190" width="5.7109375" style="490" customWidth="1"/>
    <col min="6191" max="6193" width="5" style="490" customWidth="1"/>
    <col min="6194" max="6403" width="3.28515625" style="490"/>
    <col min="6404" max="6404" width="4.5703125" style="490" customWidth="1"/>
    <col min="6405" max="6406" width="3.28515625" style="490"/>
    <col min="6407" max="6407" width="6.140625" style="490" customWidth="1"/>
    <col min="6408" max="6408" width="5.140625" style="490" customWidth="1"/>
    <col min="6409" max="6409" width="6.7109375" style="490" customWidth="1"/>
    <col min="6410" max="6413" width="3.28515625" style="490"/>
    <col min="6414" max="6415" width="4.28515625" style="490" customWidth="1"/>
    <col min="6416" max="6416" width="4.42578125" style="490" customWidth="1"/>
    <col min="6417" max="6421" width="3.28515625" style="490"/>
    <col min="6422" max="6422" width="4.5703125" style="490" customWidth="1"/>
    <col min="6423" max="6432" width="3.28515625" style="490"/>
    <col min="6433" max="6433" width="4" style="490" customWidth="1"/>
    <col min="6434" max="6434" width="3.28515625" style="490"/>
    <col min="6435" max="6435" width="5.7109375" style="490" customWidth="1"/>
    <col min="6436" max="6436" width="4.42578125" style="490" customWidth="1"/>
    <col min="6437" max="6441" width="3.28515625" style="490"/>
    <col min="6442" max="6442" width="4.42578125" style="490" customWidth="1"/>
    <col min="6443" max="6443" width="3.28515625" style="490"/>
    <col min="6444" max="6444" width="4" style="490" customWidth="1"/>
    <col min="6445" max="6445" width="4.42578125" style="490" customWidth="1"/>
    <col min="6446" max="6446" width="5.7109375" style="490" customWidth="1"/>
    <col min="6447" max="6449" width="5" style="490" customWidth="1"/>
    <col min="6450" max="6659" width="3.28515625" style="490"/>
    <col min="6660" max="6660" width="4.5703125" style="490" customWidth="1"/>
    <col min="6661" max="6662" width="3.28515625" style="490"/>
    <col min="6663" max="6663" width="6.140625" style="490" customWidth="1"/>
    <col min="6664" max="6664" width="5.140625" style="490" customWidth="1"/>
    <col min="6665" max="6665" width="6.7109375" style="490" customWidth="1"/>
    <col min="6666" max="6669" width="3.28515625" style="490"/>
    <col min="6670" max="6671" width="4.28515625" style="490" customWidth="1"/>
    <col min="6672" max="6672" width="4.42578125" style="490" customWidth="1"/>
    <col min="6673" max="6677" width="3.28515625" style="490"/>
    <col min="6678" max="6678" width="4.5703125" style="490" customWidth="1"/>
    <col min="6679" max="6688" width="3.28515625" style="490"/>
    <col min="6689" max="6689" width="4" style="490" customWidth="1"/>
    <col min="6690" max="6690" width="3.28515625" style="490"/>
    <col min="6691" max="6691" width="5.7109375" style="490" customWidth="1"/>
    <col min="6692" max="6692" width="4.42578125" style="490" customWidth="1"/>
    <col min="6693" max="6697" width="3.28515625" style="490"/>
    <col min="6698" max="6698" width="4.42578125" style="490" customWidth="1"/>
    <col min="6699" max="6699" width="3.28515625" style="490"/>
    <col min="6700" max="6700" width="4" style="490" customWidth="1"/>
    <col min="6701" max="6701" width="4.42578125" style="490" customWidth="1"/>
    <col min="6702" max="6702" width="5.7109375" style="490" customWidth="1"/>
    <col min="6703" max="6705" width="5" style="490" customWidth="1"/>
    <col min="6706" max="6915" width="3.28515625" style="490"/>
    <col min="6916" max="6916" width="4.5703125" style="490" customWidth="1"/>
    <col min="6917" max="6918" width="3.28515625" style="490"/>
    <col min="6919" max="6919" width="6.140625" style="490" customWidth="1"/>
    <col min="6920" max="6920" width="5.140625" style="490" customWidth="1"/>
    <col min="6921" max="6921" width="6.7109375" style="490" customWidth="1"/>
    <col min="6922" max="6925" width="3.28515625" style="490"/>
    <col min="6926" max="6927" width="4.28515625" style="490" customWidth="1"/>
    <col min="6928" max="6928" width="4.42578125" style="490" customWidth="1"/>
    <col min="6929" max="6933" width="3.28515625" style="490"/>
    <col min="6934" max="6934" width="4.5703125" style="490" customWidth="1"/>
    <col min="6935" max="6944" width="3.28515625" style="490"/>
    <col min="6945" max="6945" width="4" style="490" customWidth="1"/>
    <col min="6946" max="6946" width="3.28515625" style="490"/>
    <col min="6947" max="6947" width="5.7109375" style="490" customWidth="1"/>
    <col min="6948" max="6948" width="4.42578125" style="490" customWidth="1"/>
    <col min="6949" max="6953" width="3.28515625" style="490"/>
    <col min="6954" max="6954" width="4.42578125" style="490" customWidth="1"/>
    <col min="6955" max="6955" width="3.28515625" style="490"/>
    <col min="6956" max="6956" width="4" style="490" customWidth="1"/>
    <col min="6957" max="6957" width="4.42578125" style="490" customWidth="1"/>
    <col min="6958" max="6958" width="5.7109375" style="490" customWidth="1"/>
    <col min="6959" max="6961" width="5" style="490" customWidth="1"/>
    <col min="6962" max="7171" width="3.28515625" style="490"/>
    <col min="7172" max="7172" width="4.5703125" style="490" customWidth="1"/>
    <col min="7173" max="7174" width="3.28515625" style="490"/>
    <col min="7175" max="7175" width="6.140625" style="490" customWidth="1"/>
    <col min="7176" max="7176" width="5.140625" style="490" customWidth="1"/>
    <col min="7177" max="7177" width="6.7109375" style="490" customWidth="1"/>
    <col min="7178" max="7181" width="3.28515625" style="490"/>
    <col min="7182" max="7183" width="4.28515625" style="490" customWidth="1"/>
    <col min="7184" max="7184" width="4.42578125" style="490" customWidth="1"/>
    <col min="7185" max="7189" width="3.28515625" style="490"/>
    <col min="7190" max="7190" width="4.5703125" style="490" customWidth="1"/>
    <col min="7191" max="7200" width="3.28515625" style="490"/>
    <col min="7201" max="7201" width="4" style="490" customWidth="1"/>
    <col min="7202" max="7202" width="3.28515625" style="490"/>
    <col min="7203" max="7203" width="5.7109375" style="490" customWidth="1"/>
    <col min="7204" max="7204" width="4.42578125" style="490" customWidth="1"/>
    <col min="7205" max="7209" width="3.28515625" style="490"/>
    <col min="7210" max="7210" width="4.42578125" style="490" customWidth="1"/>
    <col min="7211" max="7211" width="3.28515625" style="490"/>
    <col min="7212" max="7212" width="4" style="490" customWidth="1"/>
    <col min="7213" max="7213" width="4.42578125" style="490" customWidth="1"/>
    <col min="7214" max="7214" width="5.7109375" style="490" customWidth="1"/>
    <col min="7215" max="7217" width="5" style="490" customWidth="1"/>
    <col min="7218" max="7427" width="3.28515625" style="490"/>
    <col min="7428" max="7428" width="4.5703125" style="490" customWidth="1"/>
    <col min="7429" max="7430" width="3.28515625" style="490"/>
    <col min="7431" max="7431" width="6.140625" style="490" customWidth="1"/>
    <col min="7432" max="7432" width="5.140625" style="490" customWidth="1"/>
    <col min="7433" max="7433" width="6.7109375" style="490" customWidth="1"/>
    <col min="7434" max="7437" width="3.28515625" style="490"/>
    <col min="7438" max="7439" width="4.28515625" style="490" customWidth="1"/>
    <col min="7440" max="7440" width="4.42578125" style="490" customWidth="1"/>
    <col min="7441" max="7445" width="3.28515625" style="490"/>
    <col min="7446" max="7446" width="4.5703125" style="490" customWidth="1"/>
    <col min="7447" max="7456" width="3.28515625" style="490"/>
    <col min="7457" max="7457" width="4" style="490" customWidth="1"/>
    <col min="7458" max="7458" width="3.28515625" style="490"/>
    <col min="7459" max="7459" width="5.7109375" style="490" customWidth="1"/>
    <col min="7460" max="7460" width="4.42578125" style="490" customWidth="1"/>
    <col min="7461" max="7465" width="3.28515625" style="490"/>
    <col min="7466" max="7466" width="4.42578125" style="490" customWidth="1"/>
    <col min="7467" max="7467" width="3.28515625" style="490"/>
    <col min="7468" max="7468" width="4" style="490" customWidth="1"/>
    <col min="7469" max="7469" width="4.42578125" style="490" customWidth="1"/>
    <col min="7470" max="7470" width="5.7109375" style="490" customWidth="1"/>
    <col min="7471" max="7473" width="5" style="490" customWidth="1"/>
    <col min="7474" max="7683" width="3.28515625" style="490"/>
    <col min="7684" max="7684" width="4.5703125" style="490" customWidth="1"/>
    <col min="7685" max="7686" width="3.28515625" style="490"/>
    <col min="7687" max="7687" width="6.140625" style="490" customWidth="1"/>
    <col min="7688" max="7688" width="5.140625" style="490" customWidth="1"/>
    <col min="7689" max="7689" width="6.7109375" style="490" customWidth="1"/>
    <col min="7690" max="7693" width="3.28515625" style="490"/>
    <col min="7694" max="7695" width="4.28515625" style="490" customWidth="1"/>
    <col min="7696" max="7696" width="4.42578125" style="490" customWidth="1"/>
    <col min="7697" max="7701" width="3.28515625" style="490"/>
    <col min="7702" max="7702" width="4.5703125" style="490" customWidth="1"/>
    <col min="7703" max="7712" width="3.28515625" style="490"/>
    <col min="7713" max="7713" width="4" style="490" customWidth="1"/>
    <col min="7714" max="7714" width="3.28515625" style="490"/>
    <col min="7715" max="7715" width="5.7109375" style="490" customWidth="1"/>
    <col min="7716" max="7716" width="4.42578125" style="490" customWidth="1"/>
    <col min="7717" max="7721" width="3.28515625" style="490"/>
    <col min="7722" max="7722" width="4.42578125" style="490" customWidth="1"/>
    <col min="7723" max="7723" width="3.28515625" style="490"/>
    <col min="7724" max="7724" width="4" style="490" customWidth="1"/>
    <col min="7725" max="7725" width="4.42578125" style="490" customWidth="1"/>
    <col min="7726" max="7726" width="5.7109375" style="490" customWidth="1"/>
    <col min="7727" max="7729" width="5" style="490" customWidth="1"/>
    <col min="7730" max="7939" width="3.28515625" style="490"/>
    <col min="7940" max="7940" width="4.5703125" style="490" customWidth="1"/>
    <col min="7941" max="7942" width="3.28515625" style="490"/>
    <col min="7943" max="7943" width="6.140625" style="490" customWidth="1"/>
    <col min="7944" max="7944" width="5.140625" style="490" customWidth="1"/>
    <col min="7945" max="7945" width="6.7109375" style="490" customWidth="1"/>
    <col min="7946" max="7949" width="3.28515625" style="490"/>
    <col min="7950" max="7951" width="4.28515625" style="490" customWidth="1"/>
    <col min="7952" max="7952" width="4.42578125" style="490" customWidth="1"/>
    <col min="7953" max="7957" width="3.28515625" style="490"/>
    <col min="7958" max="7958" width="4.5703125" style="490" customWidth="1"/>
    <col min="7959" max="7968" width="3.28515625" style="490"/>
    <col min="7969" max="7969" width="4" style="490" customWidth="1"/>
    <col min="7970" max="7970" width="3.28515625" style="490"/>
    <col min="7971" max="7971" width="5.7109375" style="490" customWidth="1"/>
    <col min="7972" max="7972" width="4.42578125" style="490" customWidth="1"/>
    <col min="7973" max="7977" width="3.28515625" style="490"/>
    <col min="7978" max="7978" width="4.42578125" style="490" customWidth="1"/>
    <col min="7979" max="7979" width="3.28515625" style="490"/>
    <col min="7980" max="7980" width="4" style="490" customWidth="1"/>
    <col min="7981" max="7981" width="4.42578125" style="490" customWidth="1"/>
    <col min="7982" max="7982" width="5.7109375" style="490" customWidth="1"/>
    <col min="7983" max="7985" width="5" style="490" customWidth="1"/>
    <col min="7986" max="8195" width="3.28515625" style="490"/>
    <col min="8196" max="8196" width="4.5703125" style="490" customWidth="1"/>
    <col min="8197" max="8198" width="3.28515625" style="490"/>
    <col min="8199" max="8199" width="6.140625" style="490" customWidth="1"/>
    <col min="8200" max="8200" width="5.140625" style="490" customWidth="1"/>
    <col min="8201" max="8201" width="6.7109375" style="490" customWidth="1"/>
    <col min="8202" max="8205" width="3.28515625" style="490"/>
    <col min="8206" max="8207" width="4.28515625" style="490" customWidth="1"/>
    <col min="8208" max="8208" width="4.42578125" style="490" customWidth="1"/>
    <col min="8209" max="8213" width="3.28515625" style="490"/>
    <col min="8214" max="8214" width="4.5703125" style="490" customWidth="1"/>
    <col min="8215" max="8224" width="3.28515625" style="490"/>
    <col min="8225" max="8225" width="4" style="490" customWidth="1"/>
    <col min="8226" max="8226" width="3.28515625" style="490"/>
    <col min="8227" max="8227" width="5.7109375" style="490" customWidth="1"/>
    <col min="8228" max="8228" width="4.42578125" style="490" customWidth="1"/>
    <col min="8229" max="8233" width="3.28515625" style="490"/>
    <col min="8234" max="8234" width="4.42578125" style="490" customWidth="1"/>
    <col min="8235" max="8235" width="3.28515625" style="490"/>
    <col min="8236" max="8236" width="4" style="490" customWidth="1"/>
    <col min="8237" max="8237" width="4.42578125" style="490" customWidth="1"/>
    <col min="8238" max="8238" width="5.7109375" style="490" customWidth="1"/>
    <col min="8239" max="8241" width="5" style="490" customWidth="1"/>
    <col min="8242" max="8451" width="3.28515625" style="490"/>
    <col min="8452" max="8452" width="4.5703125" style="490" customWidth="1"/>
    <col min="8453" max="8454" width="3.28515625" style="490"/>
    <col min="8455" max="8455" width="6.140625" style="490" customWidth="1"/>
    <col min="8456" max="8456" width="5.140625" style="490" customWidth="1"/>
    <col min="8457" max="8457" width="6.7109375" style="490" customWidth="1"/>
    <col min="8458" max="8461" width="3.28515625" style="490"/>
    <col min="8462" max="8463" width="4.28515625" style="490" customWidth="1"/>
    <col min="8464" max="8464" width="4.42578125" style="490" customWidth="1"/>
    <col min="8465" max="8469" width="3.28515625" style="490"/>
    <col min="8470" max="8470" width="4.5703125" style="490" customWidth="1"/>
    <col min="8471" max="8480" width="3.28515625" style="490"/>
    <col min="8481" max="8481" width="4" style="490" customWidth="1"/>
    <col min="8482" max="8482" width="3.28515625" style="490"/>
    <col min="8483" max="8483" width="5.7109375" style="490" customWidth="1"/>
    <col min="8484" max="8484" width="4.42578125" style="490" customWidth="1"/>
    <col min="8485" max="8489" width="3.28515625" style="490"/>
    <col min="8490" max="8490" width="4.42578125" style="490" customWidth="1"/>
    <col min="8491" max="8491" width="3.28515625" style="490"/>
    <col min="8492" max="8492" width="4" style="490" customWidth="1"/>
    <col min="8493" max="8493" width="4.42578125" style="490" customWidth="1"/>
    <col min="8494" max="8494" width="5.7109375" style="490" customWidth="1"/>
    <col min="8495" max="8497" width="5" style="490" customWidth="1"/>
    <col min="8498" max="8707" width="3.28515625" style="490"/>
    <col min="8708" max="8708" width="4.5703125" style="490" customWidth="1"/>
    <col min="8709" max="8710" width="3.28515625" style="490"/>
    <col min="8711" max="8711" width="6.140625" style="490" customWidth="1"/>
    <col min="8712" max="8712" width="5.140625" style="490" customWidth="1"/>
    <col min="8713" max="8713" width="6.7109375" style="490" customWidth="1"/>
    <col min="8714" max="8717" width="3.28515625" style="490"/>
    <col min="8718" max="8719" width="4.28515625" style="490" customWidth="1"/>
    <col min="8720" max="8720" width="4.42578125" style="490" customWidth="1"/>
    <col min="8721" max="8725" width="3.28515625" style="490"/>
    <col min="8726" max="8726" width="4.5703125" style="490" customWidth="1"/>
    <col min="8727" max="8736" width="3.28515625" style="490"/>
    <col min="8737" max="8737" width="4" style="490" customWidth="1"/>
    <col min="8738" max="8738" width="3.28515625" style="490"/>
    <col min="8739" max="8739" width="5.7109375" style="490" customWidth="1"/>
    <col min="8740" max="8740" width="4.42578125" style="490" customWidth="1"/>
    <col min="8741" max="8745" width="3.28515625" style="490"/>
    <col min="8746" max="8746" width="4.42578125" style="490" customWidth="1"/>
    <col min="8747" max="8747" width="3.28515625" style="490"/>
    <col min="8748" max="8748" width="4" style="490" customWidth="1"/>
    <col min="8749" max="8749" width="4.42578125" style="490" customWidth="1"/>
    <col min="8750" max="8750" width="5.7109375" style="490" customWidth="1"/>
    <col min="8751" max="8753" width="5" style="490" customWidth="1"/>
    <col min="8754" max="8963" width="3.28515625" style="490"/>
    <col min="8964" max="8964" width="4.5703125" style="490" customWidth="1"/>
    <col min="8965" max="8966" width="3.28515625" style="490"/>
    <col min="8967" max="8967" width="6.140625" style="490" customWidth="1"/>
    <col min="8968" max="8968" width="5.140625" style="490" customWidth="1"/>
    <col min="8969" max="8969" width="6.7109375" style="490" customWidth="1"/>
    <col min="8970" max="8973" width="3.28515625" style="490"/>
    <col min="8974" max="8975" width="4.28515625" style="490" customWidth="1"/>
    <col min="8976" max="8976" width="4.42578125" style="490" customWidth="1"/>
    <col min="8977" max="8981" width="3.28515625" style="490"/>
    <col min="8982" max="8982" width="4.5703125" style="490" customWidth="1"/>
    <col min="8983" max="8992" width="3.28515625" style="490"/>
    <col min="8993" max="8993" width="4" style="490" customWidth="1"/>
    <col min="8994" max="8994" width="3.28515625" style="490"/>
    <col min="8995" max="8995" width="5.7109375" style="490" customWidth="1"/>
    <col min="8996" max="8996" width="4.42578125" style="490" customWidth="1"/>
    <col min="8997" max="9001" width="3.28515625" style="490"/>
    <col min="9002" max="9002" width="4.42578125" style="490" customWidth="1"/>
    <col min="9003" max="9003" width="3.28515625" style="490"/>
    <col min="9004" max="9004" width="4" style="490" customWidth="1"/>
    <col min="9005" max="9005" width="4.42578125" style="490" customWidth="1"/>
    <col min="9006" max="9006" width="5.7109375" style="490" customWidth="1"/>
    <col min="9007" max="9009" width="5" style="490" customWidth="1"/>
    <col min="9010" max="9219" width="3.28515625" style="490"/>
    <col min="9220" max="9220" width="4.5703125" style="490" customWidth="1"/>
    <col min="9221" max="9222" width="3.28515625" style="490"/>
    <col min="9223" max="9223" width="6.140625" style="490" customWidth="1"/>
    <col min="9224" max="9224" width="5.140625" style="490" customWidth="1"/>
    <col min="9225" max="9225" width="6.7109375" style="490" customWidth="1"/>
    <col min="9226" max="9229" width="3.28515625" style="490"/>
    <col min="9230" max="9231" width="4.28515625" style="490" customWidth="1"/>
    <col min="9232" max="9232" width="4.42578125" style="490" customWidth="1"/>
    <col min="9233" max="9237" width="3.28515625" style="490"/>
    <col min="9238" max="9238" width="4.5703125" style="490" customWidth="1"/>
    <col min="9239" max="9248" width="3.28515625" style="490"/>
    <col min="9249" max="9249" width="4" style="490" customWidth="1"/>
    <col min="9250" max="9250" width="3.28515625" style="490"/>
    <col min="9251" max="9251" width="5.7109375" style="490" customWidth="1"/>
    <col min="9252" max="9252" width="4.42578125" style="490" customWidth="1"/>
    <col min="9253" max="9257" width="3.28515625" style="490"/>
    <col min="9258" max="9258" width="4.42578125" style="490" customWidth="1"/>
    <col min="9259" max="9259" width="3.28515625" style="490"/>
    <col min="9260" max="9260" width="4" style="490" customWidth="1"/>
    <col min="9261" max="9261" width="4.42578125" style="490" customWidth="1"/>
    <col min="9262" max="9262" width="5.7109375" style="490" customWidth="1"/>
    <col min="9263" max="9265" width="5" style="490" customWidth="1"/>
    <col min="9266" max="9475" width="3.28515625" style="490"/>
    <col min="9476" max="9476" width="4.5703125" style="490" customWidth="1"/>
    <col min="9477" max="9478" width="3.28515625" style="490"/>
    <col min="9479" max="9479" width="6.140625" style="490" customWidth="1"/>
    <col min="9480" max="9480" width="5.140625" style="490" customWidth="1"/>
    <col min="9481" max="9481" width="6.7109375" style="490" customWidth="1"/>
    <col min="9482" max="9485" width="3.28515625" style="490"/>
    <col min="9486" max="9487" width="4.28515625" style="490" customWidth="1"/>
    <col min="9488" max="9488" width="4.42578125" style="490" customWidth="1"/>
    <col min="9489" max="9493" width="3.28515625" style="490"/>
    <col min="9494" max="9494" width="4.5703125" style="490" customWidth="1"/>
    <col min="9495" max="9504" width="3.28515625" style="490"/>
    <col min="9505" max="9505" width="4" style="490" customWidth="1"/>
    <col min="9506" max="9506" width="3.28515625" style="490"/>
    <col min="9507" max="9507" width="5.7109375" style="490" customWidth="1"/>
    <col min="9508" max="9508" width="4.42578125" style="490" customWidth="1"/>
    <col min="9509" max="9513" width="3.28515625" style="490"/>
    <col min="9514" max="9514" width="4.42578125" style="490" customWidth="1"/>
    <col min="9515" max="9515" width="3.28515625" style="490"/>
    <col min="9516" max="9516" width="4" style="490" customWidth="1"/>
    <col min="9517" max="9517" width="4.42578125" style="490" customWidth="1"/>
    <col min="9518" max="9518" width="5.7109375" style="490" customWidth="1"/>
    <col min="9519" max="9521" width="5" style="490" customWidth="1"/>
    <col min="9522" max="9731" width="3.28515625" style="490"/>
    <col min="9732" max="9732" width="4.5703125" style="490" customWidth="1"/>
    <col min="9733" max="9734" width="3.28515625" style="490"/>
    <col min="9735" max="9735" width="6.140625" style="490" customWidth="1"/>
    <col min="9736" max="9736" width="5.140625" style="490" customWidth="1"/>
    <col min="9737" max="9737" width="6.7109375" style="490" customWidth="1"/>
    <col min="9738" max="9741" width="3.28515625" style="490"/>
    <col min="9742" max="9743" width="4.28515625" style="490" customWidth="1"/>
    <col min="9744" max="9744" width="4.42578125" style="490" customWidth="1"/>
    <col min="9745" max="9749" width="3.28515625" style="490"/>
    <col min="9750" max="9750" width="4.5703125" style="490" customWidth="1"/>
    <col min="9751" max="9760" width="3.28515625" style="490"/>
    <col min="9761" max="9761" width="4" style="490" customWidth="1"/>
    <col min="9762" max="9762" width="3.28515625" style="490"/>
    <col min="9763" max="9763" width="5.7109375" style="490" customWidth="1"/>
    <col min="9764" max="9764" width="4.42578125" style="490" customWidth="1"/>
    <col min="9765" max="9769" width="3.28515625" style="490"/>
    <col min="9770" max="9770" width="4.42578125" style="490" customWidth="1"/>
    <col min="9771" max="9771" width="3.28515625" style="490"/>
    <col min="9772" max="9772" width="4" style="490" customWidth="1"/>
    <col min="9773" max="9773" width="4.42578125" style="490" customWidth="1"/>
    <col min="9774" max="9774" width="5.7109375" style="490" customWidth="1"/>
    <col min="9775" max="9777" width="5" style="490" customWidth="1"/>
    <col min="9778" max="9987" width="3.28515625" style="490"/>
    <col min="9988" max="9988" width="4.5703125" style="490" customWidth="1"/>
    <col min="9989" max="9990" width="3.28515625" style="490"/>
    <col min="9991" max="9991" width="6.140625" style="490" customWidth="1"/>
    <col min="9992" max="9992" width="5.140625" style="490" customWidth="1"/>
    <col min="9993" max="9993" width="6.7109375" style="490" customWidth="1"/>
    <col min="9994" max="9997" width="3.28515625" style="490"/>
    <col min="9998" max="9999" width="4.28515625" style="490" customWidth="1"/>
    <col min="10000" max="10000" width="4.42578125" style="490" customWidth="1"/>
    <col min="10001" max="10005" width="3.28515625" style="490"/>
    <col min="10006" max="10006" width="4.5703125" style="490" customWidth="1"/>
    <col min="10007" max="10016" width="3.28515625" style="490"/>
    <col min="10017" max="10017" width="4" style="490" customWidth="1"/>
    <col min="10018" max="10018" width="3.28515625" style="490"/>
    <col min="10019" max="10019" width="5.7109375" style="490" customWidth="1"/>
    <col min="10020" max="10020" width="4.42578125" style="490" customWidth="1"/>
    <col min="10021" max="10025" width="3.28515625" style="490"/>
    <col min="10026" max="10026" width="4.42578125" style="490" customWidth="1"/>
    <col min="10027" max="10027" width="3.28515625" style="490"/>
    <col min="10028" max="10028" width="4" style="490" customWidth="1"/>
    <col min="10029" max="10029" width="4.42578125" style="490" customWidth="1"/>
    <col min="10030" max="10030" width="5.7109375" style="490" customWidth="1"/>
    <col min="10031" max="10033" width="5" style="490" customWidth="1"/>
    <col min="10034" max="10243" width="3.28515625" style="490"/>
    <col min="10244" max="10244" width="4.5703125" style="490" customWidth="1"/>
    <col min="10245" max="10246" width="3.28515625" style="490"/>
    <col min="10247" max="10247" width="6.140625" style="490" customWidth="1"/>
    <col min="10248" max="10248" width="5.140625" style="490" customWidth="1"/>
    <col min="10249" max="10249" width="6.7109375" style="490" customWidth="1"/>
    <col min="10250" max="10253" width="3.28515625" style="490"/>
    <col min="10254" max="10255" width="4.28515625" style="490" customWidth="1"/>
    <col min="10256" max="10256" width="4.42578125" style="490" customWidth="1"/>
    <col min="10257" max="10261" width="3.28515625" style="490"/>
    <col min="10262" max="10262" width="4.5703125" style="490" customWidth="1"/>
    <col min="10263" max="10272" width="3.28515625" style="490"/>
    <col min="10273" max="10273" width="4" style="490" customWidth="1"/>
    <col min="10274" max="10274" width="3.28515625" style="490"/>
    <col min="10275" max="10275" width="5.7109375" style="490" customWidth="1"/>
    <col min="10276" max="10276" width="4.42578125" style="490" customWidth="1"/>
    <col min="10277" max="10281" width="3.28515625" style="490"/>
    <col min="10282" max="10282" width="4.42578125" style="490" customWidth="1"/>
    <col min="10283" max="10283" width="3.28515625" style="490"/>
    <col min="10284" max="10284" width="4" style="490" customWidth="1"/>
    <col min="10285" max="10285" width="4.42578125" style="490" customWidth="1"/>
    <col min="10286" max="10286" width="5.7109375" style="490" customWidth="1"/>
    <col min="10287" max="10289" width="5" style="490" customWidth="1"/>
    <col min="10290" max="10499" width="3.28515625" style="490"/>
    <col min="10500" max="10500" width="4.5703125" style="490" customWidth="1"/>
    <col min="10501" max="10502" width="3.28515625" style="490"/>
    <col min="10503" max="10503" width="6.140625" style="490" customWidth="1"/>
    <col min="10504" max="10504" width="5.140625" style="490" customWidth="1"/>
    <col min="10505" max="10505" width="6.7109375" style="490" customWidth="1"/>
    <col min="10506" max="10509" width="3.28515625" style="490"/>
    <col min="10510" max="10511" width="4.28515625" style="490" customWidth="1"/>
    <col min="10512" max="10512" width="4.42578125" style="490" customWidth="1"/>
    <col min="10513" max="10517" width="3.28515625" style="490"/>
    <col min="10518" max="10518" width="4.5703125" style="490" customWidth="1"/>
    <col min="10519" max="10528" width="3.28515625" style="490"/>
    <col min="10529" max="10529" width="4" style="490" customWidth="1"/>
    <col min="10530" max="10530" width="3.28515625" style="490"/>
    <col min="10531" max="10531" width="5.7109375" style="490" customWidth="1"/>
    <col min="10532" max="10532" width="4.42578125" style="490" customWidth="1"/>
    <col min="10533" max="10537" width="3.28515625" style="490"/>
    <col min="10538" max="10538" width="4.42578125" style="490" customWidth="1"/>
    <col min="10539" max="10539" width="3.28515625" style="490"/>
    <col min="10540" max="10540" width="4" style="490" customWidth="1"/>
    <col min="10541" max="10541" width="4.42578125" style="490" customWidth="1"/>
    <col min="10542" max="10542" width="5.7109375" style="490" customWidth="1"/>
    <col min="10543" max="10545" width="5" style="490" customWidth="1"/>
    <col min="10546" max="10755" width="3.28515625" style="490"/>
    <col min="10756" max="10756" width="4.5703125" style="490" customWidth="1"/>
    <col min="10757" max="10758" width="3.28515625" style="490"/>
    <col min="10759" max="10759" width="6.140625" style="490" customWidth="1"/>
    <col min="10760" max="10760" width="5.140625" style="490" customWidth="1"/>
    <col min="10761" max="10761" width="6.7109375" style="490" customWidth="1"/>
    <col min="10762" max="10765" width="3.28515625" style="490"/>
    <col min="10766" max="10767" width="4.28515625" style="490" customWidth="1"/>
    <col min="10768" max="10768" width="4.42578125" style="490" customWidth="1"/>
    <col min="10769" max="10773" width="3.28515625" style="490"/>
    <col min="10774" max="10774" width="4.5703125" style="490" customWidth="1"/>
    <col min="10775" max="10784" width="3.28515625" style="490"/>
    <col min="10785" max="10785" width="4" style="490" customWidth="1"/>
    <col min="10786" max="10786" width="3.28515625" style="490"/>
    <col min="10787" max="10787" width="5.7109375" style="490" customWidth="1"/>
    <col min="10788" max="10788" width="4.42578125" style="490" customWidth="1"/>
    <col min="10789" max="10793" width="3.28515625" style="490"/>
    <col min="10794" max="10794" width="4.42578125" style="490" customWidth="1"/>
    <col min="10795" max="10795" width="3.28515625" style="490"/>
    <col min="10796" max="10796" width="4" style="490" customWidth="1"/>
    <col min="10797" max="10797" width="4.42578125" style="490" customWidth="1"/>
    <col min="10798" max="10798" width="5.7109375" style="490" customWidth="1"/>
    <col min="10799" max="10801" width="5" style="490" customWidth="1"/>
    <col min="10802" max="11011" width="3.28515625" style="490"/>
    <col min="11012" max="11012" width="4.5703125" style="490" customWidth="1"/>
    <col min="11013" max="11014" width="3.28515625" style="490"/>
    <col min="11015" max="11015" width="6.140625" style="490" customWidth="1"/>
    <col min="11016" max="11016" width="5.140625" style="490" customWidth="1"/>
    <col min="11017" max="11017" width="6.7109375" style="490" customWidth="1"/>
    <col min="11018" max="11021" width="3.28515625" style="490"/>
    <col min="11022" max="11023" width="4.28515625" style="490" customWidth="1"/>
    <col min="11024" max="11024" width="4.42578125" style="490" customWidth="1"/>
    <col min="11025" max="11029" width="3.28515625" style="490"/>
    <col min="11030" max="11030" width="4.5703125" style="490" customWidth="1"/>
    <col min="11031" max="11040" width="3.28515625" style="490"/>
    <col min="11041" max="11041" width="4" style="490" customWidth="1"/>
    <col min="11042" max="11042" width="3.28515625" style="490"/>
    <col min="11043" max="11043" width="5.7109375" style="490" customWidth="1"/>
    <col min="11044" max="11044" width="4.42578125" style="490" customWidth="1"/>
    <col min="11045" max="11049" width="3.28515625" style="490"/>
    <col min="11050" max="11050" width="4.42578125" style="490" customWidth="1"/>
    <col min="11051" max="11051" width="3.28515625" style="490"/>
    <col min="11052" max="11052" width="4" style="490" customWidth="1"/>
    <col min="11053" max="11053" width="4.42578125" style="490" customWidth="1"/>
    <col min="11054" max="11054" width="5.7109375" style="490" customWidth="1"/>
    <col min="11055" max="11057" width="5" style="490" customWidth="1"/>
    <col min="11058" max="11267" width="3.28515625" style="490"/>
    <col min="11268" max="11268" width="4.5703125" style="490" customWidth="1"/>
    <col min="11269" max="11270" width="3.28515625" style="490"/>
    <col min="11271" max="11271" width="6.140625" style="490" customWidth="1"/>
    <col min="11272" max="11272" width="5.140625" style="490" customWidth="1"/>
    <col min="11273" max="11273" width="6.7109375" style="490" customWidth="1"/>
    <col min="11274" max="11277" width="3.28515625" style="490"/>
    <col min="11278" max="11279" width="4.28515625" style="490" customWidth="1"/>
    <col min="11280" max="11280" width="4.42578125" style="490" customWidth="1"/>
    <col min="11281" max="11285" width="3.28515625" style="490"/>
    <col min="11286" max="11286" width="4.5703125" style="490" customWidth="1"/>
    <col min="11287" max="11296" width="3.28515625" style="490"/>
    <col min="11297" max="11297" width="4" style="490" customWidth="1"/>
    <col min="11298" max="11298" width="3.28515625" style="490"/>
    <col min="11299" max="11299" width="5.7109375" style="490" customWidth="1"/>
    <col min="11300" max="11300" width="4.42578125" style="490" customWidth="1"/>
    <col min="11301" max="11305" width="3.28515625" style="490"/>
    <col min="11306" max="11306" width="4.42578125" style="490" customWidth="1"/>
    <col min="11307" max="11307" width="3.28515625" style="490"/>
    <col min="11308" max="11308" width="4" style="490" customWidth="1"/>
    <col min="11309" max="11309" width="4.42578125" style="490" customWidth="1"/>
    <col min="11310" max="11310" width="5.7109375" style="490" customWidth="1"/>
    <col min="11311" max="11313" width="5" style="490" customWidth="1"/>
    <col min="11314" max="11523" width="3.28515625" style="490"/>
    <col min="11524" max="11524" width="4.5703125" style="490" customWidth="1"/>
    <col min="11525" max="11526" width="3.28515625" style="490"/>
    <col min="11527" max="11527" width="6.140625" style="490" customWidth="1"/>
    <col min="11528" max="11528" width="5.140625" style="490" customWidth="1"/>
    <col min="11529" max="11529" width="6.7109375" style="490" customWidth="1"/>
    <col min="11530" max="11533" width="3.28515625" style="490"/>
    <col min="11534" max="11535" width="4.28515625" style="490" customWidth="1"/>
    <col min="11536" max="11536" width="4.42578125" style="490" customWidth="1"/>
    <col min="11537" max="11541" width="3.28515625" style="490"/>
    <col min="11542" max="11542" width="4.5703125" style="490" customWidth="1"/>
    <col min="11543" max="11552" width="3.28515625" style="490"/>
    <col min="11553" max="11553" width="4" style="490" customWidth="1"/>
    <col min="11554" max="11554" width="3.28515625" style="490"/>
    <col min="11555" max="11555" width="5.7109375" style="490" customWidth="1"/>
    <col min="11556" max="11556" width="4.42578125" style="490" customWidth="1"/>
    <col min="11557" max="11561" width="3.28515625" style="490"/>
    <col min="11562" max="11562" width="4.42578125" style="490" customWidth="1"/>
    <col min="11563" max="11563" width="3.28515625" style="490"/>
    <col min="11564" max="11564" width="4" style="490" customWidth="1"/>
    <col min="11565" max="11565" width="4.42578125" style="490" customWidth="1"/>
    <col min="11566" max="11566" width="5.7109375" style="490" customWidth="1"/>
    <col min="11567" max="11569" width="5" style="490" customWidth="1"/>
    <col min="11570" max="11779" width="3.28515625" style="490"/>
    <col min="11780" max="11780" width="4.5703125" style="490" customWidth="1"/>
    <col min="11781" max="11782" width="3.28515625" style="490"/>
    <col min="11783" max="11783" width="6.140625" style="490" customWidth="1"/>
    <col min="11784" max="11784" width="5.140625" style="490" customWidth="1"/>
    <col min="11785" max="11785" width="6.7109375" style="490" customWidth="1"/>
    <col min="11786" max="11789" width="3.28515625" style="490"/>
    <col min="11790" max="11791" width="4.28515625" style="490" customWidth="1"/>
    <col min="11792" max="11792" width="4.42578125" style="490" customWidth="1"/>
    <col min="11793" max="11797" width="3.28515625" style="490"/>
    <col min="11798" max="11798" width="4.5703125" style="490" customWidth="1"/>
    <col min="11799" max="11808" width="3.28515625" style="490"/>
    <col min="11809" max="11809" width="4" style="490" customWidth="1"/>
    <col min="11810" max="11810" width="3.28515625" style="490"/>
    <col min="11811" max="11811" width="5.7109375" style="490" customWidth="1"/>
    <col min="11812" max="11812" width="4.42578125" style="490" customWidth="1"/>
    <col min="11813" max="11817" width="3.28515625" style="490"/>
    <col min="11818" max="11818" width="4.42578125" style="490" customWidth="1"/>
    <col min="11819" max="11819" width="3.28515625" style="490"/>
    <col min="11820" max="11820" width="4" style="490" customWidth="1"/>
    <col min="11821" max="11821" width="4.42578125" style="490" customWidth="1"/>
    <col min="11822" max="11822" width="5.7109375" style="490" customWidth="1"/>
    <col min="11823" max="11825" width="5" style="490" customWidth="1"/>
    <col min="11826" max="12035" width="3.28515625" style="490"/>
    <col min="12036" max="12036" width="4.5703125" style="490" customWidth="1"/>
    <col min="12037" max="12038" width="3.28515625" style="490"/>
    <col min="12039" max="12039" width="6.140625" style="490" customWidth="1"/>
    <col min="12040" max="12040" width="5.140625" style="490" customWidth="1"/>
    <col min="12041" max="12041" width="6.7109375" style="490" customWidth="1"/>
    <col min="12042" max="12045" width="3.28515625" style="490"/>
    <col min="12046" max="12047" width="4.28515625" style="490" customWidth="1"/>
    <col min="12048" max="12048" width="4.42578125" style="490" customWidth="1"/>
    <col min="12049" max="12053" width="3.28515625" style="490"/>
    <col min="12054" max="12054" width="4.5703125" style="490" customWidth="1"/>
    <col min="12055" max="12064" width="3.28515625" style="490"/>
    <col min="12065" max="12065" width="4" style="490" customWidth="1"/>
    <col min="12066" max="12066" width="3.28515625" style="490"/>
    <col min="12067" max="12067" width="5.7109375" style="490" customWidth="1"/>
    <col min="12068" max="12068" width="4.42578125" style="490" customWidth="1"/>
    <col min="12069" max="12073" width="3.28515625" style="490"/>
    <col min="12074" max="12074" width="4.42578125" style="490" customWidth="1"/>
    <col min="12075" max="12075" width="3.28515625" style="490"/>
    <col min="12076" max="12076" width="4" style="490" customWidth="1"/>
    <col min="12077" max="12077" width="4.42578125" style="490" customWidth="1"/>
    <col min="12078" max="12078" width="5.7109375" style="490" customWidth="1"/>
    <col min="12079" max="12081" width="5" style="490" customWidth="1"/>
    <col min="12082" max="12291" width="3.28515625" style="490"/>
    <col min="12292" max="12292" width="4.5703125" style="490" customWidth="1"/>
    <col min="12293" max="12294" width="3.28515625" style="490"/>
    <col min="12295" max="12295" width="6.140625" style="490" customWidth="1"/>
    <col min="12296" max="12296" width="5.140625" style="490" customWidth="1"/>
    <col min="12297" max="12297" width="6.7109375" style="490" customWidth="1"/>
    <col min="12298" max="12301" width="3.28515625" style="490"/>
    <col min="12302" max="12303" width="4.28515625" style="490" customWidth="1"/>
    <col min="12304" max="12304" width="4.42578125" style="490" customWidth="1"/>
    <col min="12305" max="12309" width="3.28515625" style="490"/>
    <col min="12310" max="12310" width="4.5703125" style="490" customWidth="1"/>
    <col min="12311" max="12320" width="3.28515625" style="490"/>
    <col min="12321" max="12321" width="4" style="490" customWidth="1"/>
    <col min="12322" max="12322" width="3.28515625" style="490"/>
    <col min="12323" max="12323" width="5.7109375" style="490" customWidth="1"/>
    <col min="12324" max="12324" width="4.42578125" style="490" customWidth="1"/>
    <col min="12325" max="12329" width="3.28515625" style="490"/>
    <col min="12330" max="12330" width="4.42578125" style="490" customWidth="1"/>
    <col min="12331" max="12331" width="3.28515625" style="490"/>
    <col min="12332" max="12332" width="4" style="490" customWidth="1"/>
    <col min="12333" max="12333" width="4.42578125" style="490" customWidth="1"/>
    <col min="12334" max="12334" width="5.7109375" style="490" customWidth="1"/>
    <col min="12335" max="12337" width="5" style="490" customWidth="1"/>
    <col min="12338" max="12547" width="3.28515625" style="490"/>
    <col min="12548" max="12548" width="4.5703125" style="490" customWidth="1"/>
    <col min="12549" max="12550" width="3.28515625" style="490"/>
    <col min="12551" max="12551" width="6.140625" style="490" customWidth="1"/>
    <col min="12552" max="12552" width="5.140625" style="490" customWidth="1"/>
    <col min="12553" max="12553" width="6.7109375" style="490" customWidth="1"/>
    <col min="12554" max="12557" width="3.28515625" style="490"/>
    <col min="12558" max="12559" width="4.28515625" style="490" customWidth="1"/>
    <col min="12560" max="12560" width="4.42578125" style="490" customWidth="1"/>
    <col min="12561" max="12565" width="3.28515625" style="490"/>
    <col min="12566" max="12566" width="4.5703125" style="490" customWidth="1"/>
    <col min="12567" max="12576" width="3.28515625" style="490"/>
    <col min="12577" max="12577" width="4" style="490" customWidth="1"/>
    <col min="12578" max="12578" width="3.28515625" style="490"/>
    <col min="12579" max="12579" width="5.7109375" style="490" customWidth="1"/>
    <col min="12580" max="12580" width="4.42578125" style="490" customWidth="1"/>
    <col min="12581" max="12585" width="3.28515625" style="490"/>
    <col min="12586" max="12586" width="4.42578125" style="490" customWidth="1"/>
    <col min="12587" max="12587" width="3.28515625" style="490"/>
    <col min="12588" max="12588" width="4" style="490" customWidth="1"/>
    <col min="12589" max="12589" width="4.42578125" style="490" customWidth="1"/>
    <col min="12590" max="12590" width="5.7109375" style="490" customWidth="1"/>
    <col min="12591" max="12593" width="5" style="490" customWidth="1"/>
    <col min="12594" max="12803" width="3.28515625" style="490"/>
    <col min="12804" max="12804" width="4.5703125" style="490" customWidth="1"/>
    <col min="12805" max="12806" width="3.28515625" style="490"/>
    <col min="12807" max="12807" width="6.140625" style="490" customWidth="1"/>
    <col min="12808" max="12808" width="5.140625" style="490" customWidth="1"/>
    <col min="12809" max="12809" width="6.7109375" style="490" customWidth="1"/>
    <col min="12810" max="12813" width="3.28515625" style="490"/>
    <col min="12814" max="12815" width="4.28515625" style="490" customWidth="1"/>
    <col min="12816" max="12816" width="4.42578125" style="490" customWidth="1"/>
    <col min="12817" max="12821" width="3.28515625" style="490"/>
    <col min="12822" max="12822" width="4.5703125" style="490" customWidth="1"/>
    <col min="12823" max="12832" width="3.28515625" style="490"/>
    <col min="12833" max="12833" width="4" style="490" customWidth="1"/>
    <col min="12834" max="12834" width="3.28515625" style="490"/>
    <col min="12835" max="12835" width="5.7109375" style="490" customWidth="1"/>
    <col min="12836" max="12836" width="4.42578125" style="490" customWidth="1"/>
    <col min="12837" max="12841" width="3.28515625" style="490"/>
    <col min="12842" max="12842" width="4.42578125" style="490" customWidth="1"/>
    <col min="12843" max="12843" width="3.28515625" style="490"/>
    <col min="12844" max="12844" width="4" style="490" customWidth="1"/>
    <col min="12845" max="12845" width="4.42578125" style="490" customWidth="1"/>
    <col min="12846" max="12846" width="5.7109375" style="490" customWidth="1"/>
    <col min="12847" max="12849" width="5" style="490" customWidth="1"/>
    <col min="12850" max="13059" width="3.28515625" style="490"/>
    <col min="13060" max="13060" width="4.5703125" style="490" customWidth="1"/>
    <col min="13061" max="13062" width="3.28515625" style="490"/>
    <col min="13063" max="13063" width="6.140625" style="490" customWidth="1"/>
    <col min="13064" max="13064" width="5.140625" style="490" customWidth="1"/>
    <col min="13065" max="13065" width="6.7109375" style="490" customWidth="1"/>
    <col min="13066" max="13069" width="3.28515625" style="490"/>
    <col min="13070" max="13071" width="4.28515625" style="490" customWidth="1"/>
    <col min="13072" max="13072" width="4.42578125" style="490" customWidth="1"/>
    <col min="13073" max="13077" width="3.28515625" style="490"/>
    <col min="13078" max="13078" width="4.5703125" style="490" customWidth="1"/>
    <col min="13079" max="13088" width="3.28515625" style="490"/>
    <col min="13089" max="13089" width="4" style="490" customWidth="1"/>
    <col min="13090" max="13090" width="3.28515625" style="490"/>
    <col min="13091" max="13091" width="5.7109375" style="490" customWidth="1"/>
    <col min="13092" max="13092" width="4.42578125" style="490" customWidth="1"/>
    <col min="13093" max="13097" width="3.28515625" style="490"/>
    <col min="13098" max="13098" width="4.42578125" style="490" customWidth="1"/>
    <col min="13099" max="13099" width="3.28515625" style="490"/>
    <col min="13100" max="13100" width="4" style="490" customWidth="1"/>
    <col min="13101" max="13101" width="4.42578125" style="490" customWidth="1"/>
    <col min="13102" max="13102" width="5.7109375" style="490" customWidth="1"/>
    <col min="13103" max="13105" width="5" style="490" customWidth="1"/>
    <col min="13106" max="13315" width="3.28515625" style="490"/>
    <col min="13316" max="13316" width="4.5703125" style="490" customWidth="1"/>
    <col min="13317" max="13318" width="3.28515625" style="490"/>
    <col min="13319" max="13319" width="6.140625" style="490" customWidth="1"/>
    <col min="13320" max="13320" width="5.140625" style="490" customWidth="1"/>
    <col min="13321" max="13321" width="6.7109375" style="490" customWidth="1"/>
    <col min="13322" max="13325" width="3.28515625" style="490"/>
    <col min="13326" max="13327" width="4.28515625" style="490" customWidth="1"/>
    <col min="13328" max="13328" width="4.42578125" style="490" customWidth="1"/>
    <col min="13329" max="13333" width="3.28515625" style="490"/>
    <col min="13334" max="13334" width="4.5703125" style="490" customWidth="1"/>
    <col min="13335" max="13344" width="3.28515625" style="490"/>
    <col min="13345" max="13345" width="4" style="490" customWidth="1"/>
    <col min="13346" max="13346" width="3.28515625" style="490"/>
    <col min="13347" max="13347" width="5.7109375" style="490" customWidth="1"/>
    <col min="13348" max="13348" width="4.42578125" style="490" customWidth="1"/>
    <col min="13349" max="13353" width="3.28515625" style="490"/>
    <col min="13354" max="13354" width="4.42578125" style="490" customWidth="1"/>
    <col min="13355" max="13355" width="3.28515625" style="490"/>
    <col min="13356" max="13356" width="4" style="490" customWidth="1"/>
    <col min="13357" max="13357" width="4.42578125" style="490" customWidth="1"/>
    <col min="13358" max="13358" width="5.7109375" style="490" customWidth="1"/>
    <col min="13359" max="13361" width="5" style="490" customWidth="1"/>
    <col min="13362" max="13571" width="3.28515625" style="490"/>
    <col min="13572" max="13572" width="4.5703125" style="490" customWidth="1"/>
    <col min="13573" max="13574" width="3.28515625" style="490"/>
    <col min="13575" max="13575" width="6.140625" style="490" customWidth="1"/>
    <col min="13576" max="13576" width="5.140625" style="490" customWidth="1"/>
    <col min="13577" max="13577" width="6.7109375" style="490" customWidth="1"/>
    <col min="13578" max="13581" width="3.28515625" style="490"/>
    <col min="13582" max="13583" width="4.28515625" style="490" customWidth="1"/>
    <col min="13584" max="13584" width="4.42578125" style="490" customWidth="1"/>
    <col min="13585" max="13589" width="3.28515625" style="490"/>
    <col min="13590" max="13590" width="4.5703125" style="490" customWidth="1"/>
    <col min="13591" max="13600" width="3.28515625" style="490"/>
    <col min="13601" max="13601" width="4" style="490" customWidth="1"/>
    <col min="13602" max="13602" width="3.28515625" style="490"/>
    <col min="13603" max="13603" width="5.7109375" style="490" customWidth="1"/>
    <col min="13604" max="13604" width="4.42578125" style="490" customWidth="1"/>
    <col min="13605" max="13609" width="3.28515625" style="490"/>
    <col min="13610" max="13610" width="4.42578125" style="490" customWidth="1"/>
    <col min="13611" max="13611" width="3.28515625" style="490"/>
    <col min="13612" max="13612" width="4" style="490" customWidth="1"/>
    <col min="13613" max="13613" width="4.42578125" style="490" customWidth="1"/>
    <col min="13614" max="13614" width="5.7109375" style="490" customWidth="1"/>
    <col min="13615" max="13617" width="5" style="490" customWidth="1"/>
    <col min="13618" max="13827" width="3.28515625" style="490"/>
    <col min="13828" max="13828" width="4.5703125" style="490" customWidth="1"/>
    <col min="13829" max="13830" width="3.28515625" style="490"/>
    <col min="13831" max="13831" width="6.140625" style="490" customWidth="1"/>
    <col min="13832" max="13832" width="5.140625" style="490" customWidth="1"/>
    <col min="13833" max="13833" width="6.7109375" style="490" customWidth="1"/>
    <col min="13834" max="13837" width="3.28515625" style="490"/>
    <col min="13838" max="13839" width="4.28515625" style="490" customWidth="1"/>
    <col min="13840" max="13840" width="4.42578125" style="490" customWidth="1"/>
    <col min="13841" max="13845" width="3.28515625" style="490"/>
    <col min="13846" max="13846" width="4.5703125" style="490" customWidth="1"/>
    <col min="13847" max="13856" width="3.28515625" style="490"/>
    <col min="13857" max="13857" width="4" style="490" customWidth="1"/>
    <col min="13858" max="13858" width="3.28515625" style="490"/>
    <col min="13859" max="13859" width="5.7109375" style="490" customWidth="1"/>
    <col min="13860" max="13860" width="4.42578125" style="490" customWidth="1"/>
    <col min="13861" max="13865" width="3.28515625" style="490"/>
    <col min="13866" max="13866" width="4.42578125" style="490" customWidth="1"/>
    <col min="13867" max="13867" width="3.28515625" style="490"/>
    <col min="13868" max="13868" width="4" style="490" customWidth="1"/>
    <col min="13869" max="13869" width="4.42578125" style="490" customWidth="1"/>
    <col min="13870" max="13870" width="5.7109375" style="490" customWidth="1"/>
    <col min="13871" max="13873" width="5" style="490" customWidth="1"/>
    <col min="13874" max="14083" width="3.28515625" style="490"/>
    <col min="14084" max="14084" width="4.5703125" style="490" customWidth="1"/>
    <col min="14085" max="14086" width="3.28515625" style="490"/>
    <col min="14087" max="14087" width="6.140625" style="490" customWidth="1"/>
    <col min="14088" max="14088" width="5.140625" style="490" customWidth="1"/>
    <col min="14089" max="14089" width="6.7109375" style="490" customWidth="1"/>
    <col min="14090" max="14093" width="3.28515625" style="490"/>
    <col min="14094" max="14095" width="4.28515625" style="490" customWidth="1"/>
    <col min="14096" max="14096" width="4.42578125" style="490" customWidth="1"/>
    <col min="14097" max="14101" width="3.28515625" style="490"/>
    <col min="14102" max="14102" width="4.5703125" style="490" customWidth="1"/>
    <col min="14103" max="14112" width="3.28515625" style="490"/>
    <col min="14113" max="14113" width="4" style="490" customWidth="1"/>
    <col min="14114" max="14114" width="3.28515625" style="490"/>
    <col min="14115" max="14115" width="5.7109375" style="490" customWidth="1"/>
    <col min="14116" max="14116" width="4.42578125" style="490" customWidth="1"/>
    <col min="14117" max="14121" width="3.28515625" style="490"/>
    <col min="14122" max="14122" width="4.42578125" style="490" customWidth="1"/>
    <col min="14123" max="14123" width="3.28515625" style="490"/>
    <col min="14124" max="14124" width="4" style="490" customWidth="1"/>
    <col min="14125" max="14125" width="4.42578125" style="490" customWidth="1"/>
    <col min="14126" max="14126" width="5.7109375" style="490" customWidth="1"/>
    <col min="14127" max="14129" width="5" style="490" customWidth="1"/>
    <col min="14130" max="14339" width="3.28515625" style="490"/>
    <col min="14340" max="14340" width="4.5703125" style="490" customWidth="1"/>
    <col min="14341" max="14342" width="3.28515625" style="490"/>
    <col min="14343" max="14343" width="6.140625" style="490" customWidth="1"/>
    <col min="14344" max="14344" width="5.140625" style="490" customWidth="1"/>
    <col min="14345" max="14345" width="6.7109375" style="490" customWidth="1"/>
    <col min="14346" max="14349" width="3.28515625" style="490"/>
    <col min="14350" max="14351" width="4.28515625" style="490" customWidth="1"/>
    <col min="14352" max="14352" width="4.42578125" style="490" customWidth="1"/>
    <col min="14353" max="14357" width="3.28515625" style="490"/>
    <col min="14358" max="14358" width="4.5703125" style="490" customWidth="1"/>
    <col min="14359" max="14368" width="3.28515625" style="490"/>
    <col min="14369" max="14369" width="4" style="490" customWidth="1"/>
    <col min="14370" max="14370" width="3.28515625" style="490"/>
    <col min="14371" max="14371" width="5.7109375" style="490" customWidth="1"/>
    <col min="14372" max="14372" width="4.42578125" style="490" customWidth="1"/>
    <col min="14373" max="14377" width="3.28515625" style="490"/>
    <col min="14378" max="14378" width="4.42578125" style="490" customWidth="1"/>
    <col min="14379" max="14379" width="3.28515625" style="490"/>
    <col min="14380" max="14380" width="4" style="490" customWidth="1"/>
    <col min="14381" max="14381" width="4.42578125" style="490" customWidth="1"/>
    <col min="14382" max="14382" width="5.7109375" style="490" customWidth="1"/>
    <col min="14383" max="14385" width="5" style="490" customWidth="1"/>
    <col min="14386" max="14595" width="3.28515625" style="490"/>
    <col min="14596" max="14596" width="4.5703125" style="490" customWidth="1"/>
    <col min="14597" max="14598" width="3.28515625" style="490"/>
    <col min="14599" max="14599" width="6.140625" style="490" customWidth="1"/>
    <col min="14600" max="14600" width="5.140625" style="490" customWidth="1"/>
    <col min="14601" max="14601" width="6.7109375" style="490" customWidth="1"/>
    <col min="14602" max="14605" width="3.28515625" style="490"/>
    <col min="14606" max="14607" width="4.28515625" style="490" customWidth="1"/>
    <col min="14608" max="14608" width="4.42578125" style="490" customWidth="1"/>
    <col min="14609" max="14613" width="3.28515625" style="490"/>
    <col min="14614" max="14614" width="4.5703125" style="490" customWidth="1"/>
    <col min="14615" max="14624" width="3.28515625" style="490"/>
    <col min="14625" max="14625" width="4" style="490" customWidth="1"/>
    <col min="14626" max="14626" width="3.28515625" style="490"/>
    <col min="14627" max="14627" width="5.7109375" style="490" customWidth="1"/>
    <col min="14628" max="14628" width="4.42578125" style="490" customWidth="1"/>
    <col min="14629" max="14633" width="3.28515625" style="490"/>
    <col min="14634" max="14634" width="4.42578125" style="490" customWidth="1"/>
    <col min="14635" max="14635" width="3.28515625" style="490"/>
    <col min="14636" max="14636" width="4" style="490" customWidth="1"/>
    <col min="14637" max="14637" width="4.42578125" style="490" customWidth="1"/>
    <col min="14638" max="14638" width="5.7109375" style="490" customWidth="1"/>
    <col min="14639" max="14641" width="5" style="490" customWidth="1"/>
    <col min="14642" max="14851" width="3.28515625" style="490"/>
    <col min="14852" max="14852" width="4.5703125" style="490" customWidth="1"/>
    <col min="14853" max="14854" width="3.28515625" style="490"/>
    <col min="14855" max="14855" width="6.140625" style="490" customWidth="1"/>
    <col min="14856" max="14856" width="5.140625" style="490" customWidth="1"/>
    <col min="14857" max="14857" width="6.7109375" style="490" customWidth="1"/>
    <col min="14858" max="14861" width="3.28515625" style="490"/>
    <col min="14862" max="14863" width="4.28515625" style="490" customWidth="1"/>
    <col min="14864" max="14864" width="4.42578125" style="490" customWidth="1"/>
    <col min="14865" max="14869" width="3.28515625" style="490"/>
    <col min="14870" max="14870" width="4.5703125" style="490" customWidth="1"/>
    <col min="14871" max="14880" width="3.28515625" style="490"/>
    <col min="14881" max="14881" width="4" style="490" customWidth="1"/>
    <col min="14882" max="14882" width="3.28515625" style="490"/>
    <col min="14883" max="14883" width="5.7109375" style="490" customWidth="1"/>
    <col min="14884" max="14884" width="4.42578125" style="490" customWidth="1"/>
    <col min="14885" max="14889" width="3.28515625" style="490"/>
    <col min="14890" max="14890" width="4.42578125" style="490" customWidth="1"/>
    <col min="14891" max="14891" width="3.28515625" style="490"/>
    <col min="14892" max="14892" width="4" style="490" customWidth="1"/>
    <col min="14893" max="14893" width="4.42578125" style="490" customWidth="1"/>
    <col min="14894" max="14894" width="5.7109375" style="490" customWidth="1"/>
    <col min="14895" max="14897" width="5" style="490" customWidth="1"/>
    <col min="14898" max="15107" width="3.28515625" style="490"/>
    <col min="15108" max="15108" width="4.5703125" style="490" customWidth="1"/>
    <col min="15109" max="15110" width="3.28515625" style="490"/>
    <col min="15111" max="15111" width="6.140625" style="490" customWidth="1"/>
    <col min="15112" max="15112" width="5.140625" style="490" customWidth="1"/>
    <col min="15113" max="15113" width="6.7109375" style="490" customWidth="1"/>
    <col min="15114" max="15117" width="3.28515625" style="490"/>
    <col min="15118" max="15119" width="4.28515625" style="490" customWidth="1"/>
    <col min="15120" max="15120" width="4.42578125" style="490" customWidth="1"/>
    <col min="15121" max="15125" width="3.28515625" style="490"/>
    <col min="15126" max="15126" width="4.5703125" style="490" customWidth="1"/>
    <col min="15127" max="15136" width="3.28515625" style="490"/>
    <col min="15137" max="15137" width="4" style="490" customWidth="1"/>
    <col min="15138" max="15138" width="3.28515625" style="490"/>
    <col min="15139" max="15139" width="5.7109375" style="490" customWidth="1"/>
    <col min="15140" max="15140" width="4.42578125" style="490" customWidth="1"/>
    <col min="15141" max="15145" width="3.28515625" style="490"/>
    <col min="15146" max="15146" width="4.42578125" style="490" customWidth="1"/>
    <col min="15147" max="15147" width="3.28515625" style="490"/>
    <col min="15148" max="15148" width="4" style="490" customWidth="1"/>
    <col min="15149" max="15149" width="4.42578125" style="490" customWidth="1"/>
    <col min="15150" max="15150" width="5.7109375" style="490" customWidth="1"/>
    <col min="15151" max="15153" width="5" style="490" customWidth="1"/>
    <col min="15154" max="15363" width="3.28515625" style="490"/>
    <col min="15364" max="15364" width="4.5703125" style="490" customWidth="1"/>
    <col min="15365" max="15366" width="3.28515625" style="490"/>
    <col min="15367" max="15367" width="6.140625" style="490" customWidth="1"/>
    <col min="15368" max="15368" width="5.140625" style="490" customWidth="1"/>
    <col min="15369" max="15369" width="6.7109375" style="490" customWidth="1"/>
    <col min="15370" max="15373" width="3.28515625" style="490"/>
    <col min="15374" max="15375" width="4.28515625" style="490" customWidth="1"/>
    <col min="15376" max="15376" width="4.42578125" style="490" customWidth="1"/>
    <col min="15377" max="15381" width="3.28515625" style="490"/>
    <col min="15382" max="15382" width="4.5703125" style="490" customWidth="1"/>
    <col min="15383" max="15392" width="3.28515625" style="490"/>
    <col min="15393" max="15393" width="4" style="490" customWidth="1"/>
    <col min="15394" max="15394" width="3.28515625" style="490"/>
    <col min="15395" max="15395" width="5.7109375" style="490" customWidth="1"/>
    <col min="15396" max="15396" width="4.42578125" style="490" customWidth="1"/>
    <col min="15397" max="15401" width="3.28515625" style="490"/>
    <col min="15402" max="15402" width="4.42578125" style="490" customWidth="1"/>
    <col min="15403" max="15403" width="3.28515625" style="490"/>
    <col min="15404" max="15404" width="4" style="490" customWidth="1"/>
    <col min="15405" max="15405" width="4.42578125" style="490" customWidth="1"/>
    <col min="15406" max="15406" width="5.7109375" style="490" customWidth="1"/>
    <col min="15407" max="15409" width="5" style="490" customWidth="1"/>
    <col min="15410" max="15619" width="3.28515625" style="490"/>
    <col min="15620" max="15620" width="4.5703125" style="490" customWidth="1"/>
    <col min="15621" max="15622" width="3.28515625" style="490"/>
    <col min="15623" max="15623" width="6.140625" style="490" customWidth="1"/>
    <col min="15624" max="15624" width="5.140625" style="490" customWidth="1"/>
    <col min="15625" max="15625" width="6.7109375" style="490" customWidth="1"/>
    <col min="15626" max="15629" width="3.28515625" style="490"/>
    <col min="15630" max="15631" width="4.28515625" style="490" customWidth="1"/>
    <col min="15632" max="15632" width="4.42578125" style="490" customWidth="1"/>
    <col min="15633" max="15637" width="3.28515625" style="490"/>
    <col min="15638" max="15638" width="4.5703125" style="490" customWidth="1"/>
    <col min="15639" max="15648" width="3.28515625" style="490"/>
    <col min="15649" max="15649" width="4" style="490" customWidth="1"/>
    <col min="15650" max="15650" width="3.28515625" style="490"/>
    <col min="15651" max="15651" width="5.7109375" style="490" customWidth="1"/>
    <col min="15652" max="15652" width="4.42578125" style="490" customWidth="1"/>
    <col min="15653" max="15657" width="3.28515625" style="490"/>
    <col min="15658" max="15658" width="4.42578125" style="490" customWidth="1"/>
    <col min="15659" max="15659" width="3.28515625" style="490"/>
    <col min="15660" max="15660" width="4" style="490" customWidth="1"/>
    <col min="15661" max="15661" width="4.42578125" style="490" customWidth="1"/>
    <col min="15662" max="15662" width="5.7109375" style="490" customWidth="1"/>
    <col min="15663" max="15665" width="5" style="490" customWidth="1"/>
    <col min="15666" max="15875" width="3.28515625" style="490"/>
    <col min="15876" max="15876" width="4.5703125" style="490" customWidth="1"/>
    <col min="15877" max="15878" width="3.28515625" style="490"/>
    <col min="15879" max="15879" width="6.140625" style="490" customWidth="1"/>
    <col min="15880" max="15880" width="5.140625" style="490" customWidth="1"/>
    <col min="15881" max="15881" width="6.7109375" style="490" customWidth="1"/>
    <col min="15882" max="15885" width="3.28515625" style="490"/>
    <col min="15886" max="15887" width="4.28515625" style="490" customWidth="1"/>
    <col min="15888" max="15888" width="4.42578125" style="490" customWidth="1"/>
    <col min="15889" max="15893" width="3.28515625" style="490"/>
    <col min="15894" max="15894" width="4.5703125" style="490" customWidth="1"/>
    <col min="15895" max="15904" width="3.28515625" style="490"/>
    <col min="15905" max="15905" width="4" style="490" customWidth="1"/>
    <col min="15906" max="15906" width="3.28515625" style="490"/>
    <col min="15907" max="15907" width="5.7109375" style="490" customWidth="1"/>
    <col min="15908" max="15908" width="4.42578125" style="490" customWidth="1"/>
    <col min="15909" max="15913" width="3.28515625" style="490"/>
    <col min="15914" max="15914" width="4.42578125" style="490" customWidth="1"/>
    <col min="15915" max="15915" width="3.28515625" style="490"/>
    <col min="15916" max="15916" width="4" style="490" customWidth="1"/>
    <col min="15917" max="15917" width="4.42578125" style="490" customWidth="1"/>
    <col min="15918" max="15918" width="5.7109375" style="490" customWidth="1"/>
    <col min="15919" max="15921" width="5" style="490" customWidth="1"/>
    <col min="15922" max="16131" width="3.28515625" style="490"/>
    <col min="16132" max="16132" width="4.5703125" style="490" customWidth="1"/>
    <col min="16133" max="16134" width="3.28515625" style="490"/>
    <col min="16135" max="16135" width="6.140625" style="490" customWidth="1"/>
    <col min="16136" max="16136" width="5.140625" style="490" customWidth="1"/>
    <col min="16137" max="16137" width="6.7109375" style="490" customWidth="1"/>
    <col min="16138" max="16141" width="3.28515625" style="490"/>
    <col min="16142" max="16143" width="4.28515625" style="490" customWidth="1"/>
    <col min="16144" max="16144" width="4.42578125" style="490" customWidth="1"/>
    <col min="16145" max="16149" width="3.28515625" style="490"/>
    <col min="16150" max="16150" width="4.5703125" style="490" customWidth="1"/>
    <col min="16151" max="16160" width="3.28515625" style="490"/>
    <col min="16161" max="16161" width="4" style="490" customWidth="1"/>
    <col min="16162" max="16162" width="3.28515625" style="490"/>
    <col min="16163" max="16163" width="5.7109375" style="490" customWidth="1"/>
    <col min="16164" max="16164" width="4.42578125" style="490" customWidth="1"/>
    <col min="16165" max="16169" width="3.28515625" style="490"/>
    <col min="16170" max="16170" width="4.42578125" style="490" customWidth="1"/>
    <col min="16171" max="16171" width="3.28515625" style="490"/>
    <col min="16172" max="16172" width="4" style="490" customWidth="1"/>
    <col min="16173" max="16173" width="4.42578125" style="490" customWidth="1"/>
    <col min="16174" max="16174" width="5.7109375" style="490" customWidth="1"/>
    <col min="16175" max="16177" width="5" style="490" customWidth="1"/>
    <col min="16178" max="16384" width="3.28515625" style="490"/>
  </cols>
  <sheetData>
    <row r="1" spans="1:54" ht="23.25" x14ac:dyDescent="0.35">
      <c r="A1" s="856" t="s">
        <v>84</v>
      </c>
      <c r="B1" s="856"/>
      <c r="C1" s="856"/>
      <c r="D1" s="856"/>
      <c r="E1" s="856"/>
      <c r="F1" s="856"/>
      <c r="G1" s="856"/>
      <c r="H1" s="856"/>
      <c r="I1" s="856"/>
      <c r="J1" s="856"/>
      <c r="K1" s="856"/>
      <c r="L1" s="856"/>
      <c r="M1" s="856"/>
      <c r="N1" s="856"/>
      <c r="O1" s="856"/>
      <c r="P1" s="857" t="s">
        <v>85</v>
      </c>
      <c r="Q1" s="857"/>
      <c r="R1" s="857"/>
      <c r="S1" s="857"/>
      <c r="T1" s="857"/>
      <c r="U1" s="857"/>
      <c r="V1" s="857"/>
      <c r="W1" s="857"/>
      <c r="X1" s="857"/>
      <c r="Y1" s="857"/>
      <c r="Z1" s="857"/>
      <c r="AA1" s="857"/>
      <c r="AB1" s="857"/>
      <c r="AC1" s="857"/>
      <c r="AD1" s="857"/>
      <c r="AE1" s="857"/>
      <c r="AF1" s="857"/>
      <c r="AG1" s="857"/>
      <c r="AH1" s="857"/>
      <c r="AI1" s="857"/>
      <c r="AJ1" s="857"/>
      <c r="AK1" s="857"/>
      <c r="AL1" s="857"/>
      <c r="AM1" s="857"/>
      <c r="AN1" s="857"/>
      <c r="AO1" s="858"/>
      <c r="AP1" s="858"/>
      <c r="AQ1" s="858"/>
      <c r="AR1" s="858"/>
      <c r="AS1" s="858"/>
      <c r="AT1" s="858"/>
      <c r="AU1" s="858"/>
      <c r="AV1" s="858"/>
      <c r="AW1" s="858"/>
      <c r="AX1" s="858"/>
      <c r="AY1" s="858"/>
      <c r="AZ1" s="858"/>
      <c r="BA1" s="858"/>
    </row>
    <row r="2" spans="1:54" ht="23.25" x14ac:dyDescent="0.35">
      <c r="A2" s="856" t="s">
        <v>86</v>
      </c>
      <c r="B2" s="856"/>
      <c r="C2" s="856"/>
      <c r="D2" s="856"/>
      <c r="E2" s="856"/>
      <c r="F2" s="856"/>
      <c r="G2" s="856"/>
      <c r="H2" s="856"/>
      <c r="I2" s="856"/>
      <c r="J2" s="856"/>
      <c r="K2" s="856"/>
      <c r="L2" s="856"/>
      <c r="M2" s="856"/>
      <c r="N2" s="856"/>
      <c r="O2" s="856"/>
      <c r="P2" s="859" t="s">
        <v>88</v>
      </c>
      <c r="Q2" s="859"/>
      <c r="R2" s="859"/>
      <c r="S2" s="859"/>
      <c r="T2" s="859"/>
      <c r="U2" s="859"/>
      <c r="V2" s="859"/>
      <c r="W2" s="859"/>
      <c r="X2" s="859"/>
      <c r="Y2" s="859"/>
      <c r="Z2" s="859"/>
      <c r="AA2" s="859"/>
      <c r="AB2" s="859"/>
      <c r="AC2" s="859"/>
      <c r="AD2" s="859"/>
      <c r="AE2" s="859"/>
      <c r="AF2" s="859"/>
      <c r="AG2" s="859"/>
      <c r="AH2" s="859"/>
      <c r="AI2" s="859"/>
      <c r="AJ2" s="859"/>
      <c r="AK2" s="859"/>
      <c r="AL2" s="859"/>
      <c r="AM2" s="859"/>
      <c r="AN2" s="859"/>
      <c r="AO2" s="860"/>
      <c r="AP2" s="860"/>
      <c r="AQ2" s="860"/>
      <c r="AR2" s="860"/>
      <c r="AS2" s="860"/>
      <c r="AT2" s="860"/>
      <c r="AU2" s="860"/>
      <c r="AV2" s="860"/>
      <c r="AW2" s="860"/>
      <c r="AX2" s="860"/>
      <c r="AY2" s="860"/>
      <c r="AZ2" s="860"/>
      <c r="BA2" s="860"/>
    </row>
    <row r="3" spans="1:54" ht="23.25" x14ac:dyDescent="0.35">
      <c r="A3" s="856" t="s">
        <v>87</v>
      </c>
      <c r="B3" s="856"/>
      <c r="C3" s="856"/>
      <c r="D3" s="856"/>
      <c r="E3" s="856"/>
      <c r="F3" s="856"/>
      <c r="G3" s="856"/>
      <c r="H3" s="856"/>
      <c r="I3" s="856"/>
      <c r="J3" s="856"/>
      <c r="K3" s="856"/>
      <c r="L3" s="856"/>
      <c r="M3" s="856"/>
      <c r="N3" s="856"/>
      <c r="O3" s="856"/>
      <c r="P3" s="859"/>
      <c r="Q3" s="859"/>
      <c r="R3" s="859"/>
      <c r="S3" s="859"/>
      <c r="T3" s="859"/>
      <c r="U3" s="859"/>
      <c r="V3" s="859"/>
      <c r="W3" s="859"/>
      <c r="X3" s="859"/>
      <c r="Y3" s="859"/>
      <c r="Z3" s="859"/>
      <c r="AA3" s="859"/>
      <c r="AB3" s="859"/>
      <c r="AC3" s="859"/>
      <c r="AD3" s="859"/>
      <c r="AE3" s="859"/>
      <c r="AF3" s="859"/>
      <c r="AG3" s="859"/>
      <c r="AH3" s="859"/>
      <c r="AI3" s="859"/>
      <c r="AJ3" s="859"/>
      <c r="AK3" s="859"/>
      <c r="AL3" s="859"/>
      <c r="AM3" s="859"/>
      <c r="AN3" s="859"/>
      <c r="AO3" s="865"/>
      <c r="AP3" s="865"/>
      <c r="AQ3" s="865"/>
      <c r="AR3" s="865"/>
      <c r="AS3" s="865"/>
      <c r="AT3" s="865"/>
      <c r="AU3" s="865"/>
      <c r="AV3" s="865"/>
      <c r="AW3" s="865"/>
      <c r="AX3" s="865"/>
      <c r="AY3" s="865"/>
      <c r="AZ3" s="865"/>
      <c r="BA3" s="865"/>
    </row>
    <row r="4" spans="1:54" ht="23.25" customHeight="1" x14ac:dyDescent="0.35">
      <c r="A4" s="866" t="s">
        <v>482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6"/>
      <c r="O4" s="866"/>
      <c r="P4" s="867" t="s">
        <v>90</v>
      </c>
      <c r="Q4" s="867"/>
      <c r="R4" s="867"/>
      <c r="S4" s="867"/>
      <c r="T4" s="867"/>
      <c r="U4" s="867"/>
      <c r="V4" s="867"/>
      <c r="W4" s="867"/>
      <c r="X4" s="867"/>
      <c r="Y4" s="867"/>
      <c r="Z4" s="867"/>
      <c r="AA4" s="867"/>
      <c r="AB4" s="867"/>
      <c r="AC4" s="867"/>
      <c r="AD4" s="867"/>
      <c r="AE4" s="867"/>
      <c r="AF4" s="867"/>
      <c r="AG4" s="867"/>
      <c r="AH4" s="867"/>
      <c r="AI4" s="867"/>
      <c r="AJ4" s="867"/>
      <c r="AK4" s="867"/>
      <c r="AL4" s="867"/>
      <c r="AM4" s="867"/>
      <c r="AN4" s="867"/>
      <c r="AO4" s="861" t="s">
        <v>452</v>
      </c>
      <c r="AP4" s="862"/>
      <c r="AQ4" s="862"/>
      <c r="AR4" s="862"/>
      <c r="AS4" s="862"/>
      <c r="AT4" s="862"/>
      <c r="AU4" s="862"/>
      <c r="AV4" s="862"/>
      <c r="AW4" s="862"/>
      <c r="AX4" s="862"/>
      <c r="AY4" s="862"/>
      <c r="AZ4" s="862"/>
      <c r="BA4" s="862"/>
      <c r="BB4" s="493"/>
    </row>
    <row r="5" spans="1:54" ht="18.75" customHeight="1" x14ac:dyDescent="0.35">
      <c r="A5" s="491"/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877" t="s">
        <v>453</v>
      </c>
      <c r="Q5" s="877"/>
      <c r="R5" s="877"/>
      <c r="S5" s="877"/>
      <c r="T5" s="877"/>
      <c r="U5" s="877"/>
      <c r="V5" s="877"/>
      <c r="W5" s="877"/>
      <c r="X5" s="877"/>
      <c r="Y5" s="877"/>
      <c r="Z5" s="877"/>
      <c r="AA5" s="877"/>
      <c r="AB5" s="877"/>
      <c r="AC5" s="877"/>
      <c r="AD5" s="877"/>
      <c r="AE5" s="877"/>
      <c r="AF5" s="877"/>
      <c r="AG5" s="877"/>
      <c r="AH5" s="877"/>
      <c r="AI5" s="877"/>
      <c r="AJ5" s="877"/>
      <c r="AK5" s="877"/>
      <c r="AL5" s="877"/>
      <c r="AM5" s="877"/>
      <c r="AN5" s="877"/>
      <c r="AO5" s="861"/>
      <c r="AP5" s="862"/>
      <c r="AQ5" s="862"/>
      <c r="AR5" s="862"/>
      <c r="AS5" s="862"/>
      <c r="AT5" s="862"/>
      <c r="AU5" s="862"/>
      <c r="AV5" s="862"/>
      <c r="AW5" s="862"/>
      <c r="AX5" s="862"/>
      <c r="AY5" s="862"/>
      <c r="AZ5" s="862"/>
      <c r="BA5" s="862"/>
      <c r="BB5" s="493"/>
    </row>
    <row r="6" spans="1:54" s="492" customFormat="1" ht="23.25" x14ac:dyDescent="0.35">
      <c r="A6" s="856" t="s">
        <v>91</v>
      </c>
      <c r="B6" s="856"/>
      <c r="C6" s="856"/>
      <c r="D6" s="856"/>
      <c r="E6" s="856"/>
      <c r="F6" s="856"/>
      <c r="G6" s="856"/>
      <c r="H6" s="856"/>
      <c r="I6" s="856"/>
      <c r="J6" s="856"/>
      <c r="K6" s="856"/>
      <c r="L6" s="856"/>
      <c r="M6" s="856"/>
      <c r="N6" s="856"/>
      <c r="O6" s="856"/>
      <c r="P6" s="878" t="s">
        <v>454</v>
      </c>
      <c r="Q6" s="878"/>
      <c r="R6" s="878"/>
      <c r="S6" s="878"/>
      <c r="T6" s="878"/>
      <c r="U6" s="878"/>
      <c r="V6" s="878"/>
      <c r="W6" s="878"/>
      <c r="X6" s="878"/>
      <c r="Y6" s="878"/>
      <c r="Z6" s="878"/>
      <c r="AA6" s="878"/>
      <c r="AB6" s="878"/>
      <c r="AC6" s="878"/>
      <c r="AD6" s="878"/>
      <c r="AE6" s="878"/>
      <c r="AF6" s="878"/>
      <c r="AG6" s="878"/>
      <c r="AH6" s="878"/>
      <c r="AI6" s="878"/>
      <c r="AJ6" s="878"/>
      <c r="AK6" s="878"/>
      <c r="AL6" s="878"/>
      <c r="AM6" s="878"/>
      <c r="AN6" s="878"/>
      <c r="AO6" s="861" t="s">
        <v>455</v>
      </c>
      <c r="AP6" s="862"/>
      <c r="AQ6" s="862"/>
      <c r="AR6" s="862"/>
      <c r="AS6" s="862"/>
      <c r="AT6" s="862"/>
      <c r="AU6" s="862"/>
      <c r="AV6" s="862"/>
      <c r="AW6" s="862"/>
      <c r="AX6" s="862"/>
      <c r="AY6" s="862"/>
      <c r="AZ6" s="862"/>
      <c r="BA6" s="862"/>
    </row>
    <row r="7" spans="1:54" s="492" customFormat="1" ht="18.75" customHeight="1" x14ac:dyDescent="0.35">
      <c r="A7" s="856" t="s">
        <v>92</v>
      </c>
      <c r="B7" s="856"/>
      <c r="C7" s="856"/>
      <c r="D7" s="856"/>
      <c r="E7" s="856"/>
      <c r="F7" s="856"/>
      <c r="G7" s="856"/>
      <c r="H7" s="856"/>
      <c r="I7" s="856"/>
      <c r="J7" s="856"/>
      <c r="K7" s="856"/>
      <c r="L7" s="856"/>
      <c r="M7" s="856"/>
      <c r="N7" s="856"/>
      <c r="O7" s="856"/>
      <c r="P7" s="863" t="s">
        <v>469</v>
      </c>
      <c r="Q7" s="864"/>
      <c r="R7" s="864"/>
      <c r="S7" s="864"/>
      <c r="T7" s="864"/>
      <c r="U7" s="864"/>
      <c r="V7" s="864"/>
      <c r="W7" s="864"/>
      <c r="X7" s="864"/>
      <c r="Y7" s="864"/>
      <c r="Z7" s="864"/>
      <c r="AA7" s="864"/>
      <c r="AB7" s="864"/>
      <c r="AC7" s="864"/>
      <c r="AD7" s="864"/>
      <c r="AE7" s="864"/>
      <c r="AF7" s="864"/>
      <c r="AG7" s="864"/>
      <c r="AH7" s="864"/>
      <c r="AI7" s="864"/>
      <c r="AJ7" s="864"/>
      <c r="AK7" s="864"/>
      <c r="AL7" s="864"/>
      <c r="AM7" s="864"/>
      <c r="AN7" s="864"/>
      <c r="AO7" s="861" t="s">
        <v>96</v>
      </c>
      <c r="AP7" s="861"/>
      <c r="AQ7" s="861"/>
      <c r="AR7" s="861"/>
      <c r="AS7" s="861"/>
      <c r="AT7" s="861"/>
      <c r="AU7" s="861"/>
      <c r="AV7" s="861"/>
      <c r="AW7" s="861"/>
      <c r="AX7" s="861"/>
      <c r="AY7" s="861"/>
      <c r="AZ7" s="861"/>
      <c r="BA7" s="861"/>
      <c r="BB7" s="493"/>
    </row>
    <row r="8" spans="1:54" s="492" customFormat="1" ht="18.75" customHeight="1" x14ac:dyDescent="0.3">
      <c r="A8" s="858"/>
      <c r="B8" s="858"/>
      <c r="C8" s="858"/>
      <c r="D8" s="858"/>
      <c r="E8" s="858"/>
      <c r="F8" s="858"/>
      <c r="G8" s="858"/>
      <c r="H8" s="858"/>
      <c r="I8" s="858"/>
      <c r="J8" s="858"/>
      <c r="K8" s="858"/>
      <c r="L8" s="858"/>
      <c r="M8" s="858"/>
      <c r="N8" s="858"/>
      <c r="O8" s="858"/>
      <c r="P8" s="863" t="s">
        <v>456</v>
      </c>
      <c r="Q8" s="863"/>
      <c r="R8" s="863"/>
      <c r="S8" s="863"/>
      <c r="T8" s="863"/>
      <c r="U8" s="863"/>
      <c r="V8" s="863"/>
      <c r="W8" s="863"/>
      <c r="X8" s="863"/>
      <c r="Y8" s="863"/>
      <c r="Z8" s="863"/>
      <c r="AA8" s="863"/>
      <c r="AB8" s="863"/>
      <c r="AC8" s="863"/>
      <c r="AD8" s="863"/>
      <c r="AE8" s="863"/>
      <c r="AF8" s="863"/>
      <c r="AG8" s="863"/>
      <c r="AH8" s="863"/>
      <c r="AI8" s="863"/>
      <c r="AJ8" s="863"/>
      <c r="AK8" s="863"/>
      <c r="AL8" s="863"/>
      <c r="AM8" s="863"/>
      <c r="AN8" s="863"/>
      <c r="AO8" s="861"/>
      <c r="AP8" s="861"/>
      <c r="AQ8" s="861"/>
      <c r="AR8" s="861"/>
      <c r="AS8" s="861"/>
      <c r="AT8" s="861"/>
      <c r="AU8" s="861"/>
      <c r="AV8" s="861"/>
      <c r="AW8" s="861"/>
      <c r="AX8" s="861"/>
      <c r="AY8" s="861"/>
      <c r="AZ8" s="861"/>
      <c r="BA8" s="861"/>
      <c r="BB8" s="493"/>
    </row>
    <row r="9" spans="1:54" s="492" customFormat="1" ht="18.75" customHeight="1" x14ac:dyDescent="0.3">
      <c r="P9" s="877" t="s">
        <v>470</v>
      </c>
      <c r="Q9" s="877"/>
      <c r="R9" s="877"/>
      <c r="S9" s="877"/>
      <c r="T9" s="877"/>
      <c r="U9" s="877"/>
      <c r="V9" s="877"/>
      <c r="W9" s="877"/>
      <c r="X9" s="877"/>
      <c r="Y9" s="877"/>
      <c r="Z9" s="877"/>
      <c r="AA9" s="877"/>
      <c r="AB9" s="877"/>
      <c r="AC9" s="877"/>
      <c r="AD9" s="877"/>
      <c r="AE9" s="877"/>
      <c r="AF9" s="877"/>
      <c r="AG9" s="877"/>
      <c r="AH9" s="877"/>
      <c r="AI9" s="877"/>
      <c r="AJ9" s="877"/>
      <c r="AK9" s="877"/>
      <c r="AL9" s="877"/>
      <c r="AM9" s="877"/>
      <c r="AN9" s="877"/>
      <c r="AO9" s="861"/>
      <c r="AP9" s="861"/>
      <c r="AQ9" s="861"/>
      <c r="AR9" s="861"/>
      <c r="AS9" s="861"/>
      <c r="AT9" s="861"/>
      <c r="AU9" s="861"/>
      <c r="AV9" s="861"/>
      <c r="AW9" s="861"/>
      <c r="AX9" s="861"/>
      <c r="AY9" s="861"/>
      <c r="AZ9" s="861"/>
      <c r="BA9" s="861"/>
      <c r="BB9" s="493"/>
    </row>
    <row r="10" spans="1:54" s="492" customFormat="1" ht="18.75" customHeight="1" x14ac:dyDescent="0.3">
      <c r="AO10" s="493"/>
      <c r="AP10" s="493"/>
      <c r="AQ10" s="493"/>
      <c r="AR10" s="493"/>
      <c r="AS10" s="493"/>
      <c r="AT10" s="493"/>
      <c r="AU10" s="493"/>
      <c r="AV10" s="493"/>
      <c r="AW10" s="493"/>
      <c r="AX10" s="493"/>
      <c r="AY10" s="493"/>
      <c r="AZ10" s="493"/>
      <c r="BA10" s="493"/>
    </row>
    <row r="11" spans="1:54" s="492" customFormat="1" ht="18.75" x14ac:dyDescent="0.3">
      <c r="A11" s="867" t="s">
        <v>457</v>
      </c>
      <c r="B11" s="867"/>
      <c r="C11" s="867"/>
      <c r="D11" s="867"/>
      <c r="E11" s="867"/>
      <c r="F11" s="867"/>
      <c r="G11" s="867"/>
      <c r="H11" s="867"/>
      <c r="I11" s="867"/>
      <c r="J11" s="867"/>
      <c r="K11" s="867"/>
      <c r="L11" s="867"/>
      <c r="M11" s="867"/>
      <c r="N11" s="867"/>
      <c r="O11" s="867"/>
      <c r="P11" s="867"/>
      <c r="Q11" s="867"/>
      <c r="R11" s="867"/>
      <c r="S11" s="867"/>
      <c r="T11" s="867"/>
      <c r="U11" s="867"/>
      <c r="V11" s="867"/>
      <c r="W11" s="867"/>
      <c r="X11" s="867"/>
      <c r="Y11" s="867"/>
      <c r="Z11" s="867"/>
      <c r="AA11" s="867"/>
      <c r="AB11" s="867"/>
      <c r="AC11" s="867"/>
      <c r="AD11" s="867"/>
      <c r="AE11" s="867"/>
      <c r="AF11" s="867"/>
      <c r="AG11" s="867"/>
      <c r="AH11" s="867"/>
      <c r="AI11" s="867"/>
      <c r="AJ11" s="867"/>
      <c r="AK11" s="867"/>
      <c r="AL11" s="867"/>
      <c r="AM11" s="867"/>
      <c r="AN11" s="867"/>
      <c r="AO11" s="867"/>
      <c r="AP11" s="867"/>
      <c r="AQ11" s="867"/>
      <c r="AR11" s="867"/>
      <c r="AS11" s="867"/>
      <c r="AT11" s="867"/>
      <c r="AU11" s="867"/>
      <c r="AV11" s="867"/>
      <c r="AW11" s="867"/>
      <c r="AX11" s="867"/>
      <c r="AY11" s="867"/>
      <c r="AZ11" s="867"/>
      <c r="BA11" s="867"/>
    </row>
    <row r="12" spans="1:54" s="492" customFormat="1" ht="18.75" customHeight="1" x14ac:dyDescent="0.3">
      <c r="A12" s="969" t="s">
        <v>99</v>
      </c>
      <c r="B12" s="868" t="s">
        <v>100</v>
      </c>
      <c r="C12" s="868"/>
      <c r="D12" s="868"/>
      <c r="E12" s="868"/>
      <c r="F12" s="868" t="s">
        <v>101</v>
      </c>
      <c r="G12" s="868"/>
      <c r="H12" s="868"/>
      <c r="I12" s="868"/>
      <c r="J12" s="869" t="s">
        <v>102</v>
      </c>
      <c r="K12" s="870"/>
      <c r="L12" s="870"/>
      <c r="M12" s="870"/>
      <c r="N12" s="870"/>
      <c r="O12" s="871" t="s">
        <v>103</v>
      </c>
      <c r="P12" s="870"/>
      <c r="Q12" s="870"/>
      <c r="R12" s="872"/>
      <c r="S12" s="873" t="s">
        <v>104</v>
      </c>
      <c r="T12" s="874"/>
      <c r="U12" s="874"/>
      <c r="V12" s="874"/>
      <c r="W12" s="875"/>
      <c r="X12" s="868" t="s">
        <v>105</v>
      </c>
      <c r="Y12" s="868"/>
      <c r="Z12" s="868"/>
      <c r="AA12" s="868"/>
      <c r="AB12" s="873" t="s">
        <v>106</v>
      </c>
      <c r="AC12" s="876"/>
      <c r="AD12" s="876"/>
      <c r="AE12" s="875"/>
      <c r="AF12" s="873" t="s">
        <v>107</v>
      </c>
      <c r="AG12" s="876"/>
      <c r="AH12" s="876"/>
      <c r="AI12" s="875"/>
      <c r="AJ12" s="873" t="s">
        <v>108</v>
      </c>
      <c r="AK12" s="876"/>
      <c r="AL12" s="876"/>
      <c r="AM12" s="876"/>
      <c r="AN12" s="875"/>
      <c r="AO12" s="868" t="s">
        <v>109</v>
      </c>
      <c r="AP12" s="868"/>
      <c r="AQ12" s="868"/>
      <c r="AR12" s="868"/>
      <c r="AS12" s="873" t="s">
        <v>110</v>
      </c>
      <c r="AT12" s="874"/>
      <c r="AU12" s="874"/>
      <c r="AV12" s="874"/>
      <c r="AW12" s="875"/>
      <c r="AX12" s="874" t="s">
        <v>111</v>
      </c>
      <c r="AY12" s="876"/>
      <c r="AZ12" s="876"/>
      <c r="BA12" s="875"/>
    </row>
    <row r="13" spans="1:54" x14ac:dyDescent="0.25">
      <c r="A13" s="969"/>
      <c r="B13" s="494">
        <v>1</v>
      </c>
      <c r="C13" s="494">
        <v>2</v>
      </c>
      <c r="D13" s="494">
        <v>3</v>
      </c>
      <c r="E13" s="494">
        <v>4</v>
      </c>
      <c r="F13" s="494">
        <v>5</v>
      </c>
      <c r="G13" s="494">
        <v>6</v>
      </c>
      <c r="H13" s="494">
        <v>7</v>
      </c>
      <c r="I13" s="494">
        <v>8</v>
      </c>
      <c r="J13" s="494">
        <v>9</v>
      </c>
      <c r="K13" s="494">
        <v>10</v>
      </c>
      <c r="L13" s="494">
        <v>11</v>
      </c>
      <c r="M13" s="494">
        <v>12</v>
      </c>
      <c r="N13" s="494">
        <v>13</v>
      </c>
      <c r="O13" s="494">
        <v>14</v>
      </c>
      <c r="P13" s="494">
        <v>15</v>
      </c>
      <c r="Q13" s="494">
        <v>16</v>
      </c>
      <c r="R13" s="494">
        <v>17</v>
      </c>
      <c r="S13" s="494">
        <v>18</v>
      </c>
      <c r="T13" s="494">
        <v>19</v>
      </c>
      <c r="U13" s="494">
        <v>20</v>
      </c>
      <c r="V13" s="494">
        <v>21</v>
      </c>
      <c r="W13" s="494">
        <v>22</v>
      </c>
      <c r="X13" s="494">
        <v>23</v>
      </c>
      <c r="Y13" s="494">
        <v>24</v>
      </c>
      <c r="Z13" s="494">
        <v>25</v>
      </c>
      <c r="AA13" s="494">
        <v>26</v>
      </c>
      <c r="AB13" s="494">
        <v>27</v>
      </c>
      <c r="AC13" s="494">
        <v>28</v>
      </c>
      <c r="AD13" s="494">
        <v>29</v>
      </c>
      <c r="AE13" s="494">
        <v>30</v>
      </c>
      <c r="AF13" s="494">
        <v>31</v>
      </c>
      <c r="AG13" s="494">
        <v>32</v>
      </c>
      <c r="AH13" s="494">
        <v>33</v>
      </c>
      <c r="AI13" s="494">
        <v>34</v>
      </c>
      <c r="AJ13" s="494">
        <v>35</v>
      </c>
      <c r="AK13" s="494">
        <v>36</v>
      </c>
      <c r="AL13" s="494">
        <v>37</v>
      </c>
      <c r="AM13" s="494">
        <v>38</v>
      </c>
      <c r="AN13" s="494">
        <v>39</v>
      </c>
      <c r="AO13" s="494">
        <v>40</v>
      </c>
      <c r="AP13" s="494">
        <v>41</v>
      </c>
      <c r="AQ13" s="494">
        <v>42</v>
      </c>
      <c r="AR13" s="494">
        <v>43</v>
      </c>
      <c r="AS13" s="494">
        <v>44</v>
      </c>
      <c r="AT13" s="494">
        <v>45</v>
      </c>
      <c r="AU13" s="494">
        <v>46</v>
      </c>
      <c r="AV13" s="494">
        <v>47</v>
      </c>
      <c r="AW13" s="494">
        <v>48</v>
      </c>
      <c r="AX13" s="494">
        <v>49</v>
      </c>
      <c r="AY13" s="494">
        <v>50</v>
      </c>
      <c r="AZ13" s="494">
        <v>51</v>
      </c>
      <c r="BA13" s="494">
        <v>52</v>
      </c>
    </row>
    <row r="14" spans="1:54" ht="18" customHeight="1" x14ac:dyDescent="0.25">
      <c r="A14" s="495" t="s">
        <v>458</v>
      </c>
      <c r="B14" s="496" t="s">
        <v>312</v>
      </c>
      <c r="C14" s="497" t="s">
        <v>459</v>
      </c>
      <c r="D14" s="498" t="s">
        <v>459</v>
      </c>
      <c r="E14" s="497" t="s">
        <v>459</v>
      </c>
      <c r="F14" s="498" t="s">
        <v>459</v>
      </c>
      <c r="G14" s="497" t="s">
        <v>459</v>
      </c>
      <c r="H14" s="498" t="s">
        <v>459</v>
      </c>
      <c r="I14" s="497" t="s">
        <v>459</v>
      </c>
      <c r="J14" s="498" t="s">
        <v>459</v>
      </c>
      <c r="K14" s="497" t="s">
        <v>459</v>
      </c>
      <c r="L14" s="498" t="s">
        <v>459</v>
      </c>
      <c r="M14" s="497" t="s">
        <v>459</v>
      </c>
      <c r="N14" s="498" t="s">
        <v>459</v>
      </c>
      <c r="O14" s="497" t="s">
        <v>459</v>
      </c>
      <c r="P14" s="498" t="s">
        <v>459</v>
      </c>
      <c r="Q14" s="499" t="s">
        <v>113</v>
      </c>
      <c r="R14" s="499" t="s">
        <v>312</v>
      </c>
      <c r="S14" s="499" t="s">
        <v>114</v>
      </c>
      <c r="T14" s="499" t="s">
        <v>114</v>
      </c>
      <c r="U14" s="498" t="s">
        <v>459</v>
      </c>
      <c r="V14" s="497" t="s">
        <v>459</v>
      </c>
      <c r="W14" s="498" t="s">
        <v>459</v>
      </c>
      <c r="X14" s="497" t="s">
        <v>459</v>
      </c>
      <c r="Y14" s="498" t="s">
        <v>459</v>
      </c>
      <c r="Z14" s="498" t="s">
        <v>459</v>
      </c>
      <c r="AA14" s="497" t="s">
        <v>459</v>
      </c>
      <c r="AB14" s="498" t="s">
        <v>459</v>
      </c>
      <c r="AC14" s="497" t="s">
        <v>459</v>
      </c>
      <c r="AD14" s="498" t="s">
        <v>459</v>
      </c>
      <c r="AE14" s="498" t="s">
        <v>459</v>
      </c>
      <c r="AF14" s="497" t="s">
        <v>459</v>
      </c>
      <c r="AG14" s="498" t="s">
        <v>459</v>
      </c>
      <c r="AH14" s="497" t="s">
        <v>459</v>
      </c>
      <c r="AI14" s="498" t="s">
        <v>459</v>
      </c>
      <c r="AJ14" s="498" t="s">
        <v>459</v>
      </c>
      <c r="AK14" s="497" t="s">
        <v>459</v>
      </c>
      <c r="AL14" s="498" t="s">
        <v>459</v>
      </c>
      <c r="AM14" s="497" t="s">
        <v>459</v>
      </c>
      <c r="AN14" s="498" t="s">
        <v>459</v>
      </c>
      <c r="AO14" s="497" t="s">
        <v>459</v>
      </c>
      <c r="AP14" s="498" t="s">
        <v>459</v>
      </c>
      <c r="AQ14" s="499" t="s">
        <v>113</v>
      </c>
      <c r="AR14" s="499" t="s">
        <v>114</v>
      </c>
      <c r="AS14" s="499" t="s">
        <v>114</v>
      </c>
      <c r="AT14" s="499" t="s">
        <v>114</v>
      </c>
      <c r="AU14" s="499" t="s">
        <v>114</v>
      </c>
      <c r="AV14" s="499" t="s">
        <v>114</v>
      </c>
      <c r="AW14" s="499" t="s">
        <v>114</v>
      </c>
      <c r="AX14" s="499" t="s">
        <v>114</v>
      </c>
      <c r="AY14" s="499" t="s">
        <v>114</v>
      </c>
      <c r="AZ14" s="499" t="s">
        <v>114</v>
      </c>
      <c r="BA14" s="499" t="s">
        <v>114</v>
      </c>
    </row>
    <row r="15" spans="1:54" ht="18" customHeight="1" x14ac:dyDescent="0.25">
      <c r="A15" s="495" t="s">
        <v>460</v>
      </c>
      <c r="B15" s="496" t="s">
        <v>312</v>
      </c>
      <c r="C15" s="497" t="s">
        <v>459</v>
      </c>
      <c r="D15" s="498" t="s">
        <v>459</v>
      </c>
      <c r="E15" s="497" t="s">
        <v>459</v>
      </c>
      <c r="F15" s="498" t="s">
        <v>459</v>
      </c>
      <c r="G15" s="497" t="s">
        <v>459</v>
      </c>
      <c r="H15" s="498" t="s">
        <v>459</v>
      </c>
      <c r="I15" s="497" t="s">
        <v>459</v>
      </c>
      <c r="J15" s="498" t="s">
        <v>459</v>
      </c>
      <c r="K15" s="497" t="s">
        <v>459</v>
      </c>
      <c r="L15" s="498" t="s">
        <v>459</v>
      </c>
      <c r="M15" s="497" t="s">
        <v>459</v>
      </c>
      <c r="N15" s="498" t="s">
        <v>459</v>
      </c>
      <c r="O15" s="497" t="s">
        <v>459</v>
      </c>
      <c r="P15" s="498" t="s">
        <v>459</v>
      </c>
      <c r="Q15" s="499" t="s">
        <v>113</v>
      </c>
      <c r="R15" s="499" t="s">
        <v>312</v>
      </c>
      <c r="S15" s="499" t="s">
        <v>114</v>
      </c>
      <c r="T15" s="499" t="s">
        <v>114</v>
      </c>
      <c r="U15" s="497" t="s">
        <v>459</v>
      </c>
      <c r="V15" s="498" t="s">
        <v>459</v>
      </c>
      <c r="W15" s="497" t="s">
        <v>459</v>
      </c>
      <c r="X15" s="498" t="s">
        <v>459</v>
      </c>
      <c r="Y15" s="497" t="s">
        <v>459</v>
      </c>
      <c r="Z15" s="498" t="s">
        <v>459</v>
      </c>
      <c r="AA15" s="497" t="s">
        <v>459</v>
      </c>
      <c r="AB15" s="498" t="s">
        <v>459</v>
      </c>
      <c r="AC15" s="497" t="s">
        <v>459</v>
      </c>
      <c r="AD15" s="498" t="s">
        <v>459</v>
      </c>
      <c r="AE15" s="497" t="s">
        <v>459</v>
      </c>
      <c r="AF15" s="498" t="s">
        <v>459</v>
      </c>
      <c r="AG15" s="497" t="s">
        <v>459</v>
      </c>
      <c r="AH15" s="498" t="s">
        <v>459</v>
      </c>
      <c r="AI15" s="498" t="s">
        <v>459</v>
      </c>
      <c r="AJ15" s="497" t="s">
        <v>459</v>
      </c>
      <c r="AK15" s="498" t="s">
        <v>459</v>
      </c>
      <c r="AL15" s="497" t="s">
        <v>459</v>
      </c>
      <c r="AM15" s="498" t="s">
        <v>459</v>
      </c>
      <c r="AN15" s="498" t="s">
        <v>459</v>
      </c>
      <c r="AO15" s="497" t="s">
        <v>459</v>
      </c>
      <c r="AP15" s="498" t="s">
        <v>459</v>
      </c>
      <c r="AQ15" s="499" t="s">
        <v>113</v>
      </c>
      <c r="AR15" s="499" t="s">
        <v>114</v>
      </c>
      <c r="AS15" s="499" t="s">
        <v>114</v>
      </c>
      <c r="AT15" s="499" t="s">
        <v>114</v>
      </c>
      <c r="AU15" s="499" t="s">
        <v>114</v>
      </c>
      <c r="AV15" s="499" t="s">
        <v>114</v>
      </c>
      <c r="AW15" s="499" t="s">
        <v>114</v>
      </c>
      <c r="AX15" s="499" t="s">
        <v>114</v>
      </c>
      <c r="AY15" s="499" t="s">
        <v>114</v>
      </c>
      <c r="AZ15" s="499" t="s">
        <v>114</v>
      </c>
      <c r="BA15" s="499" t="s">
        <v>114</v>
      </c>
    </row>
    <row r="16" spans="1:54" ht="20.100000000000001" customHeight="1" x14ac:dyDescent="0.3">
      <c r="A16" s="500" t="s">
        <v>461</v>
      </c>
      <c r="B16" s="501" t="s">
        <v>312</v>
      </c>
      <c r="C16" s="502" t="s">
        <v>462</v>
      </c>
      <c r="D16" s="498" t="s">
        <v>459</v>
      </c>
      <c r="E16" s="497" t="s">
        <v>459</v>
      </c>
      <c r="F16" s="498" t="s">
        <v>459</v>
      </c>
      <c r="G16" s="497" t="s">
        <v>459</v>
      </c>
      <c r="H16" s="498" t="s">
        <v>459</v>
      </c>
      <c r="I16" s="497" t="s">
        <v>459</v>
      </c>
      <c r="J16" s="498" t="s">
        <v>459</v>
      </c>
      <c r="K16" s="497" t="s">
        <v>459</v>
      </c>
      <c r="L16" s="498" t="s">
        <v>459</v>
      </c>
      <c r="M16" s="497" t="s">
        <v>459</v>
      </c>
      <c r="N16" s="498" t="s">
        <v>459</v>
      </c>
      <c r="O16" s="497" t="s">
        <v>459</v>
      </c>
      <c r="P16" s="498" t="s">
        <v>459</v>
      </c>
      <c r="Q16" s="503" t="s">
        <v>113</v>
      </c>
      <c r="R16" s="504" t="s">
        <v>463</v>
      </c>
      <c r="S16" s="503" t="s">
        <v>312</v>
      </c>
      <c r="T16" s="503" t="s">
        <v>114</v>
      </c>
      <c r="U16" s="497" t="s">
        <v>459</v>
      </c>
      <c r="V16" s="498" t="s">
        <v>459</v>
      </c>
      <c r="W16" s="497" t="s">
        <v>459</v>
      </c>
      <c r="X16" s="498" t="s">
        <v>459</v>
      </c>
      <c r="Y16" s="497" t="s">
        <v>459</v>
      </c>
      <c r="Z16" s="498" t="s">
        <v>459</v>
      </c>
      <c r="AA16" s="497" t="s">
        <v>459</v>
      </c>
      <c r="AB16" s="498" t="s">
        <v>459</v>
      </c>
      <c r="AC16" s="497" t="s">
        <v>459</v>
      </c>
      <c r="AD16" s="505" t="s">
        <v>464</v>
      </c>
      <c r="AE16" s="505" t="s">
        <v>113</v>
      </c>
      <c r="AF16" s="503" t="s">
        <v>13</v>
      </c>
      <c r="AG16" s="503" t="s">
        <v>13</v>
      </c>
      <c r="AH16" s="503" t="s">
        <v>115</v>
      </c>
      <c r="AI16" s="503" t="s">
        <v>115</v>
      </c>
      <c r="AJ16" s="503" t="s">
        <v>115</v>
      </c>
      <c r="AK16" s="503" t="s">
        <v>115</v>
      </c>
      <c r="AL16" s="503" t="s">
        <v>115</v>
      </c>
      <c r="AM16" s="503" t="s">
        <v>115</v>
      </c>
      <c r="AN16" s="503" t="s">
        <v>115</v>
      </c>
      <c r="AO16" s="503" t="s">
        <v>115</v>
      </c>
      <c r="AP16" s="506" t="s">
        <v>116</v>
      </c>
      <c r="AQ16" s="506" t="s">
        <v>116</v>
      </c>
      <c r="AR16" s="966"/>
      <c r="AS16" s="967"/>
      <c r="AT16" s="967"/>
      <c r="AU16" s="967"/>
      <c r="AV16" s="967"/>
      <c r="AW16" s="967"/>
      <c r="AX16" s="967"/>
      <c r="AY16" s="967"/>
      <c r="AZ16" s="967"/>
      <c r="BA16" s="968"/>
    </row>
    <row r="17" spans="1:54" s="508" customFormat="1" ht="20.100000000000001" hidden="1" customHeight="1" x14ac:dyDescent="0.25">
      <c r="A17" s="500"/>
      <c r="B17" s="499"/>
      <c r="C17" s="507"/>
      <c r="D17" s="507"/>
      <c r="E17" s="507"/>
      <c r="F17" s="507"/>
      <c r="G17" s="507"/>
      <c r="H17" s="507"/>
      <c r="I17" s="507"/>
      <c r="J17" s="507"/>
      <c r="K17" s="507"/>
      <c r="L17" s="507"/>
      <c r="M17" s="499"/>
      <c r="N17" s="507"/>
      <c r="O17" s="507"/>
      <c r="P17" s="507"/>
      <c r="Q17" s="507"/>
      <c r="R17" s="499"/>
      <c r="S17" s="497"/>
      <c r="T17" s="497"/>
      <c r="U17" s="507"/>
      <c r="V17" s="499"/>
      <c r="W17" s="497"/>
      <c r="X17" s="497"/>
      <c r="Y17" s="497"/>
      <c r="Z17" s="497"/>
      <c r="AA17" s="497"/>
      <c r="AB17" s="497"/>
      <c r="AC17" s="499"/>
      <c r="AD17" s="499"/>
      <c r="AE17" s="507"/>
      <c r="AF17" s="507"/>
      <c r="AG17" s="507"/>
      <c r="AH17" s="499"/>
      <c r="AI17" s="507"/>
      <c r="AJ17" s="507"/>
      <c r="AK17" s="507"/>
      <c r="AL17" s="507"/>
      <c r="AM17" s="507"/>
      <c r="AN17" s="507"/>
      <c r="AO17" s="507"/>
      <c r="AP17" s="507"/>
      <c r="AQ17" s="507"/>
      <c r="AR17" s="507"/>
      <c r="AS17" s="507" t="s">
        <v>465</v>
      </c>
      <c r="AT17" s="498" t="s">
        <v>465</v>
      </c>
      <c r="AU17" s="498" t="s">
        <v>465</v>
      </c>
      <c r="AV17" s="498" t="s">
        <v>465</v>
      </c>
      <c r="AW17" s="498" t="s">
        <v>465</v>
      </c>
      <c r="AX17" s="498" t="s">
        <v>465</v>
      </c>
      <c r="AY17" s="498" t="s">
        <v>465</v>
      </c>
      <c r="AZ17" s="498" t="s">
        <v>465</v>
      </c>
      <c r="BA17" s="498" t="s">
        <v>465</v>
      </c>
    </row>
    <row r="18" spans="1:54" ht="20.100000000000001" customHeight="1" x14ac:dyDescent="0.25">
      <c r="A18" s="509"/>
      <c r="B18" s="509"/>
      <c r="C18" s="509"/>
      <c r="D18" s="509"/>
      <c r="E18" s="509"/>
      <c r="F18" s="509"/>
      <c r="G18" s="509"/>
      <c r="H18" s="509"/>
      <c r="I18" s="509"/>
      <c r="J18" s="509"/>
      <c r="K18" s="509"/>
      <c r="L18" s="509"/>
      <c r="M18" s="509"/>
      <c r="N18" s="509"/>
      <c r="O18" s="509"/>
      <c r="P18" s="509"/>
      <c r="Q18" s="509"/>
      <c r="R18" s="509"/>
      <c r="S18" s="509"/>
      <c r="T18" s="509"/>
      <c r="U18" s="509"/>
      <c r="V18" s="509"/>
      <c r="W18" s="509"/>
      <c r="X18" s="509"/>
      <c r="Y18" s="509"/>
      <c r="Z18" s="509"/>
      <c r="AA18" s="509"/>
      <c r="AB18" s="509"/>
      <c r="AC18" s="509"/>
      <c r="AD18" s="509"/>
      <c r="AE18" s="509"/>
      <c r="AF18" s="509"/>
      <c r="AG18" s="509"/>
      <c r="AH18" s="509"/>
      <c r="AI18" s="509"/>
      <c r="AJ18" s="509"/>
      <c r="AK18" s="509"/>
      <c r="AL18" s="509"/>
      <c r="AM18" s="509"/>
      <c r="AN18" s="509"/>
      <c r="AO18" s="509"/>
      <c r="AP18" s="509"/>
      <c r="AQ18" s="509"/>
      <c r="AR18" s="509"/>
      <c r="AS18" s="509"/>
      <c r="AT18" s="509"/>
      <c r="AU18" s="509"/>
      <c r="AV18" s="509"/>
      <c r="AW18" s="509"/>
      <c r="AX18" s="509"/>
      <c r="AY18" s="509"/>
      <c r="AZ18" s="509"/>
      <c r="BA18" s="509"/>
    </row>
    <row r="19" spans="1:54" ht="20.100000000000001" customHeight="1" x14ac:dyDescent="0.25">
      <c r="A19" s="963" t="s">
        <v>535</v>
      </c>
      <c r="B19" s="963"/>
      <c r="C19" s="963"/>
      <c r="D19" s="963"/>
      <c r="E19" s="963"/>
      <c r="F19" s="963"/>
      <c r="G19" s="963"/>
      <c r="H19" s="963"/>
      <c r="I19" s="963"/>
      <c r="J19" s="909"/>
      <c r="K19" s="909"/>
      <c r="L19" s="909"/>
      <c r="M19" s="909"/>
      <c r="N19" s="909"/>
      <c r="O19" s="909"/>
      <c r="P19" s="909"/>
      <c r="Q19" s="909"/>
      <c r="R19" s="909"/>
      <c r="S19" s="909"/>
      <c r="T19" s="909"/>
      <c r="U19" s="909"/>
      <c r="V19" s="909"/>
      <c r="W19" s="909"/>
      <c r="X19" s="909"/>
      <c r="Y19" s="909"/>
      <c r="Z19" s="909"/>
      <c r="AA19" s="909"/>
      <c r="AB19" s="909"/>
      <c r="AC19" s="909"/>
      <c r="AD19" s="909"/>
      <c r="AE19" s="909"/>
      <c r="AF19" s="909"/>
      <c r="AG19" s="909"/>
      <c r="AH19" s="909"/>
      <c r="AI19" s="909"/>
      <c r="AJ19" s="909"/>
      <c r="AK19" s="909"/>
      <c r="AL19" s="909"/>
      <c r="AM19" s="909"/>
      <c r="AN19" s="909"/>
      <c r="AO19" s="909"/>
      <c r="AP19" s="909"/>
      <c r="AQ19" s="909"/>
      <c r="AR19" s="909"/>
      <c r="AS19" s="909"/>
      <c r="AT19" s="909"/>
      <c r="AU19" s="909"/>
      <c r="AV19" s="964"/>
      <c r="AW19" s="964"/>
      <c r="AX19" s="964"/>
      <c r="AY19" s="964"/>
      <c r="AZ19" s="964"/>
    </row>
    <row r="20" spans="1:54" s="509" customFormat="1" ht="18.75" x14ac:dyDescent="0.3">
      <c r="A20" s="490"/>
      <c r="B20" s="490"/>
      <c r="C20" s="490"/>
      <c r="D20" s="490"/>
      <c r="E20" s="490"/>
      <c r="F20" s="490"/>
      <c r="G20" s="490"/>
      <c r="H20" s="490"/>
      <c r="I20" s="490"/>
      <c r="J20" s="510"/>
      <c r="K20" s="510"/>
      <c r="L20" s="510"/>
      <c r="M20" s="510"/>
      <c r="N20" s="510"/>
      <c r="O20" s="490"/>
      <c r="P20" s="490"/>
      <c r="Q20" s="510"/>
      <c r="R20" s="510"/>
      <c r="S20" s="510"/>
      <c r="T20" s="510"/>
      <c r="U20" s="510"/>
      <c r="V20" s="510"/>
      <c r="W20" s="492"/>
      <c r="X20" s="492"/>
      <c r="Y20" s="510"/>
      <c r="Z20" s="510"/>
      <c r="AA20" s="510"/>
      <c r="AB20" s="510"/>
      <c r="AC20" s="510"/>
      <c r="AD20" s="510"/>
      <c r="AE20" s="492"/>
      <c r="AF20" s="492"/>
      <c r="AG20" s="510"/>
      <c r="AH20" s="510"/>
      <c r="AI20" s="510"/>
      <c r="AJ20" s="510"/>
      <c r="AK20" s="492"/>
      <c r="AL20" s="492"/>
      <c r="AM20" s="510"/>
      <c r="AN20" s="510"/>
      <c r="AO20" s="510"/>
      <c r="AP20" s="510"/>
      <c r="AQ20" s="511"/>
      <c r="AR20" s="492"/>
      <c r="AS20" s="512"/>
      <c r="AT20" s="513"/>
      <c r="AU20" s="513"/>
      <c r="AV20" s="513"/>
      <c r="AW20" s="513"/>
      <c r="AX20" s="492"/>
      <c r="AY20" s="514"/>
      <c r="AZ20" s="514"/>
      <c r="BA20" s="514"/>
    </row>
    <row r="21" spans="1:54" ht="20.25" x14ac:dyDescent="0.3">
      <c r="A21" s="97" t="s">
        <v>536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515"/>
      <c r="AX21" s="515"/>
      <c r="AY21" s="515"/>
      <c r="AZ21" s="515"/>
      <c r="BA21" s="492"/>
    </row>
    <row r="22" spans="1:54" ht="18.75" x14ac:dyDescent="0.3">
      <c r="A22" s="99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492"/>
    </row>
    <row r="23" spans="1:54" ht="30" customHeight="1" x14ac:dyDescent="0.25">
      <c r="A23" s="965" t="s">
        <v>99</v>
      </c>
      <c r="B23" s="899"/>
      <c r="C23" s="891" t="s">
        <v>122</v>
      </c>
      <c r="D23" s="891"/>
      <c r="E23" s="891"/>
      <c r="F23" s="891" t="s">
        <v>466</v>
      </c>
      <c r="G23" s="891"/>
      <c r="H23" s="891"/>
      <c r="I23" s="891" t="s">
        <v>467</v>
      </c>
      <c r="J23" s="891"/>
      <c r="K23" s="891"/>
      <c r="L23" s="892" t="s">
        <v>468</v>
      </c>
      <c r="M23" s="893"/>
      <c r="N23" s="892" t="s">
        <v>524</v>
      </c>
      <c r="O23" s="898"/>
      <c r="P23" s="899"/>
      <c r="Q23" s="892" t="s">
        <v>126</v>
      </c>
      <c r="R23" s="906"/>
      <c r="S23" s="907"/>
      <c r="T23" s="892" t="s">
        <v>127</v>
      </c>
      <c r="U23" s="898"/>
      <c r="V23" s="899"/>
      <c r="W23" s="892" t="s">
        <v>128</v>
      </c>
      <c r="X23" s="898"/>
      <c r="Y23" s="899"/>
      <c r="Z23" s="516"/>
      <c r="AA23" s="885" t="s">
        <v>129</v>
      </c>
      <c r="AB23" s="885"/>
      <c r="AC23" s="885"/>
      <c r="AD23" s="885"/>
      <c r="AE23" s="885"/>
      <c r="AF23" s="885"/>
      <c r="AG23" s="885"/>
      <c r="AH23" s="886" t="s">
        <v>130</v>
      </c>
      <c r="AI23" s="886"/>
      <c r="AJ23" s="886"/>
      <c r="AK23" s="887" t="s">
        <v>131</v>
      </c>
      <c r="AL23" s="887"/>
      <c r="AM23" s="887"/>
      <c r="AN23" s="517"/>
      <c r="AO23" s="518"/>
      <c r="AP23" s="888" t="s">
        <v>538</v>
      </c>
      <c r="AQ23" s="888"/>
      <c r="AR23" s="888"/>
      <c r="AS23" s="888"/>
      <c r="AT23" s="889" t="s">
        <v>537</v>
      </c>
      <c r="AU23" s="889"/>
      <c r="AV23" s="889"/>
      <c r="AW23" s="889"/>
      <c r="AX23" s="889"/>
      <c r="AY23" s="890" t="s">
        <v>130</v>
      </c>
      <c r="AZ23" s="890"/>
      <c r="BA23" s="890"/>
      <c r="BB23" s="890"/>
    </row>
    <row r="24" spans="1:54" ht="21" customHeight="1" x14ac:dyDescent="0.25">
      <c r="A24" s="900"/>
      <c r="B24" s="902"/>
      <c r="C24" s="891"/>
      <c r="D24" s="891"/>
      <c r="E24" s="891"/>
      <c r="F24" s="891"/>
      <c r="G24" s="891"/>
      <c r="H24" s="891"/>
      <c r="I24" s="891"/>
      <c r="J24" s="891"/>
      <c r="K24" s="891"/>
      <c r="L24" s="894"/>
      <c r="M24" s="895"/>
      <c r="N24" s="900"/>
      <c r="O24" s="901"/>
      <c r="P24" s="902"/>
      <c r="Q24" s="908"/>
      <c r="R24" s="909"/>
      <c r="S24" s="910"/>
      <c r="T24" s="900"/>
      <c r="U24" s="901"/>
      <c r="V24" s="902"/>
      <c r="W24" s="900"/>
      <c r="X24" s="901"/>
      <c r="Y24" s="902"/>
      <c r="Z24" s="516"/>
      <c r="AA24" s="885"/>
      <c r="AB24" s="885"/>
      <c r="AC24" s="885"/>
      <c r="AD24" s="885"/>
      <c r="AE24" s="885"/>
      <c r="AF24" s="885"/>
      <c r="AG24" s="885"/>
      <c r="AH24" s="886"/>
      <c r="AI24" s="886"/>
      <c r="AJ24" s="886"/>
      <c r="AK24" s="887"/>
      <c r="AL24" s="887"/>
      <c r="AM24" s="887"/>
      <c r="AN24" s="517"/>
      <c r="AO24" s="517"/>
      <c r="AP24" s="888"/>
      <c r="AQ24" s="888"/>
      <c r="AR24" s="888"/>
      <c r="AS24" s="888"/>
      <c r="AT24" s="889"/>
      <c r="AU24" s="889"/>
      <c r="AV24" s="889"/>
      <c r="AW24" s="889"/>
      <c r="AX24" s="889"/>
      <c r="AY24" s="890"/>
      <c r="AZ24" s="890"/>
      <c r="BA24" s="890"/>
      <c r="BB24" s="890"/>
    </row>
    <row r="25" spans="1:54" ht="47.25" customHeight="1" x14ac:dyDescent="0.25">
      <c r="A25" s="903"/>
      <c r="B25" s="905"/>
      <c r="C25" s="891"/>
      <c r="D25" s="891"/>
      <c r="E25" s="891"/>
      <c r="F25" s="891"/>
      <c r="G25" s="891"/>
      <c r="H25" s="891"/>
      <c r="I25" s="891"/>
      <c r="J25" s="891"/>
      <c r="K25" s="891"/>
      <c r="L25" s="896"/>
      <c r="M25" s="897"/>
      <c r="N25" s="903"/>
      <c r="O25" s="904"/>
      <c r="P25" s="905"/>
      <c r="Q25" s="911"/>
      <c r="R25" s="912"/>
      <c r="S25" s="913"/>
      <c r="T25" s="903"/>
      <c r="U25" s="904"/>
      <c r="V25" s="905"/>
      <c r="W25" s="903"/>
      <c r="X25" s="904"/>
      <c r="Y25" s="905"/>
      <c r="Z25" s="516"/>
      <c r="AA25" s="885"/>
      <c r="AB25" s="885"/>
      <c r="AC25" s="885"/>
      <c r="AD25" s="885"/>
      <c r="AE25" s="885"/>
      <c r="AF25" s="885"/>
      <c r="AG25" s="885"/>
      <c r="AH25" s="886"/>
      <c r="AI25" s="886"/>
      <c r="AJ25" s="886"/>
      <c r="AK25" s="887"/>
      <c r="AL25" s="887"/>
      <c r="AM25" s="887"/>
      <c r="AN25" s="517"/>
      <c r="AO25" s="517"/>
      <c r="AP25" s="888"/>
      <c r="AQ25" s="888"/>
      <c r="AR25" s="888"/>
      <c r="AS25" s="888"/>
      <c r="AT25" s="889"/>
      <c r="AU25" s="889"/>
      <c r="AV25" s="889"/>
      <c r="AW25" s="889"/>
      <c r="AX25" s="889"/>
      <c r="AY25" s="890"/>
      <c r="AZ25" s="890"/>
      <c r="BA25" s="890"/>
      <c r="BB25" s="890"/>
    </row>
    <row r="26" spans="1:54" ht="46.5" customHeight="1" x14ac:dyDescent="0.3">
      <c r="A26" s="942">
        <v>1</v>
      </c>
      <c r="B26" s="943"/>
      <c r="C26" s="928">
        <v>36</v>
      </c>
      <c r="D26" s="929"/>
      <c r="E26" s="930"/>
      <c r="F26" s="928">
        <v>2</v>
      </c>
      <c r="G26" s="929"/>
      <c r="H26" s="930"/>
      <c r="I26" s="879">
        <v>2</v>
      </c>
      <c r="J26" s="879"/>
      <c r="K26" s="879"/>
      <c r="L26" s="880"/>
      <c r="M26" s="881"/>
      <c r="N26" s="882"/>
      <c r="O26" s="883"/>
      <c r="P26" s="884"/>
      <c r="Q26" s="934"/>
      <c r="R26" s="935"/>
      <c r="S26" s="936"/>
      <c r="T26" s="928">
        <v>12</v>
      </c>
      <c r="U26" s="929"/>
      <c r="V26" s="930"/>
      <c r="W26" s="937">
        <f>SUM(C26:V26)</f>
        <v>52</v>
      </c>
      <c r="X26" s="938"/>
      <c r="Y26" s="939"/>
      <c r="Z26" s="516"/>
      <c r="AA26" s="940" t="s">
        <v>135</v>
      </c>
      <c r="AB26" s="940"/>
      <c r="AC26" s="940"/>
      <c r="AD26" s="940"/>
      <c r="AE26" s="940"/>
      <c r="AF26" s="940"/>
      <c r="AG26" s="940"/>
      <c r="AH26" s="941">
        <v>6</v>
      </c>
      <c r="AI26" s="941"/>
      <c r="AJ26" s="941"/>
      <c r="AK26" s="941">
        <v>2</v>
      </c>
      <c r="AL26" s="941"/>
      <c r="AM26" s="941"/>
      <c r="AN26" s="517"/>
      <c r="AO26" s="519"/>
      <c r="AP26" s="888">
        <v>1</v>
      </c>
      <c r="AQ26" s="888"/>
      <c r="AR26" s="888"/>
      <c r="AS26" s="888"/>
      <c r="AT26" s="919" t="s">
        <v>481</v>
      </c>
      <c r="AU26" s="920"/>
      <c r="AV26" s="920"/>
      <c r="AW26" s="920"/>
      <c r="AX26" s="921"/>
      <c r="AY26" s="890">
        <v>6</v>
      </c>
      <c r="AZ26" s="890"/>
      <c r="BA26" s="890"/>
      <c r="BB26" s="890"/>
    </row>
    <row r="27" spans="1:54" ht="20.25" customHeight="1" x14ac:dyDescent="0.3">
      <c r="A27" s="914">
        <v>2</v>
      </c>
      <c r="B27" s="915"/>
      <c r="C27" s="928">
        <v>36</v>
      </c>
      <c r="D27" s="929"/>
      <c r="E27" s="930"/>
      <c r="F27" s="928">
        <v>2</v>
      </c>
      <c r="G27" s="929"/>
      <c r="H27" s="930"/>
      <c r="I27" s="879">
        <v>2</v>
      </c>
      <c r="J27" s="879"/>
      <c r="K27" s="879"/>
      <c r="L27" s="880"/>
      <c r="M27" s="881"/>
      <c r="N27" s="931"/>
      <c r="O27" s="932"/>
      <c r="P27" s="933"/>
      <c r="Q27" s="934"/>
      <c r="R27" s="935"/>
      <c r="S27" s="936"/>
      <c r="T27" s="928">
        <v>12</v>
      </c>
      <c r="U27" s="929"/>
      <c r="V27" s="930"/>
      <c r="W27" s="937">
        <f>SUM(C27:V27)</f>
        <v>52</v>
      </c>
      <c r="X27" s="938"/>
      <c r="Y27" s="939"/>
      <c r="Z27" s="516"/>
      <c r="AA27" s="834"/>
      <c r="AB27" s="834"/>
      <c r="AC27" s="834"/>
      <c r="AD27" s="834"/>
      <c r="AE27" s="834"/>
      <c r="AF27" s="834"/>
      <c r="AG27" s="834"/>
      <c r="AH27" s="835"/>
      <c r="AI27" s="835"/>
      <c r="AJ27" s="835"/>
      <c r="AK27" s="835"/>
      <c r="AL27" s="835"/>
      <c r="AM27" s="835"/>
      <c r="AN27" s="517"/>
      <c r="AO27" s="520"/>
      <c r="AP27" s="888"/>
      <c r="AQ27" s="888"/>
      <c r="AR27" s="888"/>
      <c r="AS27" s="888"/>
      <c r="AT27" s="922"/>
      <c r="AU27" s="923"/>
      <c r="AV27" s="923"/>
      <c r="AW27" s="923"/>
      <c r="AX27" s="924"/>
      <c r="AY27" s="890"/>
      <c r="AZ27" s="890"/>
      <c r="BA27" s="890"/>
      <c r="BB27" s="890"/>
    </row>
    <row r="28" spans="1:54" ht="20.25" customHeight="1" x14ac:dyDescent="0.3">
      <c r="A28" s="914">
        <v>3</v>
      </c>
      <c r="B28" s="915"/>
      <c r="C28" s="916">
        <v>23</v>
      </c>
      <c r="D28" s="917"/>
      <c r="E28" s="918"/>
      <c r="F28" s="916">
        <v>3</v>
      </c>
      <c r="G28" s="917"/>
      <c r="H28" s="918"/>
      <c r="I28" s="879">
        <v>3</v>
      </c>
      <c r="J28" s="879"/>
      <c r="K28" s="879"/>
      <c r="L28" s="879">
        <v>2</v>
      </c>
      <c r="M28" s="879"/>
      <c r="N28" s="931">
        <v>8</v>
      </c>
      <c r="O28" s="932"/>
      <c r="P28" s="933"/>
      <c r="Q28" s="944">
        <v>2</v>
      </c>
      <c r="R28" s="935"/>
      <c r="S28" s="936"/>
      <c r="T28" s="916">
        <v>1</v>
      </c>
      <c r="U28" s="917"/>
      <c r="V28" s="918"/>
      <c r="W28" s="937">
        <f>SUM(C28:V28)</f>
        <v>42</v>
      </c>
      <c r="X28" s="938"/>
      <c r="Y28" s="939"/>
      <c r="Z28" s="516"/>
      <c r="AA28" s="834"/>
      <c r="AB28" s="834"/>
      <c r="AC28" s="834"/>
      <c r="AD28" s="834"/>
      <c r="AE28" s="834"/>
      <c r="AF28" s="834"/>
      <c r="AG28" s="834"/>
      <c r="AH28" s="835"/>
      <c r="AI28" s="835"/>
      <c r="AJ28" s="835"/>
      <c r="AK28" s="835"/>
      <c r="AL28" s="835"/>
      <c r="AM28" s="835"/>
      <c r="AN28" s="517"/>
      <c r="AO28" s="520"/>
      <c r="AP28" s="888"/>
      <c r="AQ28" s="888"/>
      <c r="AR28" s="888"/>
      <c r="AS28" s="888"/>
      <c r="AT28" s="925"/>
      <c r="AU28" s="926"/>
      <c r="AV28" s="926"/>
      <c r="AW28" s="926"/>
      <c r="AX28" s="927"/>
      <c r="AY28" s="890"/>
      <c r="AZ28" s="890"/>
      <c r="BA28" s="890"/>
      <c r="BB28" s="890"/>
    </row>
    <row r="29" spans="1:54" ht="20.25" hidden="1" customHeight="1" x14ac:dyDescent="0.25">
      <c r="I29" s="833"/>
      <c r="J29" s="833"/>
      <c r="K29" s="833"/>
      <c r="L29" s="833"/>
      <c r="M29" s="833"/>
      <c r="Z29" s="516"/>
      <c r="AA29" s="945" t="s">
        <v>43</v>
      </c>
      <c r="AB29" s="945"/>
      <c r="AC29" s="945"/>
      <c r="AD29" s="945"/>
      <c r="AE29" s="945"/>
      <c r="AF29" s="945"/>
      <c r="AG29" s="945"/>
      <c r="AH29" s="946">
        <v>4</v>
      </c>
      <c r="AI29" s="946"/>
      <c r="AJ29" s="946"/>
      <c r="AK29" s="946">
        <v>2</v>
      </c>
      <c r="AL29" s="946"/>
      <c r="AM29" s="946"/>
      <c r="AN29" s="521"/>
      <c r="AO29" s="522"/>
      <c r="AP29" s="522"/>
      <c r="AQ29" s="522"/>
      <c r="AR29" s="522"/>
      <c r="AS29" s="522"/>
      <c r="AT29" s="522"/>
      <c r="AU29" s="522"/>
      <c r="AV29" s="522"/>
      <c r="AW29" s="522"/>
      <c r="AX29" s="522"/>
      <c r="AY29" s="522"/>
      <c r="AZ29" s="522"/>
      <c r="BA29" s="522"/>
    </row>
    <row r="30" spans="1:54" ht="20.25" hidden="1" customHeight="1" x14ac:dyDescent="0.25">
      <c r="A30" s="914"/>
      <c r="B30" s="915"/>
      <c r="C30" s="928"/>
      <c r="D30" s="929"/>
      <c r="E30" s="930"/>
      <c r="F30" s="928"/>
      <c r="G30" s="938"/>
      <c r="H30" s="939"/>
      <c r="I30" s="937"/>
      <c r="J30" s="870"/>
      <c r="K30" s="870"/>
      <c r="L30" s="870"/>
      <c r="M30" s="872"/>
      <c r="N30" s="956"/>
      <c r="O30" s="915"/>
      <c r="P30" s="957"/>
      <c r="Q30" s="949"/>
      <c r="R30" s="958"/>
      <c r="S30" s="959"/>
      <c r="T30" s="928"/>
      <c r="U30" s="929"/>
      <c r="V30" s="930"/>
      <c r="W30" s="937"/>
      <c r="X30" s="938"/>
      <c r="Y30" s="939"/>
      <c r="Z30" s="516"/>
      <c r="AA30" s="940"/>
      <c r="AB30" s="940"/>
      <c r="AC30" s="940"/>
      <c r="AD30" s="940"/>
      <c r="AE30" s="940"/>
      <c r="AF30" s="940"/>
      <c r="AG30" s="940"/>
      <c r="AH30" s="941"/>
      <c r="AI30" s="941"/>
      <c r="AJ30" s="941"/>
      <c r="AK30" s="941"/>
      <c r="AL30" s="941"/>
      <c r="AM30" s="941"/>
      <c r="AN30" s="523"/>
      <c r="AO30" s="960"/>
      <c r="AP30" s="961"/>
      <c r="AQ30" s="961"/>
      <c r="AR30" s="961"/>
      <c r="AS30" s="962"/>
      <c r="AT30" s="962"/>
      <c r="AU30" s="962"/>
      <c r="AV30" s="962"/>
      <c r="AW30" s="962"/>
      <c r="AX30" s="962"/>
      <c r="AY30" s="962"/>
      <c r="AZ30" s="962"/>
      <c r="BA30" s="962"/>
    </row>
    <row r="31" spans="1:54" ht="18.75" customHeight="1" x14ac:dyDescent="0.3">
      <c r="A31" s="970" t="s">
        <v>22</v>
      </c>
      <c r="B31" s="952"/>
      <c r="C31" s="916">
        <f>SUM(C26:C30)</f>
        <v>95</v>
      </c>
      <c r="D31" s="917"/>
      <c r="E31" s="918"/>
      <c r="F31" s="916">
        <f>SUM(F26:F30)</f>
        <v>7</v>
      </c>
      <c r="G31" s="947"/>
      <c r="H31" s="948"/>
      <c r="I31" s="916">
        <f>SUM(I26:I30)</f>
        <v>7</v>
      </c>
      <c r="J31" s="947"/>
      <c r="K31" s="948"/>
      <c r="L31" s="949">
        <v>2</v>
      </c>
      <c r="M31" s="950"/>
      <c r="N31" s="951">
        <v>8</v>
      </c>
      <c r="O31" s="952"/>
      <c r="P31" s="953"/>
      <c r="Q31" s="949">
        <v>2</v>
      </c>
      <c r="R31" s="954"/>
      <c r="S31" s="955"/>
      <c r="T31" s="916">
        <f>SUM(T26:V30)</f>
        <v>25</v>
      </c>
      <c r="U31" s="917"/>
      <c r="V31" s="918"/>
      <c r="W31" s="916">
        <f>SUM(W26:Y30)</f>
        <v>146</v>
      </c>
      <c r="X31" s="947"/>
      <c r="Y31" s="948"/>
      <c r="Z31" s="524"/>
      <c r="AA31" s="524"/>
      <c r="AB31" s="524"/>
      <c r="AC31" s="524"/>
      <c r="AD31" s="524"/>
      <c r="AE31" s="525"/>
      <c r="AF31" s="525"/>
      <c r="AG31" s="524"/>
      <c r="AH31" s="524"/>
      <c r="AI31" s="524"/>
      <c r="AJ31" s="524"/>
      <c r="AK31" s="525"/>
      <c r="AL31" s="525"/>
      <c r="AM31" s="524"/>
      <c r="AN31" s="524"/>
      <c r="AO31" s="524"/>
      <c r="AP31" s="524"/>
      <c r="AQ31" s="526"/>
      <c r="AR31" s="525"/>
      <c r="AS31" s="527"/>
      <c r="AT31" s="527"/>
      <c r="AU31" s="527"/>
      <c r="AV31" s="527"/>
      <c r="AW31" s="527"/>
      <c r="AX31" s="525"/>
      <c r="AY31" s="514"/>
      <c r="AZ31" s="514"/>
      <c r="BA31" s="514"/>
    </row>
  </sheetData>
  <mergeCells count="110">
    <mergeCell ref="A31:B31"/>
    <mergeCell ref="C31:E31"/>
    <mergeCell ref="AO30:AR30"/>
    <mergeCell ref="AS30:AW30"/>
    <mergeCell ref="AX30:BA30"/>
    <mergeCell ref="A19:AZ19"/>
    <mergeCell ref="A23:B25"/>
    <mergeCell ref="C23:E25"/>
    <mergeCell ref="F23:H25"/>
    <mergeCell ref="AF12:AI12"/>
    <mergeCell ref="AJ12:AN12"/>
    <mergeCell ref="AO12:AR12"/>
    <mergeCell ref="AS12:AW12"/>
    <mergeCell ref="AX12:BA12"/>
    <mergeCell ref="AR16:BA16"/>
    <mergeCell ref="A12:A13"/>
    <mergeCell ref="AK29:AM30"/>
    <mergeCell ref="A30:B30"/>
    <mergeCell ref="C30:E30"/>
    <mergeCell ref="F30:H30"/>
    <mergeCell ref="I30:M30"/>
    <mergeCell ref="N30:P30"/>
    <mergeCell ref="Q30:S30"/>
    <mergeCell ref="T30:V30"/>
    <mergeCell ref="W30:Y30"/>
    <mergeCell ref="N28:P28"/>
    <mergeCell ref="Q28:S28"/>
    <mergeCell ref="T28:V28"/>
    <mergeCell ref="W28:Y28"/>
    <mergeCell ref="AA29:AG30"/>
    <mergeCell ref="AH29:AJ30"/>
    <mergeCell ref="T27:V27"/>
    <mergeCell ref="W27:Y27"/>
    <mergeCell ref="F31:H31"/>
    <mergeCell ref="I31:K31"/>
    <mergeCell ref="L31:M31"/>
    <mergeCell ref="N31:P31"/>
    <mergeCell ref="Q31:S31"/>
    <mergeCell ref="T31:V31"/>
    <mergeCell ref="W31:Y31"/>
    <mergeCell ref="A28:B28"/>
    <mergeCell ref="C28:E28"/>
    <mergeCell ref="F28:H28"/>
    <mergeCell ref="I28:K28"/>
    <mergeCell ref="L28:M28"/>
    <mergeCell ref="AP26:AS28"/>
    <mergeCell ref="AT26:AX28"/>
    <mergeCell ref="AY26:BB28"/>
    <mergeCell ref="A27:B27"/>
    <mergeCell ref="C27:E27"/>
    <mergeCell ref="F27:H27"/>
    <mergeCell ref="I27:K27"/>
    <mergeCell ref="L27:M27"/>
    <mergeCell ref="N27:P27"/>
    <mergeCell ref="Q27:S27"/>
    <mergeCell ref="Q26:S26"/>
    <mergeCell ref="T26:V26"/>
    <mergeCell ref="W26:Y26"/>
    <mergeCell ref="AA26:AG26"/>
    <mergeCell ref="AH26:AJ26"/>
    <mergeCell ref="AK26:AM26"/>
    <mergeCell ref="A26:B26"/>
    <mergeCell ref="C26:E26"/>
    <mergeCell ref="F26:H26"/>
    <mergeCell ref="I26:K26"/>
    <mergeCell ref="L26:M26"/>
    <mergeCell ref="N26:P26"/>
    <mergeCell ref="AA23:AG25"/>
    <mergeCell ref="AH23:AJ25"/>
    <mergeCell ref="AK23:AM25"/>
    <mergeCell ref="AP23:AS25"/>
    <mergeCell ref="AT23:AX25"/>
    <mergeCell ref="AY23:BB25"/>
    <mergeCell ref="I23:K25"/>
    <mergeCell ref="L23:M25"/>
    <mergeCell ref="N23:P25"/>
    <mergeCell ref="Q23:S25"/>
    <mergeCell ref="T23:V25"/>
    <mergeCell ref="W23:Y25"/>
    <mergeCell ref="B12:E12"/>
    <mergeCell ref="F12:I12"/>
    <mergeCell ref="J12:N12"/>
    <mergeCell ref="O12:R12"/>
    <mergeCell ref="S12:W12"/>
    <mergeCell ref="X12:AA12"/>
    <mergeCell ref="AB12:AE12"/>
    <mergeCell ref="P5:AN5"/>
    <mergeCell ref="A6:O6"/>
    <mergeCell ref="P6:AN6"/>
    <mergeCell ref="P9:AN9"/>
    <mergeCell ref="A11:BA11"/>
    <mergeCell ref="A1:O1"/>
    <mergeCell ref="P1:AN1"/>
    <mergeCell ref="AO1:BA1"/>
    <mergeCell ref="A2:O2"/>
    <mergeCell ref="P2:AN2"/>
    <mergeCell ref="AO2:BA2"/>
    <mergeCell ref="AO6:BA6"/>
    <mergeCell ref="A7:O7"/>
    <mergeCell ref="P7:AN7"/>
    <mergeCell ref="AO7:BA9"/>
    <mergeCell ref="A8:O8"/>
    <mergeCell ref="P8:AN8"/>
    <mergeCell ref="A3:O3"/>
    <mergeCell ref="P3:AN3"/>
    <mergeCell ref="AO3:BA3"/>
    <mergeCell ref="A4:O4"/>
    <mergeCell ref="P4:AN4"/>
    <mergeCell ref="AO4:BA4"/>
    <mergeCell ref="AO5:BA5"/>
  </mergeCells>
  <pageMargins left="0.39370078740157483" right="0.39370078740157483" top="0.78740157480314965" bottom="0.39370078740157483" header="0.51181102362204722" footer="0.51181102362204722"/>
  <pageSetup paperSize="9" scale="5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zoomScale="60" zoomScaleNormal="50" workbookViewId="0">
      <selection activeCell="AN3" sqref="AN3:BA4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1055" t="s">
        <v>84</v>
      </c>
      <c r="B1" s="1055"/>
      <c r="C1" s="1055"/>
      <c r="D1" s="1055"/>
      <c r="E1" s="1055"/>
      <c r="F1" s="1055"/>
      <c r="G1" s="1055"/>
      <c r="H1" s="1055"/>
      <c r="I1" s="1055"/>
      <c r="J1" s="1055"/>
      <c r="K1" s="1055"/>
      <c r="L1" s="1055"/>
      <c r="M1" s="1055"/>
      <c r="N1" s="1055"/>
      <c r="O1" s="1055"/>
      <c r="P1" s="1072" t="s">
        <v>85</v>
      </c>
      <c r="Q1" s="1072"/>
      <c r="R1" s="1072"/>
      <c r="S1" s="1072"/>
      <c r="T1" s="1072"/>
      <c r="U1" s="1072"/>
      <c r="V1" s="1072"/>
      <c r="W1" s="1072"/>
      <c r="X1" s="1072"/>
      <c r="Y1" s="1072"/>
      <c r="Z1" s="1072"/>
      <c r="AA1" s="1072"/>
      <c r="AB1" s="1072"/>
      <c r="AC1" s="1072"/>
      <c r="AD1" s="1072"/>
      <c r="AE1" s="1072"/>
      <c r="AF1" s="1072"/>
      <c r="AG1" s="1072"/>
      <c r="AH1" s="1072"/>
      <c r="AI1" s="1072"/>
      <c r="AJ1" s="1072"/>
      <c r="AK1" s="1072"/>
      <c r="AL1" s="1072"/>
      <c r="AM1" s="1072"/>
      <c r="AN1" s="59"/>
    </row>
    <row r="2" spans="1:53" ht="30" x14ac:dyDescent="0.4">
      <c r="A2" s="1055" t="s">
        <v>86</v>
      </c>
      <c r="B2" s="1055"/>
      <c r="C2" s="1055"/>
      <c r="D2" s="1055"/>
      <c r="E2" s="1055"/>
      <c r="F2" s="1055"/>
      <c r="G2" s="1055"/>
      <c r="H2" s="1055"/>
      <c r="I2" s="1055"/>
      <c r="J2" s="1055"/>
      <c r="K2" s="1055"/>
      <c r="L2" s="1055"/>
      <c r="M2" s="1055"/>
      <c r="N2" s="1055"/>
      <c r="O2" s="1055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1055" t="s">
        <v>87</v>
      </c>
      <c r="B3" s="1055"/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73" t="s">
        <v>88</v>
      </c>
      <c r="Q3" s="1073"/>
      <c r="R3" s="1073"/>
      <c r="S3" s="1073"/>
      <c r="T3" s="1073"/>
      <c r="U3" s="1073"/>
      <c r="V3" s="1073"/>
      <c r="W3" s="1073"/>
      <c r="X3" s="1073"/>
      <c r="Y3" s="1073"/>
      <c r="Z3" s="1073"/>
      <c r="AA3" s="1073"/>
      <c r="AB3" s="1073"/>
      <c r="AC3" s="1073"/>
      <c r="AD3" s="1073"/>
      <c r="AE3" s="1073"/>
      <c r="AF3" s="1073"/>
      <c r="AG3" s="1073"/>
      <c r="AH3" s="1073"/>
      <c r="AI3" s="1073"/>
      <c r="AJ3" s="1073"/>
      <c r="AK3" s="1073"/>
      <c r="AL3" s="1073"/>
      <c r="AM3" s="1073"/>
      <c r="AN3" s="1074" t="s">
        <v>452</v>
      </c>
      <c r="AO3" s="1074"/>
      <c r="AP3" s="1074"/>
      <c r="AQ3" s="1074"/>
      <c r="AR3" s="1074"/>
      <c r="AS3" s="1074"/>
      <c r="AT3" s="1074"/>
      <c r="AU3" s="1074"/>
      <c r="AV3" s="1074"/>
      <c r="AW3" s="1074"/>
      <c r="AX3" s="1074"/>
      <c r="AY3" s="1074"/>
      <c r="AZ3" s="1074"/>
      <c r="BA3" s="1074"/>
    </row>
    <row r="4" spans="1:53" ht="30.75" x14ac:dyDescent="0.45">
      <c r="A4" s="1075" t="s">
        <v>89</v>
      </c>
      <c r="B4" s="1055"/>
      <c r="C4" s="1055"/>
      <c r="D4" s="1055"/>
      <c r="E4" s="1055"/>
      <c r="F4" s="1055"/>
      <c r="G4" s="1055"/>
      <c r="H4" s="1055"/>
      <c r="I4" s="1055"/>
      <c r="J4" s="1055"/>
      <c r="K4" s="1055"/>
      <c r="L4" s="1055"/>
      <c r="M4" s="1055"/>
      <c r="N4" s="1055"/>
      <c r="O4" s="1055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074"/>
      <c r="AO4" s="1074"/>
      <c r="AP4" s="1074"/>
      <c r="AQ4" s="1074"/>
      <c r="AR4" s="1074"/>
      <c r="AS4" s="1074"/>
      <c r="AT4" s="1074"/>
      <c r="AU4" s="1074"/>
      <c r="AV4" s="1074"/>
      <c r="AW4" s="1074"/>
      <c r="AX4" s="1074"/>
      <c r="AY4" s="1074"/>
      <c r="AZ4" s="1074"/>
      <c r="BA4" s="1074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053" t="s">
        <v>90</v>
      </c>
      <c r="Q5" s="1054"/>
      <c r="R5" s="1054"/>
      <c r="S5" s="1054"/>
      <c r="T5" s="1054"/>
      <c r="U5" s="1054"/>
      <c r="V5" s="1054"/>
      <c r="W5" s="1054"/>
      <c r="X5" s="1054"/>
      <c r="Y5" s="1054"/>
      <c r="Z5" s="1054"/>
      <c r="AA5" s="1054"/>
      <c r="AB5" s="1054"/>
      <c r="AC5" s="1054"/>
      <c r="AD5" s="1054"/>
      <c r="AE5" s="1054"/>
      <c r="AF5" s="1054"/>
      <c r="AG5" s="1054"/>
      <c r="AH5" s="1054"/>
      <c r="AI5" s="1054"/>
      <c r="AJ5" s="1054"/>
      <c r="AK5" s="1054"/>
      <c r="AL5" s="1054"/>
      <c r="AM5" s="1054"/>
    </row>
    <row r="6" spans="1:53" s="65" customFormat="1" ht="24.75" customHeight="1" x14ac:dyDescent="0.4">
      <c r="A6" s="1055" t="s">
        <v>91</v>
      </c>
      <c r="B6" s="1055"/>
      <c r="C6" s="1055"/>
      <c r="D6" s="1055"/>
      <c r="E6" s="1055"/>
      <c r="F6" s="1055"/>
      <c r="G6" s="1055"/>
      <c r="H6" s="1055"/>
      <c r="I6" s="1055"/>
      <c r="J6" s="1055"/>
      <c r="K6" s="1055"/>
      <c r="L6" s="1055"/>
      <c r="M6" s="1055"/>
      <c r="N6" s="1055"/>
      <c r="O6" s="1055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056"/>
      <c r="AP6" s="1056"/>
      <c r="AQ6" s="1056"/>
      <c r="AR6" s="1056"/>
      <c r="AS6" s="1056"/>
      <c r="AT6" s="1056"/>
      <c r="AU6" s="1056"/>
      <c r="AV6" s="1056"/>
      <c r="AW6" s="1056"/>
      <c r="AX6" s="1056"/>
      <c r="AY6" s="1056"/>
      <c r="AZ6" s="1056"/>
      <c r="BA6" s="1056"/>
    </row>
    <row r="7" spans="1:53" s="65" customFormat="1" ht="27" customHeight="1" x14ac:dyDescent="0.4">
      <c r="A7" s="1055" t="s">
        <v>92</v>
      </c>
      <c r="B7" s="1055"/>
      <c r="C7" s="1055"/>
      <c r="D7" s="1055"/>
      <c r="E7" s="1055"/>
      <c r="F7" s="1055"/>
      <c r="G7" s="1055"/>
      <c r="H7" s="1055"/>
      <c r="I7" s="1055"/>
      <c r="J7" s="1055"/>
      <c r="K7" s="1055"/>
      <c r="L7" s="1055"/>
      <c r="M7" s="1055"/>
      <c r="N7" s="1055"/>
      <c r="O7" s="1055"/>
      <c r="P7" s="1057" t="s">
        <v>93</v>
      </c>
      <c r="Q7" s="1057"/>
      <c r="R7" s="1057"/>
      <c r="S7" s="1057"/>
      <c r="T7" s="1057"/>
      <c r="U7" s="1057"/>
      <c r="V7" s="1057"/>
      <c r="W7" s="1057"/>
      <c r="X7" s="1057"/>
      <c r="Y7" s="1057"/>
      <c r="Z7" s="1057"/>
      <c r="AA7" s="1057"/>
      <c r="AB7" s="1057"/>
      <c r="AC7" s="1057"/>
      <c r="AD7" s="1057"/>
      <c r="AE7" s="1057"/>
      <c r="AF7" s="1057"/>
      <c r="AG7" s="1057"/>
      <c r="AH7" s="1057"/>
      <c r="AI7" s="1057"/>
      <c r="AJ7" s="1057"/>
      <c r="AK7" s="1057"/>
      <c r="AL7" s="1057"/>
      <c r="AM7" s="66"/>
      <c r="AN7" s="1058" t="s">
        <v>94</v>
      </c>
      <c r="AO7" s="1059"/>
      <c r="AP7" s="1059"/>
      <c r="AQ7" s="1059"/>
      <c r="AR7" s="1059"/>
      <c r="AS7" s="1059"/>
      <c r="AT7" s="1059"/>
      <c r="AU7" s="1059"/>
      <c r="AV7" s="1059"/>
      <c r="AW7" s="1059"/>
      <c r="AX7" s="1059"/>
      <c r="AY7" s="1059"/>
      <c r="AZ7" s="1059"/>
      <c r="BA7" s="1059"/>
    </row>
    <row r="8" spans="1:53" s="65" customFormat="1" ht="27.75" customHeight="1" x14ac:dyDescent="0.4">
      <c r="P8" s="1057" t="s">
        <v>95</v>
      </c>
      <c r="Q8" s="1057"/>
      <c r="R8" s="1057"/>
      <c r="S8" s="1057"/>
      <c r="T8" s="1057"/>
      <c r="U8" s="1057"/>
      <c r="V8" s="1057"/>
      <c r="W8" s="1057"/>
      <c r="X8" s="1057"/>
      <c r="Y8" s="1057"/>
      <c r="Z8" s="1057"/>
      <c r="AA8" s="1057"/>
      <c r="AB8" s="1057"/>
      <c r="AC8" s="1057"/>
      <c r="AD8" s="1057"/>
      <c r="AE8" s="1057"/>
      <c r="AF8" s="1057"/>
      <c r="AG8" s="1057"/>
      <c r="AH8" s="1057"/>
      <c r="AI8" s="1057"/>
      <c r="AJ8" s="1057"/>
      <c r="AK8" s="1057"/>
      <c r="AL8" s="1057"/>
      <c r="AM8" s="66"/>
      <c r="AN8" s="1076" t="s">
        <v>96</v>
      </c>
      <c r="AO8" s="1076"/>
      <c r="AP8" s="1076"/>
      <c r="AQ8" s="1076"/>
      <c r="AR8" s="1076"/>
      <c r="AS8" s="1076"/>
      <c r="AT8" s="1076"/>
      <c r="AU8" s="1076"/>
      <c r="AV8" s="1076"/>
      <c r="AW8" s="1076"/>
      <c r="AX8" s="1076"/>
      <c r="AY8" s="1076"/>
      <c r="AZ8" s="1076"/>
      <c r="BA8" s="1076"/>
    </row>
    <row r="9" spans="1:53" s="65" customFormat="1" ht="27.75" customHeight="1" x14ac:dyDescent="0.4">
      <c r="P9" s="1057" t="s">
        <v>450</v>
      </c>
      <c r="Q9" s="1057"/>
      <c r="R9" s="1057"/>
      <c r="S9" s="1057"/>
      <c r="T9" s="1057"/>
      <c r="U9" s="1057"/>
      <c r="V9" s="1057"/>
      <c r="W9" s="1057"/>
      <c r="X9" s="1057"/>
      <c r="Y9" s="1057"/>
      <c r="Z9" s="1057"/>
      <c r="AA9" s="1057"/>
      <c r="AB9" s="1057"/>
      <c r="AC9" s="1057"/>
      <c r="AD9" s="1057"/>
      <c r="AE9" s="1057"/>
      <c r="AF9" s="1057"/>
      <c r="AG9" s="1057"/>
      <c r="AH9" s="1057"/>
      <c r="AI9" s="1057"/>
      <c r="AJ9" s="1057"/>
      <c r="AK9" s="1057"/>
      <c r="AL9" s="1057"/>
      <c r="AM9" s="263"/>
      <c r="AN9" s="1076"/>
      <c r="AO9" s="1076"/>
      <c r="AP9" s="1076"/>
      <c r="AQ9" s="1076"/>
      <c r="AR9" s="1076"/>
      <c r="AS9" s="1076"/>
      <c r="AT9" s="1076"/>
      <c r="AU9" s="1076"/>
      <c r="AV9" s="1076"/>
      <c r="AW9" s="1076"/>
      <c r="AX9" s="1076"/>
      <c r="AY9" s="1076"/>
      <c r="AZ9" s="1076"/>
      <c r="BA9" s="1076"/>
    </row>
    <row r="10" spans="1:53" s="65" customFormat="1" ht="27.75" customHeight="1" x14ac:dyDescent="0.35">
      <c r="P10" s="1051" t="s">
        <v>97</v>
      </c>
      <c r="Q10" s="1077"/>
      <c r="R10" s="1077"/>
      <c r="S10" s="1077"/>
      <c r="T10" s="1077"/>
      <c r="U10" s="1077"/>
      <c r="V10" s="1077"/>
      <c r="W10" s="1077"/>
      <c r="X10" s="1077"/>
      <c r="Y10" s="1077"/>
      <c r="Z10" s="1077"/>
      <c r="AA10" s="1077"/>
      <c r="AB10" s="1077"/>
      <c r="AC10" s="1077"/>
      <c r="AD10" s="1077"/>
      <c r="AE10" s="1077"/>
      <c r="AF10" s="1077"/>
      <c r="AG10" s="1077"/>
      <c r="AH10" s="1077"/>
      <c r="AI10" s="1077"/>
      <c r="AJ10" s="1077"/>
      <c r="AK10" s="1077"/>
      <c r="AL10" s="1078"/>
      <c r="AM10" s="1078"/>
      <c r="AN10" s="1076"/>
      <c r="AO10" s="1076"/>
      <c r="AP10" s="1076"/>
      <c r="AQ10" s="1076"/>
      <c r="AR10" s="1076"/>
      <c r="AS10" s="1076"/>
      <c r="AT10" s="1076"/>
      <c r="AU10" s="1076"/>
      <c r="AV10" s="1076"/>
      <c r="AW10" s="1076"/>
      <c r="AX10" s="1076"/>
      <c r="AY10" s="1076"/>
      <c r="AZ10" s="1076"/>
      <c r="BA10" s="1076"/>
    </row>
    <row r="11" spans="1:53" s="65" customFormat="1" ht="27.75" customHeight="1" x14ac:dyDescent="0.4">
      <c r="P11" s="1051" t="s">
        <v>451</v>
      </c>
      <c r="Q11" s="1051"/>
      <c r="R11" s="1051"/>
      <c r="S11" s="1051"/>
      <c r="T11" s="1051"/>
      <c r="U11" s="1051"/>
      <c r="V11" s="1051"/>
      <c r="W11" s="1051"/>
      <c r="X11" s="1051"/>
      <c r="Y11" s="1051"/>
      <c r="Z11" s="1051"/>
      <c r="AA11" s="1051"/>
      <c r="AB11" s="1051"/>
      <c r="AC11" s="1051"/>
      <c r="AD11" s="1051"/>
      <c r="AE11" s="1051"/>
      <c r="AF11" s="1051"/>
      <c r="AG11" s="1051"/>
      <c r="AH11" s="1051"/>
      <c r="AI11" s="1051"/>
      <c r="AJ11" s="1051"/>
      <c r="AK11" s="1051"/>
      <c r="AL11" s="1051"/>
      <c r="AM11" s="1051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052" t="s">
        <v>98</v>
      </c>
      <c r="B15" s="1052"/>
      <c r="C15" s="1052"/>
      <c r="D15" s="1052"/>
      <c r="E15" s="1052"/>
      <c r="F15" s="1052"/>
      <c r="G15" s="1052"/>
      <c r="H15" s="1052"/>
      <c r="I15" s="1052"/>
      <c r="J15" s="1052"/>
      <c r="K15" s="1052"/>
      <c r="L15" s="1052"/>
      <c r="M15" s="1052"/>
      <c r="N15" s="1052"/>
      <c r="O15" s="1052"/>
      <c r="P15" s="1052"/>
      <c r="Q15" s="1052"/>
      <c r="R15" s="1052"/>
      <c r="S15" s="1052"/>
      <c r="T15" s="1052"/>
      <c r="U15" s="1052"/>
      <c r="V15" s="1052"/>
      <c r="W15" s="1052"/>
      <c r="X15" s="1052"/>
      <c r="Y15" s="1052"/>
      <c r="Z15" s="1052"/>
      <c r="AA15" s="1052"/>
      <c r="AB15" s="1052"/>
      <c r="AC15" s="1052"/>
      <c r="AD15" s="1052"/>
      <c r="AE15" s="1052"/>
      <c r="AF15" s="1052"/>
      <c r="AG15" s="1052"/>
      <c r="AH15" s="1052"/>
      <c r="AI15" s="1052"/>
      <c r="AJ15" s="1052"/>
      <c r="AK15" s="1052"/>
      <c r="AL15" s="1052"/>
      <c r="AM15" s="1052"/>
      <c r="AN15" s="1052"/>
      <c r="AO15" s="1052"/>
      <c r="AP15" s="1052"/>
      <c r="AQ15" s="1052"/>
      <c r="AR15" s="1052"/>
      <c r="AS15" s="1052"/>
      <c r="AT15" s="1052"/>
      <c r="AU15" s="1052"/>
      <c r="AV15" s="1052"/>
      <c r="AW15" s="1052"/>
      <c r="AX15" s="1052"/>
      <c r="AY15" s="1052"/>
      <c r="AZ15" s="1052"/>
      <c r="BA15" s="1052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070" t="s">
        <v>99</v>
      </c>
      <c r="B17" s="1063" t="s">
        <v>100</v>
      </c>
      <c r="C17" s="1064"/>
      <c r="D17" s="1064"/>
      <c r="E17" s="1065"/>
      <c r="F17" s="1063" t="s">
        <v>101</v>
      </c>
      <c r="G17" s="1064"/>
      <c r="H17" s="1064"/>
      <c r="I17" s="1065"/>
      <c r="J17" s="1060" t="s">
        <v>102</v>
      </c>
      <c r="K17" s="1061"/>
      <c r="L17" s="1061"/>
      <c r="M17" s="1061"/>
      <c r="N17" s="1060" t="s">
        <v>103</v>
      </c>
      <c r="O17" s="1061"/>
      <c r="P17" s="1061"/>
      <c r="Q17" s="1061"/>
      <c r="R17" s="1062"/>
      <c r="S17" s="1060" t="s">
        <v>104</v>
      </c>
      <c r="T17" s="1066"/>
      <c r="U17" s="1066"/>
      <c r="V17" s="1066"/>
      <c r="W17" s="1062"/>
      <c r="X17" s="1060" t="s">
        <v>105</v>
      </c>
      <c r="Y17" s="1061"/>
      <c r="Z17" s="1061"/>
      <c r="AA17" s="1062"/>
      <c r="AB17" s="1063" t="s">
        <v>106</v>
      </c>
      <c r="AC17" s="1064"/>
      <c r="AD17" s="1064"/>
      <c r="AE17" s="1065"/>
      <c r="AF17" s="1063" t="s">
        <v>107</v>
      </c>
      <c r="AG17" s="1064"/>
      <c r="AH17" s="1064"/>
      <c r="AI17" s="1065"/>
      <c r="AJ17" s="1060" t="s">
        <v>108</v>
      </c>
      <c r="AK17" s="1066"/>
      <c r="AL17" s="1066"/>
      <c r="AM17" s="1066"/>
      <c r="AN17" s="1062"/>
      <c r="AO17" s="1060" t="s">
        <v>109</v>
      </c>
      <c r="AP17" s="1061"/>
      <c r="AQ17" s="1061"/>
      <c r="AR17" s="1061"/>
      <c r="AS17" s="1067" t="s">
        <v>110</v>
      </c>
      <c r="AT17" s="1068"/>
      <c r="AU17" s="1068"/>
      <c r="AV17" s="1068"/>
      <c r="AW17" s="1069"/>
      <c r="AX17" s="1060" t="s">
        <v>111</v>
      </c>
      <c r="AY17" s="1061"/>
      <c r="AZ17" s="1061"/>
      <c r="BA17" s="1062"/>
    </row>
    <row r="18" spans="1:53" s="44" customFormat="1" ht="20.25" customHeight="1" thickBot="1" x14ac:dyDescent="0.3">
      <c r="A18" s="1071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015" t="s">
        <v>118</v>
      </c>
      <c r="B25" s="1015"/>
      <c r="C25" s="1015"/>
      <c r="D25" s="1015"/>
      <c r="E25" s="1015"/>
      <c r="F25" s="1015"/>
      <c r="G25" s="1015"/>
      <c r="H25" s="1015"/>
      <c r="I25" s="1015"/>
      <c r="J25" s="1016"/>
      <c r="K25" s="1016"/>
      <c r="L25" s="1016"/>
      <c r="M25" s="1016"/>
      <c r="N25" s="1016"/>
      <c r="O25" s="1016"/>
      <c r="P25" s="1016"/>
      <c r="Q25" s="1016"/>
      <c r="R25" s="1016"/>
      <c r="S25" s="1016"/>
      <c r="T25" s="1016"/>
      <c r="U25" s="1016"/>
      <c r="V25" s="1016"/>
      <c r="W25" s="1016"/>
      <c r="X25" s="1016"/>
      <c r="Y25" s="1016"/>
      <c r="Z25" s="1016"/>
      <c r="AA25" s="1016"/>
      <c r="AB25" s="1016"/>
      <c r="AC25" s="1016"/>
      <c r="AD25" s="1016"/>
      <c r="AE25" s="1016"/>
      <c r="AF25" s="1016"/>
      <c r="AG25" s="1016"/>
      <c r="AH25" s="1016"/>
      <c r="AI25" s="1016"/>
      <c r="AJ25" s="1016"/>
      <c r="AK25" s="1016"/>
      <c r="AL25" s="1016"/>
      <c r="AM25" s="1016"/>
      <c r="AN25" s="1016"/>
      <c r="AO25" s="1016"/>
      <c r="AP25" s="1016"/>
      <c r="AQ25" s="1016"/>
      <c r="AR25" s="1016"/>
      <c r="AS25" s="1016"/>
      <c r="AT25" s="1016"/>
      <c r="AU25" s="1016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857" t="s">
        <v>120</v>
      </c>
      <c r="AB27" s="857"/>
      <c r="AC27" s="857"/>
      <c r="AD27" s="857"/>
      <c r="AE27" s="857"/>
      <c r="AF27" s="857"/>
      <c r="AG27" s="857"/>
      <c r="AH27" s="857"/>
      <c r="AI27" s="857"/>
      <c r="AJ27" s="857"/>
      <c r="AK27" s="857"/>
      <c r="AL27" s="857"/>
      <c r="AM27" s="857"/>
      <c r="AN27" s="97"/>
      <c r="AO27" s="857" t="s">
        <v>121</v>
      </c>
      <c r="AP27" s="857"/>
      <c r="AQ27" s="857"/>
      <c r="AR27" s="857"/>
      <c r="AS27" s="857"/>
      <c r="AT27" s="857"/>
      <c r="AU27" s="857"/>
      <c r="AV27" s="857"/>
      <c r="AW27" s="857"/>
      <c r="AX27" s="857"/>
      <c r="AY27" s="857"/>
      <c r="AZ27" s="857"/>
      <c r="BA27" s="857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017" t="s">
        <v>99</v>
      </c>
      <c r="B29" s="1018"/>
      <c r="C29" s="1023" t="s">
        <v>122</v>
      </c>
      <c r="D29" s="1024"/>
      <c r="E29" s="1024"/>
      <c r="F29" s="1018"/>
      <c r="G29" s="892" t="s">
        <v>123</v>
      </c>
      <c r="H29" s="1027"/>
      <c r="I29" s="893"/>
      <c r="J29" s="1030" t="s">
        <v>124</v>
      </c>
      <c r="K29" s="1024"/>
      <c r="L29" s="1024"/>
      <c r="M29" s="1018"/>
      <c r="N29" s="1031" t="s">
        <v>125</v>
      </c>
      <c r="O29" s="1032"/>
      <c r="P29" s="1033"/>
      <c r="Q29" s="1030" t="s">
        <v>126</v>
      </c>
      <c r="R29" s="1040"/>
      <c r="S29" s="1041"/>
      <c r="T29" s="1030" t="s">
        <v>127</v>
      </c>
      <c r="U29" s="1024"/>
      <c r="V29" s="1018"/>
      <c r="W29" s="1030" t="s">
        <v>128</v>
      </c>
      <c r="X29" s="1024"/>
      <c r="Y29" s="1018"/>
      <c r="Z29" s="94"/>
      <c r="AA29" s="885" t="s">
        <v>129</v>
      </c>
      <c r="AB29" s="885"/>
      <c r="AC29" s="885"/>
      <c r="AD29" s="885"/>
      <c r="AE29" s="885"/>
      <c r="AF29" s="885"/>
      <c r="AG29" s="885"/>
      <c r="AH29" s="886" t="s">
        <v>130</v>
      </c>
      <c r="AI29" s="886"/>
      <c r="AJ29" s="886"/>
      <c r="AK29" s="887" t="s">
        <v>131</v>
      </c>
      <c r="AL29" s="887"/>
      <c r="AM29" s="887"/>
      <c r="AN29" s="101"/>
      <c r="AO29" s="887" t="s">
        <v>132</v>
      </c>
      <c r="AP29" s="988"/>
      <c r="AQ29" s="988"/>
      <c r="AR29" s="988"/>
      <c r="AS29" s="1031" t="s">
        <v>133</v>
      </c>
      <c r="AT29" s="1032"/>
      <c r="AU29" s="1032"/>
      <c r="AV29" s="1032"/>
      <c r="AW29" s="1033"/>
      <c r="AX29" s="886" t="s">
        <v>130</v>
      </c>
      <c r="AY29" s="886"/>
      <c r="AZ29" s="886"/>
      <c r="BA29" s="1047"/>
    </row>
    <row r="30" spans="1:53" ht="15.75" customHeight="1" x14ac:dyDescent="0.25">
      <c r="A30" s="1019"/>
      <c r="B30" s="1020"/>
      <c r="C30" s="1019"/>
      <c r="D30" s="1025"/>
      <c r="E30" s="1025"/>
      <c r="F30" s="1020"/>
      <c r="G30" s="894"/>
      <c r="H30" s="1028"/>
      <c r="I30" s="895"/>
      <c r="J30" s="1019"/>
      <c r="K30" s="1025"/>
      <c r="L30" s="1025"/>
      <c r="M30" s="1020"/>
      <c r="N30" s="1034"/>
      <c r="O30" s="1035"/>
      <c r="P30" s="1036"/>
      <c r="Q30" s="1042"/>
      <c r="R30" s="1016"/>
      <c r="S30" s="1043"/>
      <c r="T30" s="1019"/>
      <c r="U30" s="1025"/>
      <c r="V30" s="1020"/>
      <c r="W30" s="1019"/>
      <c r="X30" s="1025"/>
      <c r="Y30" s="1020"/>
      <c r="Z30" s="94"/>
      <c r="AA30" s="885"/>
      <c r="AB30" s="885"/>
      <c r="AC30" s="885"/>
      <c r="AD30" s="885"/>
      <c r="AE30" s="885"/>
      <c r="AF30" s="885"/>
      <c r="AG30" s="885"/>
      <c r="AH30" s="886"/>
      <c r="AI30" s="886"/>
      <c r="AJ30" s="886"/>
      <c r="AK30" s="887"/>
      <c r="AL30" s="887"/>
      <c r="AM30" s="887"/>
      <c r="AN30" s="101"/>
      <c r="AO30" s="988"/>
      <c r="AP30" s="988"/>
      <c r="AQ30" s="988"/>
      <c r="AR30" s="988"/>
      <c r="AS30" s="1034"/>
      <c r="AT30" s="1035"/>
      <c r="AU30" s="1035"/>
      <c r="AV30" s="1035"/>
      <c r="AW30" s="1036"/>
      <c r="AX30" s="886"/>
      <c r="AY30" s="886"/>
      <c r="AZ30" s="886"/>
      <c r="BA30" s="1047"/>
    </row>
    <row r="31" spans="1:53" ht="42" customHeight="1" x14ac:dyDescent="0.25">
      <c r="A31" s="1021"/>
      <c r="B31" s="1022"/>
      <c r="C31" s="1021"/>
      <c r="D31" s="1026"/>
      <c r="E31" s="1026"/>
      <c r="F31" s="1022"/>
      <c r="G31" s="896"/>
      <c r="H31" s="1029"/>
      <c r="I31" s="897"/>
      <c r="J31" s="1021"/>
      <c r="K31" s="1026"/>
      <c r="L31" s="1026"/>
      <c r="M31" s="1022"/>
      <c r="N31" s="1037"/>
      <c r="O31" s="1038"/>
      <c r="P31" s="1039"/>
      <c r="Q31" s="1044"/>
      <c r="R31" s="1045"/>
      <c r="S31" s="1046"/>
      <c r="T31" s="1021"/>
      <c r="U31" s="1026"/>
      <c r="V31" s="1022"/>
      <c r="W31" s="1021"/>
      <c r="X31" s="1026"/>
      <c r="Y31" s="1022"/>
      <c r="Z31" s="94"/>
      <c r="AA31" s="885"/>
      <c r="AB31" s="885"/>
      <c r="AC31" s="885"/>
      <c r="AD31" s="885"/>
      <c r="AE31" s="885"/>
      <c r="AF31" s="885"/>
      <c r="AG31" s="885"/>
      <c r="AH31" s="886"/>
      <c r="AI31" s="886"/>
      <c r="AJ31" s="886"/>
      <c r="AK31" s="887"/>
      <c r="AL31" s="887"/>
      <c r="AM31" s="887"/>
      <c r="AN31" s="101"/>
      <c r="AO31" s="988"/>
      <c r="AP31" s="988"/>
      <c r="AQ31" s="988"/>
      <c r="AR31" s="988"/>
      <c r="AS31" s="1034"/>
      <c r="AT31" s="1035"/>
      <c r="AU31" s="1035"/>
      <c r="AV31" s="1035"/>
      <c r="AW31" s="1036"/>
      <c r="AX31" s="886"/>
      <c r="AY31" s="886"/>
      <c r="AZ31" s="886"/>
      <c r="BA31" s="1047"/>
    </row>
    <row r="32" spans="1:53" ht="26.25" customHeight="1" x14ac:dyDescent="0.3">
      <c r="A32" s="1048">
        <v>1</v>
      </c>
      <c r="B32" s="1049"/>
      <c r="C32" s="980">
        <f>COUNTIF($B19:$AO19,$B$19)</f>
        <v>33</v>
      </c>
      <c r="D32" s="985"/>
      <c r="E32" s="985"/>
      <c r="F32" s="986"/>
      <c r="G32" s="980">
        <v>4</v>
      </c>
      <c r="H32" s="985"/>
      <c r="I32" s="986"/>
      <c r="J32" s="980"/>
      <c r="K32" s="985"/>
      <c r="L32" s="985"/>
      <c r="M32" s="986"/>
      <c r="N32" s="980"/>
      <c r="O32" s="985"/>
      <c r="P32" s="986"/>
      <c r="Q32" s="987"/>
      <c r="R32" s="977"/>
      <c r="S32" s="978"/>
      <c r="T32" s="980">
        <v>15</v>
      </c>
      <c r="U32" s="981"/>
      <c r="V32" s="1050"/>
      <c r="W32" s="980">
        <f>C32+G32+J32+N32+Q32+T32</f>
        <v>52</v>
      </c>
      <c r="X32" s="981"/>
      <c r="Y32" s="982"/>
      <c r="Z32" s="94"/>
      <c r="AA32" s="940" t="s">
        <v>134</v>
      </c>
      <c r="AB32" s="940"/>
      <c r="AC32" s="940"/>
      <c r="AD32" s="940"/>
      <c r="AE32" s="940"/>
      <c r="AF32" s="940"/>
      <c r="AG32" s="940"/>
      <c r="AH32" s="941">
        <v>2</v>
      </c>
      <c r="AI32" s="941"/>
      <c r="AJ32" s="941"/>
      <c r="AK32" s="941">
        <v>3</v>
      </c>
      <c r="AL32" s="941"/>
      <c r="AM32" s="941"/>
      <c r="AN32" s="101"/>
      <c r="AO32" s="988"/>
      <c r="AP32" s="988"/>
      <c r="AQ32" s="988"/>
      <c r="AR32" s="988"/>
      <c r="AS32" s="1037"/>
      <c r="AT32" s="1038"/>
      <c r="AU32" s="1038"/>
      <c r="AV32" s="1038"/>
      <c r="AW32" s="1039"/>
      <c r="AX32" s="886"/>
      <c r="AY32" s="886"/>
      <c r="AZ32" s="886"/>
      <c r="BA32" s="1047"/>
    </row>
    <row r="33" spans="1:53" ht="27" customHeight="1" x14ac:dyDescent="0.3">
      <c r="A33" s="983">
        <v>2</v>
      </c>
      <c r="B33" s="984"/>
      <c r="C33" s="980">
        <v>28</v>
      </c>
      <c r="D33" s="985"/>
      <c r="E33" s="985"/>
      <c r="F33" s="986"/>
      <c r="G33" s="971">
        <v>4</v>
      </c>
      <c r="H33" s="974"/>
      <c r="I33" s="975"/>
      <c r="J33" s="971">
        <v>4</v>
      </c>
      <c r="K33" s="974"/>
      <c r="L33" s="974"/>
      <c r="M33" s="975"/>
      <c r="N33" s="971">
        <v>2</v>
      </c>
      <c r="O33" s="974"/>
      <c r="P33" s="975"/>
      <c r="Q33" s="976">
        <v>2</v>
      </c>
      <c r="R33" s="977"/>
      <c r="S33" s="978"/>
      <c r="T33" s="971">
        <v>2</v>
      </c>
      <c r="U33" s="972"/>
      <c r="V33" s="973"/>
      <c r="W33" s="980">
        <f>C33+G33+J33+N33+Q33+T33</f>
        <v>42</v>
      </c>
      <c r="X33" s="981"/>
      <c r="Y33" s="982"/>
      <c r="Z33" s="94"/>
      <c r="AA33" s="989" t="s">
        <v>135</v>
      </c>
      <c r="AB33" s="989"/>
      <c r="AC33" s="989"/>
      <c r="AD33" s="989"/>
      <c r="AE33" s="989"/>
      <c r="AF33" s="989"/>
      <c r="AG33" s="989"/>
      <c r="AH33" s="941">
        <v>4</v>
      </c>
      <c r="AI33" s="941"/>
      <c r="AJ33" s="941"/>
      <c r="AK33" s="941">
        <v>4</v>
      </c>
      <c r="AL33" s="941"/>
      <c r="AM33" s="941"/>
      <c r="AN33" s="101"/>
      <c r="AO33" s="990" t="s">
        <v>40</v>
      </c>
      <c r="AP33" s="991"/>
      <c r="AQ33" s="991"/>
      <c r="AR33" s="992"/>
      <c r="AS33" s="1014" t="s">
        <v>136</v>
      </c>
      <c r="AT33" s="1014"/>
      <c r="AU33" s="1014"/>
      <c r="AV33" s="1014"/>
      <c r="AW33" s="1014"/>
      <c r="AX33" s="888">
        <v>4</v>
      </c>
      <c r="AY33" s="888"/>
      <c r="AZ33" s="888"/>
      <c r="BA33" s="888"/>
    </row>
    <row r="34" spans="1:53" ht="21.75" customHeight="1" x14ac:dyDescent="0.3">
      <c r="A34" s="983"/>
      <c r="B34" s="984"/>
      <c r="C34" s="980"/>
      <c r="D34" s="985"/>
      <c r="E34" s="985"/>
      <c r="F34" s="986"/>
      <c r="G34" s="971"/>
      <c r="H34" s="974"/>
      <c r="I34" s="975"/>
      <c r="J34" s="971"/>
      <c r="K34" s="974"/>
      <c r="L34" s="974"/>
      <c r="M34" s="975"/>
      <c r="N34" s="971"/>
      <c r="O34" s="974"/>
      <c r="P34" s="975"/>
      <c r="Q34" s="987"/>
      <c r="R34" s="977"/>
      <c r="S34" s="978"/>
      <c r="T34" s="971"/>
      <c r="U34" s="972"/>
      <c r="V34" s="973"/>
      <c r="W34" s="980"/>
      <c r="X34" s="981"/>
      <c r="Y34" s="982"/>
      <c r="Z34" s="94"/>
      <c r="AA34" s="989"/>
      <c r="AB34" s="989"/>
      <c r="AC34" s="989"/>
      <c r="AD34" s="989"/>
      <c r="AE34" s="989"/>
      <c r="AF34" s="989"/>
      <c r="AG34" s="989"/>
      <c r="AH34" s="941"/>
      <c r="AI34" s="941"/>
      <c r="AJ34" s="941"/>
      <c r="AK34" s="941"/>
      <c r="AL34" s="941"/>
      <c r="AM34" s="941"/>
      <c r="AN34" s="101"/>
      <c r="AO34" s="993"/>
      <c r="AP34" s="994"/>
      <c r="AQ34" s="994"/>
      <c r="AR34" s="995"/>
      <c r="AS34" s="1014"/>
      <c r="AT34" s="1014"/>
      <c r="AU34" s="1014"/>
      <c r="AV34" s="1014"/>
      <c r="AW34" s="1014"/>
      <c r="AX34" s="888"/>
      <c r="AY34" s="888"/>
      <c r="AZ34" s="888"/>
      <c r="BA34" s="888"/>
    </row>
    <row r="35" spans="1:53" ht="25.5" customHeight="1" x14ac:dyDescent="0.3">
      <c r="A35" s="983"/>
      <c r="B35" s="984"/>
      <c r="C35" s="980"/>
      <c r="D35" s="985"/>
      <c r="E35" s="985"/>
      <c r="F35" s="986"/>
      <c r="G35" s="971"/>
      <c r="H35" s="974"/>
      <c r="I35" s="975"/>
      <c r="J35" s="971"/>
      <c r="K35" s="974"/>
      <c r="L35" s="974"/>
      <c r="M35" s="975"/>
      <c r="N35" s="971"/>
      <c r="O35" s="974"/>
      <c r="P35" s="975"/>
      <c r="Q35" s="976"/>
      <c r="R35" s="977"/>
      <c r="S35" s="978"/>
      <c r="T35" s="979"/>
      <c r="U35" s="972"/>
      <c r="V35" s="973"/>
      <c r="W35" s="980"/>
      <c r="X35" s="981"/>
      <c r="Y35" s="982"/>
      <c r="Z35" s="94"/>
      <c r="AA35" s="940" t="s">
        <v>43</v>
      </c>
      <c r="AB35" s="940"/>
      <c r="AC35" s="940"/>
      <c r="AD35" s="940"/>
      <c r="AE35" s="940"/>
      <c r="AF35" s="940"/>
      <c r="AG35" s="940"/>
      <c r="AH35" s="941">
        <v>4</v>
      </c>
      <c r="AI35" s="941"/>
      <c r="AJ35" s="941"/>
      <c r="AK35" s="941">
        <v>2</v>
      </c>
      <c r="AL35" s="941"/>
      <c r="AM35" s="941"/>
      <c r="AN35" s="102"/>
      <c r="AO35" s="993"/>
      <c r="AP35" s="994"/>
      <c r="AQ35" s="994"/>
      <c r="AR35" s="995"/>
      <c r="AS35" s="1014"/>
      <c r="AT35" s="1014"/>
      <c r="AU35" s="1014"/>
      <c r="AV35" s="1014"/>
      <c r="AW35" s="1014"/>
      <c r="AX35" s="888"/>
      <c r="AY35" s="888"/>
      <c r="AZ35" s="888"/>
      <c r="BA35" s="888"/>
    </row>
    <row r="36" spans="1:53" ht="34.5" customHeight="1" x14ac:dyDescent="0.25">
      <c r="A36" s="999" t="s">
        <v>22</v>
      </c>
      <c r="B36" s="1000"/>
      <c r="C36" s="1001">
        <f>SUM(C32:F35)</f>
        <v>61</v>
      </c>
      <c r="D36" s="1002"/>
      <c r="E36" s="1002"/>
      <c r="F36" s="1003"/>
      <c r="G36" s="1004">
        <f>SUM(G32:I35)</f>
        <v>8</v>
      </c>
      <c r="H36" s="1005"/>
      <c r="I36" s="1000"/>
      <c r="J36" s="1006">
        <f>SUM(J32:M35)</f>
        <v>4</v>
      </c>
      <c r="K36" s="1007"/>
      <c r="L36" s="1007"/>
      <c r="M36" s="1008"/>
      <c r="N36" s="1006">
        <f>SUM(N32:P35)</f>
        <v>2</v>
      </c>
      <c r="O36" s="1007"/>
      <c r="P36" s="1008"/>
      <c r="Q36" s="1009">
        <f>SUM(Q32:S35)</f>
        <v>2</v>
      </c>
      <c r="R36" s="1010"/>
      <c r="S36" s="1011"/>
      <c r="T36" s="1004">
        <f>SUM(T32:V35)</f>
        <v>17</v>
      </c>
      <c r="U36" s="1012"/>
      <c r="V36" s="1013"/>
      <c r="W36" s="1004">
        <f>SUM(W32:Y35)</f>
        <v>94</v>
      </c>
      <c r="X36" s="1012"/>
      <c r="Y36" s="1013"/>
      <c r="Z36" s="94"/>
      <c r="AA36" s="940"/>
      <c r="AB36" s="940"/>
      <c r="AC36" s="940"/>
      <c r="AD36" s="940"/>
      <c r="AE36" s="940"/>
      <c r="AF36" s="940"/>
      <c r="AG36" s="940"/>
      <c r="AH36" s="941"/>
      <c r="AI36" s="941"/>
      <c r="AJ36" s="941"/>
      <c r="AK36" s="941"/>
      <c r="AL36" s="941"/>
      <c r="AM36" s="941"/>
      <c r="AN36" s="103"/>
      <c r="AO36" s="996"/>
      <c r="AP36" s="997"/>
      <c r="AQ36" s="997"/>
      <c r="AR36" s="998"/>
      <c r="AS36" s="1014"/>
      <c r="AT36" s="1014"/>
      <c r="AU36" s="1014"/>
      <c r="AV36" s="1014"/>
      <c r="AW36" s="1014"/>
      <c r="AX36" s="888"/>
      <c r="AY36" s="888"/>
      <c r="AZ36" s="888"/>
      <c r="BA36" s="888"/>
    </row>
  </sheetData>
  <mergeCells count="101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G32:I32"/>
    <mergeCell ref="J32:M32"/>
    <mergeCell ref="N32:P32"/>
    <mergeCell ref="Q32:S32"/>
    <mergeCell ref="T32:V32"/>
    <mergeCell ref="W32:Y32"/>
    <mergeCell ref="T29:V31"/>
    <mergeCell ref="W29:Y31"/>
    <mergeCell ref="AA29:AG31"/>
    <mergeCell ref="AH29:AJ31"/>
    <mergeCell ref="AK29:AM31"/>
    <mergeCell ref="AO29:AR32"/>
    <mergeCell ref="AA32:AG32"/>
    <mergeCell ref="AH32:AJ32"/>
    <mergeCell ref="AK32:AM32"/>
    <mergeCell ref="A33:B33"/>
    <mergeCell ref="C33:F33"/>
    <mergeCell ref="G33:I33"/>
    <mergeCell ref="J33:M33"/>
    <mergeCell ref="AA33:AG34"/>
    <mergeCell ref="AH33:AJ34"/>
    <mergeCell ref="AK33:AM34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A35:B35"/>
    <mergeCell ref="C35:F35"/>
    <mergeCell ref="G35:I35"/>
    <mergeCell ref="AA35:AG36"/>
    <mergeCell ref="AH35:AJ36"/>
    <mergeCell ref="C34:F34"/>
    <mergeCell ref="G34:I34"/>
    <mergeCell ref="J34:M34"/>
    <mergeCell ref="N34:P34"/>
    <mergeCell ref="Q34:S34"/>
    <mergeCell ref="T34:V34"/>
    <mergeCell ref="W34:Y34"/>
    <mergeCell ref="T33:V33"/>
    <mergeCell ref="J35:M35"/>
    <mergeCell ref="N35:P35"/>
    <mergeCell ref="Q35:S35"/>
    <mergeCell ref="T35:V35"/>
    <mergeCell ref="W35:Y35"/>
    <mergeCell ref="W33:Y33"/>
    <mergeCell ref="N33:P33"/>
    <mergeCell ref="Q33:S33"/>
  </mergeCells>
  <pageMargins left="0.75" right="0.75" top="1" bottom="1" header="0.5" footer="0.5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4"/>
  <sheetViews>
    <sheetView showZeros="0" tabSelected="1" view="pageBreakPreview" zoomScale="75" zoomScaleNormal="85" zoomScaleSheetLayoutView="75" workbookViewId="0">
      <selection activeCell="F14" sqref="F14"/>
    </sheetView>
  </sheetViews>
  <sheetFormatPr defaultRowHeight="15.75" x14ac:dyDescent="0.25"/>
  <cols>
    <col min="1" max="1" width="11.28515625" style="460" customWidth="1"/>
    <col min="2" max="2" width="55.7109375" style="106" customWidth="1"/>
    <col min="3" max="3" width="6.7109375" style="461" customWidth="1"/>
    <col min="4" max="4" width="7.42578125" style="462" customWidth="1"/>
    <col min="5" max="5" width="5.7109375" style="462" customWidth="1"/>
    <col min="6" max="6" width="7.5703125" style="461" customWidth="1"/>
    <col min="7" max="7" width="9.5703125" style="461" customWidth="1"/>
    <col min="8" max="8" width="9.85546875" style="461" customWidth="1"/>
    <col min="9" max="9" width="8.7109375" style="106" customWidth="1"/>
    <col min="10" max="10" width="8" style="106" customWidth="1"/>
    <col min="11" max="11" width="5.85546875" style="106" customWidth="1"/>
    <col min="12" max="12" width="7.85546875" style="106" customWidth="1"/>
    <col min="13" max="13" width="8.85546875" style="106" customWidth="1"/>
    <col min="14" max="14" width="6.5703125" style="106" customWidth="1"/>
    <col min="15" max="15" width="5.85546875" style="106" hidden="1" customWidth="1"/>
    <col min="16" max="16" width="5.85546875" style="106" customWidth="1"/>
    <col min="17" max="17" width="7.28515625" style="106" customWidth="1"/>
    <col min="18" max="18" width="5.85546875" style="106" customWidth="1"/>
    <col min="19" max="19" width="6.140625" style="106" customWidth="1"/>
    <col min="20" max="20" width="5.85546875" style="106" customWidth="1"/>
    <col min="21" max="16384" width="9.140625" style="106"/>
  </cols>
  <sheetData>
    <row r="1" spans="1:20" s="104" customFormat="1" ht="18.75" thickBot="1" x14ac:dyDescent="0.3">
      <c r="A1" s="1144" t="s">
        <v>534</v>
      </c>
      <c r="B1" s="1145"/>
      <c r="C1" s="1145"/>
      <c r="D1" s="1145"/>
      <c r="E1" s="1145"/>
      <c r="F1" s="1145"/>
      <c r="G1" s="1145"/>
      <c r="H1" s="1145"/>
      <c r="I1" s="1145"/>
      <c r="J1" s="1145"/>
      <c r="K1" s="1145"/>
      <c r="L1" s="1145"/>
      <c r="M1" s="1145"/>
      <c r="N1" s="1145"/>
      <c r="O1" s="1145"/>
      <c r="P1" s="1145"/>
      <c r="Q1" s="1145"/>
      <c r="R1" s="1145"/>
      <c r="S1" s="1145"/>
      <c r="T1" s="1146"/>
    </row>
    <row r="2" spans="1:20" s="104" customFormat="1" x14ac:dyDescent="0.25">
      <c r="A2" s="1147" t="s">
        <v>137</v>
      </c>
      <c r="B2" s="1150" t="s">
        <v>138</v>
      </c>
      <c r="C2" s="1153" t="s">
        <v>139</v>
      </c>
      <c r="D2" s="1154"/>
      <c r="E2" s="1154"/>
      <c r="F2" s="1155"/>
      <c r="G2" s="1156" t="s">
        <v>140</v>
      </c>
      <c r="H2" s="1159" t="s">
        <v>141</v>
      </c>
      <c r="I2" s="1160"/>
      <c r="J2" s="1160"/>
      <c r="K2" s="1160"/>
      <c r="L2" s="1160"/>
      <c r="M2" s="1161"/>
      <c r="N2" s="1162" t="s">
        <v>337</v>
      </c>
      <c r="O2" s="1163"/>
      <c r="P2" s="1163"/>
      <c r="Q2" s="1163"/>
      <c r="R2" s="1163"/>
      <c r="S2" s="1163"/>
      <c r="T2" s="1164"/>
    </row>
    <row r="3" spans="1:20" s="104" customFormat="1" ht="16.5" thickBot="1" x14ac:dyDescent="0.3">
      <c r="A3" s="1148"/>
      <c r="B3" s="1151"/>
      <c r="C3" s="1168" t="s">
        <v>142</v>
      </c>
      <c r="D3" s="1127" t="s">
        <v>143</v>
      </c>
      <c r="E3" s="1170" t="s">
        <v>144</v>
      </c>
      <c r="F3" s="1171"/>
      <c r="G3" s="1157"/>
      <c r="H3" s="1172" t="s">
        <v>6</v>
      </c>
      <c r="I3" s="1120" t="s">
        <v>145</v>
      </c>
      <c r="J3" s="1121"/>
      <c r="K3" s="1121"/>
      <c r="L3" s="1122"/>
      <c r="M3" s="1123" t="s">
        <v>146</v>
      </c>
      <c r="N3" s="1165"/>
      <c r="O3" s="1166"/>
      <c r="P3" s="1166"/>
      <c r="Q3" s="1166"/>
      <c r="R3" s="1166"/>
      <c r="S3" s="1166"/>
      <c r="T3" s="1167"/>
    </row>
    <row r="4" spans="1:20" s="104" customFormat="1" ht="16.5" thickBot="1" x14ac:dyDescent="0.3">
      <c r="A4" s="1148"/>
      <c r="B4" s="1151"/>
      <c r="C4" s="1168"/>
      <c r="D4" s="1127"/>
      <c r="E4" s="1127" t="s">
        <v>147</v>
      </c>
      <c r="F4" s="1129" t="s">
        <v>148</v>
      </c>
      <c r="G4" s="1157"/>
      <c r="H4" s="1173"/>
      <c r="I4" s="1131" t="s">
        <v>22</v>
      </c>
      <c r="J4" s="1131" t="s">
        <v>26</v>
      </c>
      <c r="K4" s="1131" t="s">
        <v>149</v>
      </c>
      <c r="L4" s="1131" t="s">
        <v>150</v>
      </c>
      <c r="M4" s="1124"/>
      <c r="N4" s="1175" t="s">
        <v>151</v>
      </c>
      <c r="O4" s="1176"/>
      <c r="P4" s="1177"/>
      <c r="Q4" s="1175" t="s">
        <v>152</v>
      </c>
      <c r="R4" s="1176"/>
      <c r="S4" s="1094" t="s">
        <v>336</v>
      </c>
      <c r="T4" s="1095"/>
    </row>
    <row r="5" spans="1:20" s="104" customFormat="1" ht="16.5" thickBot="1" x14ac:dyDescent="0.3">
      <c r="A5" s="1148"/>
      <c r="B5" s="1151"/>
      <c r="C5" s="1168"/>
      <c r="D5" s="1127"/>
      <c r="E5" s="1127"/>
      <c r="F5" s="1129"/>
      <c r="G5" s="1157"/>
      <c r="H5" s="1173"/>
      <c r="I5" s="1132"/>
      <c r="J5" s="1132"/>
      <c r="K5" s="1132"/>
      <c r="L5" s="1132"/>
      <c r="M5" s="1124"/>
      <c r="N5" s="423">
        <v>1</v>
      </c>
      <c r="O5" s="537" t="s">
        <v>63</v>
      </c>
      <c r="P5" s="424">
        <v>2</v>
      </c>
      <c r="Q5" s="423">
        <v>3</v>
      </c>
      <c r="R5" s="425">
        <v>4</v>
      </c>
      <c r="S5" s="426">
        <v>5</v>
      </c>
      <c r="T5" s="425">
        <v>6</v>
      </c>
    </row>
    <row r="6" spans="1:20" s="104" customFormat="1" ht="16.5" thickBot="1" x14ac:dyDescent="0.3">
      <c r="A6" s="1148"/>
      <c r="B6" s="1151"/>
      <c r="C6" s="1168"/>
      <c r="D6" s="1127"/>
      <c r="E6" s="1127"/>
      <c r="F6" s="1129"/>
      <c r="G6" s="1157"/>
      <c r="H6" s="1173"/>
      <c r="I6" s="1132"/>
      <c r="J6" s="1132"/>
      <c r="K6" s="1132"/>
      <c r="L6" s="1132"/>
      <c r="M6" s="1125"/>
      <c r="N6" s="1090" t="s">
        <v>299</v>
      </c>
      <c r="O6" s="1091"/>
      <c r="P6" s="1092"/>
      <c r="Q6" s="1092"/>
      <c r="R6" s="1092"/>
      <c r="S6" s="1092"/>
      <c r="T6" s="1093"/>
    </row>
    <row r="7" spans="1:20" s="104" customFormat="1" ht="25.5" customHeight="1" thickBot="1" x14ac:dyDescent="0.3">
      <c r="A7" s="1149"/>
      <c r="B7" s="1152"/>
      <c r="C7" s="1169"/>
      <c r="D7" s="1128"/>
      <c r="E7" s="1128"/>
      <c r="F7" s="1130"/>
      <c r="G7" s="1158"/>
      <c r="H7" s="1174"/>
      <c r="I7" s="1133"/>
      <c r="J7" s="1133"/>
      <c r="K7" s="1133"/>
      <c r="L7" s="1133"/>
      <c r="M7" s="1126"/>
      <c r="N7" s="423"/>
      <c r="O7" s="590">
        <v>9</v>
      </c>
      <c r="P7" s="427"/>
      <c r="Q7" s="423"/>
      <c r="R7" s="427"/>
      <c r="S7" s="423"/>
      <c r="T7" s="427"/>
    </row>
    <row r="8" spans="1:20" s="104" customFormat="1" ht="16.5" thickBot="1" x14ac:dyDescent="0.3">
      <c r="A8" s="623">
        <v>1</v>
      </c>
      <c r="B8" s="428">
        <v>2</v>
      </c>
      <c r="C8" s="820">
        <v>3</v>
      </c>
      <c r="D8" s="623">
        <v>4</v>
      </c>
      <c r="E8" s="623">
        <v>5</v>
      </c>
      <c r="F8" s="623">
        <v>6</v>
      </c>
      <c r="G8" s="623">
        <v>7</v>
      </c>
      <c r="H8" s="623">
        <v>8</v>
      </c>
      <c r="I8" s="623">
        <v>9</v>
      </c>
      <c r="J8" s="623">
        <v>10</v>
      </c>
      <c r="K8" s="623">
        <v>11</v>
      </c>
      <c r="L8" s="623">
        <v>12</v>
      </c>
      <c r="M8" s="624">
        <v>13</v>
      </c>
      <c r="N8" s="623">
        <v>14</v>
      </c>
      <c r="O8" s="624">
        <v>15</v>
      </c>
      <c r="P8" s="623">
        <v>16</v>
      </c>
      <c r="Q8" s="624">
        <v>17</v>
      </c>
      <c r="R8" s="821">
        <v>18</v>
      </c>
      <c r="S8" s="625">
        <v>19</v>
      </c>
      <c r="T8" s="822">
        <v>20</v>
      </c>
    </row>
    <row r="9" spans="1:20" s="104" customFormat="1" ht="16.5" thickBot="1" x14ac:dyDescent="0.3">
      <c r="A9" s="1139" t="s">
        <v>153</v>
      </c>
      <c r="B9" s="1140"/>
      <c r="C9" s="1140"/>
      <c r="D9" s="1140"/>
      <c r="E9" s="1140"/>
      <c r="F9" s="1140"/>
      <c r="G9" s="1140"/>
      <c r="H9" s="1140"/>
      <c r="I9" s="1140"/>
      <c r="J9" s="1140"/>
      <c r="K9" s="1140"/>
      <c r="L9" s="1140"/>
      <c r="M9" s="1140"/>
      <c r="N9" s="1140"/>
      <c r="O9" s="1140"/>
      <c r="P9" s="1140"/>
      <c r="Q9" s="1140"/>
      <c r="R9" s="1140"/>
      <c r="S9" s="1140"/>
      <c r="T9" s="1141"/>
    </row>
    <row r="10" spans="1:20" s="104" customFormat="1" ht="16.5" thickBot="1" x14ac:dyDescent="0.3">
      <c r="A10" s="1097" t="s">
        <v>154</v>
      </c>
      <c r="B10" s="1098"/>
      <c r="C10" s="1098"/>
      <c r="D10" s="1098"/>
      <c r="E10" s="1098"/>
      <c r="F10" s="1098"/>
      <c r="G10" s="1098"/>
      <c r="H10" s="1098"/>
      <c r="I10" s="1098"/>
      <c r="J10" s="1098"/>
      <c r="K10" s="1098"/>
      <c r="L10" s="1098"/>
      <c r="M10" s="1098"/>
      <c r="N10" s="1098"/>
      <c r="O10" s="1098"/>
      <c r="P10" s="1098"/>
      <c r="Q10" s="1098"/>
      <c r="R10" s="1098"/>
      <c r="S10" s="1098"/>
      <c r="T10" s="1099"/>
    </row>
    <row r="11" spans="1:20" s="417" customFormat="1" ht="32.25" hidden="1" customHeight="1" thickBot="1" x14ac:dyDescent="0.3">
      <c r="A11" s="468" t="s">
        <v>155</v>
      </c>
      <c r="B11" s="626" t="s">
        <v>39</v>
      </c>
      <c r="C11" s="125"/>
      <c r="D11" s="469"/>
      <c r="E11" s="470"/>
      <c r="F11" s="627"/>
      <c r="G11" s="628">
        <f>G12+G13</f>
        <v>3</v>
      </c>
      <c r="H11" s="451">
        <f t="shared" ref="H11:H20" si="0">G11*30</f>
        <v>90</v>
      </c>
      <c r="I11" s="479"/>
      <c r="J11" s="540"/>
      <c r="K11" s="540"/>
      <c r="L11" s="540"/>
      <c r="M11" s="541"/>
      <c r="N11" s="127"/>
      <c r="O11" s="126"/>
      <c r="P11" s="124"/>
      <c r="Q11" s="125"/>
      <c r="R11" s="273"/>
      <c r="S11" s="127"/>
      <c r="T11" s="126"/>
    </row>
    <row r="12" spans="1:20" s="417" customFormat="1" ht="21.75" hidden="1" customHeight="1" x14ac:dyDescent="0.25">
      <c r="A12" s="473"/>
      <c r="B12" s="632" t="s">
        <v>483</v>
      </c>
      <c r="C12" s="538"/>
      <c r="D12" s="471"/>
      <c r="E12" s="575"/>
      <c r="F12" s="633"/>
      <c r="G12" s="634">
        <v>0</v>
      </c>
      <c r="H12" s="275">
        <f t="shared" si="0"/>
        <v>0</v>
      </c>
      <c r="I12" s="267"/>
      <c r="J12" s="444"/>
      <c r="K12" s="444"/>
      <c r="L12" s="444"/>
      <c r="M12" s="466"/>
      <c r="N12" s="635"/>
      <c r="O12" s="467"/>
      <c r="P12" s="466"/>
      <c r="Q12" s="538"/>
      <c r="R12" s="539"/>
      <c r="S12" s="635"/>
      <c r="T12" s="467"/>
    </row>
    <row r="13" spans="1:20" s="419" customFormat="1" x14ac:dyDescent="0.25">
      <c r="A13" s="670" t="s">
        <v>155</v>
      </c>
      <c r="B13" s="671" t="s">
        <v>39</v>
      </c>
      <c r="C13" s="672"/>
      <c r="D13" s="638">
        <v>5</v>
      </c>
      <c r="E13" s="638"/>
      <c r="F13" s="673"/>
      <c r="G13" s="785">
        <v>3</v>
      </c>
      <c r="H13" s="717">
        <f t="shared" si="0"/>
        <v>90</v>
      </c>
      <c r="I13" s="762">
        <v>8</v>
      </c>
      <c r="J13" s="639" t="s">
        <v>316</v>
      </c>
      <c r="K13" s="639"/>
      <c r="L13" s="639"/>
      <c r="M13" s="769">
        <f>H13-I13</f>
        <v>82</v>
      </c>
      <c r="N13" s="776"/>
      <c r="O13" s="640"/>
      <c r="P13" s="777"/>
      <c r="Q13" s="776"/>
      <c r="R13" s="780"/>
      <c r="S13" s="621" t="s">
        <v>316</v>
      </c>
      <c r="T13" s="641"/>
    </row>
    <row r="14" spans="1:20" s="416" customFormat="1" x14ac:dyDescent="0.25">
      <c r="A14" s="552" t="s">
        <v>338</v>
      </c>
      <c r="B14" s="576" t="s">
        <v>491</v>
      </c>
      <c r="C14" s="547"/>
      <c r="D14" s="443" t="s">
        <v>162</v>
      </c>
      <c r="E14" s="548"/>
      <c r="F14" s="549"/>
      <c r="G14" s="765">
        <v>1</v>
      </c>
      <c r="H14" s="550">
        <f>G14*30</f>
        <v>30</v>
      </c>
      <c r="I14" s="270">
        <v>4</v>
      </c>
      <c r="J14" s="132" t="s">
        <v>313</v>
      </c>
      <c r="K14" s="132"/>
      <c r="L14" s="132"/>
      <c r="M14" s="439">
        <f>H14-I14</f>
        <v>26</v>
      </c>
      <c r="N14" s="270" t="s">
        <v>313</v>
      </c>
      <c r="O14" s="535"/>
      <c r="P14" s="269"/>
      <c r="Q14" s="270"/>
      <c r="R14" s="269"/>
      <c r="S14" s="268"/>
      <c r="T14" s="269"/>
    </row>
    <row r="15" spans="1:20" s="416" customFormat="1" x14ac:dyDescent="0.25">
      <c r="A15" s="552" t="s">
        <v>156</v>
      </c>
      <c r="B15" s="576" t="s">
        <v>484</v>
      </c>
      <c r="C15" s="270"/>
      <c r="D15" s="443"/>
      <c r="E15" s="443"/>
      <c r="F15" s="536"/>
      <c r="G15" s="765">
        <v>16</v>
      </c>
      <c r="H15" s="550">
        <f>G15*30</f>
        <v>480</v>
      </c>
      <c r="I15" s="418"/>
      <c r="J15" s="450"/>
      <c r="K15" s="450"/>
      <c r="L15" s="450"/>
      <c r="M15" s="770"/>
      <c r="N15" s="270"/>
      <c r="O15" s="535"/>
      <c r="P15" s="269"/>
      <c r="Q15" s="270"/>
      <c r="R15" s="269"/>
      <c r="S15" s="268"/>
      <c r="T15" s="269"/>
    </row>
    <row r="16" spans="1:20" s="419" customFormat="1" x14ac:dyDescent="0.25">
      <c r="A16" s="1142" t="s">
        <v>158</v>
      </c>
      <c r="B16" s="546" t="s">
        <v>291</v>
      </c>
      <c r="C16" s="270"/>
      <c r="D16" s="443"/>
      <c r="E16" s="443"/>
      <c r="F16" s="431"/>
      <c r="G16" s="766">
        <f>G17+G18</f>
        <v>6</v>
      </c>
      <c r="H16" s="550">
        <f t="shared" si="0"/>
        <v>180</v>
      </c>
      <c r="I16" s="418"/>
      <c r="J16" s="443"/>
      <c r="K16" s="443"/>
      <c r="L16" s="443"/>
      <c r="M16" s="534"/>
      <c r="N16" s="270"/>
      <c r="O16" s="535"/>
      <c r="P16" s="269"/>
      <c r="Q16" s="270"/>
      <c r="R16" s="269"/>
      <c r="S16" s="268"/>
      <c r="T16" s="269"/>
    </row>
    <row r="17" spans="1:20" s="419" customFormat="1" x14ac:dyDescent="0.25">
      <c r="A17" s="1142"/>
      <c r="B17" s="276" t="s">
        <v>483</v>
      </c>
      <c r="C17" s="270"/>
      <c r="D17" s="443"/>
      <c r="E17" s="443"/>
      <c r="F17" s="431"/>
      <c r="G17" s="571">
        <v>3</v>
      </c>
      <c r="H17" s="550">
        <f t="shared" si="0"/>
        <v>90</v>
      </c>
      <c r="I17" s="418"/>
      <c r="J17" s="443"/>
      <c r="K17" s="443"/>
      <c r="L17" s="443"/>
      <c r="M17" s="534"/>
      <c r="N17" s="270"/>
      <c r="O17" s="535"/>
      <c r="P17" s="269"/>
      <c r="Q17" s="270"/>
      <c r="R17" s="269"/>
      <c r="S17" s="268"/>
      <c r="T17" s="269"/>
    </row>
    <row r="18" spans="1:20" s="419" customFormat="1" x14ac:dyDescent="0.25">
      <c r="A18" s="1142"/>
      <c r="B18" s="272" t="s">
        <v>198</v>
      </c>
      <c r="C18" s="270"/>
      <c r="D18" s="443" t="s">
        <v>162</v>
      </c>
      <c r="E18" s="443"/>
      <c r="F18" s="431"/>
      <c r="G18" s="571">
        <v>3</v>
      </c>
      <c r="H18" s="550">
        <f t="shared" si="0"/>
        <v>90</v>
      </c>
      <c r="I18" s="418" t="s">
        <v>476</v>
      </c>
      <c r="J18" s="450" t="s">
        <v>313</v>
      </c>
      <c r="K18" s="450" t="s">
        <v>316</v>
      </c>
      <c r="L18" s="450"/>
      <c r="M18" s="771">
        <f t="shared" ref="M18" si="1">H18-I18</f>
        <v>78</v>
      </c>
      <c r="N18" s="618" t="s">
        <v>319</v>
      </c>
      <c r="O18" s="535"/>
      <c r="P18" s="269"/>
      <c r="Q18" s="270"/>
      <c r="R18" s="269"/>
      <c r="S18" s="268"/>
      <c r="T18" s="269"/>
    </row>
    <row r="19" spans="1:20" s="104" customFormat="1" x14ac:dyDescent="0.25">
      <c r="A19" s="552" t="s">
        <v>159</v>
      </c>
      <c r="B19" s="569" t="s">
        <v>52</v>
      </c>
      <c r="C19" s="474"/>
      <c r="D19" s="113"/>
      <c r="E19" s="113"/>
      <c r="F19" s="440"/>
      <c r="G19" s="766">
        <f>G20+G21</f>
        <v>7</v>
      </c>
      <c r="H19" s="550">
        <f t="shared" si="0"/>
        <v>210</v>
      </c>
      <c r="I19" s="618"/>
      <c r="J19" s="450"/>
      <c r="K19" s="450"/>
      <c r="L19" s="450"/>
      <c r="M19" s="770"/>
      <c r="N19" s="474"/>
      <c r="O19" s="113"/>
      <c r="P19" s="440"/>
      <c r="Q19" s="474"/>
      <c r="R19" s="440"/>
      <c r="S19" s="602"/>
      <c r="T19" s="440"/>
    </row>
    <row r="20" spans="1:20" s="417" customFormat="1" x14ac:dyDescent="0.25">
      <c r="A20" s="552" t="s">
        <v>254</v>
      </c>
      <c r="B20" s="545" t="s">
        <v>490</v>
      </c>
      <c r="C20" s="474"/>
      <c r="D20" s="113"/>
      <c r="E20" s="113"/>
      <c r="F20" s="440"/>
      <c r="G20" s="571">
        <v>3</v>
      </c>
      <c r="H20" s="550">
        <f t="shared" si="0"/>
        <v>90</v>
      </c>
      <c r="I20" s="618"/>
      <c r="J20" s="450"/>
      <c r="K20" s="450"/>
      <c r="L20" s="450"/>
      <c r="M20" s="770"/>
      <c r="N20" s="474"/>
      <c r="O20" s="113"/>
      <c r="P20" s="440"/>
      <c r="Q20" s="474"/>
      <c r="R20" s="440"/>
      <c r="S20" s="602"/>
      <c r="T20" s="440"/>
    </row>
    <row r="21" spans="1:20" s="417" customFormat="1" x14ac:dyDescent="0.25">
      <c r="A21" s="1143" t="s">
        <v>255</v>
      </c>
      <c r="B21" s="574" t="s">
        <v>80</v>
      </c>
      <c r="C21" s="270"/>
      <c r="D21" s="443"/>
      <c r="E21" s="443"/>
      <c r="F21" s="536"/>
      <c r="G21" s="764">
        <f>G22+G23</f>
        <v>4</v>
      </c>
      <c r="H21" s="550">
        <f t="shared" ref="H21:H23" si="2">G21*30</f>
        <v>120</v>
      </c>
      <c r="I21" s="618"/>
      <c r="J21" s="450"/>
      <c r="K21" s="450"/>
      <c r="L21" s="450"/>
      <c r="M21" s="770"/>
      <c r="N21" s="270"/>
      <c r="O21" s="535"/>
      <c r="P21" s="269"/>
      <c r="Q21" s="270"/>
      <c r="R21" s="269"/>
      <c r="S21" s="268"/>
      <c r="T21" s="269"/>
    </row>
    <row r="22" spans="1:20" s="417" customFormat="1" x14ac:dyDescent="0.25">
      <c r="A22" s="1143"/>
      <c r="B22" s="276" t="s">
        <v>483</v>
      </c>
      <c r="C22" s="270"/>
      <c r="D22" s="443"/>
      <c r="E22" s="443"/>
      <c r="F22" s="536"/>
      <c r="G22" s="764">
        <v>2</v>
      </c>
      <c r="H22" s="550">
        <f t="shared" si="2"/>
        <v>60</v>
      </c>
      <c r="I22" s="618"/>
      <c r="J22" s="450"/>
      <c r="K22" s="450"/>
      <c r="L22" s="450"/>
      <c r="M22" s="770"/>
      <c r="N22" s="270"/>
      <c r="O22" s="535"/>
      <c r="P22" s="269"/>
      <c r="Q22" s="270"/>
      <c r="R22" s="269"/>
      <c r="S22" s="268"/>
      <c r="T22" s="269"/>
    </row>
    <row r="23" spans="1:20" s="417" customFormat="1" x14ac:dyDescent="0.25">
      <c r="A23" s="1143"/>
      <c r="B23" s="272" t="s">
        <v>198</v>
      </c>
      <c r="C23" s="270"/>
      <c r="D23" s="443" t="s">
        <v>162</v>
      </c>
      <c r="E23" s="443"/>
      <c r="F23" s="536"/>
      <c r="G23" s="764">
        <v>2</v>
      </c>
      <c r="H23" s="550">
        <f t="shared" si="2"/>
        <v>60</v>
      </c>
      <c r="I23" s="418" t="s">
        <v>435</v>
      </c>
      <c r="J23" s="450" t="s">
        <v>313</v>
      </c>
      <c r="K23" s="450"/>
      <c r="L23" s="450"/>
      <c r="M23" s="771">
        <f t="shared" ref="M23" si="3">H23-I23</f>
        <v>56</v>
      </c>
      <c r="N23" s="618" t="s">
        <v>313</v>
      </c>
      <c r="O23" s="535"/>
      <c r="P23" s="269"/>
      <c r="Q23" s="270"/>
      <c r="R23" s="269"/>
      <c r="S23" s="268"/>
      <c r="T23" s="269"/>
    </row>
    <row r="24" spans="1:20" s="104" customFormat="1" x14ac:dyDescent="0.25">
      <c r="A24" s="552" t="s">
        <v>206</v>
      </c>
      <c r="B24" s="546" t="s">
        <v>79</v>
      </c>
      <c r="C24" s="270"/>
      <c r="D24" s="443"/>
      <c r="E24" s="443"/>
      <c r="F24" s="431"/>
      <c r="G24" s="766">
        <f>G25+G28</f>
        <v>14.5</v>
      </c>
      <c r="H24" s="112">
        <f>H25+H28</f>
        <v>435</v>
      </c>
      <c r="I24" s="418"/>
      <c r="J24" s="443"/>
      <c r="K24" s="443"/>
      <c r="L24" s="443"/>
      <c r="M24" s="534"/>
      <c r="N24" s="270"/>
      <c r="O24" s="535"/>
      <c r="P24" s="269"/>
      <c r="Q24" s="270"/>
      <c r="R24" s="269"/>
      <c r="S24" s="268"/>
      <c r="T24" s="269"/>
    </row>
    <row r="25" spans="1:20" s="417" customFormat="1" x14ac:dyDescent="0.25">
      <c r="A25" s="1142" t="s">
        <v>492</v>
      </c>
      <c r="B25" s="546" t="s">
        <v>290</v>
      </c>
      <c r="C25" s="270"/>
      <c r="D25" s="443"/>
      <c r="E25" s="443"/>
      <c r="F25" s="431"/>
      <c r="G25" s="571">
        <f>G26+G27</f>
        <v>6</v>
      </c>
      <c r="H25" s="713">
        <f>G25*30</f>
        <v>180</v>
      </c>
      <c r="I25" s="418"/>
      <c r="J25" s="443"/>
      <c r="K25" s="443"/>
      <c r="L25" s="443"/>
      <c r="M25" s="534"/>
      <c r="N25" s="270"/>
      <c r="O25" s="535"/>
      <c r="P25" s="269"/>
      <c r="Q25" s="270"/>
      <c r="R25" s="269"/>
      <c r="S25" s="268"/>
      <c r="T25" s="269"/>
    </row>
    <row r="26" spans="1:20" s="417" customFormat="1" x14ac:dyDescent="0.25">
      <c r="A26" s="1142"/>
      <c r="B26" s="276" t="s">
        <v>483</v>
      </c>
      <c r="C26" s="270"/>
      <c r="D26" s="443"/>
      <c r="E26" s="443"/>
      <c r="F26" s="431"/>
      <c r="G26" s="571">
        <v>3</v>
      </c>
      <c r="H26" s="713">
        <f t="shared" ref="H26:H27" si="4">G26*30</f>
        <v>90</v>
      </c>
      <c r="I26" s="418"/>
      <c r="J26" s="443"/>
      <c r="K26" s="443"/>
      <c r="L26" s="443"/>
      <c r="M26" s="534"/>
      <c r="N26" s="270"/>
      <c r="O26" s="535"/>
      <c r="P26" s="269"/>
      <c r="Q26" s="270"/>
      <c r="R26" s="269"/>
      <c r="S26" s="268"/>
      <c r="T26" s="269"/>
    </row>
    <row r="27" spans="1:20" s="417" customFormat="1" x14ac:dyDescent="0.25">
      <c r="A27" s="1142"/>
      <c r="B27" s="272" t="s">
        <v>198</v>
      </c>
      <c r="C27" s="270"/>
      <c r="D27" s="443" t="s">
        <v>162</v>
      </c>
      <c r="E27" s="443"/>
      <c r="F27" s="431"/>
      <c r="G27" s="571">
        <v>3</v>
      </c>
      <c r="H27" s="713">
        <f t="shared" si="4"/>
        <v>90</v>
      </c>
      <c r="I27" s="418" t="s">
        <v>477</v>
      </c>
      <c r="J27" s="450" t="s">
        <v>319</v>
      </c>
      <c r="K27" s="450"/>
      <c r="L27" s="450" t="s">
        <v>318</v>
      </c>
      <c r="M27" s="771">
        <f t="shared" ref="M27" si="5">H27-I27</f>
        <v>74</v>
      </c>
      <c r="N27" s="418" t="s">
        <v>433</v>
      </c>
      <c r="O27" s="535"/>
      <c r="P27" s="269"/>
      <c r="Q27" s="270"/>
      <c r="R27" s="269"/>
      <c r="S27" s="268"/>
      <c r="T27" s="269"/>
    </row>
    <row r="28" spans="1:20" s="417" customFormat="1" x14ac:dyDescent="0.25">
      <c r="A28" s="1142" t="s">
        <v>493</v>
      </c>
      <c r="B28" s="546" t="s">
        <v>33</v>
      </c>
      <c r="C28" s="270"/>
      <c r="D28" s="443"/>
      <c r="E28" s="443"/>
      <c r="F28" s="431"/>
      <c r="G28" s="766">
        <f>G29+G30</f>
        <v>8.5</v>
      </c>
      <c r="H28" s="112">
        <f>H29+H30</f>
        <v>255</v>
      </c>
      <c r="I28" s="418"/>
      <c r="J28" s="443"/>
      <c r="K28" s="443"/>
      <c r="L28" s="443"/>
      <c r="M28" s="534"/>
      <c r="N28" s="270"/>
      <c r="O28" s="535"/>
      <c r="P28" s="269"/>
      <c r="Q28" s="270"/>
      <c r="R28" s="269"/>
      <c r="S28" s="268"/>
      <c r="T28" s="269"/>
    </row>
    <row r="29" spans="1:20" s="417" customFormat="1" x14ac:dyDescent="0.25">
      <c r="A29" s="1142"/>
      <c r="B29" s="276" t="s">
        <v>483</v>
      </c>
      <c r="C29" s="270"/>
      <c r="D29" s="443"/>
      <c r="E29" s="443"/>
      <c r="F29" s="431"/>
      <c r="G29" s="571">
        <v>0.5</v>
      </c>
      <c r="H29" s="713">
        <f t="shared" ref="H29:H38" si="6">G29*30</f>
        <v>15</v>
      </c>
      <c r="I29" s="418"/>
      <c r="J29" s="443"/>
      <c r="K29" s="443"/>
      <c r="L29" s="443"/>
      <c r="M29" s="534"/>
      <c r="N29" s="270"/>
      <c r="O29" s="535"/>
      <c r="P29" s="269"/>
      <c r="Q29" s="270"/>
      <c r="R29" s="269"/>
      <c r="S29" s="268"/>
      <c r="T29" s="269"/>
    </row>
    <row r="30" spans="1:20" s="417" customFormat="1" x14ac:dyDescent="0.25">
      <c r="A30" s="1142"/>
      <c r="B30" s="272" t="s">
        <v>198</v>
      </c>
      <c r="C30" s="270"/>
      <c r="D30" s="443" t="s">
        <v>332</v>
      </c>
      <c r="E30" s="443"/>
      <c r="F30" s="431"/>
      <c r="G30" s="571">
        <v>8</v>
      </c>
      <c r="H30" s="713">
        <f t="shared" si="6"/>
        <v>240</v>
      </c>
      <c r="I30" s="418" t="s">
        <v>476</v>
      </c>
      <c r="J30" s="443" t="s">
        <v>314</v>
      </c>
      <c r="K30" s="443"/>
      <c r="L30" s="443" t="s">
        <v>313</v>
      </c>
      <c r="M30" s="534">
        <f>H30-I30</f>
        <v>228</v>
      </c>
      <c r="N30" s="270"/>
      <c r="O30" s="535"/>
      <c r="P30" s="432"/>
      <c r="Q30" s="418" t="s">
        <v>315</v>
      </c>
      <c r="R30" s="269"/>
      <c r="S30" s="268"/>
      <c r="T30" s="269"/>
    </row>
    <row r="31" spans="1:20" s="416" customFormat="1" x14ac:dyDescent="0.25">
      <c r="A31" s="1142" t="s">
        <v>207</v>
      </c>
      <c r="B31" s="546" t="s">
        <v>62</v>
      </c>
      <c r="C31" s="270"/>
      <c r="D31" s="443"/>
      <c r="E31" s="443"/>
      <c r="F31" s="431"/>
      <c r="G31" s="766">
        <f>G32+G33</f>
        <v>6</v>
      </c>
      <c r="H31" s="713">
        <f t="shared" si="6"/>
        <v>180</v>
      </c>
      <c r="I31" s="418"/>
      <c r="J31" s="443"/>
      <c r="K31" s="443"/>
      <c r="L31" s="443"/>
      <c r="M31" s="534"/>
      <c r="N31" s="270"/>
      <c r="O31" s="535"/>
      <c r="P31" s="269"/>
      <c r="Q31" s="270"/>
      <c r="R31" s="269"/>
      <c r="S31" s="268"/>
      <c r="T31" s="269"/>
    </row>
    <row r="32" spans="1:20" s="416" customFormat="1" x14ac:dyDescent="0.25">
      <c r="A32" s="1142"/>
      <c r="B32" s="276" t="s">
        <v>483</v>
      </c>
      <c r="C32" s="270"/>
      <c r="D32" s="443"/>
      <c r="E32" s="443"/>
      <c r="F32" s="431"/>
      <c r="G32" s="571">
        <v>1</v>
      </c>
      <c r="H32" s="713">
        <f t="shared" si="6"/>
        <v>30</v>
      </c>
      <c r="I32" s="418"/>
      <c r="J32" s="443"/>
      <c r="K32" s="443"/>
      <c r="L32" s="443"/>
      <c r="M32" s="534"/>
      <c r="N32" s="270"/>
      <c r="O32" s="535"/>
      <c r="P32" s="269"/>
      <c r="Q32" s="270"/>
      <c r="R32" s="269"/>
      <c r="S32" s="268"/>
      <c r="T32" s="269"/>
    </row>
    <row r="33" spans="1:20" s="416" customFormat="1" x14ac:dyDescent="0.25">
      <c r="A33" s="1142"/>
      <c r="B33" s="272" t="s">
        <v>198</v>
      </c>
      <c r="C33" s="270"/>
      <c r="D33" s="443" t="s">
        <v>157</v>
      </c>
      <c r="E33" s="443"/>
      <c r="F33" s="431"/>
      <c r="G33" s="571">
        <v>5</v>
      </c>
      <c r="H33" s="713">
        <f t="shared" si="6"/>
        <v>150</v>
      </c>
      <c r="I33" s="418" t="s">
        <v>476</v>
      </c>
      <c r="J33" s="443" t="s">
        <v>327</v>
      </c>
      <c r="K33" s="443"/>
      <c r="L33" s="450" t="s">
        <v>318</v>
      </c>
      <c r="M33" s="534">
        <f>H33-I33</f>
        <v>138</v>
      </c>
      <c r="N33" s="418" t="s">
        <v>331</v>
      </c>
      <c r="O33" s="535"/>
      <c r="P33" s="269"/>
      <c r="Q33" s="270"/>
      <c r="R33" s="269"/>
      <c r="S33" s="268"/>
      <c r="T33" s="269"/>
    </row>
    <row r="34" spans="1:20" s="417" customFormat="1" x14ac:dyDescent="0.25">
      <c r="A34" s="1142" t="s">
        <v>208</v>
      </c>
      <c r="B34" s="546" t="s">
        <v>20</v>
      </c>
      <c r="C34" s="270"/>
      <c r="D34" s="443"/>
      <c r="E34" s="443"/>
      <c r="F34" s="431"/>
      <c r="G34" s="766">
        <f>G35+G36</f>
        <v>5</v>
      </c>
      <c r="H34" s="713">
        <f t="shared" si="6"/>
        <v>150</v>
      </c>
      <c r="I34" s="418"/>
      <c r="J34" s="443"/>
      <c r="K34" s="443"/>
      <c r="L34" s="443"/>
      <c r="M34" s="534"/>
      <c r="N34" s="270"/>
      <c r="O34" s="535"/>
      <c r="P34" s="269"/>
      <c r="Q34" s="270"/>
      <c r="R34" s="269"/>
      <c r="S34" s="268"/>
      <c r="T34" s="269"/>
    </row>
    <row r="35" spans="1:20" s="417" customFormat="1" x14ac:dyDescent="0.25">
      <c r="A35" s="1142"/>
      <c r="B35" s="276" t="s">
        <v>483</v>
      </c>
      <c r="C35" s="270"/>
      <c r="D35" s="443"/>
      <c r="E35" s="443"/>
      <c r="F35" s="431"/>
      <c r="G35" s="571">
        <v>2</v>
      </c>
      <c r="H35" s="713">
        <f t="shared" si="6"/>
        <v>60</v>
      </c>
      <c r="I35" s="418"/>
      <c r="J35" s="443"/>
      <c r="K35" s="443"/>
      <c r="L35" s="443"/>
      <c r="M35" s="534"/>
      <c r="N35" s="270"/>
      <c r="O35" s="535"/>
      <c r="P35" s="269"/>
      <c r="Q35" s="270"/>
      <c r="R35" s="269"/>
      <c r="S35" s="268"/>
      <c r="T35" s="269"/>
    </row>
    <row r="36" spans="1:20" s="417" customFormat="1" x14ac:dyDescent="0.25">
      <c r="A36" s="1142"/>
      <c r="B36" s="272" t="s">
        <v>198</v>
      </c>
      <c r="C36" s="270"/>
      <c r="D36" s="443" t="s">
        <v>162</v>
      </c>
      <c r="E36" s="443"/>
      <c r="F36" s="431"/>
      <c r="G36" s="571">
        <v>3</v>
      </c>
      <c r="H36" s="713">
        <f t="shared" si="6"/>
        <v>90</v>
      </c>
      <c r="I36" s="418" t="s">
        <v>478</v>
      </c>
      <c r="J36" s="443" t="s">
        <v>313</v>
      </c>
      <c r="K36" s="443"/>
      <c r="L36" s="443" t="s">
        <v>322</v>
      </c>
      <c r="M36" s="534">
        <f>H36-I36</f>
        <v>84</v>
      </c>
      <c r="N36" s="418" t="s">
        <v>330</v>
      </c>
      <c r="O36" s="535"/>
      <c r="P36" s="269"/>
      <c r="Q36" s="270"/>
      <c r="R36" s="269"/>
      <c r="S36" s="268"/>
      <c r="T36" s="269"/>
    </row>
    <row r="37" spans="1:20" s="420" customFormat="1" x14ac:dyDescent="0.25">
      <c r="A37" s="552" t="s">
        <v>209</v>
      </c>
      <c r="B37" s="546" t="s">
        <v>334</v>
      </c>
      <c r="C37" s="547"/>
      <c r="D37" s="443" t="s">
        <v>519</v>
      </c>
      <c r="E37" s="548"/>
      <c r="F37" s="568"/>
      <c r="G37" s="766">
        <v>3</v>
      </c>
      <c r="H37" s="565">
        <f t="shared" si="6"/>
        <v>90</v>
      </c>
      <c r="I37" s="270">
        <v>4</v>
      </c>
      <c r="J37" s="132" t="s">
        <v>313</v>
      </c>
      <c r="K37" s="132"/>
      <c r="L37" s="132"/>
      <c r="M37" s="439">
        <f>H37-I37</f>
        <v>86</v>
      </c>
      <c r="N37" s="270"/>
      <c r="O37" s="227"/>
      <c r="P37" s="270" t="s">
        <v>313</v>
      </c>
      <c r="Q37" s="226"/>
      <c r="R37" s="434"/>
      <c r="S37" s="225"/>
      <c r="T37" s="434"/>
    </row>
    <row r="38" spans="1:20" s="420" customFormat="1" x14ac:dyDescent="0.25">
      <c r="A38" s="1142" t="s">
        <v>210</v>
      </c>
      <c r="B38" s="277" t="s">
        <v>34</v>
      </c>
      <c r="C38" s="270"/>
      <c r="D38" s="535"/>
      <c r="E38" s="535"/>
      <c r="F38" s="472"/>
      <c r="G38" s="766">
        <f>G39+G40</f>
        <v>5</v>
      </c>
      <c r="H38" s="713">
        <f t="shared" si="6"/>
        <v>150</v>
      </c>
      <c r="I38" s="418"/>
      <c r="J38" s="443"/>
      <c r="K38" s="443"/>
      <c r="L38" s="443"/>
      <c r="M38" s="534"/>
      <c r="N38" s="226"/>
      <c r="O38" s="227"/>
      <c r="P38" s="433"/>
      <c r="Q38" s="435"/>
      <c r="R38" s="434"/>
      <c r="S38" s="225"/>
      <c r="T38" s="434"/>
    </row>
    <row r="39" spans="1:20" s="420" customFormat="1" x14ac:dyDescent="0.25">
      <c r="A39" s="1142"/>
      <c r="B39" s="276" t="s">
        <v>483</v>
      </c>
      <c r="C39" s="270"/>
      <c r="D39" s="443"/>
      <c r="E39" s="443"/>
      <c r="F39" s="431"/>
      <c r="G39" s="571">
        <v>3</v>
      </c>
      <c r="H39" s="713">
        <f t="shared" ref="H39:H40" si="7">G39*30</f>
        <v>90</v>
      </c>
      <c r="I39" s="418"/>
      <c r="J39" s="443"/>
      <c r="K39" s="443"/>
      <c r="L39" s="443"/>
      <c r="M39" s="534"/>
      <c r="N39" s="270"/>
      <c r="O39" s="227"/>
      <c r="P39" s="433"/>
      <c r="Q39" s="435"/>
      <c r="R39" s="434"/>
      <c r="S39" s="225"/>
      <c r="T39" s="434"/>
    </row>
    <row r="40" spans="1:20" s="420" customFormat="1" x14ac:dyDescent="0.25">
      <c r="A40" s="1142"/>
      <c r="B40" s="272" t="s">
        <v>198</v>
      </c>
      <c r="C40" s="270">
        <v>3</v>
      </c>
      <c r="D40" s="443"/>
      <c r="E40" s="443"/>
      <c r="F40" s="431"/>
      <c r="G40" s="571">
        <v>2</v>
      </c>
      <c r="H40" s="713">
        <f t="shared" si="7"/>
        <v>60</v>
      </c>
      <c r="I40" s="418" t="s">
        <v>479</v>
      </c>
      <c r="J40" s="535" t="s">
        <v>325</v>
      </c>
      <c r="K40" s="535"/>
      <c r="L40" s="535" t="s">
        <v>326</v>
      </c>
      <c r="M40" s="534">
        <f>H40-I40</f>
        <v>50</v>
      </c>
      <c r="N40" s="418"/>
      <c r="O40" s="227"/>
      <c r="P40" s="433"/>
      <c r="Q40" s="108" t="s">
        <v>314</v>
      </c>
      <c r="R40" s="434"/>
      <c r="S40" s="225"/>
      <c r="T40" s="434"/>
    </row>
    <row r="41" spans="1:20" s="417" customFormat="1" ht="31.5" x14ac:dyDescent="0.25">
      <c r="A41" s="552" t="s">
        <v>494</v>
      </c>
      <c r="B41" s="546" t="s">
        <v>485</v>
      </c>
      <c r="C41" s="270"/>
      <c r="D41" s="443"/>
      <c r="E41" s="443"/>
      <c r="F41" s="431"/>
      <c r="G41" s="766">
        <v>3.5</v>
      </c>
      <c r="H41" s="713">
        <f t="shared" ref="H41" si="8">G41*30</f>
        <v>105</v>
      </c>
      <c r="I41" s="418"/>
      <c r="J41" s="443"/>
      <c r="K41" s="443"/>
      <c r="L41" s="443"/>
      <c r="M41" s="534"/>
      <c r="N41" s="270"/>
      <c r="O41" s="535"/>
      <c r="P41" s="269"/>
      <c r="Q41" s="270"/>
      <c r="R41" s="269"/>
      <c r="S41" s="268"/>
      <c r="T41" s="269"/>
    </row>
    <row r="42" spans="1:20" s="419" customFormat="1" x14ac:dyDescent="0.25">
      <c r="A42" s="1142" t="s">
        <v>497</v>
      </c>
      <c r="B42" s="546" t="s">
        <v>30</v>
      </c>
      <c r="C42" s="270"/>
      <c r="D42" s="443"/>
      <c r="E42" s="443"/>
      <c r="F42" s="431"/>
      <c r="G42" s="766">
        <f>G43+G44</f>
        <v>5</v>
      </c>
      <c r="H42" s="550">
        <f>G42*30</f>
        <v>150</v>
      </c>
      <c r="I42" s="418"/>
      <c r="J42" s="443"/>
      <c r="K42" s="443"/>
      <c r="L42" s="443"/>
      <c r="M42" s="534"/>
      <c r="N42" s="226"/>
      <c r="O42" s="227"/>
      <c r="P42" s="434"/>
      <c r="Q42" s="226"/>
      <c r="R42" s="434"/>
      <c r="S42" s="225"/>
      <c r="T42" s="434"/>
    </row>
    <row r="43" spans="1:20" s="419" customFormat="1" x14ac:dyDescent="0.25">
      <c r="A43" s="1142"/>
      <c r="B43" s="276" t="s">
        <v>483</v>
      </c>
      <c r="C43" s="270"/>
      <c r="D43" s="443"/>
      <c r="E43" s="443"/>
      <c r="F43" s="431"/>
      <c r="G43" s="571">
        <v>3</v>
      </c>
      <c r="H43" s="550">
        <f t="shared" ref="H43:H44" si="9">G43*30</f>
        <v>90</v>
      </c>
      <c r="I43" s="418"/>
      <c r="J43" s="443"/>
      <c r="K43" s="443"/>
      <c r="L43" s="443"/>
      <c r="M43" s="534"/>
      <c r="N43" s="226"/>
      <c r="O43" s="227"/>
      <c r="P43" s="434"/>
      <c r="Q43" s="226"/>
      <c r="R43" s="434"/>
      <c r="S43" s="225"/>
      <c r="T43" s="434"/>
    </row>
    <row r="44" spans="1:20" s="419" customFormat="1" ht="16.5" thickBot="1" x14ac:dyDescent="0.3">
      <c r="A44" s="1142"/>
      <c r="B44" s="579" t="s">
        <v>198</v>
      </c>
      <c r="C44" s="674"/>
      <c r="D44" s="675" t="s">
        <v>162</v>
      </c>
      <c r="E44" s="675"/>
      <c r="F44" s="676"/>
      <c r="G44" s="571">
        <v>2</v>
      </c>
      <c r="H44" s="767">
        <f t="shared" si="9"/>
        <v>60</v>
      </c>
      <c r="I44" s="753" t="s">
        <v>435</v>
      </c>
      <c r="J44" s="587" t="s">
        <v>313</v>
      </c>
      <c r="K44" s="675"/>
      <c r="L44" s="675"/>
      <c r="M44" s="772">
        <f>H44-I44</f>
        <v>56</v>
      </c>
      <c r="N44" s="618" t="s">
        <v>313</v>
      </c>
      <c r="O44" s="227"/>
      <c r="P44" s="434"/>
      <c r="Q44" s="435"/>
      <c r="R44" s="434"/>
      <c r="S44" s="225"/>
      <c r="T44" s="434"/>
    </row>
    <row r="45" spans="1:20" s="105" customFormat="1" ht="16.5" thickBot="1" x14ac:dyDescent="0.3">
      <c r="A45" s="1113" t="s">
        <v>486</v>
      </c>
      <c r="B45" s="1114"/>
      <c r="C45" s="1114"/>
      <c r="D45" s="1114"/>
      <c r="E45" s="1114"/>
      <c r="F45" s="1114"/>
      <c r="G45" s="660">
        <f>G15+G17+G20+G22+G26+G29+G32+G35+G39+G41+G43</f>
        <v>40</v>
      </c>
      <c r="H45" s="661">
        <f>G45*30</f>
        <v>1200</v>
      </c>
      <c r="I45" s="661"/>
      <c r="J45" s="661"/>
      <c r="K45" s="661"/>
      <c r="L45" s="661"/>
      <c r="M45" s="773"/>
      <c r="N45" s="778"/>
      <c r="O45" s="661"/>
      <c r="P45" s="779"/>
      <c r="Q45" s="778"/>
      <c r="R45" s="662"/>
      <c r="S45" s="775"/>
      <c r="T45" s="662"/>
    </row>
    <row r="46" spans="1:20" s="105" customFormat="1" ht="16.5" thickBot="1" x14ac:dyDescent="0.3">
      <c r="A46" s="1111" t="s">
        <v>211</v>
      </c>
      <c r="B46" s="1112"/>
      <c r="C46" s="1112"/>
      <c r="D46" s="1112"/>
      <c r="E46" s="1112"/>
      <c r="F46" s="1112"/>
      <c r="G46" s="667">
        <f>G13+G14+G18+G23+G27+G30+G33+G36+G37+G40+G44</f>
        <v>35</v>
      </c>
      <c r="H46" s="664">
        <f>G46*30</f>
        <v>1050</v>
      </c>
      <c r="I46" s="667">
        <f>SUM(I11:I45)</f>
        <v>16</v>
      </c>
      <c r="J46" s="665" t="s">
        <v>525</v>
      </c>
      <c r="K46" s="665" t="s">
        <v>316</v>
      </c>
      <c r="L46" s="665" t="s">
        <v>526</v>
      </c>
      <c r="M46" s="774">
        <f>H46-I46</f>
        <v>1034</v>
      </c>
      <c r="N46" s="842" t="s">
        <v>527</v>
      </c>
      <c r="O46" s="843"/>
      <c r="P46" s="844" t="s">
        <v>313</v>
      </c>
      <c r="Q46" s="845" t="s">
        <v>439</v>
      </c>
      <c r="R46" s="841" t="s">
        <v>480</v>
      </c>
      <c r="S46" s="846" t="s">
        <v>316</v>
      </c>
      <c r="T46" s="841" t="s">
        <v>480</v>
      </c>
    </row>
    <row r="47" spans="1:20" s="104" customFormat="1" ht="16.5" thickBot="1" x14ac:dyDescent="0.3">
      <c r="A47" s="1134" t="s">
        <v>212</v>
      </c>
      <c r="B47" s="1135"/>
      <c r="C47" s="1135"/>
      <c r="D47" s="1135"/>
      <c r="E47" s="1135"/>
      <c r="F47" s="1135"/>
      <c r="G47" s="667">
        <f>G45+G46</f>
        <v>75</v>
      </c>
      <c r="H47" s="664">
        <f>G47*30</f>
        <v>2250</v>
      </c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9"/>
    </row>
    <row r="48" spans="1:20" ht="16.5" thickBot="1" x14ac:dyDescent="0.3">
      <c r="A48" s="1100" t="s">
        <v>160</v>
      </c>
      <c r="B48" s="1101"/>
      <c r="C48" s="1101"/>
      <c r="D48" s="1101"/>
      <c r="E48" s="1101"/>
      <c r="F48" s="1101"/>
      <c r="G48" s="1101"/>
      <c r="H48" s="1101"/>
      <c r="I48" s="1101"/>
      <c r="J48" s="1101"/>
      <c r="K48" s="1101"/>
      <c r="L48" s="1101"/>
      <c r="M48" s="1101"/>
      <c r="N48" s="1101"/>
      <c r="O48" s="1101"/>
      <c r="P48" s="1101"/>
      <c r="Q48" s="1101"/>
      <c r="R48" s="1101"/>
      <c r="S48" s="1101"/>
      <c r="T48" s="1101"/>
    </row>
    <row r="49" spans="1:20" s="421" customFormat="1" x14ac:dyDescent="0.25">
      <c r="A49" s="670" t="s">
        <v>161</v>
      </c>
      <c r="B49" s="763" t="s">
        <v>345</v>
      </c>
      <c r="C49" s="709"/>
      <c r="D49" s="700"/>
      <c r="E49" s="700"/>
      <c r="F49" s="711"/>
      <c r="G49" s="760">
        <f>SUM(G50:G52)</f>
        <v>7</v>
      </c>
      <c r="H49" s="559">
        <f t="shared" ref="H49" si="10">SUM(H50:H52)</f>
        <v>180</v>
      </c>
      <c r="I49" s="761"/>
      <c r="J49" s="638"/>
      <c r="K49" s="638"/>
      <c r="L49" s="638"/>
      <c r="M49" s="481"/>
      <c r="N49" s="741"/>
      <c r="O49" s="644"/>
      <c r="P49" s="791"/>
      <c r="Q49" s="762"/>
      <c r="R49" s="689"/>
      <c r="S49" s="720"/>
      <c r="T49" s="689"/>
    </row>
    <row r="50" spans="1:20" s="421" customFormat="1" hidden="1" x14ac:dyDescent="0.25">
      <c r="A50" s="1188" t="s">
        <v>499</v>
      </c>
      <c r="B50" s="276" t="s">
        <v>483</v>
      </c>
      <c r="C50" s="475"/>
      <c r="D50" s="107"/>
      <c r="E50" s="107"/>
      <c r="F50" s="437"/>
      <c r="G50" s="571">
        <v>1</v>
      </c>
      <c r="H50" s="713"/>
      <c r="I50" s="270"/>
      <c r="J50" s="535"/>
      <c r="K50" s="535"/>
      <c r="L50" s="535"/>
      <c r="M50" s="269"/>
      <c r="N50" s="108"/>
      <c r="O50" s="131"/>
      <c r="P50" s="457"/>
      <c r="Q50" s="418"/>
      <c r="R50" s="109"/>
      <c r="S50" s="110"/>
      <c r="T50" s="109"/>
    </row>
    <row r="51" spans="1:20" s="421" customFormat="1" x14ac:dyDescent="0.25">
      <c r="A51" s="1188"/>
      <c r="B51" s="272" t="s">
        <v>198</v>
      </c>
      <c r="C51" s="475">
        <v>4</v>
      </c>
      <c r="D51" s="107"/>
      <c r="E51" s="107"/>
      <c r="F51" s="437"/>
      <c r="G51" s="571">
        <v>4</v>
      </c>
      <c r="H51" s="713">
        <f t="shared" ref="H51" si="11">G51*30</f>
        <v>120</v>
      </c>
      <c r="I51" s="270">
        <v>8</v>
      </c>
      <c r="J51" s="535" t="s">
        <v>325</v>
      </c>
      <c r="K51" s="535"/>
      <c r="L51" s="535" t="s">
        <v>326</v>
      </c>
      <c r="M51" s="269">
        <f>H51-I51</f>
        <v>112</v>
      </c>
      <c r="N51" s="108"/>
      <c r="O51" s="131"/>
      <c r="P51" s="457"/>
      <c r="Q51" s="418"/>
      <c r="R51" s="109" t="s">
        <v>314</v>
      </c>
      <c r="S51" s="838"/>
      <c r="T51" s="109"/>
    </row>
    <row r="52" spans="1:20" s="421" customFormat="1" ht="31.5" x14ac:dyDescent="0.25">
      <c r="A52" s="465" t="s">
        <v>414</v>
      </c>
      <c r="B52" s="438" t="s">
        <v>357</v>
      </c>
      <c r="C52" s="475"/>
      <c r="D52" s="107"/>
      <c r="E52" s="107"/>
      <c r="F52" s="437" t="s">
        <v>424</v>
      </c>
      <c r="G52" s="571">
        <v>2</v>
      </c>
      <c r="H52" s="713">
        <f t="shared" ref="H52:H53" si="12">G52*30</f>
        <v>60</v>
      </c>
      <c r="I52" s="270">
        <v>4</v>
      </c>
      <c r="J52" s="535"/>
      <c r="K52" s="535"/>
      <c r="L52" s="450" t="s">
        <v>318</v>
      </c>
      <c r="M52" s="269">
        <f>H52-I52</f>
        <v>56</v>
      </c>
      <c r="N52" s="108"/>
      <c r="O52" s="131"/>
      <c r="P52" s="457"/>
      <c r="Q52" s="618"/>
      <c r="R52" s="109"/>
      <c r="S52" s="839" t="s">
        <v>318</v>
      </c>
      <c r="T52" s="109"/>
    </row>
    <row r="53" spans="1:20" s="421" customFormat="1" x14ac:dyDescent="0.25">
      <c r="A53" s="552" t="s">
        <v>163</v>
      </c>
      <c r="B53" s="573" t="s">
        <v>364</v>
      </c>
      <c r="C53" s="270">
        <v>6</v>
      </c>
      <c r="D53" s="535"/>
      <c r="E53" s="535"/>
      <c r="F53" s="440"/>
      <c r="G53" s="766">
        <v>5</v>
      </c>
      <c r="H53" s="713">
        <f t="shared" si="12"/>
        <v>150</v>
      </c>
      <c r="I53" s="108">
        <v>8</v>
      </c>
      <c r="J53" s="443" t="s">
        <v>325</v>
      </c>
      <c r="K53" s="443"/>
      <c r="L53" s="535" t="s">
        <v>326</v>
      </c>
      <c r="M53" s="269">
        <f>H53-I53</f>
        <v>142</v>
      </c>
      <c r="N53" s="226"/>
      <c r="O53" s="227"/>
      <c r="P53" s="836"/>
      <c r="Q53" s="226"/>
      <c r="R53" s="434"/>
      <c r="S53" s="225"/>
      <c r="T53" s="109" t="s">
        <v>314</v>
      </c>
    </row>
    <row r="54" spans="1:20" s="421" customFormat="1" x14ac:dyDescent="0.25">
      <c r="A54" s="1116" t="s">
        <v>164</v>
      </c>
      <c r="B54" s="572" t="s">
        <v>422</v>
      </c>
      <c r="C54" s="270"/>
      <c r="D54" s="535"/>
      <c r="E54" s="535"/>
      <c r="F54" s="440"/>
      <c r="G54" s="571">
        <f>G55+G56</f>
        <v>5</v>
      </c>
      <c r="H54" s="713">
        <f t="shared" ref="H54:H56" si="13">G54*30</f>
        <v>150</v>
      </c>
      <c r="I54" s="270"/>
      <c r="J54" s="535"/>
      <c r="K54" s="535"/>
      <c r="L54" s="535"/>
      <c r="M54" s="269"/>
      <c r="N54" s="226"/>
      <c r="O54" s="227"/>
      <c r="P54" s="836"/>
      <c r="Q54" s="226"/>
      <c r="R54" s="434"/>
      <c r="S54" s="225"/>
      <c r="T54" s="434"/>
    </row>
    <row r="55" spans="1:20" s="421" customFormat="1" hidden="1" x14ac:dyDescent="0.25">
      <c r="A55" s="1116"/>
      <c r="B55" s="276" t="s">
        <v>483</v>
      </c>
      <c r="C55" s="270"/>
      <c r="D55" s="535"/>
      <c r="E55" s="535"/>
      <c r="F55" s="440"/>
      <c r="G55" s="571"/>
      <c r="H55" s="713">
        <f t="shared" si="13"/>
        <v>0</v>
      </c>
      <c r="I55" s="270"/>
      <c r="J55" s="535"/>
      <c r="K55" s="535"/>
      <c r="L55" s="535"/>
      <c r="M55" s="269"/>
      <c r="N55" s="226"/>
      <c r="O55" s="227"/>
      <c r="P55" s="836"/>
      <c r="Q55" s="226"/>
      <c r="R55" s="434"/>
      <c r="S55" s="225"/>
      <c r="T55" s="434"/>
    </row>
    <row r="56" spans="1:20" s="421" customFormat="1" x14ac:dyDescent="0.25">
      <c r="A56" s="1116"/>
      <c r="B56" s="272" t="s">
        <v>198</v>
      </c>
      <c r="C56" s="270">
        <v>4</v>
      </c>
      <c r="D56" s="535"/>
      <c r="E56" s="535"/>
      <c r="F56" s="440"/>
      <c r="G56" s="571">
        <v>5</v>
      </c>
      <c r="H56" s="713">
        <f t="shared" si="13"/>
        <v>150</v>
      </c>
      <c r="I56" s="108">
        <v>8</v>
      </c>
      <c r="J56" s="443" t="s">
        <v>325</v>
      </c>
      <c r="K56" s="443"/>
      <c r="L56" s="535" t="s">
        <v>326</v>
      </c>
      <c r="M56" s="269">
        <f>H56-I56</f>
        <v>142</v>
      </c>
      <c r="N56" s="226"/>
      <c r="O56" s="227"/>
      <c r="P56" s="837"/>
      <c r="Q56" s="108"/>
      <c r="R56" s="109" t="s">
        <v>314</v>
      </c>
      <c r="S56" s="110"/>
      <c r="T56" s="434"/>
    </row>
    <row r="57" spans="1:20" s="420" customFormat="1" x14ac:dyDescent="0.25">
      <c r="A57" s="552" t="s">
        <v>165</v>
      </c>
      <c r="B57" s="757" t="s">
        <v>487</v>
      </c>
      <c r="C57" s="270"/>
      <c r="D57" s="535"/>
      <c r="E57" s="535"/>
      <c r="F57" s="269"/>
      <c r="G57" s="430">
        <v>6.5</v>
      </c>
      <c r="H57" s="713">
        <f t="shared" ref="H57:H64" si="14">G57*30</f>
        <v>195</v>
      </c>
      <c r="I57" s="270"/>
      <c r="J57" s="535"/>
      <c r="K57" s="535"/>
      <c r="L57" s="535"/>
      <c r="M57" s="269"/>
      <c r="N57" s="270"/>
      <c r="O57" s="535"/>
      <c r="P57" s="439"/>
      <c r="Q57" s="270"/>
      <c r="R57" s="269"/>
      <c r="S57" s="268"/>
      <c r="T57" s="269"/>
    </row>
    <row r="58" spans="1:20" s="420" customFormat="1" x14ac:dyDescent="0.25">
      <c r="A58" s="754" t="s">
        <v>166</v>
      </c>
      <c r="B58" s="573" t="s">
        <v>498</v>
      </c>
      <c r="C58" s="270">
        <v>6</v>
      </c>
      <c r="D58" s="535"/>
      <c r="E58" s="535"/>
      <c r="F58" s="269"/>
      <c r="G58" s="766">
        <v>5</v>
      </c>
      <c r="H58" s="713">
        <f t="shared" si="14"/>
        <v>150</v>
      </c>
      <c r="I58" s="108">
        <v>8</v>
      </c>
      <c r="J58" s="443" t="s">
        <v>325</v>
      </c>
      <c r="K58" s="443"/>
      <c r="L58" s="535" t="s">
        <v>326</v>
      </c>
      <c r="M58" s="269">
        <f>H58-I58</f>
        <v>142</v>
      </c>
      <c r="N58" s="226"/>
      <c r="O58" s="227"/>
      <c r="P58" s="836"/>
      <c r="Q58" s="226"/>
      <c r="R58" s="434"/>
      <c r="S58" s="225"/>
      <c r="T58" s="109" t="s">
        <v>314</v>
      </c>
    </row>
    <row r="59" spans="1:20" s="464" customFormat="1" x14ac:dyDescent="0.25">
      <c r="A59" s="1142" t="s">
        <v>167</v>
      </c>
      <c r="B59" s="546" t="s">
        <v>44</v>
      </c>
      <c r="C59" s="270"/>
      <c r="D59" s="535"/>
      <c r="E59" s="535"/>
      <c r="F59" s="440"/>
      <c r="G59" s="571">
        <f>G60+G61</f>
        <v>6</v>
      </c>
      <c r="H59" s="713">
        <f t="shared" si="14"/>
        <v>180</v>
      </c>
      <c r="I59" s="270"/>
      <c r="J59" s="535"/>
      <c r="K59" s="535"/>
      <c r="L59" s="535"/>
      <c r="M59" s="269"/>
      <c r="N59" s="226"/>
      <c r="O59" s="227"/>
      <c r="P59" s="836"/>
      <c r="Q59" s="226"/>
      <c r="R59" s="434"/>
      <c r="S59" s="225"/>
      <c r="T59" s="434"/>
    </row>
    <row r="60" spans="1:20" s="421" customFormat="1" hidden="1" x14ac:dyDescent="0.25">
      <c r="A60" s="1142"/>
      <c r="B60" s="276" t="s">
        <v>483</v>
      </c>
      <c r="C60" s="270"/>
      <c r="D60" s="535"/>
      <c r="E60" s="535"/>
      <c r="F60" s="440"/>
      <c r="G60" s="571">
        <v>0</v>
      </c>
      <c r="H60" s="713">
        <f t="shared" si="14"/>
        <v>0</v>
      </c>
      <c r="I60" s="270"/>
      <c r="J60" s="535"/>
      <c r="K60" s="535"/>
      <c r="L60" s="535"/>
      <c r="M60" s="269"/>
      <c r="N60" s="226"/>
      <c r="O60" s="227"/>
      <c r="P60" s="836"/>
      <c r="Q60" s="226"/>
      <c r="R60" s="434"/>
      <c r="S60" s="225"/>
      <c r="T60" s="434"/>
    </row>
    <row r="61" spans="1:20" s="421" customFormat="1" x14ac:dyDescent="0.25">
      <c r="A61" s="1142"/>
      <c r="B61" s="272" t="s">
        <v>198</v>
      </c>
      <c r="C61" s="270"/>
      <c r="D61" s="535">
        <v>1</v>
      </c>
      <c r="E61" s="535"/>
      <c r="F61" s="440"/>
      <c r="G61" s="571">
        <v>6</v>
      </c>
      <c r="H61" s="713">
        <f t="shared" si="14"/>
        <v>180</v>
      </c>
      <c r="I61" s="270">
        <v>8</v>
      </c>
      <c r="J61" s="443" t="s">
        <v>330</v>
      </c>
      <c r="K61" s="443"/>
      <c r="L61" s="443" t="s">
        <v>322</v>
      </c>
      <c r="M61" s="269">
        <f>H61-I61</f>
        <v>172</v>
      </c>
      <c r="N61" s="418" t="s">
        <v>316</v>
      </c>
      <c r="O61" s="227"/>
      <c r="P61" s="836"/>
      <c r="Q61" s="226"/>
      <c r="R61" s="434"/>
      <c r="S61" s="225"/>
      <c r="T61" s="434"/>
    </row>
    <row r="62" spans="1:20" s="420" customFormat="1" x14ac:dyDescent="0.25">
      <c r="A62" s="1191" t="s">
        <v>168</v>
      </c>
      <c r="B62" s="546" t="s">
        <v>434</v>
      </c>
      <c r="C62" s="270"/>
      <c r="D62" s="535"/>
      <c r="E62" s="535"/>
      <c r="F62" s="269"/>
      <c r="G62" s="274">
        <f>G63+G64</f>
        <v>5</v>
      </c>
      <c r="H62" s="713">
        <f t="shared" si="14"/>
        <v>150</v>
      </c>
      <c r="I62" s="270"/>
      <c r="J62" s="535"/>
      <c r="K62" s="535"/>
      <c r="L62" s="535"/>
      <c r="M62" s="269"/>
      <c r="N62" s="270"/>
      <c r="O62" s="535"/>
      <c r="P62" s="439"/>
      <c r="Q62" s="270"/>
      <c r="R62" s="269"/>
      <c r="S62" s="268"/>
      <c r="T62" s="269"/>
    </row>
    <row r="63" spans="1:20" s="420" customFormat="1" x14ac:dyDescent="0.25">
      <c r="A63" s="1192"/>
      <c r="B63" s="276" t="s">
        <v>483</v>
      </c>
      <c r="C63" s="270"/>
      <c r="D63" s="535"/>
      <c r="E63" s="535"/>
      <c r="F63" s="269"/>
      <c r="G63" s="274">
        <v>0</v>
      </c>
      <c r="H63" s="713">
        <f t="shared" si="14"/>
        <v>0</v>
      </c>
      <c r="I63" s="270"/>
      <c r="J63" s="535"/>
      <c r="K63" s="535"/>
      <c r="L63" s="535"/>
      <c r="M63" s="269"/>
      <c r="N63" s="270"/>
      <c r="O63" s="535"/>
      <c r="P63" s="439"/>
      <c r="Q63" s="270"/>
      <c r="R63" s="269"/>
      <c r="S63" s="268"/>
      <c r="T63" s="269"/>
    </row>
    <row r="64" spans="1:20" s="420" customFormat="1" x14ac:dyDescent="0.25">
      <c r="A64" s="1193"/>
      <c r="B64" s="272" t="s">
        <v>198</v>
      </c>
      <c r="C64" s="270">
        <v>3</v>
      </c>
      <c r="D64" s="535"/>
      <c r="E64" s="535"/>
      <c r="F64" s="269"/>
      <c r="G64" s="274">
        <v>5</v>
      </c>
      <c r="H64" s="713">
        <f t="shared" si="14"/>
        <v>150</v>
      </c>
      <c r="I64" s="270">
        <v>8</v>
      </c>
      <c r="J64" s="443" t="s">
        <v>325</v>
      </c>
      <c r="K64" s="443"/>
      <c r="L64" s="535" t="s">
        <v>326</v>
      </c>
      <c r="M64" s="269">
        <f>H64-I64</f>
        <v>142</v>
      </c>
      <c r="N64" s="270"/>
      <c r="O64" s="535"/>
      <c r="P64" s="439"/>
      <c r="Q64" s="108" t="s">
        <v>314</v>
      </c>
      <c r="R64" s="269"/>
      <c r="S64" s="268"/>
      <c r="T64" s="269"/>
    </row>
    <row r="65" spans="1:20" s="421" customFormat="1" ht="31.5" x14ac:dyDescent="0.25">
      <c r="A65" s="1194" t="s">
        <v>339</v>
      </c>
      <c r="B65" s="572" t="s">
        <v>355</v>
      </c>
      <c r="C65" s="270"/>
      <c r="D65" s="535"/>
      <c r="E65" s="535"/>
      <c r="F65" s="472"/>
      <c r="G65" s="571">
        <f>G66+G67</f>
        <v>6</v>
      </c>
      <c r="H65" s="713">
        <f t="shared" ref="H65:H67" si="15">G65*30</f>
        <v>180</v>
      </c>
      <c r="I65" s="270"/>
      <c r="J65" s="535"/>
      <c r="K65" s="535"/>
      <c r="L65" s="535"/>
      <c r="M65" s="269"/>
      <c r="N65" s="226"/>
      <c r="O65" s="227"/>
      <c r="P65" s="836"/>
      <c r="Q65" s="226"/>
      <c r="R65" s="434"/>
      <c r="S65" s="225"/>
      <c r="T65" s="434"/>
    </row>
    <row r="66" spans="1:20" s="421" customFormat="1" hidden="1" x14ac:dyDescent="0.25">
      <c r="A66" s="1195"/>
      <c r="B66" s="276" t="s">
        <v>483</v>
      </c>
      <c r="C66" s="270"/>
      <c r="D66" s="535"/>
      <c r="E66" s="535"/>
      <c r="F66" s="472"/>
      <c r="G66" s="571">
        <v>0</v>
      </c>
      <c r="H66" s="713">
        <f t="shared" si="15"/>
        <v>0</v>
      </c>
      <c r="I66" s="270"/>
      <c r="J66" s="535"/>
      <c r="K66" s="535"/>
      <c r="L66" s="535"/>
      <c r="M66" s="269"/>
      <c r="N66" s="226"/>
      <c r="O66" s="227"/>
      <c r="P66" s="836"/>
      <c r="Q66" s="226"/>
      <c r="R66" s="434"/>
      <c r="S66" s="225"/>
      <c r="T66" s="434"/>
    </row>
    <row r="67" spans="1:20" s="421" customFormat="1" x14ac:dyDescent="0.25">
      <c r="A67" s="1196"/>
      <c r="B67" s="272" t="s">
        <v>198</v>
      </c>
      <c r="C67" s="270">
        <v>5</v>
      </c>
      <c r="D67" s="535"/>
      <c r="E67" s="535"/>
      <c r="F67" s="472"/>
      <c r="G67" s="571">
        <v>6</v>
      </c>
      <c r="H67" s="713">
        <f t="shared" si="15"/>
        <v>180</v>
      </c>
      <c r="I67" s="270">
        <v>12</v>
      </c>
      <c r="J67" s="443" t="s">
        <v>325</v>
      </c>
      <c r="K67" s="535" t="s">
        <v>326</v>
      </c>
      <c r="L67" s="131"/>
      <c r="M67" s="269">
        <f>H67-I67</f>
        <v>168</v>
      </c>
      <c r="N67" s="226"/>
      <c r="O67" s="227"/>
      <c r="P67" s="836"/>
      <c r="Q67" s="435"/>
      <c r="R67" s="434"/>
      <c r="S67" s="110" t="s">
        <v>314</v>
      </c>
      <c r="T67" s="434"/>
    </row>
    <row r="68" spans="1:20" s="420" customFormat="1" x14ac:dyDescent="0.25">
      <c r="A68" s="754" t="s">
        <v>213</v>
      </c>
      <c r="B68" s="546" t="s">
        <v>488</v>
      </c>
      <c r="C68" s="270"/>
      <c r="D68" s="535"/>
      <c r="E68" s="535"/>
      <c r="F68" s="269"/>
      <c r="G68" s="274">
        <v>4</v>
      </c>
      <c r="H68" s="713">
        <f t="shared" ref="H68" si="16">G68*30</f>
        <v>120</v>
      </c>
      <c r="I68" s="270"/>
      <c r="J68" s="131"/>
      <c r="K68" s="131"/>
      <c r="L68" s="131"/>
      <c r="M68" s="109"/>
      <c r="N68" s="270"/>
      <c r="O68" s="535"/>
      <c r="P68" s="439"/>
      <c r="Q68" s="270"/>
      <c r="R68" s="269"/>
      <c r="S68" s="268"/>
      <c r="T68" s="269"/>
    </row>
    <row r="69" spans="1:20" s="420" customFormat="1" x14ac:dyDescent="0.25">
      <c r="A69" s="1194" t="s">
        <v>416</v>
      </c>
      <c r="B69" s="574" t="s">
        <v>202</v>
      </c>
      <c r="C69" s="477"/>
      <c r="D69" s="535"/>
      <c r="E69" s="535"/>
      <c r="F69" s="269"/>
      <c r="G69" s="571">
        <f>G70+G71</f>
        <v>5</v>
      </c>
      <c r="H69" s="713">
        <f t="shared" ref="H69:H81" si="17">G69*30</f>
        <v>150</v>
      </c>
      <c r="I69" s="270"/>
      <c r="J69" s="535"/>
      <c r="K69" s="535"/>
      <c r="L69" s="535"/>
      <c r="M69" s="269"/>
      <c r="N69" s="270"/>
      <c r="O69" s="535"/>
      <c r="P69" s="439"/>
      <c r="Q69" s="270"/>
      <c r="R69" s="269"/>
      <c r="S69" s="268"/>
      <c r="T69" s="269"/>
    </row>
    <row r="70" spans="1:20" s="420" customFormat="1" hidden="1" x14ac:dyDescent="0.25">
      <c r="A70" s="1195"/>
      <c r="B70" s="276" t="s">
        <v>483</v>
      </c>
      <c r="C70" s="477"/>
      <c r="D70" s="535"/>
      <c r="E70" s="535"/>
      <c r="F70" s="269"/>
      <c r="G70" s="571">
        <v>0</v>
      </c>
      <c r="H70" s="713">
        <f t="shared" si="17"/>
        <v>0</v>
      </c>
      <c r="I70" s="270"/>
      <c r="J70" s="535"/>
      <c r="K70" s="535"/>
      <c r="L70" s="535"/>
      <c r="M70" s="269"/>
      <c r="N70" s="270"/>
      <c r="O70" s="535"/>
      <c r="P70" s="439"/>
      <c r="Q70" s="270"/>
      <c r="R70" s="269"/>
      <c r="S70" s="268"/>
      <c r="T70" s="269"/>
    </row>
    <row r="71" spans="1:20" s="420" customFormat="1" x14ac:dyDescent="0.25">
      <c r="A71" s="1196"/>
      <c r="B71" s="272" t="s">
        <v>198</v>
      </c>
      <c r="C71" s="477"/>
      <c r="D71" s="535">
        <v>2</v>
      </c>
      <c r="E71" s="535"/>
      <c r="F71" s="269"/>
      <c r="G71" s="571">
        <v>5</v>
      </c>
      <c r="H71" s="713">
        <f t="shared" si="17"/>
        <v>150</v>
      </c>
      <c r="I71" s="270">
        <v>8</v>
      </c>
      <c r="J71" s="443" t="s">
        <v>330</v>
      </c>
      <c r="K71" s="443"/>
      <c r="L71" s="443" t="s">
        <v>322</v>
      </c>
      <c r="M71" s="269">
        <f>H71-I71</f>
        <v>142</v>
      </c>
      <c r="N71" s="270"/>
      <c r="O71" s="482"/>
      <c r="P71" s="534" t="s">
        <v>316</v>
      </c>
      <c r="Q71" s="270"/>
      <c r="R71" s="269"/>
      <c r="S71" s="268"/>
      <c r="T71" s="269"/>
    </row>
    <row r="72" spans="1:20" s="421" customFormat="1" x14ac:dyDescent="0.25">
      <c r="A72" s="1191" t="s">
        <v>214</v>
      </c>
      <c r="B72" s="573" t="s">
        <v>347</v>
      </c>
      <c r="C72" s="477"/>
      <c r="D72" s="535"/>
      <c r="E72" s="535"/>
      <c r="F72" s="269"/>
      <c r="G72" s="571">
        <f>G73+G74</f>
        <v>6</v>
      </c>
      <c r="H72" s="713">
        <f t="shared" si="17"/>
        <v>180</v>
      </c>
      <c r="I72" s="270"/>
      <c r="J72" s="535"/>
      <c r="K72" s="535"/>
      <c r="L72" s="535"/>
      <c r="M72" s="269"/>
      <c r="N72" s="270"/>
      <c r="O72" s="482"/>
      <c r="P72" s="439"/>
      <c r="Q72" s="270"/>
      <c r="R72" s="269"/>
      <c r="S72" s="268"/>
      <c r="T72" s="269"/>
    </row>
    <row r="73" spans="1:20" s="420" customFormat="1" hidden="1" x14ac:dyDescent="0.25">
      <c r="A73" s="1192"/>
      <c r="B73" s="478" t="s">
        <v>483</v>
      </c>
      <c r="C73" s="477"/>
      <c r="D73" s="535"/>
      <c r="E73" s="535"/>
      <c r="F73" s="269"/>
      <c r="G73" s="571">
        <v>0</v>
      </c>
      <c r="H73" s="713">
        <f t="shared" si="17"/>
        <v>0</v>
      </c>
      <c r="I73" s="270"/>
      <c r="J73" s="535"/>
      <c r="K73" s="535"/>
      <c r="L73" s="535"/>
      <c r="M73" s="269"/>
      <c r="N73" s="270"/>
      <c r="O73" s="482"/>
      <c r="P73" s="439"/>
      <c r="Q73" s="270"/>
      <c r="R73" s="269"/>
      <c r="S73" s="268"/>
      <c r="T73" s="269"/>
    </row>
    <row r="74" spans="1:20" s="419" customFormat="1" x14ac:dyDescent="0.25">
      <c r="A74" s="1193"/>
      <c r="B74" s="272" t="s">
        <v>198</v>
      </c>
      <c r="C74" s="477">
        <v>2</v>
      </c>
      <c r="D74" s="535"/>
      <c r="E74" s="535"/>
      <c r="F74" s="269"/>
      <c r="G74" s="571">
        <v>6</v>
      </c>
      <c r="H74" s="713">
        <f t="shared" si="17"/>
        <v>180</v>
      </c>
      <c r="I74" s="270">
        <v>8</v>
      </c>
      <c r="J74" s="443" t="s">
        <v>325</v>
      </c>
      <c r="K74" s="443"/>
      <c r="L74" s="535" t="s">
        <v>326</v>
      </c>
      <c r="M74" s="269">
        <f>H74-I74</f>
        <v>172</v>
      </c>
      <c r="N74" s="270"/>
      <c r="O74" s="482"/>
      <c r="P74" s="457" t="s">
        <v>314</v>
      </c>
      <c r="Q74" s="270"/>
      <c r="R74" s="269"/>
      <c r="S74" s="268"/>
      <c r="T74" s="269"/>
    </row>
    <row r="75" spans="1:20" s="420" customFormat="1" x14ac:dyDescent="0.25">
      <c r="A75" s="754" t="s">
        <v>418</v>
      </c>
      <c r="B75" s="573" t="s">
        <v>343</v>
      </c>
      <c r="C75" s="270"/>
      <c r="D75" s="535"/>
      <c r="E75" s="535"/>
      <c r="F75" s="269"/>
      <c r="G75" s="571">
        <f>G76+G77+G78</f>
        <v>8</v>
      </c>
      <c r="H75" s="713">
        <f t="shared" si="17"/>
        <v>240</v>
      </c>
      <c r="I75" s="270"/>
      <c r="J75" s="535"/>
      <c r="K75" s="535"/>
      <c r="L75" s="535"/>
      <c r="M75" s="269"/>
      <c r="N75" s="270"/>
      <c r="O75" s="535"/>
      <c r="P75" s="439"/>
      <c r="Q75" s="270"/>
      <c r="R75" s="269"/>
      <c r="S75" s="268"/>
      <c r="T75" s="269"/>
    </row>
    <row r="76" spans="1:20" s="420" customFormat="1" x14ac:dyDescent="0.25">
      <c r="A76" s="1189" t="s">
        <v>256</v>
      </c>
      <c r="B76" s="276" t="s">
        <v>483</v>
      </c>
      <c r="C76" s="270"/>
      <c r="D76" s="535"/>
      <c r="E76" s="535"/>
      <c r="F76" s="269"/>
      <c r="G76" s="571">
        <v>1</v>
      </c>
      <c r="H76" s="713">
        <f t="shared" si="17"/>
        <v>30</v>
      </c>
      <c r="I76" s="270"/>
      <c r="J76" s="535"/>
      <c r="K76" s="535"/>
      <c r="L76" s="535"/>
      <c r="M76" s="269"/>
      <c r="N76" s="270"/>
      <c r="O76" s="535"/>
      <c r="P76" s="439"/>
      <c r="Q76" s="270"/>
      <c r="R76" s="269"/>
      <c r="S76" s="268"/>
      <c r="T76" s="269"/>
    </row>
    <row r="77" spans="1:20" s="420" customFormat="1" x14ac:dyDescent="0.25">
      <c r="A77" s="1190"/>
      <c r="B77" s="272" t="s">
        <v>198</v>
      </c>
      <c r="C77" s="758" t="s">
        <v>162</v>
      </c>
      <c r="D77" s="752"/>
      <c r="E77" s="752"/>
      <c r="F77" s="759"/>
      <c r="G77" s="571">
        <v>5</v>
      </c>
      <c r="H77" s="713">
        <f t="shared" si="17"/>
        <v>150</v>
      </c>
      <c r="I77" s="270">
        <v>8</v>
      </c>
      <c r="J77" s="443" t="s">
        <v>325</v>
      </c>
      <c r="K77" s="443"/>
      <c r="L77" s="535" t="s">
        <v>326</v>
      </c>
      <c r="M77" s="269">
        <f>H77-I77</f>
        <v>142</v>
      </c>
      <c r="N77" s="108" t="s">
        <v>314</v>
      </c>
      <c r="O77" s="629"/>
      <c r="P77" s="457"/>
      <c r="Q77" s="108"/>
      <c r="R77" s="109"/>
      <c r="S77" s="110"/>
      <c r="T77" s="109"/>
    </row>
    <row r="78" spans="1:20" s="421" customFormat="1" x14ac:dyDescent="0.25">
      <c r="A78" s="465" t="s">
        <v>417</v>
      </c>
      <c r="B78" s="277" t="s">
        <v>346</v>
      </c>
      <c r="C78" s="477"/>
      <c r="D78" s="535"/>
      <c r="E78" s="535"/>
      <c r="F78" s="269" t="s">
        <v>421</v>
      </c>
      <c r="G78" s="571">
        <v>2</v>
      </c>
      <c r="H78" s="713">
        <f t="shared" si="17"/>
        <v>60</v>
      </c>
      <c r="I78" s="270">
        <v>4</v>
      </c>
      <c r="J78" s="443"/>
      <c r="K78" s="535"/>
      <c r="L78" s="450" t="s">
        <v>318</v>
      </c>
      <c r="M78" s="269">
        <f>H78-I78</f>
        <v>56</v>
      </c>
      <c r="N78" s="108"/>
      <c r="O78" s="131"/>
      <c r="P78" s="770" t="s">
        <v>318</v>
      </c>
      <c r="Q78" s="108"/>
      <c r="R78" s="109"/>
      <c r="S78" s="110"/>
      <c r="T78" s="109"/>
    </row>
    <row r="79" spans="1:20" s="421" customFormat="1" x14ac:dyDescent="0.25">
      <c r="A79" s="1191" t="s">
        <v>419</v>
      </c>
      <c r="B79" s="576" t="s">
        <v>428</v>
      </c>
      <c r="C79" s="477"/>
      <c r="D79" s="535"/>
      <c r="E79" s="535"/>
      <c r="F79" s="269"/>
      <c r="G79" s="798">
        <f>G80+G81</f>
        <v>5</v>
      </c>
      <c r="H79" s="713">
        <f t="shared" si="17"/>
        <v>150</v>
      </c>
      <c r="I79" s="270"/>
      <c r="J79" s="443"/>
      <c r="K79" s="535"/>
      <c r="L79" s="450"/>
      <c r="M79" s="269"/>
      <c r="N79" s="108"/>
      <c r="O79" s="131"/>
      <c r="P79" s="770"/>
      <c r="Q79" s="108"/>
      <c r="R79" s="109"/>
      <c r="S79" s="110"/>
      <c r="T79" s="109"/>
    </row>
    <row r="80" spans="1:20" s="421" customFormat="1" hidden="1" x14ac:dyDescent="0.25">
      <c r="A80" s="1192"/>
      <c r="B80" s="276" t="s">
        <v>483</v>
      </c>
      <c r="C80" s="477"/>
      <c r="D80" s="535"/>
      <c r="E80" s="535"/>
      <c r="F80" s="269"/>
      <c r="G80" s="274"/>
      <c r="H80" s="713">
        <f t="shared" si="17"/>
        <v>0</v>
      </c>
      <c r="I80" s="270"/>
      <c r="J80" s="443"/>
      <c r="K80" s="535"/>
      <c r="L80" s="450"/>
      <c r="M80" s="269"/>
      <c r="N80" s="108"/>
      <c r="O80" s="131"/>
      <c r="P80" s="770"/>
      <c r="Q80" s="108"/>
      <c r="R80" s="109"/>
      <c r="S80" s="110"/>
      <c r="T80" s="109"/>
    </row>
    <row r="81" spans="1:20" s="421" customFormat="1" x14ac:dyDescent="0.25">
      <c r="A81" s="1193"/>
      <c r="B81" s="272" t="s">
        <v>198</v>
      </c>
      <c r="C81" s="475">
        <v>6</v>
      </c>
      <c r="D81" s="116"/>
      <c r="E81" s="116"/>
      <c r="F81" s="437"/>
      <c r="G81" s="274">
        <v>5</v>
      </c>
      <c r="H81" s="713">
        <f t="shared" si="17"/>
        <v>150</v>
      </c>
      <c r="I81" s="270">
        <v>8</v>
      </c>
      <c r="J81" s="443" t="s">
        <v>325</v>
      </c>
      <c r="K81" s="443"/>
      <c r="L81" s="535" t="s">
        <v>326</v>
      </c>
      <c r="M81" s="269">
        <f>H81-I81</f>
        <v>142</v>
      </c>
      <c r="N81" s="108"/>
      <c r="O81" s="131"/>
      <c r="P81" s="457"/>
      <c r="Q81" s="108"/>
      <c r="R81" s="109"/>
      <c r="S81" s="110"/>
      <c r="T81" s="109" t="s">
        <v>314</v>
      </c>
    </row>
    <row r="82" spans="1:20" s="420" customFormat="1" x14ac:dyDescent="0.25">
      <c r="A82" s="1191" t="s">
        <v>420</v>
      </c>
      <c r="B82" s="757" t="s">
        <v>37</v>
      </c>
      <c r="C82" s="270"/>
      <c r="D82" s="535"/>
      <c r="E82" s="535"/>
      <c r="F82" s="269"/>
      <c r="G82" s="274">
        <f>G83+G84</f>
        <v>6</v>
      </c>
      <c r="H82" s="713">
        <f t="shared" ref="H82:H93" si="18">G82*30</f>
        <v>180</v>
      </c>
      <c r="I82" s="270"/>
      <c r="J82" s="535"/>
      <c r="K82" s="535"/>
      <c r="L82" s="535"/>
      <c r="M82" s="269"/>
      <c r="N82" s="270"/>
      <c r="O82" s="535"/>
      <c r="P82" s="439"/>
      <c r="Q82" s="270"/>
      <c r="R82" s="269"/>
      <c r="S82" s="268"/>
      <c r="T82" s="269"/>
    </row>
    <row r="83" spans="1:20" s="420" customFormat="1" hidden="1" x14ac:dyDescent="0.25">
      <c r="A83" s="1192"/>
      <c r="B83" s="276" t="s">
        <v>483</v>
      </c>
      <c r="C83" s="270"/>
      <c r="D83" s="535"/>
      <c r="E83" s="535"/>
      <c r="F83" s="269"/>
      <c r="G83" s="274">
        <v>0</v>
      </c>
      <c r="H83" s="713">
        <f t="shared" si="18"/>
        <v>0</v>
      </c>
      <c r="I83" s="270"/>
      <c r="J83" s="535"/>
      <c r="K83" s="535"/>
      <c r="L83" s="535"/>
      <c r="M83" s="269"/>
      <c r="N83" s="270"/>
      <c r="O83" s="535"/>
      <c r="P83" s="439"/>
      <c r="Q83" s="270"/>
      <c r="R83" s="269"/>
      <c r="S83" s="268"/>
      <c r="T83" s="269"/>
    </row>
    <row r="84" spans="1:20" s="422" customFormat="1" x14ac:dyDescent="0.25">
      <c r="A84" s="1193"/>
      <c r="B84" s="272" t="s">
        <v>198</v>
      </c>
      <c r="C84" s="270"/>
      <c r="D84" s="535">
        <v>2</v>
      </c>
      <c r="E84" s="535"/>
      <c r="F84" s="269"/>
      <c r="G84" s="274">
        <v>6</v>
      </c>
      <c r="H84" s="713">
        <f t="shared" si="18"/>
        <v>180</v>
      </c>
      <c r="I84" s="270">
        <v>8</v>
      </c>
      <c r="J84" s="131" t="s">
        <v>314</v>
      </c>
      <c r="K84" s="443"/>
      <c r="L84" s="443"/>
      <c r="M84" s="269">
        <f>H84-I84</f>
        <v>172</v>
      </c>
      <c r="N84" s="270"/>
      <c r="O84" s="535"/>
      <c r="P84" s="457" t="s">
        <v>314</v>
      </c>
      <c r="Q84" s="270"/>
      <c r="R84" s="269"/>
      <c r="S84" s="268"/>
      <c r="T84" s="269"/>
    </row>
    <row r="85" spans="1:20" s="544" customFormat="1" x14ac:dyDescent="0.25">
      <c r="A85" s="1191" t="s">
        <v>500</v>
      </c>
      <c r="B85" s="546" t="s">
        <v>350</v>
      </c>
      <c r="C85" s="270"/>
      <c r="D85" s="535"/>
      <c r="E85" s="535"/>
      <c r="F85" s="269"/>
      <c r="G85" s="274">
        <f>G86+G87</f>
        <v>5</v>
      </c>
      <c r="H85" s="713">
        <f t="shared" ref="H85:H87" si="19">G85*30</f>
        <v>150</v>
      </c>
      <c r="I85" s="270"/>
      <c r="J85" s="535"/>
      <c r="K85" s="535"/>
      <c r="L85" s="535"/>
      <c r="M85" s="269"/>
      <c r="N85" s="270"/>
      <c r="O85" s="535"/>
      <c r="P85" s="534"/>
      <c r="Q85" s="270"/>
      <c r="R85" s="269"/>
      <c r="S85" s="268"/>
      <c r="T85" s="269"/>
    </row>
    <row r="86" spans="1:20" s="544" customFormat="1" hidden="1" x14ac:dyDescent="0.25">
      <c r="A86" s="1192"/>
      <c r="B86" s="272" t="s">
        <v>483</v>
      </c>
      <c r="C86" s="270"/>
      <c r="D86" s="535"/>
      <c r="E86" s="535"/>
      <c r="F86" s="269"/>
      <c r="G86" s="274">
        <v>0</v>
      </c>
      <c r="H86" s="713">
        <f t="shared" si="19"/>
        <v>0</v>
      </c>
      <c r="I86" s="270"/>
      <c r="J86" s="535"/>
      <c r="K86" s="535"/>
      <c r="L86" s="535"/>
      <c r="M86" s="269"/>
      <c r="N86" s="270"/>
      <c r="O86" s="535"/>
      <c r="P86" s="534"/>
      <c r="Q86" s="270"/>
      <c r="R86" s="269"/>
      <c r="S86" s="268"/>
      <c r="T86" s="269"/>
    </row>
    <row r="87" spans="1:20" s="544" customFormat="1" x14ac:dyDescent="0.25">
      <c r="A87" s="1193"/>
      <c r="B87" s="272" t="s">
        <v>198</v>
      </c>
      <c r="C87" s="270">
        <v>2</v>
      </c>
      <c r="D87" s="535"/>
      <c r="E87" s="535"/>
      <c r="F87" s="269"/>
      <c r="G87" s="274">
        <v>5</v>
      </c>
      <c r="H87" s="713">
        <f t="shared" si="19"/>
        <v>150</v>
      </c>
      <c r="I87" s="270">
        <v>8</v>
      </c>
      <c r="J87" s="443" t="s">
        <v>325</v>
      </c>
      <c r="K87" s="443"/>
      <c r="L87" s="535" t="s">
        <v>326</v>
      </c>
      <c r="M87" s="269">
        <f>H87-I87</f>
        <v>142</v>
      </c>
      <c r="N87" s="270"/>
      <c r="O87" s="535"/>
      <c r="P87" s="457" t="s">
        <v>314</v>
      </c>
      <c r="Q87" s="108"/>
      <c r="R87" s="109"/>
      <c r="S87" s="110"/>
      <c r="T87" s="109"/>
    </row>
    <row r="88" spans="1:20" s="544" customFormat="1" x14ac:dyDescent="0.25">
      <c r="A88" s="754" t="s">
        <v>501</v>
      </c>
      <c r="B88" s="546" t="s">
        <v>353</v>
      </c>
      <c r="C88" s="270"/>
      <c r="D88" s="535"/>
      <c r="E88" s="535"/>
      <c r="F88" s="269"/>
      <c r="G88" s="274">
        <f>G89+G90+G91</f>
        <v>7</v>
      </c>
      <c r="H88" s="713">
        <f t="shared" ref="H88:H91" si="20">G88*30</f>
        <v>210</v>
      </c>
      <c r="I88" s="270"/>
      <c r="J88" s="535"/>
      <c r="K88" s="535"/>
      <c r="L88" s="535"/>
      <c r="M88" s="269"/>
      <c r="N88" s="270"/>
      <c r="O88" s="535"/>
      <c r="P88" s="457"/>
      <c r="Q88" s="108"/>
      <c r="R88" s="109"/>
      <c r="S88" s="110"/>
      <c r="T88" s="109"/>
    </row>
    <row r="89" spans="1:20" s="544" customFormat="1" hidden="1" x14ac:dyDescent="0.25">
      <c r="A89" s="755"/>
      <c r="B89" s="272" t="s">
        <v>483</v>
      </c>
      <c r="C89" s="270"/>
      <c r="D89" s="535"/>
      <c r="E89" s="535"/>
      <c r="F89" s="269"/>
      <c r="G89" s="274">
        <v>0</v>
      </c>
      <c r="H89" s="713">
        <f t="shared" si="20"/>
        <v>0</v>
      </c>
      <c r="I89" s="270"/>
      <c r="J89" s="535"/>
      <c r="K89" s="535"/>
      <c r="L89" s="535"/>
      <c r="M89" s="269"/>
      <c r="N89" s="270"/>
      <c r="O89" s="535"/>
      <c r="P89" s="457"/>
      <c r="Q89" s="108"/>
      <c r="R89" s="109"/>
      <c r="S89" s="110"/>
      <c r="T89" s="109"/>
    </row>
    <row r="90" spans="1:20" s="544" customFormat="1" x14ac:dyDescent="0.25">
      <c r="A90" s="755" t="s">
        <v>502</v>
      </c>
      <c r="B90" s="272" t="s">
        <v>198</v>
      </c>
      <c r="C90" s="270">
        <v>3</v>
      </c>
      <c r="D90" s="535"/>
      <c r="E90" s="535"/>
      <c r="F90" s="269"/>
      <c r="G90" s="274">
        <v>5</v>
      </c>
      <c r="H90" s="713">
        <f t="shared" si="20"/>
        <v>150</v>
      </c>
      <c r="I90" s="270">
        <v>8</v>
      </c>
      <c r="J90" s="443" t="s">
        <v>325</v>
      </c>
      <c r="K90" s="443"/>
      <c r="L90" s="535" t="s">
        <v>326</v>
      </c>
      <c r="M90" s="269">
        <f>H90-I90</f>
        <v>142</v>
      </c>
      <c r="N90" s="270"/>
      <c r="O90" s="535"/>
      <c r="P90" s="457"/>
      <c r="Q90" s="108" t="s">
        <v>314</v>
      </c>
      <c r="R90" s="109"/>
      <c r="S90" s="110"/>
      <c r="T90" s="109"/>
    </row>
    <row r="91" spans="1:20" s="544" customFormat="1" ht="16.5" thickBot="1" x14ac:dyDescent="0.3">
      <c r="A91" s="756" t="s">
        <v>503</v>
      </c>
      <c r="B91" s="579" t="s">
        <v>365</v>
      </c>
      <c r="C91" s="674"/>
      <c r="D91" s="643"/>
      <c r="E91" s="643"/>
      <c r="F91" s="721" t="s">
        <v>415</v>
      </c>
      <c r="G91" s="786">
        <v>2</v>
      </c>
      <c r="H91" s="714">
        <f t="shared" si="20"/>
        <v>60</v>
      </c>
      <c r="I91" s="674">
        <v>4</v>
      </c>
      <c r="J91" s="683"/>
      <c r="K91" s="683"/>
      <c r="L91" s="587" t="s">
        <v>318</v>
      </c>
      <c r="M91" s="721">
        <f>H91-I91</f>
        <v>56</v>
      </c>
      <c r="N91" s="674"/>
      <c r="O91" s="643"/>
      <c r="P91" s="792"/>
      <c r="Q91" s="737"/>
      <c r="R91" s="622" t="s">
        <v>318</v>
      </c>
      <c r="S91" s="718"/>
      <c r="T91" s="684"/>
    </row>
    <row r="92" spans="1:20" ht="16.5" thickBot="1" x14ac:dyDescent="0.3">
      <c r="A92" s="1109" t="s">
        <v>486</v>
      </c>
      <c r="B92" s="1110"/>
      <c r="C92" s="1110"/>
      <c r="D92" s="1110"/>
      <c r="E92" s="1110"/>
      <c r="F92" s="1110"/>
      <c r="G92" s="749">
        <f>G50+G55+G60+G63+G66+G68+G57+G70+G73+G76+G80+G83+G86+G89</f>
        <v>12.5</v>
      </c>
      <c r="H92" s="750">
        <f t="shared" si="18"/>
        <v>375</v>
      </c>
      <c r="I92" s="750"/>
      <c r="J92" s="750"/>
      <c r="K92" s="750"/>
      <c r="L92" s="750"/>
      <c r="M92" s="750"/>
      <c r="N92" s="750"/>
      <c r="O92" s="750"/>
      <c r="P92" s="750"/>
      <c r="Q92" s="750"/>
      <c r="R92" s="750"/>
      <c r="S92" s="750"/>
      <c r="T92" s="751"/>
    </row>
    <row r="93" spans="1:20" ht="16.5" thickBot="1" x14ac:dyDescent="0.3">
      <c r="A93" s="1111" t="s">
        <v>211</v>
      </c>
      <c r="B93" s="1112"/>
      <c r="C93" s="1112"/>
      <c r="D93" s="1112"/>
      <c r="E93" s="1112"/>
      <c r="F93" s="1112"/>
      <c r="G93" s="663">
        <f>G51+G52+G53+G56+G58+G61+G64+G67+G71+G74+G77+G78+G81+G84+G87+G90+G91</f>
        <v>79</v>
      </c>
      <c r="H93" s="664">
        <f t="shared" si="18"/>
        <v>2370</v>
      </c>
      <c r="I93" s="663">
        <f>SUM(I49:I91)</f>
        <v>128</v>
      </c>
      <c r="J93" s="665" t="s">
        <v>529</v>
      </c>
      <c r="K93" s="566" t="s">
        <v>326</v>
      </c>
      <c r="L93" s="665" t="s">
        <v>530</v>
      </c>
      <c r="M93" s="666">
        <f>H93-I93</f>
        <v>2242</v>
      </c>
      <c r="N93" s="840" t="s">
        <v>320</v>
      </c>
      <c r="O93" s="840"/>
      <c r="P93" s="840" t="s">
        <v>528</v>
      </c>
      <c r="Q93" s="840" t="s">
        <v>441</v>
      </c>
      <c r="R93" s="840" t="s">
        <v>317</v>
      </c>
      <c r="S93" s="840" t="s">
        <v>319</v>
      </c>
      <c r="T93" s="841" t="s">
        <v>438</v>
      </c>
    </row>
    <row r="94" spans="1:20" ht="16.5" thickBot="1" x14ac:dyDescent="0.3">
      <c r="A94" s="1102" t="s">
        <v>169</v>
      </c>
      <c r="B94" s="1103"/>
      <c r="C94" s="1103"/>
      <c r="D94" s="1103"/>
      <c r="E94" s="1103"/>
      <c r="F94" s="1103"/>
      <c r="G94" s="823">
        <f>G92+G93</f>
        <v>91.5</v>
      </c>
      <c r="H94" s="823">
        <f>H92+H93</f>
        <v>2745</v>
      </c>
      <c r="I94" s="824"/>
      <c r="J94" s="824"/>
      <c r="K94" s="824"/>
      <c r="L94" s="824"/>
      <c r="M94" s="824"/>
      <c r="N94" s="824"/>
      <c r="O94" s="824"/>
      <c r="P94" s="824"/>
      <c r="Q94" s="824"/>
      <c r="R94" s="824"/>
      <c r="S94" s="824"/>
      <c r="T94" s="825"/>
    </row>
    <row r="95" spans="1:20" ht="16.5" thickBot="1" x14ac:dyDescent="0.3">
      <c r="A95" s="1104" t="s">
        <v>170</v>
      </c>
      <c r="B95" s="1105"/>
      <c r="C95" s="1105"/>
      <c r="D95" s="1105"/>
      <c r="E95" s="1105"/>
      <c r="F95" s="1105"/>
      <c r="G95" s="1105"/>
      <c r="H95" s="1105"/>
      <c r="I95" s="1105"/>
      <c r="J95" s="1105"/>
      <c r="K95" s="1105"/>
      <c r="L95" s="1105"/>
      <c r="M95" s="1105"/>
      <c r="N95" s="1105"/>
      <c r="O95" s="1105"/>
      <c r="P95" s="1105"/>
      <c r="Q95" s="1105"/>
      <c r="R95" s="1105"/>
      <c r="S95" s="1105"/>
      <c r="T95" s="1106"/>
    </row>
    <row r="96" spans="1:20" ht="16.5" thickBot="1" x14ac:dyDescent="0.3">
      <c r="A96" s="553" t="s">
        <v>495</v>
      </c>
      <c r="B96" s="826" t="s">
        <v>45</v>
      </c>
      <c r="C96" s="554"/>
      <c r="D96" s="554" t="s">
        <v>335</v>
      </c>
      <c r="E96" s="554"/>
      <c r="F96" s="554"/>
      <c r="G96" s="489">
        <v>6</v>
      </c>
      <c r="H96" s="664">
        <f>G96*30</f>
        <v>180</v>
      </c>
      <c r="I96" s="489"/>
      <c r="J96" s="489"/>
      <c r="K96" s="489"/>
      <c r="L96" s="489"/>
      <c r="M96" s="489">
        <v>180</v>
      </c>
      <c r="N96" s="827"/>
      <c r="O96" s="827"/>
      <c r="P96" s="827"/>
      <c r="Q96" s="827"/>
      <c r="R96" s="827"/>
      <c r="S96" s="827"/>
      <c r="T96" s="828"/>
    </row>
    <row r="97" spans="1:20" s="104" customFormat="1" ht="16.5" thickBot="1" x14ac:dyDescent="0.3">
      <c r="A97" s="1111" t="s">
        <v>486</v>
      </c>
      <c r="B97" s="1112"/>
      <c r="C97" s="1112"/>
      <c r="D97" s="1112"/>
      <c r="E97" s="1112"/>
      <c r="F97" s="1112"/>
      <c r="G97" s="827"/>
      <c r="H97" s="827"/>
      <c r="I97" s="645"/>
      <c r="J97" s="645"/>
      <c r="K97" s="645"/>
      <c r="L97" s="645"/>
      <c r="M97" s="645"/>
      <c r="N97" s="696"/>
      <c r="O97" s="696"/>
      <c r="P97" s="829"/>
      <c r="Q97" s="696"/>
      <c r="R97" s="696"/>
      <c r="S97" s="696"/>
      <c r="T97" s="697"/>
    </row>
    <row r="98" spans="1:20" s="104" customFormat="1" ht="16.5" thickBot="1" x14ac:dyDescent="0.3">
      <c r="A98" s="1111" t="s">
        <v>211</v>
      </c>
      <c r="B98" s="1112"/>
      <c r="C98" s="1112"/>
      <c r="D98" s="1112"/>
      <c r="E98" s="1112"/>
      <c r="F98" s="1112"/>
      <c r="G98" s="827">
        <f>G96</f>
        <v>6</v>
      </c>
      <c r="H98" s="827">
        <f>G98*30</f>
        <v>180</v>
      </c>
      <c r="I98" s="827">
        <f>I96</f>
        <v>0</v>
      </c>
      <c r="J98" s="827">
        <f t="shared" ref="J98:T98" si="21">J96</f>
        <v>0</v>
      </c>
      <c r="K98" s="827">
        <f t="shared" si="21"/>
        <v>0</v>
      </c>
      <c r="L98" s="827">
        <f t="shared" si="21"/>
        <v>0</v>
      </c>
      <c r="M98" s="827">
        <f t="shared" si="21"/>
        <v>180</v>
      </c>
      <c r="N98" s="827">
        <f t="shared" si="21"/>
        <v>0</v>
      </c>
      <c r="O98" s="827">
        <f t="shared" si="21"/>
        <v>0</v>
      </c>
      <c r="P98" s="827">
        <f t="shared" si="21"/>
        <v>0</v>
      </c>
      <c r="Q98" s="827">
        <f t="shared" si="21"/>
        <v>0</v>
      </c>
      <c r="R98" s="827">
        <f t="shared" si="21"/>
        <v>0</v>
      </c>
      <c r="S98" s="827">
        <f t="shared" si="21"/>
        <v>0</v>
      </c>
      <c r="T98" s="827">
        <f t="shared" si="21"/>
        <v>0</v>
      </c>
    </row>
    <row r="99" spans="1:20" s="104" customFormat="1" ht="16.5" thickBot="1" x14ac:dyDescent="0.3">
      <c r="A99" s="1107" t="s">
        <v>171</v>
      </c>
      <c r="B99" s="1108"/>
      <c r="C99" s="1108"/>
      <c r="D99" s="1108"/>
      <c r="E99" s="1108"/>
      <c r="F99" s="1108"/>
      <c r="G99" s="830">
        <f>G97+G98</f>
        <v>6</v>
      </c>
      <c r="H99" s="830">
        <f>H97+H98</f>
        <v>180</v>
      </c>
      <c r="I99" s="831"/>
      <c r="J99" s="831"/>
      <c r="K99" s="831"/>
      <c r="L99" s="831"/>
      <c r="M99" s="831"/>
      <c r="N99" s="831"/>
      <c r="O99" s="831"/>
      <c r="P99" s="831"/>
      <c r="Q99" s="831"/>
      <c r="R99" s="831"/>
      <c r="S99" s="831"/>
      <c r="T99" s="832"/>
    </row>
    <row r="100" spans="1:20" ht="16.5" thickBot="1" x14ac:dyDescent="0.3">
      <c r="A100" s="1178" t="s">
        <v>533</v>
      </c>
      <c r="B100" s="1179"/>
      <c r="C100" s="1179"/>
      <c r="D100" s="1179"/>
      <c r="E100" s="1179"/>
      <c r="F100" s="1179"/>
      <c r="G100" s="1179"/>
      <c r="H100" s="1179"/>
      <c r="I100" s="1179"/>
      <c r="J100" s="1179"/>
      <c r="K100" s="1179"/>
      <c r="L100" s="1179"/>
      <c r="M100" s="1179"/>
      <c r="N100" s="1179"/>
      <c r="O100" s="1179"/>
      <c r="P100" s="1179"/>
      <c r="Q100" s="1179"/>
      <c r="R100" s="1179"/>
      <c r="S100" s="1179"/>
      <c r="T100" s="1179"/>
    </row>
    <row r="101" spans="1:20" s="104" customFormat="1" ht="16.5" thickBot="1" x14ac:dyDescent="0.3">
      <c r="A101" s="556" t="s">
        <v>215</v>
      </c>
      <c r="B101" s="555" t="s">
        <v>481</v>
      </c>
      <c r="C101" s="649"/>
      <c r="D101" s="650"/>
      <c r="E101" s="557"/>
      <c r="F101" s="646"/>
      <c r="G101" s="489">
        <v>6</v>
      </c>
      <c r="H101" s="651">
        <f>G101*30</f>
        <v>180</v>
      </c>
      <c r="I101" s="652">
        <f>J101+K101+L101</f>
        <v>0</v>
      </c>
      <c r="J101" s="653"/>
      <c r="K101" s="653"/>
      <c r="L101" s="653"/>
      <c r="M101" s="654">
        <f>H101-I101</f>
        <v>180</v>
      </c>
      <c r="N101" s="655"/>
      <c r="O101" s="655"/>
      <c r="P101" s="655"/>
      <c r="Q101" s="655"/>
      <c r="R101" s="655"/>
      <c r="S101" s="655"/>
      <c r="T101" s="656"/>
    </row>
    <row r="102" spans="1:20" s="104" customFormat="1" ht="16.5" thickBot="1" x14ac:dyDescent="0.3">
      <c r="A102" s="1180" t="s">
        <v>172</v>
      </c>
      <c r="B102" s="1181"/>
      <c r="C102" s="1181"/>
      <c r="D102" s="1181"/>
      <c r="E102" s="1181"/>
      <c r="F102" s="1181"/>
      <c r="G102" s="489">
        <f>SUM(G101:G101)</f>
        <v>6</v>
      </c>
      <c r="H102" s="657">
        <f>SUM(H101:H101)</f>
        <v>180</v>
      </c>
      <c r="I102" s="657">
        <f>I101</f>
        <v>0</v>
      </c>
      <c r="J102" s="657">
        <f>J101</f>
        <v>0</v>
      </c>
      <c r="K102" s="657">
        <f>K101</f>
        <v>0</v>
      </c>
      <c r="L102" s="657">
        <f>L101</f>
        <v>0</v>
      </c>
      <c r="M102" s="657">
        <f>SUM(M101:M101)</f>
        <v>180</v>
      </c>
      <c r="N102" s="657">
        <f>N101</f>
        <v>0</v>
      </c>
      <c r="O102" s="657"/>
      <c r="P102" s="657">
        <f>P101</f>
        <v>0</v>
      </c>
      <c r="Q102" s="657">
        <f>Q101</f>
        <v>0</v>
      </c>
      <c r="R102" s="657">
        <f>R101</f>
        <v>0</v>
      </c>
      <c r="S102" s="657">
        <f>S101</f>
        <v>0</v>
      </c>
      <c r="T102" s="658">
        <f>T101</f>
        <v>0</v>
      </c>
    </row>
    <row r="103" spans="1:20" s="104" customFormat="1" ht="16.5" thickBot="1" x14ac:dyDescent="0.3">
      <c r="A103" s="1182" t="s">
        <v>504</v>
      </c>
      <c r="B103" s="1183"/>
      <c r="C103" s="1183"/>
      <c r="D103" s="1183"/>
      <c r="E103" s="1183"/>
      <c r="F103" s="1183"/>
      <c r="G103" s="489">
        <f>G92+G97+G45</f>
        <v>52.5</v>
      </c>
      <c r="H103" s="489">
        <f>H92+H97+H45</f>
        <v>1575</v>
      </c>
      <c r="I103" s="657"/>
      <c r="J103" s="657"/>
      <c r="K103" s="657"/>
      <c r="L103" s="657"/>
      <c r="M103" s="657"/>
      <c r="N103" s="657"/>
      <c r="O103" s="657"/>
      <c r="P103" s="657"/>
      <c r="Q103" s="657"/>
      <c r="R103" s="657"/>
      <c r="S103" s="657"/>
      <c r="T103" s="658"/>
    </row>
    <row r="104" spans="1:20" s="104" customFormat="1" ht="16.5" thickBot="1" x14ac:dyDescent="0.3">
      <c r="A104" s="1182" t="s">
        <v>219</v>
      </c>
      <c r="B104" s="1183"/>
      <c r="C104" s="1183"/>
      <c r="D104" s="1183"/>
      <c r="E104" s="1183"/>
      <c r="F104" s="1183"/>
      <c r="G104" s="489">
        <f>G93+G98+G46+G102</f>
        <v>126</v>
      </c>
      <c r="H104" s="489">
        <f>H93+H98+H46+H102</f>
        <v>3780</v>
      </c>
      <c r="I104" s="489">
        <f>I93+I98+I46+I102</f>
        <v>144</v>
      </c>
      <c r="J104" s="554" t="s">
        <v>531</v>
      </c>
      <c r="K104" s="554" t="s">
        <v>523</v>
      </c>
      <c r="L104" s="554" t="s">
        <v>532</v>
      </c>
      <c r="M104" s="489">
        <f>M93+M98+M46+M102</f>
        <v>3636</v>
      </c>
      <c r="N104" s="489"/>
      <c r="O104" s="489"/>
      <c r="P104" s="489"/>
      <c r="Q104" s="489"/>
      <c r="R104" s="489"/>
      <c r="S104" s="657"/>
      <c r="T104" s="658"/>
    </row>
    <row r="105" spans="1:20" ht="16.5" thickBot="1" x14ac:dyDescent="0.3">
      <c r="A105" s="1182" t="s">
        <v>173</v>
      </c>
      <c r="B105" s="1183"/>
      <c r="C105" s="1183"/>
      <c r="D105" s="1183"/>
      <c r="E105" s="1183"/>
      <c r="F105" s="1183"/>
      <c r="G105" s="659">
        <f>G103+G104</f>
        <v>178.5</v>
      </c>
      <c r="H105" s="659">
        <f>H103+H104</f>
        <v>5355</v>
      </c>
      <c r="I105" s="593"/>
      <c r="J105" s="593"/>
      <c r="K105" s="593"/>
      <c r="L105" s="593"/>
      <c r="M105" s="593"/>
      <c r="N105" s="593"/>
      <c r="O105" s="593"/>
      <c r="P105" s="593"/>
      <c r="Q105" s="593"/>
      <c r="R105" s="593"/>
      <c r="S105" s="593"/>
      <c r="T105" s="594"/>
    </row>
    <row r="106" spans="1:20" x14ac:dyDescent="0.25">
      <c r="A106" s="1184" t="s">
        <v>174</v>
      </c>
      <c r="B106" s="1185"/>
      <c r="C106" s="1185"/>
      <c r="D106" s="1185"/>
      <c r="E106" s="1185"/>
      <c r="F106" s="1185"/>
      <c r="G106" s="1185"/>
      <c r="H106" s="1185"/>
      <c r="I106" s="1185"/>
      <c r="J106" s="1185"/>
      <c r="K106" s="1185"/>
      <c r="L106" s="1185"/>
      <c r="M106" s="1185"/>
      <c r="N106" s="1185"/>
      <c r="O106" s="1185"/>
      <c r="P106" s="1185"/>
      <c r="Q106" s="1185"/>
      <c r="R106" s="1185"/>
      <c r="S106" s="1185"/>
      <c r="T106" s="1185"/>
    </row>
    <row r="107" spans="1:20" ht="16.5" thickBot="1" x14ac:dyDescent="0.3">
      <c r="A107" s="1186" t="s">
        <v>175</v>
      </c>
      <c r="B107" s="1187"/>
      <c r="C107" s="1187"/>
      <c r="D107" s="1187"/>
      <c r="E107" s="1187"/>
      <c r="F107" s="1187"/>
      <c r="G107" s="1187"/>
      <c r="H107" s="1187"/>
      <c r="I107" s="1187"/>
      <c r="J107" s="1187"/>
      <c r="K107" s="1187"/>
      <c r="L107" s="1187"/>
      <c r="M107" s="1187"/>
      <c r="N107" s="1187"/>
      <c r="O107" s="1187"/>
      <c r="P107" s="1187"/>
      <c r="Q107" s="1187"/>
      <c r="R107" s="1187"/>
      <c r="S107" s="1187"/>
      <c r="T107" s="1187"/>
    </row>
    <row r="108" spans="1:20" ht="16.5" thickBot="1" x14ac:dyDescent="0.3">
      <c r="A108" s="595" t="s">
        <v>176</v>
      </c>
      <c r="B108" s="598" t="s">
        <v>77</v>
      </c>
      <c r="C108" s="600"/>
      <c r="D108" s="584"/>
      <c r="E108" s="584"/>
      <c r="F108" s="585"/>
      <c r="G108" s="603"/>
      <c r="H108" s="542"/>
      <c r="I108" s="600"/>
      <c r="J108" s="584"/>
      <c r="K108" s="584"/>
      <c r="L108" s="584"/>
      <c r="M108" s="611"/>
      <c r="N108" s="600"/>
      <c r="O108" s="584"/>
      <c r="P108" s="585"/>
      <c r="Q108" s="600"/>
      <c r="R108" s="585"/>
      <c r="S108" s="600"/>
      <c r="T108" s="585"/>
    </row>
    <row r="109" spans="1:20" s="420" customFormat="1" x14ac:dyDescent="0.25">
      <c r="A109" s="1136" t="s">
        <v>203</v>
      </c>
      <c r="B109" s="599" t="s">
        <v>505</v>
      </c>
      <c r="C109" s="452"/>
      <c r="D109" s="453"/>
      <c r="E109" s="453"/>
      <c r="F109" s="558"/>
      <c r="G109" s="605">
        <f>G110+G111</f>
        <v>3.5</v>
      </c>
      <c r="H109" s="608">
        <f t="shared" ref="H109:H114" si="22">G109*30</f>
        <v>105</v>
      </c>
      <c r="I109" s="560"/>
      <c r="J109" s="561"/>
      <c r="K109" s="561"/>
      <c r="L109" s="561"/>
      <c r="M109" s="614"/>
      <c r="N109" s="452"/>
      <c r="O109" s="453"/>
      <c r="P109" s="558"/>
      <c r="Q109" s="452"/>
      <c r="R109" s="558"/>
      <c r="S109" s="452"/>
      <c r="T109" s="558"/>
    </row>
    <row r="110" spans="1:20" s="420" customFormat="1" x14ac:dyDescent="0.25">
      <c r="A110" s="1137"/>
      <c r="B110" s="438" t="s">
        <v>483</v>
      </c>
      <c r="C110" s="456"/>
      <c r="D110" s="111"/>
      <c r="E110" s="111"/>
      <c r="F110" s="455"/>
      <c r="G110" s="112">
        <v>2.5</v>
      </c>
      <c r="H110" s="609">
        <f t="shared" si="22"/>
        <v>75</v>
      </c>
      <c r="I110" s="474"/>
      <c r="J110" s="113"/>
      <c r="K110" s="113"/>
      <c r="L110" s="113"/>
      <c r="M110" s="570"/>
      <c r="N110" s="456"/>
      <c r="O110" s="111"/>
      <c r="P110" s="455"/>
      <c r="Q110" s="456"/>
      <c r="R110" s="455"/>
      <c r="S110" s="456"/>
      <c r="T110" s="455"/>
    </row>
    <row r="111" spans="1:20" s="420" customFormat="1" x14ac:dyDescent="0.25">
      <c r="A111" s="1137"/>
      <c r="B111" s="272" t="s">
        <v>198</v>
      </c>
      <c r="C111" s="456"/>
      <c r="D111" s="111">
        <v>3</v>
      </c>
      <c r="E111" s="111"/>
      <c r="F111" s="455"/>
      <c r="G111" s="112">
        <v>1</v>
      </c>
      <c r="H111" s="609">
        <f t="shared" si="22"/>
        <v>30</v>
      </c>
      <c r="I111" s="474">
        <f>I114</f>
        <v>8</v>
      </c>
      <c r="J111" s="113" t="s">
        <v>313</v>
      </c>
      <c r="K111" s="113">
        <f>'[1]Семестровка -ввод данных'!U20</f>
        <v>0</v>
      </c>
      <c r="L111" s="113" t="str">
        <f>'[1]Семестровка -ввод данных'!V105</f>
        <v>2/0</v>
      </c>
      <c r="M111" s="570">
        <f>H111-I111</f>
        <v>22</v>
      </c>
      <c r="N111" s="456"/>
      <c r="O111" s="111"/>
      <c r="P111" s="455"/>
      <c r="Q111" s="456" t="s">
        <v>313</v>
      </c>
      <c r="R111" s="455"/>
      <c r="S111" s="456"/>
      <c r="T111" s="455"/>
    </row>
    <row r="112" spans="1:20" s="420" customFormat="1" x14ac:dyDescent="0.25">
      <c r="A112" s="1137"/>
      <c r="B112" s="574" t="s">
        <v>506</v>
      </c>
      <c r="C112" s="456"/>
      <c r="D112" s="111"/>
      <c r="E112" s="111"/>
      <c r="F112" s="455"/>
      <c r="G112" s="564">
        <f>G113+G114</f>
        <v>3.5</v>
      </c>
      <c r="H112" s="609">
        <f t="shared" si="22"/>
        <v>105</v>
      </c>
      <c r="I112" s="474">
        <f>J112+K112+L112</f>
        <v>0</v>
      </c>
      <c r="J112" s="113"/>
      <c r="K112" s="113"/>
      <c r="L112" s="113"/>
      <c r="M112" s="570"/>
      <c r="N112" s="456"/>
      <c r="O112" s="111"/>
      <c r="P112" s="455"/>
      <c r="Q112" s="456"/>
      <c r="R112" s="455"/>
      <c r="S112" s="456"/>
      <c r="T112" s="455"/>
    </row>
    <row r="113" spans="1:20" s="420" customFormat="1" x14ac:dyDescent="0.25">
      <c r="A113" s="1137"/>
      <c r="B113" s="438" t="s">
        <v>483</v>
      </c>
      <c r="C113" s="456"/>
      <c r="D113" s="111"/>
      <c r="E113" s="111"/>
      <c r="F113" s="455"/>
      <c r="G113" s="112">
        <v>2.5</v>
      </c>
      <c r="H113" s="609">
        <f t="shared" si="22"/>
        <v>75</v>
      </c>
      <c r="I113" s="474"/>
      <c r="J113" s="113"/>
      <c r="K113" s="113"/>
      <c r="L113" s="113"/>
      <c r="M113" s="570"/>
      <c r="N113" s="456"/>
      <c r="O113" s="111"/>
      <c r="P113" s="455"/>
      <c r="Q113" s="456"/>
      <c r="R113" s="455"/>
      <c r="S113" s="456"/>
      <c r="T113" s="455"/>
    </row>
    <row r="114" spans="1:20" s="420" customFormat="1" ht="16.5" thickBot="1" x14ac:dyDescent="0.3">
      <c r="A114" s="1138"/>
      <c r="B114" s="579" t="s">
        <v>198</v>
      </c>
      <c r="C114" s="601"/>
      <c r="D114" s="586">
        <v>3</v>
      </c>
      <c r="E114" s="586"/>
      <c r="F114" s="588"/>
      <c r="G114" s="604">
        <v>1</v>
      </c>
      <c r="H114" s="610">
        <f t="shared" si="22"/>
        <v>30</v>
      </c>
      <c r="I114" s="612">
        <f>'[1]Семестровка -ввод данных'!AF108</f>
        <v>8</v>
      </c>
      <c r="J114" s="583" t="str">
        <f>'[1]Семестровка -ввод данных'!T108</f>
        <v>6/0</v>
      </c>
      <c r="K114" s="583">
        <f>'[1]Семестровка -ввод данных'!U23</f>
        <v>0</v>
      </c>
      <c r="L114" s="583" t="str">
        <f>'[1]Семестровка -ввод данных'!V108</f>
        <v>2/0</v>
      </c>
      <c r="M114" s="615">
        <f>H114-I114</f>
        <v>22</v>
      </c>
      <c r="N114" s="601"/>
      <c r="O114" s="586"/>
      <c r="P114" s="588"/>
      <c r="Q114" s="601" t="s">
        <v>313</v>
      </c>
      <c r="R114" s="622"/>
      <c r="S114" s="601"/>
      <c r="T114" s="588"/>
    </row>
    <row r="115" spans="1:20" s="420" customFormat="1" x14ac:dyDescent="0.25">
      <c r="A115" s="1136" t="s">
        <v>204</v>
      </c>
      <c r="B115" s="599" t="s">
        <v>489</v>
      </c>
      <c r="C115" s="452"/>
      <c r="D115" s="453"/>
      <c r="E115" s="453"/>
      <c r="F115" s="558"/>
      <c r="G115" s="605">
        <v>4</v>
      </c>
      <c r="H115" s="608">
        <f>G115*30</f>
        <v>120</v>
      </c>
      <c r="I115" s="560"/>
      <c r="J115" s="561"/>
      <c r="K115" s="561"/>
      <c r="L115" s="561"/>
      <c r="M115" s="614"/>
      <c r="N115" s="452"/>
      <c r="O115" s="453"/>
      <c r="P115" s="558"/>
      <c r="Q115" s="452"/>
      <c r="R115" s="558"/>
      <c r="S115" s="452"/>
      <c r="T115" s="558"/>
    </row>
    <row r="116" spans="1:20" s="420" customFormat="1" ht="32.25" thickBot="1" x14ac:dyDescent="0.3">
      <c r="A116" s="1138"/>
      <c r="B116" s="577" t="s">
        <v>507</v>
      </c>
      <c r="C116" s="601"/>
      <c r="D116" s="586"/>
      <c r="E116" s="586"/>
      <c r="F116" s="588"/>
      <c r="G116" s="606">
        <v>4</v>
      </c>
      <c r="H116" s="610">
        <f>G116*30</f>
        <v>120</v>
      </c>
      <c r="I116" s="612"/>
      <c r="J116" s="583"/>
      <c r="K116" s="583"/>
      <c r="L116" s="583"/>
      <c r="M116" s="615"/>
      <c r="N116" s="790"/>
      <c r="O116" s="449"/>
      <c r="P116" s="698"/>
      <c r="Q116" s="601"/>
      <c r="R116" s="588"/>
      <c r="S116" s="601"/>
      <c r="T116" s="588"/>
    </row>
    <row r="117" spans="1:20" s="421" customFormat="1" x14ac:dyDescent="0.25">
      <c r="A117" s="1136" t="s">
        <v>216</v>
      </c>
      <c r="B117" s="599" t="s">
        <v>15</v>
      </c>
      <c r="C117" s="452"/>
      <c r="D117" s="453"/>
      <c r="E117" s="453"/>
      <c r="F117" s="558"/>
      <c r="G117" s="605">
        <f>G118</f>
        <v>3</v>
      </c>
      <c r="H117" s="608">
        <f>G117*30</f>
        <v>90</v>
      </c>
      <c r="I117" s="560">
        <f>J117+K117+L117</f>
        <v>0</v>
      </c>
      <c r="J117" s="561"/>
      <c r="K117" s="561"/>
      <c r="L117" s="561"/>
      <c r="M117" s="614"/>
      <c r="N117" s="452"/>
      <c r="O117" s="453"/>
      <c r="P117" s="558"/>
      <c r="Q117" s="596"/>
      <c r="R117" s="558"/>
      <c r="S117" s="452"/>
      <c r="T117" s="558"/>
    </row>
    <row r="118" spans="1:20" s="421" customFormat="1" x14ac:dyDescent="0.25">
      <c r="A118" s="1137"/>
      <c r="B118" s="272" t="s">
        <v>198</v>
      </c>
      <c r="C118" s="456"/>
      <c r="D118" s="111">
        <v>2</v>
      </c>
      <c r="E118" s="111"/>
      <c r="F118" s="455"/>
      <c r="G118" s="112">
        <v>3</v>
      </c>
      <c r="H118" s="609">
        <f t="shared" ref="H118:H124" si="23">G118*30</f>
        <v>90</v>
      </c>
      <c r="I118" s="474">
        <v>4</v>
      </c>
      <c r="J118" s="113"/>
      <c r="K118" s="113"/>
      <c r="L118" s="450" t="s">
        <v>313</v>
      </c>
      <c r="M118" s="570">
        <f>H118-I118</f>
        <v>86</v>
      </c>
      <c r="N118" s="618"/>
      <c r="O118" s="111"/>
      <c r="P118" s="567" t="s">
        <v>313</v>
      </c>
      <c r="Q118" s="454"/>
      <c r="R118" s="455"/>
      <c r="S118" s="456"/>
      <c r="T118" s="455"/>
    </row>
    <row r="119" spans="1:20" s="421" customFormat="1" x14ac:dyDescent="0.25">
      <c r="A119" s="1137"/>
      <c r="B119" s="551" t="s">
        <v>199</v>
      </c>
      <c r="C119" s="456"/>
      <c r="D119" s="111"/>
      <c r="E119" s="111"/>
      <c r="F119" s="455"/>
      <c r="G119" s="564">
        <f>G120</f>
        <v>3</v>
      </c>
      <c r="H119" s="609">
        <f t="shared" si="23"/>
        <v>90</v>
      </c>
      <c r="I119" s="474"/>
      <c r="J119" s="113"/>
      <c r="K119" s="113"/>
      <c r="L119" s="113"/>
      <c r="M119" s="570"/>
      <c r="N119" s="456"/>
      <c r="O119" s="111"/>
      <c r="P119" s="455"/>
      <c r="Q119" s="454"/>
      <c r="R119" s="455"/>
      <c r="S119" s="456"/>
      <c r="T119" s="455"/>
    </row>
    <row r="120" spans="1:20" s="421" customFormat="1" ht="16.5" thickBot="1" x14ac:dyDescent="0.3">
      <c r="A120" s="1138"/>
      <c r="B120" s="579" t="s">
        <v>198</v>
      </c>
      <c r="C120" s="601"/>
      <c r="D120" s="586">
        <v>2</v>
      </c>
      <c r="E120" s="586"/>
      <c r="F120" s="588"/>
      <c r="G120" s="604">
        <f>G118</f>
        <v>3</v>
      </c>
      <c r="H120" s="610">
        <f t="shared" si="23"/>
        <v>90</v>
      </c>
      <c r="I120" s="612">
        <v>4</v>
      </c>
      <c r="J120" s="583" t="str">
        <f>L118</f>
        <v>4/0</v>
      </c>
      <c r="K120" s="583"/>
      <c r="L120" s="583">
        <f>J118</f>
        <v>0</v>
      </c>
      <c r="M120" s="615">
        <f>H120-I120</f>
        <v>86</v>
      </c>
      <c r="N120" s="619"/>
      <c r="O120" s="586"/>
      <c r="P120" s="622" t="s">
        <v>313</v>
      </c>
      <c r="Q120" s="597"/>
      <c r="R120" s="588"/>
      <c r="S120" s="601"/>
      <c r="T120" s="588"/>
    </row>
    <row r="121" spans="1:20" s="421" customFormat="1" x14ac:dyDescent="0.25">
      <c r="A121" s="1136" t="s">
        <v>217</v>
      </c>
      <c r="B121" s="599" t="s">
        <v>15</v>
      </c>
      <c r="C121" s="452"/>
      <c r="D121" s="453"/>
      <c r="E121" s="453"/>
      <c r="F121" s="558"/>
      <c r="G121" s="605">
        <f>G122</f>
        <v>4</v>
      </c>
      <c r="H121" s="608">
        <f t="shared" si="23"/>
        <v>120</v>
      </c>
      <c r="I121" s="560"/>
      <c r="J121" s="561"/>
      <c r="K121" s="561"/>
      <c r="L121" s="561"/>
      <c r="M121" s="614"/>
      <c r="N121" s="445"/>
      <c r="O121" s="446"/>
      <c r="P121" s="447"/>
      <c r="Q121" s="452"/>
      <c r="R121" s="558"/>
      <c r="S121" s="452"/>
      <c r="T121" s="558"/>
    </row>
    <row r="122" spans="1:20" s="421" customFormat="1" x14ac:dyDescent="0.25">
      <c r="A122" s="1137"/>
      <c r="B122" s="272" t="s">
        <v>198</v>
      </c>
      <c r="C122" s="456"/>
      <c r="D122" s="111">
        <v>3</v>
      </c>
      <c r="E122" s="111"/>
      <c r="F122" s="455"/>
      <c r="G122" s="112">
        <v>4</v>
      </c>
      <c r="H122" s="609">
        <f t="shared" si="23"/>
        <v>120</v>
      </c>
      <c r="I122" s="456">
        <v>4</v>
      </c>
      <c r="J122" s="113"/>
      <c r="K122" s="113"/>
      <c r="L122" s="450" t="s">
        <v>313</v>
      </c>
      <c r="M122" s="570">
        <f>H122-I122</f>
        <v>116</v>
      </c>
      <c r="N122" s="456"/>
      <c r="O122" s="111"/>
      <c r="P122" s="455"/>
      <c r="Q122" s="618" t="s">
        <v>313</v>
      </c>
      <c r="R122" s="567"/>
      <c r="S122" s="456"/>
      <c r="T122" s="455"/>
    </row>
    <row r="123" spans="1:20" s="421" customFormat="1" x14ac:dyDescent="0.25">
      <c r="A123" s="1137"/>
      <c r="B123" s="551" t="s">
        <v>200</v>
      </c>
      <c r="C123" s="456"/>
      <c r="D123" s="111"/>
      <c r="E123" s="111"/>
      <c r="F123" s="455"/>
      <c r="G123" s="564">
        <f>G124</f>
        <v>4</v>
      </c>
      <c r="H123" s="609">
        <f t="shared" si="23"/>
        <v>120</v>
      </c>
      <c r="I123" s="474"/>
      <c r="J123" s="113"/>
      <c r="K123" s="113"/>
      <c r="L123" s="113"/>
      <c r="M123" s="570"/>
      <c r="N123" s="456"/>
      <c r="O123" s="111"/>
      <c r="P123" s="455"/>
      <c r="Q123" s="456"/>
      <c r="R123" s="455"/>
      <c r="S123" s="456"/>
      <c r="T123" s="455"/>
    </row>
    <row r="124" spans="1:20" s="421" customFormat="1" ht="16.5" thickBot="1" x14ac:dyDescent="0.3">
      <c r="A124" s="1138"/>
      <c r="B124" s="579" t="s">
        <v>198</v>
      </c>
      <c r="C124" s="601"/>
      <c r="D124" s="586">
        <f>D122</f>
        <v>3</v>
      </c>
      <c r="E124" s="586"/>
      <c r="F124" s="588"/>
      <c r="G124" s="604">
        <v>4</v>
      </c>
      <c r="H124" s="610">
        <f t="shared" si="23"/>
        <v>120</v>
      </c>
      <c r="I124" s="612">
        <v>4</v>
      </c>
      <c r="J124" s="583" t="str">
        <f>L122</f>
        <v>4/0</v>
      </c>
      <c r="K124" s="583"/>
      <c r="L124" s="583">
        <f>J122</f>
        <v>0</v>
      </c>
      <c r="M124" s="615">
        <f>H124-I124</f>
        <v>116</v>
      </c>
      <c r="N124" s="601"/>
      <c r="O124" s="586"/>
      <c r="P124" s="588"/>
      <c r="Q124" s="619" t="s">
        <v>313</v>
      </c>
      <c r="R124" s="622"/>
      <c r="S124" s="601"/>
      <c r="T124" s="588"/>
    </row>
    <row r="125" spans="1:20" s="420" customFormat="1" x14ac:dyDescent="0.25">
      <c r="A125" s="1136" t="s">
        <v>218</v>
      </c>
      <c r="B125" s="599" t="s">
        <v>15</v>
      </c>
      <c r="C125" s="452"/>
      <c r="D125" s="453"/>
      <c r="E125" s="453"/>
      <c r="F125" s="558"/>
      <c r="G125" s="605">
        <f>G126</f>
        <v>3</v>
      </c>
      <c r="H125" s="608">
        <f t="shared" ref="H125:H135" si="24">G125*30</f>
        <v>90</v>
      </c>
      <c r="I125" s="560"/>
      <c r="J125" s="561"/>
      <c r="K125" s="561"/>
      <c r="L125" s="561"/>
      <c r="M125" s="614"/>
      <c r="N125" s="452"/>
      <c r="O125" s="453"/>
      <c r="P125" s="558"/>
      <c r="Q125" s="452"/>
      <c r="R125" s="558"/>
      <c r="S125" s="452"/>
      <c r="T125" s="558"/>
    </row>
    <row r="126" spans="1:20" s="420" customFormat="1" x14ac:dyDescent="0.25">
      <c r="A126" s="1137"/>
      <c r="B126" s="272" t="s">
        <v>198</v>
      </c>
      <c r="C126" s="456"/>
      <c r="D126" s="111">
        <v>5</v>
      </c>
      <c r="E126" s="111"/>
      <c r="F126" s="455"/>
      <c r="G126" s="112">
        <v>3</v>
      </c>
      <c r="H126" s="609">
        <f t="shared" si="24"/>
        <v>90</v>
      </c>
      <c r="I126" s="474">
        <v>4</v>
      </c>
      <c r="J126" s="113"/>
      <c r="K126" s="113"/>
      <c r="L126" s="450" t="s">
        <v>313</v>
      </c>
      <c r="M126" s="570">
        <f>H126-I126</f>
        <v>86</v>
      </c>
      <c r="N126" s="456"/>
      <c r="O126" s="111"/>
      <c r="P126" s="455"/>
      <c r="Q126" s="456"/>
      <c r="R126" s="455"/>
      <c r="S126" s="618" t="s">
        <v>313</v>
      </c>
      <c r="T126" s="455"/>
    </row>
    <row r="127" spans="1:20" s="420" customFormat="1" x14ac:dyDescent="0.25">
      <c r="A127" s="1137"/>
      <c r="B127" s="551" t="s">
        <v>205</v>
      </c>
      <c r="C127" s="456"/>
      <c r="D127" s="111"/>
      <c r="E127" s="111"/>
      <c r="F127" s="455"/>
      <c r="G127" s="564">
        <f>G125</f>
        <v>3</v>
      </c>
      <c r="H127" s="609">
        <f t="shared" si="24"/>
        <v>90</v>
      </c>
      <c r="I127" s="474"/>
      <c r="J127" s="113"/>
      <c r="K127" s="113"/>
      <c r="L127" s="113"/>
      <c r="M127" s="570"/>
      <c r="N127" s="456"/>
      <c r="O127" s="111"/>
      <c r="P127" s="455"/>
      <c r="Q127" s="456"/>
      <c r="R127" s="455"/>
      <c r="S127" s="456"/>
      <c r="T127" s="455"/>
    </row>
    <row r="128" spans="1:20" s="420" customFormat="1" ht="16.5" thickBot="1" x14ac:dyDescent="0.3">
      <c r="A128" s="1138"/>
      <c r="B128" s="579" t="s">
        <v>198</v>
      </c>
      <c r="C128" s="601"/>
      <c r="D128" s="586">
        <f>D126</f>
        <v>5</v>
      </c>
      <c r="E128" s="586"/>
      <c r="F128" s="588"/>
      <c r="G128" s="604">
        <f>G126</f>
        <v>3</v>
      </c>
      <c r="H128" s="610">
        <f t="shared" si="24"/>
        <v>90</v>
      </c>
      <c r="I128" s="612">
        <v>4</v>
      </c>
      <c r="J128" s="583" t="str">
        <f>L126</f>
        <v>4/0</v>
      </c>
      <c r="K128" s="583"/>
      <c r="L128" s="583">
        <f>J126</f>
        <v>0</v>
      </c>
      <c r="M128" s="615">
        <f>H128-I128</f>
        <v>86</v>
      </c>
      <c r="N128" s="601"/>
      <c r="O128" s="586"/>
      <c r="P128" s="588"/>
      <c r="Q128" s="601"/>
      <c r="R128" s="588"/>
      <c r="S128" s="619" t="s">
        <v>313</v>
      </c>
      <c r="T128" s="588"/>
    </row>
    <row r="129" spans="1:20" s="420" customFormat="1" x14ac:dyDescent="0.25">
      <c r="A129" s="1136" t="s">
        <v>333</v>
      </c>
      <c r="B129" s="599" t="s">
        <v>15</v>
      </c>
      <c r="C129" s="452"/>
      <c r="D129" s="453"/>
      <c r="E129" s="453"/>
      <c r="F129" s="558"/>
      <c r="G129" s="605">
        <f>G130</f>
        <v>3</v>
      </c>
      <c r="H129" s="608">
        <f t="shared" si="24"/>
        <v>90</v>
      </c>
      <c r="I129" s="560"/>
      <c r="J129" s="561"/>
      <c r="K129" s="561"/>
      <c r="L129" s="561"/>
      <c r="M129" s="614"/>
      <c r="N129" s="452"/>
      <c r="O129" s="453"/>
      <c r="P129" s="558"/>
      <c r="Q129" s="452"/>
      <c r="R129" s="558"/>
      <c r="S129" s="582"/>
      <c r="T129" s="558"/>
    </row>
    <row r="130" spans="1:20" s="420" customFormat="1" x14ac:dyDescent="0.25">
      <c r="A130" s="1137"/>
      <c r="B130" s="272" t="s">
        <v>198</v>
      </c>
      <c r="C130" s="456"/>
      <c r="D130" s="111">
        <v>6</v>
      </c>
      <c r="E130" s="111"/>
      <c r="F130" s="455"/>
      <c r="G130" s="112">
        <v>3</v>
      </c>
      <c r="H130" s="609">
        <f t="shared" si="24"/>
        <v>90</v>
      </c>
      <c r="I130" s="474">
        <v>4</v>
      </c>
      <c r="J130" s="113"/>
      <c r="K130" s="113"/>
      <c r="L130" s="450" t="s">
        <v>313</v>
      </c>
      <c r="M130" s="570">
        <f>H130-I130</f>
        <v>86</v>
      </c>
      <c r="N130" s="456"/>
      <c r="O130" s="111"/>
      <c r="P130" s="455"/>
      <c r="Q130" s="456"/>
      <c r="R130" s="455"/>
      <c r="S130" s="618"/>
      <c r="T130" s="567" t="s">
        <v>313</v>
      </c>
    </row>
    <row r="131" spans="1:20" s="420" customFormat="1" x14ac:dyDescent="0.25">
      <c r="A131" s="1137"/>
      <c r="B131" s="551" t="s">
        <v>508</v>
      </c>
      <c r="C131" s="456"/>
      <c r="D131" s="111"/>
      <c r="E131" s="111"/>
      <c r="F131" s="455"/>
      <c r="G131" s="564">
        <f>G132</f>
        <v>3</v>
      </c>
      <c r="H131" s="609">
        <f t="shared" si="24"/>
        <v>90</v>
      </c>
      <c r="I131" s="474"/>
      <c r="J131" s="113"/>
      <c r="K131" s="113"/>
      <c r="L131" s="113"/>
      <c r="M131" s="570"/>
      <c r="N131" s="456"/>
      <c r="O131" s="111"/>
      <c r="P131" s="455"/>
      <c r="Q131" s="456"/>
      <c r="R131" s="455"/>
      <c r="S131" s="618"/>
      <c r="T131" s="455"/>
    </row>
    <row r="132" spans="1:20" s="420" customFormat="1" ht="16.5" thickBot="1" x14ac:dyDescent="0.3">
      <c r="A132" s="1138"/>
      <c r="B132" s="579" t="s">
        <v>198</v>
      </c>
      <c r="C132" s="601"/>
      <c r="D132" s="586">
        <v>6</v>
      </c>
      <c r="E132" s="586"/>
      <c r="F132" s="588"/>
      <c r="G132" s="604">
        <v>3</v>
      </c>
      <c r="H132" s="610">
        <f t="shared" si="24"/>
        <v>90</v>
      </c>
      <c r="I132" s="612">
        <v>4</v>
      </c>
      <c r="J132" s="583" t="str">
        <f>L130</f>
        <v>4/0</v>
      </c>
      <c r="K132" s="583"/>
      <c r="L132" s="583">
        <f>J130</f>
        <v>0</v>
      </c>
      <c r="M132" s="615">
        <f>M130</f>
        <v>86</v>
      </c>
      <c r="N132" s="601"/>
      <c r="O132" s="586"/>
      <c r="P132" s="588"/>
      <c r="Q132" s="601"/>
      <c r="R132" s="588"/>
      <c r="S132" s="619"/>
      <c r="T132" s="622" t="s">
        <v>313</v>
      </c>
    </row>
    <row r="133" spans="1:20" s="463" customFormat="1" ht="16.5" thickBot="1" x14ac:dyDescent="0.3">
      <c r="A133" s="1111" t="s">
        <v>486</v>
      </c>
      <c r="B133" s="1112"/>
      <c r="C133" s="1112"/>
      <c r="D133" s="1112"/>
      <c r="E133" s="1112"/>
      <c r="F133" s="1112"/>
      <c r="G133" s="589">
        <f>G110+G115</f>
        <v>6.5</v>
      </c>
      <c r="H133" s="611">
        <f t="shared" si="24"/>
        <v>195</v>
      </c>
      <c r="I133" s="600">
        <f>I131</f>
        <v>0</v>
      </c>
      <c r="J133" s="584"/>
      <c r="K133" s="584"/>
      <c r="L133" s="584">
        <f>J131</f>
        <v>0</v>
      </c>
      <c r="M133" s="611"/>
      <c r="N133" s="423"/>
      <c r="O133" s="590"/>
      <c r="P133" s="427"/>
      <c r="Q133" s="423"/>
      <c r="R133" s="427"/>
      <c r="S133" s="423"/>
      <c r="T133" s="427"/>
    </row>
    <row r="134" spans="1:20" s="463" customFormat="1" ht="16.5" thickBot="1" x14ac:dyDescent="0.3">
      <c r="A134" s="1111" t="s">
        <v>211</v>
      </c>
      <c r="B134" s="1112"/>
      <c r="C134" s="1112"/>
      <c r="D134" s="1112"/>
      <c r="E134" s="1112"/>
      <c r="F134" s="1112"/>
      <c r="G134" s="589">
        <f>G111+G118+G122+G126+G130</f>
        <v>14</v>
      </c>
      <c r="H134" s="611">
        <f t="shared" si="24"/>
        <v>420</v>
      </c>
      <c r="I134" s="613">
        <f>SUM(I108:I133)-I132-I128-I124-I120</f>
        <v>32</v>
      </c>
      <c r="J134" s="591" t="s">
        <v>325</v>
      </c>
      <c r="K134" s="591"/>
      <c r="L134" s="591" t="s">
        <v>437</v>
      </c>
      <c r="M134" s="616">
        <f>H134-I134</f>
        <v>388</v>
      </c>
      <c r="N134" s="783" t="s">
        <v>480</v>
      </c>
      <c r="O134" s="665"/>
      <c r="P134" s="783" t="s">
        <v>313</v>
      </c>
      <c r="Q134" s="783" t="s">
        <v>314</v>
      </c>
      <c r="R134" s="784"/>
      <c r="S134" s="783" t="s">
        <v>313</v>
      </c>
      <c r="T134" s="784" t="s">
        <v>313</v>
      </c>
    </row>
    <row r="135" spans="1:20" ht="16.5" thickBot="1" x14ac:dyDescent="0.3">
      <c r="A135" s="1134" t="s">
        <v>177</v>
      </c>
      <c r="B135" s="1135"/>
      <c r="C135" s="1135"/>
      <c r="D135" s="1135"/>
      <c r="E135" s="1135"/>
      <c r="F135" s="1135"/>
      <c r="G135" s="592">
        <f>G133+G134</f>
        <v>20.5</v>
      </c>
      <c r="H135" s="584">
        <f t="shared" si="24"/>
        <v>615</v>
      </c>
      <c r="I135" s="593"/>
      <c r="J135" s="593"/>
      <c r="K135" s="593"/>
      <c r="L135" s="593"/>
      <c r="M135" s="617"/>
      <c r="N135" s="620"/>
      <c r="O135" s="593"/>
      <c r="P135" s="594"/>
      <c r="Q135" s="620"/>
      <c r="R135" s="594"/>
      <c r="S135" s="620"/>
      <c r="T135" s="594"/>
    </row>
    <row r="136" spans="1:20" ht="16.5" thickBot="1" x14ac:dyDescent="0.3">
      <c r="A136" s="1197" t="s">
        <v>178</v>
      </c>
      <c r="B136" s="1198"/>
      <c r="C136" s="1198"/>
      <c r="D136" s="1198"/>
      <c r="E136" s="1198"/>
      <c r="F136" s="1198"/>
      <c r="G136" s="1198"/>
      <c r="H136" s="1198"/>
      <c r="I136" s="1198"/>
      <c r="J136" s="1198"/>
      <c r="K136" s="1198"/>
      <c r="L136" s="1198"/>
      <c r="M136" s="1198"/>
      <c r="N136" s="1198"/>
      <c r="O136" s="1198"/>
      <c r="P136" s="1198"/>
      <c r="Q136" s="1198"/>
      <c r="R136" s="1198"/>
      <c r="S136" s="1198"/>
      <c r="T136" s="1198"/>
    </row>
    <row r="137" spans="1:20" s="420" customFormat="1" x14ac:dyDescent="0.25">
      <c r="A137" s="1115" t="s">
        <v>179</v>
      </c>
      <c r="B137" s="578" t="s">
        <v>425</v>
      </c>
      <c r="C137" s="452"/>
      <c r="D137" s="453"/>
      <c r="E137" s="453"/>
      <c r="F137" s="558"/>
      <c r="G137" s="605">
        <f>G138+G139</f>
        <v>4</v>
      </c>
      <c r="H137" s="717">
        <f t="shared" ref="H137:H139" si="25">G137*30</f>
        <v>120</v>
      </c>
      <c r="I137" s="560"/>
      <c r="J137" s="561"/>
      <c r="K137" s="561"/>
      <c r="L137" s="561"/>
      <c r="M137" s="614"/>
      <c r="N137" s="452"/>
      <c r="O137" s="453"/>
      <c r="P137" s="793"/>
      <c r="Q137" s="452"/>
      <c r="R137" s="562"/>
      <c r="S137" s="596"/>
      <c r="T137" s="558"/>
    </row>
    <row r="138" spans="1:20" s="420" customFormat="1" hidden="1" x14ac:dyDescent="0.25">
      <c r="A138" s="1116"/>
      <c r="B138" s="276" t="s">
        <v>483</v>
      </c>
      <c r="C138" s="475"/>
      <c r="D138" s="107"/>
      <c r="E138" s="107"/>
      <c r="F138" s="563"/>
      <c r="G138" s="787">
        <v>0</v>
      </c>
      <c r="H138" s="713">
        <f t="shared" si="25"/>
        <v>0</v>
      </c>
      <c r="I138" s="547"/>
      <c r="J138" s="566"/>
      <c r="K138" s="566"/>
      <c r="L138" s="566"/>
      <c r="M138" s="723"/>
      <c r="N138" s="456"/>
      <c r="O138" s="111"/>
      <c r="P138" s="794"/>
      <c r="Q138" s="456"/>
      <c r="R138" s="455"/>
      <c r="S138" s="454"/>
      <c r="T138" s="455"/>
    </row>
    <row r="139" spans="1:20" s="420" customFormat="1" x14ac:dyDescent="0.25">
      <c r="A139" s="1116"/>
      <c r="B139" s="272" t="s">
        <v>509</v>
      </c>
      <c r="C139" s="475"/>
      <c r="D139" s="677">
        <v>4</v>
      </c>
      <c r="E139" s="107"/>
      <c r="F139" s="563"/>
      <c r="G139" s="787">
        <v>4</v>
      </c>
      <c r="H139" s="713">
        <f t="shared" si="25"/>
        <v>120</v>
      </c>
      <c r="I139" s="270">
        <v>8</v>
      </c>
      <c r="J139" s="131" t="s">
        <v>325</v>
      </c>
      <c r="K139" s="131"/>
      <c r="L139" s="131" t="s">
        <v>326</v>
      </c>
      <c r="M139" s="439">
        <f>H139-I139</f>
        <v>112</v>
      </c>
      <c r="N139" s="108"/>
      <c r="O139" s="131"/>
      <c r="P139" s="457"/>
      <c r="Q139" s="108"/>
      <c r="R139" s="109" t="s">
        <v>314</v>
      </c>
      <c r="S139" s="454"/>
      <c r="T139" s="455"/>
    </row>
    <row r="140" spans="1:20" s="420" customFormat="1" x14ac:dyDescent="0.25">
      <c r="A140" s="1116"/>
      <c r="B140" s="574" t="s">
        <v>426</v>
      </c>
      <c r="C140" s="475"/>
      <c r="D140" s="107"/>
      <c r="E140" s="107"/>
      <c r="F140" s="563"/>
      <c r="G140" s="564">
        <f>G141+G142</f>
        <v>4</v>
      </c>
      <c r="H140" s="713">
        <f t="shared" ref="H140:H145" si="26">G140*30</f>
        <v>120</v>
      </c>
      <c r="I140" s="547"/>
      <c r="J140" s="566"/>
      <c r="K140" s="566"/>
      <c r="L140" s="566"/>
      <c r="M140" s="723"/>
      <c r="N140" s="456"/>
      <c r="O140" s="111"/>
      <c r="P140" s="794"/>
      <c r="Q140" s="456"/>
      <c r="R140" s="455"/>
      <c r="S140" s="454"/>
      <c r="T140" s="455"/>
    </row>
    <row r="141" spans="1:20" s="420" customFormat="1" hidden="1" x14ac:dyDescent="0.25">
      <c r="A141" s="1116"/>
      <c r="B141" s="276" t="s">
        <v>483</v>
      </c>
      <c r="C141" s="475"/>
      <c r="D141" s="107"/>
      <c r="E141" s="107"/>
      <c r="F141" s="563"/>
      <c r="G141" s="787">
        <v>0</v>
      </c>
      <c r="H141" s="713">
        <f t="shared" si="26"/>
        <v>0</v>
      </c>
      <c r="I141" s="547"/>
      <c r="J141" s="566"/>
      <c r="K141" s="566"/>
      <c r="L141" s="566"/>
      <c r="M141" s="723"/>
      <c r="N141" s="456"/>
      <c r="O141" s="111"/>
      <c r="P141" s="794"/>
      <c r="Q141" s="456"/>
      <c r="R141" s="455"/>
      <c r="S141" s="454"/>
      <c r="T141" s="455"/>
    </row>
    <row r="142" spans="1:20" s="420" customFormat="1" ht="16.5" thickBot="1" x14ac:dyDescent="0.3">
      <c r="A142" s="1117"/>
      <c r="B142" s="579" t="s">
        <v>509</v>
      </c>
      <c r="C142" s="707"/>
      <c r="D142" s="803">
        <v>4</v>
      </c>
      <c r="E142" s="685"/>
      <c r="F142" s="804"/>
      <c r="G142" s="788">
        <v>4</v>
      </c>
      <c r="H142" s="714">
        <f t="shared" si="26"/>
        <v>120</v>
      </c>
      <c r="I142" s="674">
        <v>8</v>
      </c>
      <c r="J142" s="683" t="s">
        <v>325</v>
      </c>
      <c r="K142" s="683"/>
      <c r="L142" s="683" t="s">
        <v>326</v>
      </c>
      <c r="M142" s="724">
        <f t="shared" ref="M142:M150" si="27">H142-I142</f>
        <v>112</v>
      </c>
      <c r="N142" s="737"/>
      <c r="O142" s="683"/>
      <c r="P142" s="792"/>
      <c r="Q142" s="737"/>
      <c r="R142" s="684" t="s">
        <v>314</v>
      </c>
      <c r="S142" s="597"/>
      <c r="T142" s="588"/>
    </row>
    <row r="143" spans="1:20" s="420" customFormat="1" x14ac:dyDescent="0.25">
      <c r="A143" s="1199" t="s">
        <v>180</v>
      </c>
      <c r="B143" s="799" t="s">
        <v>429</v>
      </c>
      <c r="C143" s="709"/>
      <c r="D143" s="701">
        <v>4</v>
      </c>
      <c r="E143" s="701"/>
      <c r="F143" s="711"/>
      <c r="G143" s="802">
        <v>4</v>
      </c>
      <c r="H143" s="715">
        <f t="shared" si="26"/>
        <v>120</v>
      </c>
      <c r="I143" s="125">
        <v>8</v>
      </c>
      <c r="J143" s="679" t="s">
        <v>325</v>
      </c>
      <c r="K143" s="679"/>
      <c r="L143" s="679" t="s">
        <v>326</v>
      </c>
      <c r="M143" s="476">
        <f t="shared" si="27"/>
        <v>112</v>
      </c>
      <c r="N143" s="738"/>
      <c r="O143" s="679"/>
      <c r="P143" s="795"/>
      <c r="Q143" s="747"/>
      <c r="R143" s="699" t="s">
        <v>314</v>
      </c>
      <c r="S143" s="448"/>
      <c r="T143" s="447"/>
    </row>
    <row r="144" spans="1:20" s="420" customFormat="1" x14ac:dyDescent="0.25">
      <c r="A144" s="1116"/>
      <c r="B144" s="800" t="s">
        <v>430</v>
      </c>
      <c r="C144" s="475"/>
      <c r="D144" s="116">
        <v>4</v>
      </c>
      <c r="E144" s="116"/>
      <c r="F144" s="437"/>
      <c r="G144" s="802">
        <v>4</v>
      </c>
      <c r="H144" s="713">
        <f t="shared" si="26"/>
        <v>120</v>
      </c>
      <c r="I144" s="270">
        <v>8</v>
      </c>
      <c r="J144" s="131" t="s">
        <v>325</v>
      </c>
      <c r="K144" s="131"/>
      <c r="L144" s="131" t="s">
        <v>326</v>
      </c>
      <c r="M144" s="439">
        <f t="shared" si="27"/>
        <v>112</v>
      </c>
      <c r="N144" s="108"/>
      <c r="O144" s="131"/>
      <c r="P144" s="457"/>
      <c r="Q144" s="746"/>
      <c r="R144" s="109" t="s">
        <v>314</v>
      </c>
      <c r="S144" s="454"/>
      <c r="T144" s="455"/>
    </row>
    <row r="145" spans="1:20" s="420" customFormat="1" ht="16.5" thickBot="1" x14ac:dyDescent="0.3">
      <c r="A145" s="1200"/>
      <c r="B145" s="801" t="s">
        <v>496</v>
      </c>
      <c r="C145" s="707"/>
      <c r="D145" s="415">
        <v>4</v>
      </c>
      <c r="E145" s="415"/>
      <c r="F145" s="708"/>
      <c r="G145" s="802">
        <v>4</v>
      </c>
      <c r="H145" s="716">
        <f t="shared" si="26"/>
        <v>120</v>
      </c>
      <c r="I145" s="538">
        <v>8</v>
      </c>
      <c r="J145" s="442" t="s">
        <v>325</v>
      </c>
      <c r="K145" s="442"/>
      <c r="L145" s="442" t="s">
        <v>326</v>
      </c>
      <c r="M145" s="725">
        <f t="shared" si="27"/>
        <v>112</v>
      </c>
      <c r="N145" s="739"/>
      <c r="O145" s="442"/>
      <c r="P145" s="686"/>
      <c r="Q145" s="748"/>
      <c r="R145" s="740" t="s">
        <v>314</v>
      </c>
      <c r="S145" s="744"/>
      <c r="T145" s="698"/>
    </row>
    <row r="146" spans="1:20" s="420" customFormat="1" ht="16.5" thickBot="1" x14ac:dyDescent="0.3">
      <c r="A146" s="1115" t="s">
        <v>181</v>
      </c>
      <c r="B146" s="805" t="s">
        <v>382</v>
      </c>
      <c r="C146" s="709"/>
      <c r="D146" s="688">
        <v>5</v>
      </c>
      <c r="E146" s="700"/>
      <c r="F146" s="710"/>
      <c r="G146" s="807">
        <v>4</v>
      </c>
      <c r="H146" s="717">
        <f t="shared" ref="H146:H148" si="28">G146*30</f>
        <v>120</v>
      </c>
      <c r="I146" s="672">
        <v>8</v>
      </c>
      <c r="J146" s="644" t="s">
        <v>325</v>
      </c>
      <c r="K146" s="644"/>
      <c r="L146" s="644" t="s">
        <v>326</v>
      </c>
      <c r="M146" s="726">
        <f t="shared" si="27"/>
        <v>112</v>
      </c>
      <c r="N146" s="741"/>
      <c r="O146" s="644"/>
      <c r="P146" s="791"/>
      <c r="Q146" s="741"/>
      <c r="R146" s="791"/>
      <c r="S146" s="741" t="s">
        <v>314</v>
      </c>
      <c r="T146" s="689"/>
    </row>
    <row r="147" spans="1:20" s="420" customFormat="1" ht="32.25" thickBot="1" x14ac:dyDescent="0.3">
      <c r="A147" s="1116"/>
      <c r="B147" s="800" t="s">
        <v>510</v>
      </c>
      <c r="C147" s="475"/>
      <c r="D147" s="115">
        <v>5</v>
      </c>
      <c r="E147" s="107"/>
      <c r="F147" s="563"/>
      <c r="G147" s="807">
        <v>4</v>
      </c>
      <c r="H147" s="713">
        <f t="shared" si="28"/>
        <v>120</v>
      </c>
      <c r="I147" s="270">
        <v>8</v>
      </c>
      <c r="J147" s="131" t="s">
        <v>325</v>
      </c>
      <c r="K147" s="131"/>
      <c r="L147" s="131" t="s">
        <v>326</v>
      </c>
      <c r="M147" s="439">
        <f t="shared" si="27"/>
        <v>112</v>
      </c>
      <c r="N147" s="108"/>
      <c r="O147" s="131"/>
      <c r="P147" s="457"/>
      <c r="Q147" s="108"/>
      <c r="R147" s="457"/>
      <c r="S147" s="108" t="s">
        <v>314</v>
      </c>
      <c r="T147" s="109"/>
    </row>
    <row r="148" spans="1:20" s="420" customFormat="1" ht="16.5" thickBot="1" x14ac:dyDescent="0.3">
      <c r="A148" s="1117"/>
      <c r="B148" s="806" t="s">
        <v>496</v>
      </c>
      <c r="C148" s="703"/>
      <c r="D148" s="680">
        <v>5</v>
      </c>
      <c r="E148" s="682"/>
      <c r="F148" s="704"/>
      <c r="G148" s="807">
        <v>4</v>
      </c>
      <c r="H148" s="714">
        <f t="shared" si="28"/>
        <v>120</v>
      </c>
      <c r="I148" s="674">
        <v>8</v>
      </c>
      <c r="J148" s="683" t="s">
        <v>325</v>
      </c>
      <c r="K148" s="683"/>
      <c r="L148" s="683" t="s">
        <v>326</v>
      </c>
      <c r="M148" s="724">
        <f t="shared" si="27"/>
        <v>112</v>
      </c>
      <c r="N148" s="737"/>
      <c r="O148" s="683"/>
      <c r="P148" s="792"/>
      <c r="Q148" s="737"/>
      <c r="R148" s="792"/>
      <c r="S148" s="737" t="s">
        <v>314</v>
      </c>
      <c r="T148" s="684"/>
    </row>
    <row r="149" spans="1:20" s="420" customFormat="1" ht="16.5" thickBot="1" x14ac:dyDescent="0.3">
      <c r="A149" s="1115" t="s">
        <v>182</v>
      </c>
      <c r="B149" s="578" t="s">
        <v>511</v>
      </c>
      <c r="C149" s="705">
        <v>4</v>
      </c>
      <c r="D149" s="678"/>
      <c r="E149" s="678"/>
      <c r="F149" s="706"/>
      <c r="G149" s="789">
        <v>6</v>
      </c>
      <c r="H149" s="717">
        <f t="shared" ref="H149" si="29">G149*30</f>
        <v>180</v>
      </c>
      <c r="I149" s="672">
        <v>8</v>
      </c>
      <c r="J149" s="644" t="s">
        <v>325</v>
      </c>
      <c r="K149" s="644"/>
      <c r="L149" s="644" t="s">
        <v>326</v>
      </c>
      <c r="M149" s="726">
        <f t="shared" si="27"/>
        <v>172</v>
      </c>
      <c r="N149" s="742"/>
      <c r="O149" s="702"/>
      <c r="P149" s="743"/>
      <c r="Q149" s="796"/>
      <c r="R149" s="795" t="s">
        <v>314</v>
      </c>
      <c r="S149" s="738"/>
      <c r="T149" s="699"/>
    </row>
    <row r="150" spans="1:20" s="420" customFormat="1" ht="16.5" thickBot="1" x14ac:dyDescent="0.3">
      <c r="A150" s="1117"/>
      <c r="B150" s="580" t="s">
        <v>512</v>
      </c>
      <c r="C150" s="703">
        <v>4</v>
      </c>
      <c r="D150" s="682"/>
      <c r="E150" s="682"/>
      <c r="F150" s="712"/>
      <c r="G150" s="789">
        <v>6</v>
      </c>
      <c r="H150" s="714">
        <f t="shared" ref="H150:H153" si="30">G150*30</f>
        <v>180</v>
      </c>
      <c r="I150" s="674">
        <v>8</v>
      </c>
      <c r="J150" s="683" t="s">
        <v>325</v>
      </c>
      <c r="K150" s="683"/>
      <c r="L150" s="683" t="s">
        <v>326</v>
      </c>
      <c r="M150" s="724">
        <f t="shared" si="27"/>
        <v>172</v>
      </c>
      <c r="N150" s="737"/>
      <c r="O150" s="683"/>
      <c r="P150" s="684"/>
      <c r="Q150" s="737"/>
      <c r="R150" s="457" t="s">
        <v>314</v>
      </c>
      <c r="S150" s="737"/>
      <c r="T150" s="684"/>
    </row>
    <row r="151" spans="1:20" s="420" customFormat="1" x14ac:dyDescent="0.25">
      <c r="A151" s="1115" t="s">
        <v>183</v>
      </c>
      <c r="B151" s="578" t="s">
        <v>423</v>
      </c>
      <c r="C151" s="709"/>
      <c r="D151" s="700"/>
      <c r="E151" s="700"/>
      <c r="F151" s="710"/>
      <c r="G151" s="605">
        <f>G152+G153</f>
        <v>6</v>
      </c>
      <c r="H151" s="717">
        <f t="shared" si="30"/>
        <v>180</v>
      </c>
      <c r="I151" s="672"/>
      <c r="J151" s="638"/>
      <c r="K151" s="638"/>
      <c r="L151" s="638"/>
      <c r="M151" s="726"/>
      <c r="N151" s="741"/>
      <c r="O151" s="644"/>
      <c r="P151" s="689"/>
      <c r="Q151" s="741"/>
      <c r="R151" s="689"/>
      <c r="S151" s="719"/>
      <c r="T151" s="699"/>
    </row>
    <row r="152" spans="1:20" s="420" customFormat="1" hidden="1" x14ac:dyDescent="0.25">
      <c r="A152" s="1116"/>
      <c r="B152" s="276" t="s">
        <v>483</v>
      </c>
      <c r="C152" s="475"/>
      <c r="D152" s="107"/>
      <c r="E152" s="107"/>
      <c r="F152" s="563"/>
      <c r="G152" s="787">
        <v>0</v>
      </c>
      <c r="H152" s="713">
        <f t="shared" si="30"/>
        <v>0</v>
      </c>
      <c r="I152" s="270"/>
      <c r="J152" s="535"/>
      <c r="K152" s="535"/>
      <c r="L152" s="535"/>
      <c r="M152" s="439"/>
      <c r="N152" s="108"/>
      <c r="O152" s="131"/>
      <c r="P152" s="109"/>
      <c r="Q152" s="108"/>
      <c r="R152" s="109"/>
      <c r="S152" s="110"/>
      <c r="T152" s="109"/>
    </row>
    <row r="153" spans="1:20" s="420" customFormat="1" x14ac:dyDescent="0.25">
      <c r="A153" s="1116"/>
      <c r="B153" s="272" t="s">
        <v>509</v>
      </c>
      <c r="C153" s="475">
        <v>5</v>
      </c>
      <c r="D153" s="107"/>
      <c r="E153" s="107"/>
      <c r="F153" s="563"/>
      <c r="G153" s="787">
        <v>6</v>
      </c>
      <c r="H153" s="713">
        <f t="shared" si="30"/>
        <v>180</v>
      </c>
      <c r="I153" s="270">
        <v>8</v>
      </c>
      <c r="J153" s="131" t="s">
        <v>325</v>
      </c>
      <c r="K153" s="131"/>
      <c r="L153" s="131" t="s">
        <v>326</v>
      </c>
      <c r="M153" s="439">
        <f>H153-I153</f>
        <v>172</v>
      </c>
      <c r="N153" s="108"/>
      <c r="O153" s="131"/>
      <c r="P153" s="109"/>
      <c r="Q153" s="108"/>
      <c r="R153" s="109"/>
      <c r="S153" s="110" t="s">
        <v>314</v>
      </c>
      <c r="T153" s="109"/>
    </row>
    <row r="154" spans="1:20" s="420" customFormat="1" x14ac:dyDescent="0.25">
      <c r="A154" s="1116"/>
      <c r="B154" s="572" t="s">
        <v>513</v>
      </c>
      <c r="C154" s="475"/>
      <c r="D154" s="107"/>
      <c r="E154" s="107"/>
      <c r="F154" s="563"/>
      <c r="G154" s="564">
        <f>G155+G156</f>
        <v>6</v>
      </c>
      <c r="H154" s="713">
        <f t="shared" ref="H154:H164" si="31">G154*30</f>
        <v>180</v>
      </c>
      <c r="I154" s="270"/>
      <c r="J154" s="535"/>
      <c r="K154" s="535"/>
      <c r="L154" s="535"/>
      <c r="M154" s="439"/>
      <c r="N154" s="108"/>
      <c r="O154" s="131"/>
      <c r="P154" s="109"/>
      <c r="Q154" s="108"/>
      <c r="R154" s="109"/>
      <c r="S154" s="110"/>
      <c r="T154" s="109"/>
    </row>
    <row r="155" spans="1:20" s="420" customFormat="1" hidden="1" x14ac:dyDescent="0.25">
      <c r="A155" s="1116"/>
      <c r="B155" s="276" t="s">
        <v>483</v>
      </c>
      <c r="C155" s="475"/>
      <c r="D155" s="107"/>
      <c r="E155" s="107"/>
      <c r="F155" s="563"/>
      <c r="G155" s="787">
        <v>0</v>
      </c>
      <c r="H155" s="713">
        <f t="shared" si="31"/>
        <v>0</v>
      </c>
      <c r="I155" s="270"/>
      <c r="J155" s="535"/>
      <c r="K155" s="535"/>
      <c r="L155" s="535"/>
      <c r="M155" s="439"/>
      <c r="N155" s="108"/>
      <c r="O155" s="131"/>
      <c r="P155" s="109"/>
      <c r="Q155" s="108"/>
      <c r="R155" s="109"/>
      <c r="S155" s="110"/>
      <c r="T155" s="109"/>
    </row>
    <row r="156" spans="1:20" s="420" customFormat="1" ht="16.5" thickBot="1" x14ac:dyDescent="0.3">
      <c r="A156" s="1117"/>
      <c r="B156" s="579" t="s">
        <v>509</v>
      </c>
      <c r="C156" s="703">
        <v>5</v>
      </c>
      <c r="D156" s="682"/>
      <c r="E156" s="682"/>
      <c r="F156" s="704"/>
      <c r="G156" s="788">
        <v>6</v>
      </c>
      <c r="H156" s="714">
        <f t="shared" si="31"/>
        <v>180</v>
      </c>
      <c r="I156" s="674">
        <v>8</v>
      </c>
      <c r="J156" s="683" t="s">
        <v>325</v>
      </c>
      <c r="K156" s="683"/>
      <c r="L156" s="683" t="s">
        <v>326</v>
      </c>
      <c r="M156" s="724">
        <f>H156-I156</f>
        <v>172</v>
      </c>
      <c r="N156" s="737"/>
      <c r="O156" s="683"/>
      <c r="P156" s="684"/>
      <c r="Q156" s="737"/>
      <c r="R156" s="684"/>
      <c r="S156" s="718" t="s">
        <v>314</v>
      </c>
      <c r="T156" s="684"/>
    </row>
    <row r="157" spans="1:20" x14ac:dyDescent="0.25">
      <c r="A157" s="1115" t="s">
        <v>184</v>
      </c>
      <c r="B157" s="578" t="s">
        <v>427</v>
      </c>
      <c r="C157" s="709"/>
      <c r="D157" s="700"/>
      <c r="E157" s="700"/>
      <c r="F157" s="710"/>
      <c r="G157" s="605">
        <f>G158+G159</f>
        <v>7</v>
      </c>
      <c r="H157" s="717">
        <f t="shared" si="31"/>
        <v>210</v>
      </c>
      <c r="I157" s="672"/>
      <c r="J157" s="638"/>
      <c r="K157" s="638"/>
      <c r="L157" s="638"/>
      <c r="M157" s="726"/>
      <c r="N157" s="741"/>
      <c r="O157" s="644"/>
      <c r="P157" s="689"/>
      <c r="Q157" s="741"/>
      <c r="R157" s="689"/>
      <c r="S157" s="720"/>
      <c r="T157" s="689"/>
    </row>
    <row r="158" spans="1:20" x14ac:dyDescent="0.25">
      <c r="A158" s="1116"/>
      <c r="B158" s="276" t="s">
        <v>483</v>
      </c>
      <c r="C158" s="475"/>
      <c r="D158" s="107"/>
      <c r="E158" s="107"/>
      <c r="F158" s="563"/>
      <c r="G158" s="787">
        <v>1</v>
      </c>
      <c r="H158" s="713">
        <f t="shared" si="31"/>
        <v>30</v>
      </c>
      <c r="I158" s="270"/>
      <c r="J158" s="535"/>
      <c r="K158" s="535"/>
      <c r="L158" s="535"/>
      <c r="M158" s="439"/>
      <c r="N158" s="108"/>
      <c r="O158" s="131"/>
      <c r="P158" s="109"/>
      <c r="Q158" s="108"/>
      <c r="R158" s="109"/>
      <c r="S158" s="110"/>
      <c r="T158" s="109"/>
    </row>
    <row r="159" spans="1:20" s="420" customFormat="1" x14ac:dyDescent="0.25">
      <c r="A159" s="1116"/>
      <c r="B159" s="272" t="s">
        <v>509</v>
      </c>
      <c r="C159" s="475">
        <v>5</v>
      </c>
      <c r="D159" s="107"/>
      <c r="E159" s="107"/>
      <c r="F159" s="563"/>
      <c r="G159" s="787">
        <v>6</v>
      </c>
      <c r="H159" s="713">
        <f t="shared" si="31"/>
        <v>180</v>
      </c>
      <c r="I159" s="270">
        <v>8</v>
      </c>
      <c r="J159" s="131" t="s">
        <v>325</v>
      </c>
      <c r="K159" s="131"/>
      <c r="L159" s="131" t="s">
        <v>326</v>
      </c>
      <c r="M159" s="439">
        <f>H159-I159</f>
        <v>172</v>
      </c>
      <c r="N159" s="108"/>
      <c r="O159" s="131"/>
      <c r="P159" s="109"/>
      <c r="Q159" s="108"/>
      <c r="R159" s="109"/>
      <c r="S159" s="110" t="s">
        <v>314</v>
      </c>
      <c r="T159" s="109"/>
    </row>
    <row r="160" spans="1:20" s="420" customFormat="1" x14ac:dyDescent="0.25">
      <c r="A160" s="1116"/>
      <c r="B160" s="572" t="s">
        <v>514</v>
      </c>
      <c r="C160" s="475"/>
      <c r="D160" s="107"/>
      <c r="E160" s="107"/>
      <c r="F160" s="563"/>
      <c r="G160" s="564">
        <f>G161+G162</f>
        <v>7</v>
      </c>
      <c r="H160" s="713">
        <f t="shared" si="31"/>
        <v>210</v>
      </c>
      <c r="I160" s="270"/>
      <c r="J160" s="535"/>
      <c r="K160" s="535"/>
      <c r="L160" s="535"/>
      <c r="M160" s="439"/>
      <c r="N160" s="108"/>
      <c r="O160" s="131"/>
      <c r="P160" s="109"/>
      <c r="Q160" s="108"/>
      <c r="R160" s="109"/>
      <c r="S160" s="110"/>
      <c r="T160" s="109"/>
    </row>
    <row r="161" spans="1:20" s="421" customFormat="1" x14ac:dyDescent="0.25">
      <c r="A161" s="1116"/>
      <c r="B161" s="276" t="s">
        <v>483</v>
      </c>
      <c r="C161" s="475"/>
      <c r="D161" s="107"/>
      <c r="E161" s="107"/>
      <c r="F161" s="563"/>
      <c r="G161" s="787">
        <v>1</v>
      </c>
      <c r="H161" s="713">
        <f t="shared" si="31"/>
        <v>30</v>
      </c>
      <c r="I161" s="270"/>
      <c r="J161" s="535"/>
      <c r="K161" s="535"/>
      <c r="L161" s="535"/>
      <c r="M161" s="439"/>
      <c r="N161" s="108"/>
      <c r="O161" s="131"/>
      <c r="P161" s="109"/>
      <c r="Q161" s="108"/>
      <c r="R161" s="109"/>
      <c r="S161" s="110"/>
      <c r="T161" s="109"/>
    </row>
    <row r="162" spans="1:20" s="421" customFormat="1" ht="16.5" thickBot="1" x14ac:dyDescent="0.3">
      <c r="A162" s="1117"/>
      <c r="B162" s="579" t="s">
        <v>509</v>
      </c>
      <c r="C162" s="703">
        <v>5</v>
      </c>
      <c r="D162" s="682"/>
      <c r="E162" s="682"/>
      <c r="F162" s="704"/>
      <c r="G162" s="788">
        <v>6</v>
      </c>
      <c r="H162" s="714">
        <f t="shared" si="31"/>
        <v>180</v>
      </c>
      <c r="I162" s="674">
        <v>8</v>
      </c>
      <c r="J162" s="683" t="s">
        <v>325</v>
      </c>
      <c r="K162" s="683"/>
      <c r="L162" s="683" t="s">
        <v>326</v>
      </c>
      <c r="M162" s="724">
        <f>H162-I162</f>
        <v>172</v>
      </c>
      <c r="N162" s="737"/>
      <c r="O162" s="683"/>
      <c r="P162" s="684"/>
      <c r="Q162" s="739"/>
      <c r="R162" s="740"/>
      <c r="S162" s="718" t="s">
        <v>314</v>
      </c>
      <c r="T162" s="684"/>
    </row>
    <row r="163" spans="1:20" s="420" customFormat="1" x14ac:dyDescent="0.25">
      <c r="A163" s="1115" t="s">
        <v>185</v>
      </c>
      <c r="B163" s="578" t="s">
        <v>515</v>
      </c>
      <c r="C163" s="709"/>
      <c r="D163" s="701"/>
      <c r="E163" s="701"/>
      <c r="F163" s="711"/>
      <c r="G163" s="605">
        <f>G164+G165</f>
        <v>5</v>
      </c>
      <c r="H163" s="717">
        <f t="shared" si="31"/>
        <v>150</v>
      </c>
      <c r="I163" s="722"/>
      <c r="J163" s="688"/>
      <c r="K163" s="701"/>
      <c r="L163" s="701"/>
      <c r="M163" s="727"/>
      <c r="N163" s="741"/>
      <c r="O163" s="644"/>
      <c r="P163" s="791"/>
      <c r="Q163" s="741"/>
      <c r="R163" s="689"/>
      <c r="S163" s="720"/>
      <c r="T163" s="689"/>
    </row>
    <row r="164" spans="1:20" s="420" customFormat="1" hidden="1" x14ac:dyDescent="0.25">
      <c r="A164" s="1116"/>
      <c r="B164" s="276" t="s">
        <v>483</v>
      </c>
      <c r="C164" s="475"/>
      <c r="D164" s="116"/>
      <c r="E164" s="116"/>
      <c r="F164" s="437"/>
      <c r="G164" s="787"/>
      <c r="H164" s="713">
        <f t="shared" si="31"/>
        <v>0</v>
      </c>
      <c r="I164" s="114"/>
      <c r="J164" s="115"/>
      <c r="K164" s="116"/>
      <c r="L164" s="116"/>
      <c r="M164" s="581"/>
      <c r="N164" s="108"/>
      <c r="O164" s="131"/>
      <c r="P164" s="457"/>
      <c r="Q164" s="108"/>
      <c r="R164" s="109"/>
      <c r="S164" s="110"/>
      <c r="T164" s="109"/>
    </row>
    <row r="165" spans="1:20" s="420" customFormat="1" x14ac:dyDescent="0.25">
      <c r="A165" s="1116"/>
      <c r="B165" s="272" t="s">
        <v>509</v>
      </c>
      <c r="C165" s="475">
        <v>3</v>
      </c>
      <c r="D165" s="116"/>
      <c r="E165" s="116"/>
      <c r="F165" s="437"/>
      <c r="G165" s="787">
        <v>5</v>
      </c>
      <c r="H165" s="713">
        <f t="shared" ref="H165" si="32">G165*30</f>
        <v>150</v>
      </c>
      <c r="I165" s="270">
        <v>8</v>
      </c>
      <c r="J165" s="131" t="s">
        <v>325</v>
      </c>
      <c r="K165" s="131"/>
      <c r="L165" s="131" t="s">
        <v>326</v>
      </c>
      <c r="M165" s="439">
        <f>H165-I165</f>
        <v>142</v>
      </c>
      <c r="N165" s="108"/>
      <c r="O165" s="131"/>
      <c r="P165" s="457"/>
      <c r="Q165" s="108" t="s">
        <v>314</v>
      </c>
      <c r="R165" s="109"/>
      <c r="S165" s="110"/>
      <c r="T165" s="109"/>
    </row>
    <row r="166" spans="1:20" s="420" customFormat="1" x14ac:dyDescent="0.25">
      <c r="A166" s="1116"/>
      <c r="B166" s="572" t="s">
        <v>516</v>
      </c>
      <c r="C166" s="475"/>
      <c r="D166" s="116"/>
      <c r="E166" s="116"/>
      <c r="F166" s="437"/>
      <c r="G166" s="564">
        <f>G167+G168</f>
        <v>5</v>
      </c>
      <c r="H166" s="713">
        <f t="shared" ref="H166:H171" si="33">G166*30</f>
        <v>150</v>
      </c>
      <c r="I166" s="270"/>
      <c r="J166" s="535"/>
      <c r="K166" s="535"/>
      <c r="L166" s="535"/>
      <c r="M166" s="439"/>
      <c r="N166" s="108"/>
      <c r="O166" s="131"/>
      <c r="P166" s="457"/>
      <c r="Q166" s="108"/>
      <c r="R166" s="109"/>
      <c r="S166" s="110"/>
      <c r="T166" s="109"/>
    </row>
    <row r="167" spans="1:20" s="420" customFormat="1" hidden="1" x14ac:dyDescent="0.25">
      <c r="A167" s="1116"/>
      <c r="B167" s="276" t="s">
        <v>483</v>
      </c>
      <c r="C167" s="475"/>
      <c r="D167" s="116"/>
      <c r="E167" s="116"/>
      <c r="F167" s="437"/>
      <c r="G167" s="787"/>
      <c r="H167" s="713">
        <f t="shared" si="33"/>
        <v>0</v>
      </c>
      <c r="I167" s="270"/>
      <c r="J167" s="535"/>
      <c r="K167" s="535"/>
      <c r="L167" s="535"/>
      <c r="M167" s="439"/>
      <c r="N167" s="108"/>
      <c r="O167" s="131"/>
      <c r="P167" s="457"/>
      <c r="Q167" s="108"/>
      <c r="R167" s="109"/>
      <c r="S167" s="110"/>
      <c r="T167" s="109"/>
    </row>
    <row r="168" spans="1:20" s="420" customFormat="1" ht="16.5" thickBot="1" x14ac:dyDescent="0.3">
      <c r="A168" s="1117"/>
      <c r="B168" s="579" t="s">
        <v>509</v>
      </c>
      <c r="C168" s="703">
        <v>3</v>
      </c>
      <c r="D168" s="681"/>
      <c r="E168" s="681"/>
      <c r="F168" s="712"/>
      <c r="G168" s="788">
        <v>5</v>
      </c>
      <c r="H168" s="714">
        <f t="shared" si="33"/>
        <v>150</v>
      </c>
      <c r="I168" s="674">
        <v>8</v>
      </c>
      <c r="J168" s="683" t="s">
        <v>325</v>
      </c>
      <c r="K168" s="683"/>
      <c r="L168" s="683" t="s">
        <v>326</v>
      </c>
      <c r="M168" s="724">
        <f>H168-I168</f>
        <v>142</v>
      </c>
      <c r="N168" s="737"/>
      <c r="O168" s="683"/>
      <c r="P168" s="792"/>
      <c r="Q168" s="737" t="s">
        <v>314</v>
      </c>
      <c r="R168" s="684"/>
      <c r="S168" s="745"/>
      <c r="T168" s="684"/>
    </row>
    <row r="169" spans="1:20" s="306" customFormat="1" x14ac:dyDescent="0.25">
      <c r="A169" s="1115" t="s">
        <v>186</v>
      </c>
      <c r="B169" s="578" t="s">
        <v>431</v>
      </c>
      <c r="C169" s="709"/>
      <c r="D169" s="701"/>
      <c r="E169" s="701"/>
      <c r="F169" s="711"/>
      <c r="G169" s="605">
        <f>G170+G171</f>
        <v>5</v>
      </c>
      <c r="H169" s="717">
        <f t="shared" si="33"/>
        <v>150</v>
      </c>
      <c r="I169" s="672"/>
      <c r="J169" s="638"/>
      <c r="K169" s="638"/>
      <c r="L169" s="638"/>
      <c r="M169" s="726"/>
      <c r="N169" s="741"/>
      <c r="O169" s="644"/>
      <c r="P169" s="791"/>
      <c r="Q169" s="738"/>
      <c r="R169" s="699"/>
      <c r="S169" s="720"/>
      <c r="T169" s="689"/>
    </row>
    <row r="170" spans="1:20" s="306" customFormat="1" hidden="1" x14ac:dyDescent="0.25">
      <c r="A170" s="1116"/>
      <c r="B170" s="276" t="s">
        <v>483</v>
      </c>
      <c r="C170" s="475"/>
      <c r="D170" s="116"/>
      <c r="E170" s="116"/>
      <c r="F170" s="437"/>
      <c r="G170" s="787"/>
      <c r="H170" s="713">
        <f t="shared" si="33"/>
        <v>0</v>
      </c>
      <c r="I170" s="270"/>
      <c r="J170" s="535"/>
      <c r="K170" s="535"/>
      <c r="L170" s="535"/>
      <c r="M170" s="439"/>
      <c r="N170" s="108"/>
      <c r="O170" s="131"/>
      <c r="P170" s="457"/>
      <c r="Q170" s="108"/>
      <c r="R170" s="109"/>
      <c r="S170" s="110"/>
      <c r="T170" s="109"/>
    </row>
    <row r="171" spans="1:20" s="306" customFormat="1" x14ac:dyDescent="0.25">
      <c r="A171" s="1116"/>
      <c r="B171" s="272" t="s">
        <v>509</v>
      </c>
      <c r="C171" s="475"/>
      <c r="D171" s="107" t="s">
        <v>435</v>
      </c>
      <c r="E171" s="116"/>
      <c r="F171" s="437"/>
      <c r="G171" s="787">
        <v>5</v>
      </c>
      <c r="H171" s="713">
        <f t="shared" si="33"/>
        <v>150</v>
      </c>
      <c r="I171" s="270">
        <v>8</v>
      </c>
      <c r="J171" s="131" t="s">
        <v>313</v>
      </c>
      <c r="K171" s="131"/>
      <c r="L171" s="131">
        <v>0</v>
      </c>
      <c r="M171" s="439">
        <f>H171-I171</f>
        <v>142</v>
      </c>
      <c r="N171" s="108"/>
      <c r="O171" s="131"/>
      <c r="P171" s="457"/>
      <c r="Q171" s="108"/>
      <c r="R171" s="109" t="s">
        <v>313</v>
      </c>
      <c r="S171" s="110"/>
      <c r="T171" s="109"/>
    </row>
    <row r="172" spans="1:20" s="306" customFormat="1" x14ac:dyDescent="0.25">
      <c r="A172" s="1116"/>
      <c r="B172" s="572" t="s">
        <v>432</v>
      </c>
      <c r="C172" s="475"/>
      <c r="D172" s="116"/>
      <c r="E172" s="116"/>
      <c r="F172" s="437"/>
      <c r="G172" s="564">
        <f>G173+G174</f>
        <v>5</v>
      </c>
      <c r="H172" s="713">
        <f t="shared" ref="H172:H174" si="34">G172*30</f>
        <v>150</v>
      </c>
      <c r="I172" s="270"/>
      <c r="J172" s="535"/>
      <c r="K172" s="535"/>
      <c r="L172" s="535"/>
      <c r="M172" s="439"/>
      <c r="N172" s="108"/>
      <c r="O172" s="131"/>
      <c r="P172" s="457"/>
      <c r="Q172" s="108"/>
      <c r="R172" s="109"/>
      <c r="S172" s="110"/>
      <c r="T172" s="109"/>
    </row>
    <row r="173" spans="1:20" s="306" customFormat="1" hidden="1" x14ac:dyDescent="0.25">
      <c r="A173" s="1116"/>
      <c r="B173" s="276" t="s">
        <v>483</v>
      </c>
      <c r="C173" s="475"/>
      <c r="D173" s="116"/>
      <c r="E173" s="116"/>
      <c r="F173" s="437"/>
      <c r="G173" s="787"/>
      <c r="H173" s="713">
        <f t="shared" si="34"/>
        <v>0</v>
      </c>
      <c r="I173" s="270"/>
      <c r="J173" s="535"/>
      <c r="K173" s="535"/>
      <c r="L173" s="535"/>
      <c r="M173" s="439"/>
      <c r="N173" s="108"/>
      <c r="O173" s="131"/>
      <c r="P173" s="457"/>
      <c r="Q173" s="108"/>
      <c r="R173" s="109"/>
      <c r="S173" s="110"/>
      <c r="T173" s="109"/>
    </row>
    <row r="174" spans="1:20" s="306" customFormat="1" ht="16.5" thickBot="1" x14ac:dyDescent="0.3">
      <c r="A174" s="1117"/>
      <c r="B174" s="579" t="s">
        <v>509</v>
      </c>
      <c r="C174" s="703"/>
      <c r="D174" s="682" t="s">
        <v>435</v>
      </c>
      <c r="E174" s="681"/>
      <c r="F174" s="712"/>
      <c r="G174" s="788">
        <v>5</v>
      </c>
      <c r="H174" s="714">
        <f t="shared" si="34"/>
        <v>150</v>
      </c>
      <c r="I174" s="674">
        <v>8</v>
      </c>
      <c r="J174" s="683" t="s">
        <v>313</v>
      </c>
      <c r="K174" s="683"/>
      <c r="L174" s="683">
        <v>0</v>
      </c>
      <c r="M174" s="724">
        <f>H174-I174</f>
        <v>142</v>
      </c>
      <c r="N174" s="737"/>
      <c r="O174" s="683"/>
      <c r="P174" s="792"/>
      <c r="Q174" s="737"/>
      <c r="R174" s="684" t="s">
        <v>313</v>
      </c>
      <c r="S174" s="110"/>
      <c r="T174" s="684"/>
    </row>
    <row r="175" spans="1:20" ht="16.5" thickBot="1" x14ac:dyDescent="0.3">
      <c r="A175" s="1119" t="s">
        <v>486</v>
      </c>
      <c r="B175" s="1119"/>
      <c r="C175" s="1119"/>
      <c r="D175" s="1119"/>
      <c r="E175" s="1119"/>
      <c r="F175" s="1119"/>
      <c r="G175" s="607">
        <f>G138+G152+G158+G164+G170</f>
        <v>1</v>
      </c>
      <c r="H175" s="690">
        <f t="shared" ref="H175:H176" si="35">G175*30</f>
        <v>30</v>
      </c>
      <c r="I175" s="483"/>
      <c r="J175" s="690"/>
      <c r="K175" s="690"/>
      <c r="L175" s="690"/>
      <c r="M175" s="728"/>
      <c r="N175" s="691"/>
      <c r="O175" s="691"/>
      <c r="P175" s="691"/>
      <c r="Q175" s="733"/>
      <c r="R175" s="691"/>
      <c r="S175" s="691"/>
      <c r="T175" s="691"/>
    </row>
    <row r="176" spans="1:20" s="463" customFormat="1" ht="16.5" thickBot="1" x14ac:dyDescent="0.3">
      <c r="A176" s="1119" t="s">
        <v>211</v>
      </c>
      <c r="B176" s="1119"/>
      <c r="C176" s="1119"/>
      <c r="D176" s="1119"/>
      <c r="E176" s="1119"/>
      <c r="F176" s="1119"/>
      <c r="G176" s="607">
        <f>G139+G143+G146+G149+G153+G159+G165+G171</f>
        <v>40</v>
      </c>
      <c r="H176" s="690">
        <f t="shared" si="35"/>
        <v>1200</v>
      </c>
      <c r="I176" s="607">
        <f>SUM(I137:I175)</f>
        <v>144</v>
      </c>
      <c r="J176" s="607" t="s">
        <v>440</v>
      </c>
      <c r="K176" s="607"/>
      <c r="L176" s="607" t="s">
        <v>441</v>
      </c>
      <c r="M176" s="729">
        <f>H176-I176</f>
        <v>1056</v>
      </c>
      <c r="N176" s="781"/>
      <c r="O176" s="781"/>
      <c r="P176" s="781"/>
      <c r="Q176" s="782"/>
      <c r="R176" s="781" t="s">
        <v>438</v>
      </c>
      <c r="S176" s="781" t="s">
        <v>438</v>
      </c>
      <c r="T176" s="781"/>
    </row>
    <row r="177" spans="1:20" ht="16.5" thickBot="1" x14ac:dyDescent="0.3">
      <c r="A177" s="1118" t="s">
        <v>187</v>
      </c>
      <c r="B177" s="1118"/>
      <c r="C177" s="1118"/>
      <c r="D177" s="1118"/>
      <c r="E177" s="1118"/>
      <c r="F177" s="1118"/>
      <c r="G177" s="692">
        <f>G175+G176</f>
        <v>41</v>
      </c>
      <c r="H177" s="692">
        <f>H175+H176</f>
        <v>1230</v>
      </c>
      <c r="I177" s="486"/>
      <c r="J177" s="486"/>
      <c r="K177" s="486"/>
      <c r="L177" s="486"/>
      <c r="M177" s="728"/>
      <c r="N177" s="486"/>
      <c r="O177" s="486"/>
      <c r="P177" s="486"/>
      <c r="Q177" s="734"/>
      <c r="R177" s="486"/>
      <c r="S177" s="486"/>
      <c r="T177" s="486"/>
    </row>
    <row r="178" spans="1:20" ht="16.5" thickBot="1" x14ac:dyDescent="0.3">
      <c r="A178" s="1086" t="s">
        <v>517</v>
      </c>
      <c r="B178" s="1086"/>
      <c r="C178" s="1086"/>
      <c r="D178" s="1086"/>
      <c r="E178" s="1086"/>
      <c r="F178" s="1086"/>
      <c r="G178" s="692">
        <f>G175+G133</f>
        <v>7.5</v>
      </c>
      <c r="H178" s="690">
        <f t="shared" ref="H178" si="36">G178*30</f>
        <v>225</v>
      </c>
      <c r="I178" s="486"/>
      <c r="J178" s="486"/>
      <c r="K178" s="486"/>
      <c r="L178" s="486"/>
      <c r="M178" s="728"/>
      <c r="N178" s="486"/>
      <c r="O178" s="486"/>
      <c r="P178" s="486"/>
      <c r="Q178" s="734"/>
      <c r="R178" s="486"/>
      <c r="S178" s="486"/>
      <c r="T178" s="486"/>
    </row>
    <row r="179" spans="1:20" ht="16.5" thickBot="1" x14ac:dyDescent="0.3">
      <c r="A179" s="1086" t="s">
        <v>220</v>
      </c>
      <c r="B179" s="1086"/>
      <c r="C179" s="1086"/>
      <c r="D179" s="1086"/>
      <c r="E179" s="1086"/>
      <c r="F179" s="1086"/>
      <c r="G179" s="692">
        <f>G176+G134</f>
        <v>54</v>
      </c>
      <c r="H179" s="692">
        <f>H176+H134</f>
        <v>1620</v>
      </c>
      <c r="I179" s="692">
        <f>I176+I134</f>
        <v>176</v>
      </c>
      <c r="J179" s="485" t="s">
        <v>442</v>
      </c>
      <c r="K179" s="485">
        <f>K176+K134</f>
        <v>0</v>
      </c>
      <c r="L179" s="485" t="s">
        <v>443</v>
      </c>
      <c r="M179" s="730">
        <f>M176+M134</f>
        <v>1444</v>
      </c>
      <c r="N179" s="485"/>
      <c r="O179" s="485"/>
      <c r="P179" s="485"/>
      <c r="Q179" s="735"/>
      <c r="R179" s="485"/>
      <c r="S179" s="485"/>
      <c r="T179" s="485"/>
    </row>
    <row r="180" spans="1:20" ht="16.5" thickBot="1" x14ac:dyDescent="0.3">
      <c r="A180" s="1086" t="s">
        <v>188</v>
      </c>
      <c r="B180" s="1086"/>
      <c r="C180" s="1086"/>
      <c r="D180" s="1086"/>
      <c r="E180" s="1086"/>
      <c r="F180" s="1086"/>
      <c r="G180" s="487">
        <f>G177+G135</f>
        <v>61.5</v>
      </c>
      <c r="H180" s="483">
        <f>H177+H135</f>
        <v>1845</v>
      </c>
      <c r="I180" s="483"/>
      <c r="J180" s="484"/>
      <c r="K180" s="484"/>
      <c r="L180" s="484"/>
      <c r="M180" s="731"/>
      <c r="N180" s="485"/>
      <c r="O180" s="485"/>
      <c r="P180" s="485"/>
      <c r="Q180" s="735"/>
      <c r="R180" s="485"/>
      <c r="S180" s="485"/>
      <c r="T180" s="485"/>
    </row>
    <row r="181" spans="1:20" ht="16.5" thickBot="1" x14ac:dyDescent="0.3">
      <c r="A181" s="1086" t="s">
        <v>518</v>
      </c>
      <c r="B181" s="1086"/>
      <c r="C181" s="1086"/>
      <c r="D181" s="1086"/>
      <c r="E181" s="1086"/>
      <c r="F181" s="1086"/>
      <c r="G181" s="487">
        <f t="shared" ref="G181:H183" si="37">G178+G103</f>
        <v>60</v>
      </c>
      <c r="H181" s="487">
        <f t="shared" si="37"/>
        <v>1800</v>
      </c>
      <c r="I181" s="483"/>
      <c r="J181" s="484"/>
      <c r="K181" s="484"/>
      <c r="L181" s="484"/>
      <c r="M181" s="731"/>
      <c r="N181" s="485"/>
      <c r="O181" s="485"/>
      <c r="P181" s="485"/>
      <c r="Q181" s="735"/>
      <c r="R181" s="485"/>
      <c r="S181" s="485"/>
      <c r="T181" s="485"/>
    </row>
    <row r="182" spans="1:20" ht="16.5" thickBot="1" x14ac:dyDescent="0.3">
      <c r="A182" s="1086" t="s">
        <v>223</v>
      </c>
      <c r="B182" s="1086"/>
      <c r="C182" s="1086"/>
      <c r="D182" s="1086"/>
      <c r="E182" s="1086"/>
      <c r="F182" s="1086"/>
      <c r="G182" s="487">
        <f t="shared" si="37"/>
        <v>180</v>
      </c>
      <c r="H182" s="487">
        <f t="shared" si="37"/>
        <v>5400</v>
      </c>
      <c r="I182" s="487">
        <f>I179+I104</f>
        <v>320</v>
      </c>
      <c r="J182" s="484" t="s">
        <v>444</v>
      </c>
      <c r="K182" s="484" t="s">
        <v>523</v>
      </c>
      <c r="L182" s="484" t="s">
        <v>445</v>
      </c>
      <c r="M182" s="732">
        <f>M179+M104</f>
        <v>5080</v>
      </c>
      <c r="N182" s="484" t="s">
        <v>446</v>
      </c>
      <c r="O182" s="484"/>
      <c r="P182" s="484" t="s">
        <v>436</v>
      </c>
      <c r="Q182" s="736" t="s">
        <v>447</v>
      </c>
      <c r="R182" s="484" t="s">
        <v>448</v>
      </c>
      <c r="S182" s="485" t="s">
        <v>449</v>
      </c>
      <c r="T182" s="781" t="s">
        <v>438</v>
      </c>
    </row>
    <row r="183" spans="1:20" s="104" customFormat="1" ht="16.5" thickBot="1" x14ac:dyDescent="0.3">
      <c r="A183" s="1086" t="s">
        <v>189</v>
      </c>
      <c r="B183" s="1086"/>
      <c r="C183" s="1086"/>
      <c r="D183" s="1086"/>
      <c r="E183" s="1086"/>
      <c r="F183" s="1086"/>
      <c r="G183" s="487">
        <f t="shared" si="37"/>
        <v>240</v>
      </c>
      <c r="H183" s="487">
        <f t="shared" si="37"/>
        <v>7200</v>
      </c>
      <c r="I183" s="483"/>
      <c r="J183" s="483"/>
      <c r="K183" s="483"/>
      <c r="L183" s="483"/>
      <c r="M183" s="483"/>
      <c r="N183" s="486"/>
      <c r="O183" s="486"/>
      <c r="P183" s="486"/>
      <c r="Q183" s="486"/>
      <c r="R183" s="486"/>
      <c r="S183" s="486"/>
      <c r="T183" s="486"/>
    </row>
    <row r="184" spans="1:20" s="104" customFormat="1" ht="16.5" thickBot="1" x14ac:dyDescent="0.3">
      <c r="A184" s="1083" t="s">
        <v>190</v>
      </c>
      <c r="B184" s="1083"/>
      <c r="C184" s="1083"/>
      <c r="D184" s="1083"/>
      <c r="E184" s="1083"/>
      <c r="F184" s="1083"/>
      <c r="G184" s="1083"/>
      <c r="H184" s="1083"/>
      <c r="I184" s="1083"/>
      <c r="J184" s="1083"/>
      <c r="K184" s="1083"/>
      <c r="L184" s="1083"/>
      <c r="M184" s="1083"/>
      <c r="N184" s="486">
        <v>1</v>
      </c>
      <c r="O184" s="486"/>
      <c r="P184" s="458">
        <v>2</v>
      </c>
      <c r="Q184" s="458">
        <v>4</v>
      </c>
      <c r="R184" s="458">
        <v>3</v>
      </c>
      <c r="S184" s="458">
        <v>3</v>
      </c>
      <c r="T184" s="458">
        <v>3</v>
      </c>
    </row>
    <row r="185" spans="1:20" s="104" customFormat="1" ht="16.5" thickBot="1" x14ac:dyDescent="0.3">
      <c r="A185" s="1083" t="s">
        <v>191</v>
      </c>
      <c r="B185" s="1083"/>
      <c r="C185" s="1083"/>
      <c r="D185" s="1083"/>
      <c r="E185" s="1083"/>
      <c r="F185" s="1083"/>
      <c r="G185" s="1083"/>
      <c r="H185" s="1083"/>
      <c r="I185" s="1083"/>
      <c r="J185" s="1083"/>
      <c r="K185" s="1083"/>
      <c r="L185" s="1083"/>
      <c r="M185" s="1083"/>
      <c r="N185" s="486">
        <v>8</v>
      </c>
      <c r="O185" s="486"/>
      <c r="P185" s="458">
        <v>4</v>
      </c>
      <c r="Q185" s="458">
        <v>3</v>
      </c>
      <c r="R185" s="458">
        <v>3</v>
      </c>
      <c r="S185" s="458">
        <v>3</v>
      </c>
      <c r="T185" s="458">
        <v>2</v>
      </c>
    </row>
    <row r="186" spans="1:20" s="104" customFormat="1" ht="16.5" thickBot="1" x14ac:dyDescent="0.3">
      <c r="A186" s="1083" t="s">
        <v>192</v>
      </c>
      <c r="B186" s="1083"/>
      <c r="C186" s="1083"/>
      <c r="D186" s="1083"/>
      <c r="E186" s="1083"/>
      <c r="F186" s="1083"/>
      <c r="G186" s="1083"/>
      <c r="H186" s="1083"/>
      <c r="I186" s="1083"/>
      <c r="J186" s="1083"/>
      <c r="K186" s="1083"/>
      <c r="L186" s="1083"/>
      <c r="M186" s="1083"/>
      <c r="N186" s="458"/>
      <c r="O186" s="458"/>
      <c r="P186" s="458"/>
      <c r="Q186" s="458"/>
      <c r="R186" s="458"/>
      <c r="S186" s="458"/>
      <c r="T186" s="458"/>
    </row>
    <row r="187" spans="1:20" s="104" customFormat="1" ht="16.5" thickBot="1" x14ac:dyDescent="0.3">
      <c r="A187" s="1083" t="s">
        <v>193</v>
      </c>
      <c r="B187" s="1083"/>
      <c r="C187" s="1083"/>
      <c r="D187" s="1083"/>
      <c r="E187" s="1083"/>
      <c r="F187" s="1083"/>
      <c r="G187" s="1083"/>
      <c r="H187" s="1083"/>
      <c r="I187" s="1083"/>
      <c r="J187" s="1083"/>
      <c r="K187" s="1083"/>
      <c r="L187" s="1083"/>
      <c r="M187" s="1083"/>
      <c r="N187" s="693"/>
      <c r="O187" s="458"/>
      <c r="P187" s="458">
        <v>1</v>
      </c>
      <c r="Q187" s="693"/>
      <c r="R187" s="693">
        <v>1</v>
      </c>
      <c r="S187" s="693">
        <v>1</v>
      </c>
      <c r="T187" s="693"/>
    </row>
    <row r="188" spans="1:20" s="104" customFormat="1" ht="16.5" thickBot="1" x14ac:dyDescent="0.3">
      <c r="A188" s="1084" t="s">
        <v>194</v>
      </c>
      <c r="B188" s="1084"/>
      <c r="C188" s="1084"/>
      <c r="D188" s="1084"/>
      <c r="E188" s="1084"/>
      <c r="F188" s="1084"/>
      <c r="G188" s="1084"/>
      <c r="H188" s="1084"/>
      <c r="I188" s="1084"/>
      <c r="J188" s="1084"/>
      <c r="K188" s="1084"/>
      <c r="L188" s="1084"/>
      <c r="M188" s="1084"/>
      <c r="N188" s="1087" t="s">
        <v>195</v>
      </c>
      <c r="O188" s="1087"/>
      <c r="P188" s="1088"/>
      <c r="Q188" s="1087">
        <f>G104/G182*100</f>
        <v>70</v>
      </c>
      <c r="R188" s="1087"/>
      <c r="S188" s="694"/>
      <c r="T188" s="694"/>
    </row>
    <row r="189" spans="1:20" s="104" customFormat="1" ht="16.5" thickBot="1" x14ac:dyDescent="0.3">
      <c r="A189" s="687"/>
      <c r="B189" s="687"/>
      <c r="C189" s="687"/>
      <c r="D189" s="687"/>
      <c r="E189" s="687"/>
      <c r="F189" s="687"/>
      <c r="G189" s="687"/>
      <c r="H189" s="687"/>
      <c r="I189" s="687"/>
      <c r="J189" s="687"/>
      <c r="K189" s="687"/>
      <c r="L189" s="687"/>
      <c r="M189" s="695"/>
      <c r="N189" s="1096" t="s">
        <v>42</v>
      </c>
      <c r="O189" s="1089"/>
      <c r="P189" s="1089"/>
      <c r="Q189" s="1089">
        <f>G179/G182*100</f>
        <v>30</v>
      </c>
      <c r="R189" s="1089"/>
      <c r="S189" s="696"/>
      <c r="T189" s="697"/>
    </row>
    <row r="190" spans="1:20" s="104" customFormat="1" ht="16.5" hidden="1" thickBot="1" x14ac:dyDescent="0.3">
      <c r="B190" s="488"/>
      <c r="C190" s="488"/>
      <c r="D190" s="488"/>
      <c r="E190" s="488"/>
      <c r="F190" s="488"/>
      <c r="G190" s="488"/>
      <c r="H190" s="488"/>
      <c r="I190" s="488"/>
      <c r="J190" s="488"/>
      <c r="K190" s="488"/>
      <c r="N190" s="117">
        <f>G14+G18+G23+G27+G33+G36+G44+G61+G77</f>
        <v>30</v>
      </c>
      <c r="O190" s="117"/>
      <c r="P190" s="117">
        <f>G37+G71+G74+G78+G84+G87+G118</f>
        <v>30</v>
      </c>
      <c r="Q190" s="117">
        <f>G30+G40+G64+G90+G111+G122+G165</f>
        <v>30</v>
      </c>
      <c r="R190" s="117">
        <f>G51+G56+G91+G139+G143+G149+G171</f>
        <v>30</v>
      </c>
      <c r="S190" s="117">
        <f>G13+G52+G67+G126+G146+G153+G159</f>
        <v>30</v>
      </c>
      <c r="T190" s="117">
        <f>G130+G96+G101+G81+G58+G53</f>
        <v>30</v>
      </c>
    </row>
    <row r="191" spans="1:20" s="104" customFormat="1" ht="31.5" x14ac:dyDescent="0.25">
      <c r="A191" s="636" t="s">
        <v>162</v>
      </c>
      <c r="B191" s="637" t="s">
        <v>520</v>
      </c>
      <c r="C191" s="648"/>
      <c r="D191" s="808"/>
      <c r="E191" s="809"/>
      <c r="F191" s="810"/>
      <c r="G191" s="647">
        <f>SUM(G192:G195)</f>
        <v>18</v>
      </c>
      <c r="H191" s="647">
        <f t="shared" ref="H191:M191" si="38">SUM(H192:H195)</f>
        <v>540</v>
      </c>
      <c r="I191" s="647">
        <f t="shared" si="38"/>
        <v>60</v>
      </c>
      <c r="J191" s="647">
        <f t="shared" si="38"/>
        <v>0</v>
      </c>
      <c r="K191" s="647">
        <f t="shared" si="38"/>
        <v>0</v>
      </c>
      <c r="L191" s="647">
        <f t="shared" si="38"/>
        <v>60</v>
      </c>
      <c r="M191" s="647">
        <f t="shared" si="38"/>
        <v>480</v>
      </c>
      <c r="N191" s="640"/>
      <c r="O191" s="640"/>
      <c r="P191" s="640"/>
      <c r="Q191" s="640"/>
      <c r="R191" s="811"/>
      <c r="S191" s="811"/>
      <c r="T191" s="811"/>
    </row>
    <row r="192" spans="1:20" s="104" customFormat="1" x14ac:dyDescent="0.25">
      <c r="A192" s="642"/>
      <c r="B192" s="631" t="s">
        <v>521</v>
      </c>
      <c r="C192" s="115">
        <v>2</v>
      </c>
      <c r="D192" s="115" t="s">
        <v>162</v>
      </c>
      <c r="E192" s="768"/>
      <c r="F192" s="543"/>
      <c r="G192" s="480">
        <v>7</v>
      </c>
      <c r="H192" s="271">
        <f>G192*30</f>
        <v>210</v>
      </c>
      <c r="I192" s="535">
        <f>J192+K192+L192</f>
        <v>24</v>
      </c>
      <c r="J192" s="271"/>
      <c r="K192" s="271"/>
      <c r="L192" s="271">
        <v>24</v>
      </c>
      <c r="M192" s="630">
        <f>H192-I192</f>
        <v>186</v>
      </c>
      <c r="N192" s="436" t="s">
        <v>522</v>
      </c>
      <c r="O192" s="436" t="s">
        <v>522</v>
      </c>
      <c r="P192" s="436"/>
      <c r="Q192" s="436"/>
      <c r="R192" s="441"/>
      <c r="S192" s="441"/>
      <c r="T192" s="441"/>
    </row>
    <row r="193" spans="1:20" s="104" customFormat="1" x14ac:dyDescent="0.25">
      <c r="A193" s="642"/>
      <c r="B193" s="631" t="s">
        <v>521</v>
      </c>
      <c r="C193" s="115">
        <v>4</v>
      </c>
      <c r="D193" s="115" t="s">
        <v>332</v>
      </c>
      <c r="E193" s="768"/>
      <c r="F193" s="543"/>
      <c r="G193" s="480">
        <v>6</v>
      </c>
      <c r="H193" s="271">
        <f>G193*30</f>
        <v>180</v>
      </c>
      <c r="I193" s="535">
        <f>J193+K193+L193</f>
        <v>24</v>
      </c>
      <c r="J193" s="271"/>
      <c r="K193" s="271"/>
      <c r="L193" s="271">
        <v>24</v>
      </c>
      <c r="M193" s="630">
        <f>H193-I193</f>
        <v>156</v>
      </c>
      <c r="N193" s="436"/>
      <c r="O193" s="436"/>
      <c r="P193" s="436" t="s">
        <v>522</v>
      </c>
      <c r="Q193" s="436" t="s">
        <v>522</v>
      </c>
      <c r="R193" s="441"/>
      <c r="S193" s="441"/>
      <c r="T193" s="441"/>
    </row>
    <row r="194" spans="1:20" s="104" customFormat="1" x14ac:dyDescent="0.25">
      <c r="A194" s="642"/>
      <c r="B194" s="631" t="s">
        <v>521</v>
      </c>
      <c r="C194" s="115">
        <v>5</v>
      </c>
      <c r="D194" s="115"/>
      <c r="E194" s="768"/>
      <c r="F194" s="543"/>
      <c r="G194" s="480">
        <v>5</v>
      </c>
      <c r="H194" s="271">
        <f>G194*30</f>
        <v>150</v>
      </c>
      <c r="I194" s="535">
        <f>J194+K194+L194</f>
        <v>12</v>
      </c>
      <c r="J194" s="271"/>
      <c r="K194" s="271"/>
      <c r="L194" s="271">
        <v>12</v>
      </c>
      <c r="M194" s="630">
        <f>H194-I194</f>
        <v>138</v>
      </c>
      <c r="N194" s="436"/>
      <c r="O194" s="436"/>
      <c r="P194" s="436"/>
      <c r="Q194" s="436"/>
      <c r="R194" s="436" t="s">
        <v>522</v>
      </c>
      <c r="S194" s="436"/>
      <c r="T194" s="441"/>
    </row>
    <row r="195" spans="1:20" s="104" customFormat="1" ht="16.5" thickBot="1" x14ac:dyDescent="0.3">
      <c r="A195" s="812"/>
      <c r="B195" s="813"/>
      <c r="C195" s="680"/>
      <c r="D195" s="680"/>
      <c r="E195" s="814"/>
      <c r="F195" s="815"/>
      <c r="G195" s="816"/>
      <c r="H195" s="84"/>
      <c r="I195" s="643"/>
      <c r="J195" s="84"/>
      <c r="K195" s="84"/>
      <c r="L195" s="84"/>
      <c r="M195" s="817"/>
      <c r="N195" s="818"/>
      <c r="O195" s="818"/>
      <c r="P195" s="818"/>
      <c r="Q195" s="818"/>
      <c r="R195" s="819"/>
      <c r="S195" s="819"/>
      <c r="T195" s="819"/>
    </row>
    <row r="196" spans="1:20" s="104" customFormat="1" x14ac:dyDescent="0.25">
      <c r="B196" s="488"/>
      <c r="C196" s="488"/>
      <c r="D196" s="488"/>
      <c r="E196" s="488"/>
      <c r="F196" s="488"/>
      <c r="G196" s="488"/>
      <c r="H196" s="488"/>
      <c r="I196" s="488"/>
      <c r="J196" s="488"/>
      <c r="K196" s="488"/>
      <c r="N196" s="117"/>
      <c r="O196" s="117"/>
      <c r="P196" s="117"/>
      <c r="Q196" s="117"/>
      <c r="R196" s="117"/>
      <c r="S196" s="117"/>
      <c r="T196" s="117"/>
    </row>
    <row r="197" spans="1:20" s="104" customFormat="1" x14ac:dyDescent="0.25">
      <c r="B197" s="488"/>
      <c r="C197" s="488"/>
      <c r="D197" s="488"/>
      <c r="E197" s="488"/>
      <c r="F197" s="488"/>
      <c r="G197" s="488"/>
      <c r="H197" s="488"/>
      <c r="I197" s="488"/>
      <c r="J197" s="488"/>
      <c r="K197" s="488"/>
      <c r="N197" s="117"/>
      <c r="O197" s="117"/>
      <c r="P197" s="117"/>
      <c r="Q197" s="117"/>
      <c r="R197" s="117"/>
      <c r="S197" s="117"/>
      <c r="T197" s="117"/>
    </row>
    <row r="198" spans="1:20" s="104" customFormat="1" x14ac:dyDescent="0.25">
      <c r="B198" s="532" t="s">
        <v>196</v>
      </c>
      <c r="C198" s="532"/>
      <c r="D198" s="1079"/>
      <c r="E198" s="1079"/>
      <c r="F198" s="1080"/>
      <c r="G198" s="1080"/>
      <c r="H198" s="529"/>
      <c r="I198" s="1081" t="s">
        <v>197</v>
      </c>
      <c r="J198" s="1085"/>
      <c r="K198" s="1085"/>
    </row>
    <row r="199" spans="1:20" s="104" customFormat="1" x14ac:dyDescent="0.25">
      <c r="B199" s="532"/>
      <c r="C199" s="532"/>
      <c r="D199" s="532"/>
      <c r="E199" s="532"/>
      <c r="F199" s="533"/>
      <c r="G199" s="533"/>
      <c r="H199" s="529"/>
      <c r="I199" s="529"/>
      <c r="J199" s="528"/>
      <c r="K199" s="528"/>
    </row>
    <row r="200" spans="1:20" s="104" customFormat="1" x14ac:dyDescent="0.25">
      <c r="B200" s="532" t="s">
        <v>471</v>
      </c>
      <c r="C200" s="532"/>
      <c r="D200" s="530"/>
      <c r="E200" s="530"/>
      <c r="F200" s="531"/>
      <c r="G200" s="531"/>
      <c r="H200" s="529"/>
      <c r="I200" s="1081" t="s">
        <v>472</v>
      </c>
      <c r="J200" s="1081"/>
      <c r="K200" s="1081"/>
      <c r="R200" s="797"/>
    </row>
    <row r="201" spans="1:20" s="104" customFormat="1" x14ac:dyDescent="0.25"/>
    <row r="202" spans="1:20" s="104" customFormat="1" x14ac:dyDescent="0.25">
      <c r="B202" s="532" t="s">
        <v>473</v>
      </c>
      <c r="C202" s="532"/>
      <c r="D202" s="1079"/>
      <c r="E202" s="1079"/>
      <c r="F202" s="1080"/>
      <c r="G202" s="1080"/>
      <c r="H202" s="529"/>
      <c r="I202" s="1081" t="s">
        <v>474</v>
      </c>
      <c r="J202" s="1082"/>
      <c r="K202" s="1082"/>
    </row>
    <row r="203" spans="1:20" s="104" customFormat="1" x14ac:dyDescent="0.25">
      <c r="A203" s="429"/>
      <c r="L203" s="459"/>
      <c r="M203" s="459"/>
    </row>
    <row r="204" spans="1:20" x14ac:dyDescent="0.25">
      <c r="B204" s="532" t="s">
        <v>475</v>
      </c>
      <c r="C204" s="532"/>
      <c r="D204" s="1079"/>
      <c r="E204" s="1079"/>
      <c r="F204" s="1080"/>
      <c r="G204" s="1080"/>
      <c r="H204" s="529"/>
      <c r="I204" s="1081" t="s">
        <v>474</v>
      </c>
      <c r="J204" s="1082"/>
      <c r="K204" s="1082"/>
    </row>
  </sheetData>
  <mergeCells count="105">
    <mergeCell ref="A76:A77"/>
    <mergeCell ref="A62:A64"/>
    <mergeCell ref="A65:A67"/>
    <mergeCell ref="A69:A71"/>
    <mergeCell ref="A72:A74"/>
    <mergeCell ref="A79:A81"/>
    <mergeCell ref="A82:A84"/>
    <mergeCell ref="A85:A87"/>
    <mergeCell ref="A149:A150"/>
    <mergeCell ref="A135:F135"/>
    <mergeCell ref="A136:T136"/>
    <mergeCell ref="A137:A142"/>
    <mergeCell ref="A143:A145"/>
    <mergeCell ref="D204:G204"/>
    <mergeCell ref="I204:K204"/>
    <mergeCell ref="A100:T100"/>
    <mergeCell ref="A102:F102"/>
    <mergeCell ref="A105:F105"/>
    <mergeCell ref="A106:T106"/>
    <mergeCell ref="A107:T107"/>
    <mergeCell ref="A134:F134"/>
    <mergeCell ref="A103:F103"/>
    <mergeCell ref="A104:F104"/>
    <mergeCell ref="A115:A116"/>
    <mergeCell ref="A121:A124"/>
    <mergeCell ref="A125:A128"/>
    <mergeCell ref="A109:A114"/>
    <mergeCell ref="A129:A132"/>
    <mergeCell ref="A163:A168"/>
    <mergeCell ref="A146:A148"/>
    <mergeCell ref="A151:A156"/>
    <mergeCell ref="A157:A162"/>
    <mergeCell ref="A1:T1"/>
    <mergeCell ref="A2:A7"/>
    <mergeCell ref="B2:B7"/>
    <mergeCell ref="C2:F2"/>
    <mergeCell ref="G2:G7"/>
    <mergeCell ref="H2:M2"/>
    <mergeCell ref="N2:T3"/>
    <mergeCell ref="C3:C7"/>
    <mergeCell ref="D3:D7"/>
    <mergeCell ref="E3:F3"/>
    <mergeCell ref="H3:H7"/>
    <mergeCell ref="N4:P4"/>
    <mergeCell ref="Q4:R4"/>
    <mergeCell ref="A46:F46"/>
    <mergeCell ref="A133:F133"/>
    <mergeCell ref="I3:L3"/>
    <mergeCell ref="M3:M7"/>
    <mergeCell ref="E4:E7"/>
    <mergeCell ref="F4:F7"/>
    <mergeCell ref="I4:I7"/>
    <mergeCell ref="J4:J7"/>
    <mergeCell ref="K4:K7"/>
    <mergeCell ref="L4:L7"/>
    <mergeCell ref="A47:F47"/>
    <mergeCell ref="A117:A120"/>
    <mergeCell ref="A9:T9"/>
    <mergeCell ref="A16:A18"/>
    <mergeCell ref="A21:A23"/>
    <mergeCell ref="A25:A27"/>
    <mergeCell ref="A28:A30"/>
    <mergeCell ref="A31:A33"/>
    <mergeCell ref="A34:A36"/>
    <mergeCell ref="A42:A44"/>
    <mergeCell ref="A38:A40"/>
    <mergeCell ref="A50:A51"/>
    <mergeCell ref="A54:A56"/>
    <mergeCell ref="A59:A61"/>
    <mergeCell ref="N188:P188"/>
    <mergeCell ref="Q188:R188"/>
    <mergeCell ref="Q189:R189"/>
    <mergeCell ref="N6:T6"/>
    <mergeCell ref="S4:T4"/>
    <mergeCell ref="N189:P189"/>
    <mergeCell ref="A10:T10"/>
    <mergeCell ref="A48:T48"/>
    <mergeCell ref="A94:F94"/>
    <mergeCell ref="A95:T95"/>
    <mergeCell ref="A99:F99"/>
    <mergeCell ref="A92:F92"/>
    <mergeCell ref="A93:F93"/>
    <mergeCell ref="A97:F97"/>
    <mergeCell ref="A98:F98"/>
    <mergeCell ref="A45:F45"/>
    <mergeCell ref="A184:M184"/>
    <mergeCell ref="A185:M185"/>
    <mergeCell ref="A169:A174"/>
    <mergeCell ref="A177:F177"/>
    <mergeCell ref="A175:F175"/>
    <mergeCell ref="A176:F176"/>
    <mergeCell ref="A178:F178"/>
    <mergeCell ref="A179:F179"/>
    <mergeCell ref="D202:G202"/>
    <mergeCell ref="I202:K202"/>
    <mergeCell ref="A186:M186"/>
    <mergeCell ref="A187:M187"/>
    <mergeCell ref="A188:M188"/>
    <mergeCell ref="I200:K200"/>
    <mergeCell ref="D198:G198"/>
    <mergeCell ref="I198:K198"/>
    <mergeCell ref="A180:F180"/>
    <mergeCell ref="A183:F183"/>
    <mergeCell ref="A181:F181"/>
    <mergeCell ref="A182:F182"/>
  </mergeCells>
  <pageMargins left="0.75" right="0.75" top="1" bottom="1" header="0.5" footer="0.5"/>
  <pageSetup paperSize="9" scale="58" orientation="landscape" r:id="rId1"/>
  <headerFooter alignWithMargins="0"/>
  <rowBreaks count="2" manualBreakCount="2">
    <brk id="47" max="19" man="1"/>
    <brk id="105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292</v>
      </c>
      <c r="D1" t="s">
        <v>294</v>
      </c>
      <c r="F1" t="s">
        <v>295</v>
      </c>
      <c r="H1" t="s">
        <v>296</v>
      </c>
      <c r="J1" t="s">
        <v>297</v>
      </c>
    </row>
    <row r="2" spans="1:11" x14ac:dyDescent="0.25">
      <c r="B2" t="s">
        <v>293</v>
      </c>
      <c r="C2" t="s">
        <v>222</v>
      </c>
      <c r="D2" t="s">
        <v>293</v>
      </c>
      <c r="E2" t="s">
        <v>222</v>
      </c>
      <c r="F2" t="s">
        <v>293</v>
      </c>
      <c r="G2" t="s">
        <v>222</v>
      </c>
      <c r="H2" t="s">
        <v>293</v>
      </c>
      <c r="I2" t="s">
        <v>222</v>
      </c>
      <c r="J2" t="s">
        <v>293</v>
      </c>
      <c r="K2" t="s">
        <v>222</v>
      </c>
    </row>
    <row r="3" spans="1:11" x14ac:dyDescent="0.25">
      <c r="A3" s="46" t="s">
        <v>47</v>
      </c>
    </row>
    <row r="4" spans="1:11" x14ac:dyDescent="0.25">
      <c r="A4" s="46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6" t="s">
        <v>42</v>
      </c>
      <c r="B5">
        <f t="shared" ref="B5:B8" si="0">D5+F5+H5+J5</f>
        <v>7.5</v>
      </c>
      <c r="C5">
        <f t="shared" ref="C5:C8" si="1"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6" t="s">
        <v>48</v>
      </c>
    </row>
    <row r="7" spans="1:11" x14ac:dyDescent="0.25">
      <c r="A7" s="46" t="s">
        <v>41</v>
      </c>
      <c r="B7">
        <f t="shared" si="0"/>
        <v>67.5</v>
      </c>
      <c r="C7">
        <f t="shared" si="1"/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6" t="s">
        <v>42</v>
      </c>
      <c r="B8">
        <f t="shared" si="0"/>
        <v>22</v>
      </c>
      <c r="C8">
        <f t="shared" si="1"/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>SUM(B4:B8)</f>
        <v>120</v>
      </c>
      <c r="C9">
        <f>SUM(C4:C8)</f>
        <v>120</v>
      </c>
      <c r="D9">
        <f>SUM(D4:D8)</f>
        <v>30</v>
      </c>
      <c r="E9">
        <f>SUM(E4:E8)</f>
        <v>57</v>
      </c>
      <c r="F9">
        <f t="shared" ref="F9:G9" si="2">SUM(F4:F8)</f>
        <v>30</v>
      </c>
      <c r="G9">
        <f t="shared" si="2"/>
        <v>32</v>
      </c>
      <c r="H9">
        <f t="shared" ref="H9" si="3">SUM(H4:H8)</f>
        <v>30</v>
      </c>
      <c r="I9">
        <f t="shared" ref="I9" si="4">SUM(I4:I8)</f>
        <v>26.5</v>
      </c>
      <c r="J9">
        <f t="shared" ref="J9" si="5">SUM(J4:J8)</f>
        <v>30</v>
      </c>
      <c r="K9">
        <f t="shared" ref="K9" si="6">SUM(K4:K8)</f>
        <v>4.5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5"/>
  <sheetViews>
    <sheetView view="pageBreakPreview" topLeftCell="A101" zoomScale="110" zoomScaleNormal="100" zoomScaleSheetLayoutView="110" workbookViewId="0">
      <selection activeCell="E16" sqref="E1:AG1048576"/>
    </sheetView>
  </sheetViews>
  <sheetFormatPr defaultRowHeight="15" x14ac:dyDescent="0.25"/>
  <cols>
    <col min="1" max="1" width="3.85546875" style="45" customWidth="1"/>
    <col min="2" max="2" width="4.5703125" style="45" customWidth="1"/>
    <col min="3" max="3" width="46.140625" style="1" customWidth="1"/>
    <col min="4" max="4" width="8.5703125" style="1" customWidth="1"/>
    <col min="5" max="5" width="9.140625" style="47"/>
    <col min="6" max="6" width="7.140625" style="47" hidden="1" customWidth="1"/>
    <col min="7" max="7" width="7.28515625" style="47" hidden="1" customWidth="1"/>
    <col min="8" max="10" width="4.42578125" style="47" hidden="1" customWidth="1"/>
    <col min="11" max="11" width="5.5703125" style="47" hidden="1" customWidth="1"/>
    <col min="12" max="12" width="7" style="47" hidden="1" customWidth="1"/>
    <col min="13" max="13" width="7.7109375" style="47" hidden="1" customWidth="1"/>
    <col min="14" max="14" width="9.140625" style="47" hidden="1" customWidth="1"/>
    <col min="15" max="15" width="6.7109375" style="47" hidden="1" customWidth="1"/>
    <col min="16" max="16" width="3.85546875" style="9" hidden="1" customWidth="1"/>
    <col min="17" max="17" width="7" style="9" hidden="1" customWidth="1"/>
    <col min="18" max="18" width="7.42578125" style="9" hidden="1" customWidth="1"/>
    <col min="19" max="19" width="9.140625" style="9" hidden="1" customWidth="1"/>
    <col min="20" max="20" width="7.140625" style="9" hidden="1" customWidth="1"/>
    <col min="21" max="21" width="7.28515625" style="9" hidden="1" customWidth="1"/>
    <col min="22" max="23" width="4.42578125" style="9" hidden="1" customWidth="1"/>
    <col min="24" max="24" width="20.140625" style="9" hidden="1" customWidth="1"/>
    <col min="25" max="25" width="8.28515625" style="9" hidden="1" customWidth="1"/>
    <col min="26" max="26" width="7" style="9" hidden="1" customWidth="1"/>
    <col min="27" max="27" width="11" style="9" hidden="1" customWidth="1"/>
    <col min="28" max="29" width="9.140625" style="9" hidden="1" customWidth="1"/>
    <col min="30" max="30" width="3.85546875" style="9" hidden="1" customWidth="1"/>
    <col min="31" max="31" width="4.5703125" style="9" hidden="1" customWidth="1"/>
    <col min="32" max="32" width="33.28515625" style="9" hidden="1" customWidth="1"/>
    <col min="33" max="33" width="11.5703125" style="58" customWidth="1"/>
    <col min="34" max="34" width="9.140625" style="139" customWidth="1"/>
    <col min="35" max="35" width="7.5703125" style="58" customWidth="1"/>
    <col min="36" max="36" width="5.5703125" style="9" customWidth="1"/>
    <col min="37" max="37" width="11.85546875" style="58" customWidth="1"/>
    <col min="38" max="38" width="12.7109375" style="9" customWidth="1"/>
    <col min="39" max="39" width="9.140625" style="9"/>
    <col min="40" max="16384" width="9.140625" style="47"/>
  </cols>
  <sheetData>
    <row r="1" spans="1:39" x14ac:dyDescent="0.25">
      <c r="C1" s="1201"/>
      <c r="D1" s="1201"/>
      <c r="E1" s="1201"/>
      <c r="F1" s="1201"/>
      <c r="G1" s="1201"/>
      <c r="H1" s="1201"/>
      <c r="I1" s="1201"/>
      <c r="J1" s="1201"/>
      <c r="K1" s="1201"/>
      <c r="L1" s="1201"/>
      <c r="M1" s="1201"/>
      <c r="N1" s="1201"/>
      <c r="AD1" s="47"/>
      <c r="AE1" s="47"/>
      <c r="AF1" s="47"/>
      <c r="AG1" s="25"/>
      <c r="AH1" s="25"/>
      <c r="AI1" s="25"/>
      <c r="AJ1" s="47"/>
      <c r="AK1" s="25"/>
      <c r="AL1" s="47"/>
      <c r="AM1" s="47"/>
    </row>
    <row r="2" spans="1:39" ht="26.25" x14ac:dyDescent="0.25">
      <c r="C2" s="1" t="s">
        <v>50</v>
      </c>
      <c r="O2" s="47" t="s">
        <v>265</v>
      </c>
      <c r="AD2" s="47"/>
      <c r="AE2" s="47"/>
      <c r="AF2" s="47"/>
      <c r="AG2" s="25" t="s">
        <v>366</v>
      </c>
      <c r="AH2" s="25" t="s">
        <v>367</v>
      </c>
      <c r="AI2" s="33" t="s">
        <v>411</v>
      </c>
      <c r="AJ2" s="47"/>
      <c r="AK2" s="33" t="s">
        <v>412</v>
      </c>
      <c r="AL2" s="47"/>
      <c r="AM2" s="47"/>
    </row>
    <row r="3" spans="1:39" ht="15" customHeight="1" x14ac:dyDescent="0.25">
      <c r="C3" s="1202" t="s">
        <v>340</v>
      </c>
      <c r="D3" s="1205" t="s">
        <v>74</v>
      </c>
      <c r="E3" s="1208" t="s">
        <v>75</v>
      </c>
      <c r="F3" s="1209" t="s">
        <v>2</v>
      </c>
      <c r="G3" s="1209"/>
      <c r="H3" s="1209"/>
      <c r="I3" s="1209"/>
      <c r="J3" s="1209"/>
      <c r="K3" s="1210"/>
      <c r="L3" s="1208" t="s">
        <v>3</v>
      </c>
      <c r="M3" s="1208" t="s">
        <v>4</v>
      </c>
      <c r="N3" s="1208" t="s">
        <v>5</v>
      </c>
      <c r="O3" s="47" t="s">
        <v>341</v>
      </c>
      <c r="AD3" s="47"/>
      <c r="AE3" s="47"/>
      <c r="AF3" s="47"/>
      <c r="AG3" s="25"/>
      <c r="AH3" s="25"/>
      <c r="AI3" s="25"/>
      <c r="AJ3" s="47"/>
      <c r="AK3" s="25"/>
      <c r="AL3" s="47"/>
      <c r="AM3" s="47"/>
    </row>
    <row r="4" spans="1:39" x14ac:dyDescent="0.25">
      <c r="C4" s="1203"/>
      <c r="D4" s="1206"/>
      <c r="E4" s="1208"/>
      <c r="F4" s="1208" t="s">
        <v>6</v>
      </c>
      <c r="G4" s="1211" t="s">
        <v>7</v>
      </c>
      <c r="H4" s="1211"/>
      <c r="I4" s="1211"/>
      <c r="J4" s="1211"/>
      <c r="K4" s="1208" t="s">
        <v>8</v>
      </c>
      <c r="L4" s="1208"/>
      <c r="M4" s="1208"/>
      <c r="N4" s="1208"/>
      <c r="AD4" s="47"/>
      <c r="AE4" s="47"/>
      <c r="AF4" s="47"/>
      <c r="AG4" s="25"/>
      <c r="AH4" s="25"/>
      <c r="AI4" s="25"/>
      <c r="AJ4" s="47"/>
      <c r="AK4" s="25"/>
      <c r="AL4" s="47"/>
      <c r="AM4" s="47"/>
    </row>
    <row r="5" spans="1:39" x14ac:dyDescent="0.25">
      <c r="C5" s="1203"/>
      <c r="D5" s="1206"/>
      <c r="E5" s="1208"/>
      <c r="F5" s="1210"/>
      <c r="G5" s="1208" t="s">
        <v>9</v>
      </c>
      <c r="H5" s="1209" t="s">
        <v>10</v>
      </c>
      <c r="I5" s="1210"/>
      <c r="J5" s="1210"/>
      <c r="K5" s="1210"/>
      <c r="L5" s="1208"/>
      <c r="M5" s="1208"/>
      <c r="N5" s="1208"/>
      <c r="AD5" s="47"/>
      <c r="AE5" s="47"/>
      <c r="AF5" s="47"/>
      <c r="AG5" s="25"/>
      <c r="AH5" s="25"/>
      <c r="AI5" s="25"/>
      <c r="AJ5" s="47"/>
      <c r="AK5" s="25"/>
      <c r="AL5" s="47"/>
      <c r="AM5" s="47"/>
    </row>
    <row r="6" spans="1:39" x14ac:dyDescent="0.25">
      <c r="C6" s="1203"/>
      <c r="D6" s="1206"/>
      <c r="E6" s="1208"/>
      <c r="F6" s="1210"/>
      <c r="G6" s="1212"/>
      <c r="H6" s="1208" t="s">
        <v>11</v>
      </c>
      <c r="I6" s="1208" t="s">
        <v>12</v>
      </c>
      <c r="J6" s="1208" t="s">
        <v>13</v>
      </c>
      <c r="K6" s="1210"/>
      <c r="L6" s="1208"/>
      <c r="M6" s="1208"/>
      <c r="N6" s="1208"/>
      <c r="AD6" s="47"/>
      <c r="AE6" s="47"/>
      <c r="AF6" s="47"/>
      <c r="AG6" s="25"/>
      <c r="AH6" s="25"/>
      <c r="AI6" s="25"/>
      <c r="AJ6" s="47"/>
      <c r="AK6" s="25"/>
      <c r="AL6" s="47"/>
      <c r="AM6" s="47"/>
    </row>
    <row r="7" spans="1:39" x14ac:dyDescent="0.25">
      <c r="C7" s="1203"/>
      <c r="D7" s="1206"/>
      <c r="E7" s="1208"/>
      <c r="F7" s="1210"/>
      <c r="G7" s="1212"/>
      <c r="H7" s="1208"/>
      <c r="I7" s="1208"/>
      <c r="J7" s="1208"/>
      <c r="K7" s="1210"/>
      <c r="L7" s="1208"/>
      <c r="M7" s="1208"/>
      <c r="N7" s="1208"/>
      <c r="AD7" s="47"/>
      <c r="AE7" s="47"/>
      <c r="AF7" s="47"/>
      <c r="AG7" s="25"/>
      <c r="AH7" s="25"/>
      <c r="AI7" s="25"/>
      <c r="AJ7" s="47"/>
      <c r="AK7" s="25"/>
      <c r="AL7" s="47"/>
      <c r="AM7" s="47"/>
    </row>
    <row r="8" spans="1:39" x14ac:dyDescent="0.25">
      <c r="C8" s="1203"/>
      <c r="D8" s="1206"/>
      <c r="E8" s="1208"/>
      <c r="F8" s="1210"/>
      <c r="G8" s="1212"/>
      <c r="H8" s="1208"/>
      <c r="I8" s="1208"/>
      <c r="J8" s="1208"/>
      <c r="K8" s="1210"/>
      <c r="L8" s="1208"/>
      <c r="M8" s="1208"/>
      <c r="N8" s="1208"/>
      <c r="AD8" s="47"/>
      <c r="AE8" s="47"/>
      <c r="AF8" s="47"/>
      <c r="AG8" s="25"/>
      <c r="AH8" s="25"/>
      <c r="AI8" s="25"/>
      <c r="AJ8" s="47"/>
      <c r="AK8" s="25"/>
      <c r="AL8" s="47"/>
      <c r="AM8" s="47"/>
    </row>
    <row r="9" spans="1:39" x14ac:dyDescent="0.25">
      <c r="C9" s="1204"/>
      <c r="D9" s="1207"/>
      <c r="E9" s="1208"/>
      <c r="F9" s="1210"/>
      <c r="G9" s="1212"/>
      <c r="H9" s="1208"/>
      <c r="I9" s="1208"/>
      <c r="J9" s="1208"/>
      <c r="K9" s="1210"/>
      <c r="L9" s="1208"/>
      <c r="M9" s="1208"/>
      <c r="N9" s="1208"/>
      <c r="AD9" s="47"/>
      <c r="AE9" s="47"/>
      <c r="AF9" s="47"/>
      <c r="AG9" s="25"/>
      <c r="AH9" s="25"/>
      <c r="AI9" s="25"/>
      <c r="AJ9" s="47"/>
      <c r="AK9" s="25"/>
      <c r="AL9" s="47"/>
      <c r="AM9" s="47"/>
    </row>
    <row r="10" spans="1:39" s="359" customFormat="1" x14ac:dyDescent="0.25">
      <c r="A10" s="356" t="s">
        <v>16</v>
      </c>
      <c r="B10" s="356" t="s">
        <v>14</v>
      </c>
      <c r="C10" s="310" t="s">
        <v>15</v>
      </c>
      <c r="D10" s="310">
        <v>15</v>
      </c>
      <c r="E10" s="355"/>
      <c r="F10" s="358"/>
      <c r="G10" s="358"/>
      <c r="H10" s="358"/>
      <c r="I10" s="358"/>
      <c r="J10" s="358"/>
      <c r="K10" s="358"/>
      <c r="L10" s="355"/>
      <c r="M10" s="358"/>
      <c r="N10" s="355"/>
      <c r="P10" s="362"/>
      <c r="Q10" s="362"/>
      <c r="R10" s="362"/>
      <c r="S10" s="362"/>
      <c r="T10" s="362"/>
      <c r="U10" s="362"/>
      <c r="V10" s="362"/>
      <c r="W10" s="362"/>
      <c r="X10" s="362"/>
      <c r="Y10" s="362"/>
      <c r="Z10" s="362"/>
      <c r="AA10" s="362"/>
      <c r="AB10" s="362"/>
      <c r="AG10" s="360">
        <f>D10+E10</f>
        <v>15</v>
      </c>
      <c r="AH10" s="363">
        <f>' семестровка 4р заоч '!D11+' семестровка 4р заоч '!D29+' семестровка 4р заоч '!D53+' семестровка 4р заоч '!D72</f>
        <v>15</v>
      </c>
      <c r="AI10" s="360">
        <f>AG10-AH10</f>
        <v>0</v>
      </c>
      <c r="AK10" s="363"/>
    </row>
    <row r="11" spans="1:39" s="359" customFormat="1" ht="27" customHeight="1" x14ac:dyDescent="0.25">
      <c r="A11" s="356" t="s">
        <v>16</v>
      </c>
      <c r="B11" s="356" t="s">
        <v>31</v>
      </c>
      <c r="C11" s="310" t="s">
        <v>46</v>
      </c>
      <c r="D11" s="364">
        <v>0.5</v>
      </c>
      <c r="E11" s="364">
        <v>2.5</v>
      </c>
      <c r="F11" s="358">
        <f>E11*30</f>
        <v>75</v>
      </c>
      <c r="G11" s="358">
        <f>H11+I11+J11</f>
        <v>30</v>
      </c>
      <c r="H11" s="358">
        <v>15</v>
      </c>
      <c r="I11" s="358"/>
      <c r="J11" s="358">
        <v>15</v>
      </c>
      <c r="K11" s="358">
        <f>F11-G11</f>
        <v>45</v>
      </c>
      <c r="L11" s="355">
        <f>G11/15</f>
        <v>2</v>
      </c>
      <c r="M11" s="358" t="s">
        <v>16</v>
      </c>
      <c r="N11" s="355">
        <f>G11/F11*100</f>
        <v>40</v>
      </c>
      <c r="O11" s="359" t="s">
        <v>83</v>
      </c>
      <c r="P11" s="362"/>
      <c r="Q11" s="362"/>
      <c r="R11" s="361"/>
      <c r="S11" s="362"/>
      <c r="T11" s="362" t="s">
        <v>82</v>
      </c>
      <c r="U11" s="362"/>
      <c r="V11" s="362"/>
      <c r="W11" s="362"/>
      <c r="X11" s="362"/>
      <c r="Y11" s="362"/>
      <c r="Z11" s="362"/>
      <c r="AA11" s="362"/>
      <c r="AB11" s="362"/>
      <c r="AC11" s="362"/>
      <c r="AD11" s="362"/>
      <c r="AE11" s="362"/>
      <c r="AF11" s="362"/>
      <c r="AG11" s="360">
        <f>D11+E11</f>
        <v>3</v>
      </c>
      <c r="AH11" s="361">
        <f>' семестровка 4р заоч '!D97</f>
        <v>3</v>
      </c>
      <c r="AI11" s="360">
        <f t="shared" ref="AI11:AI62" si="0">AG11-AH11</f>
        <v>0</v>
      </c>
      <c r="AJ11" s="362"/>
      <c r="AK11" s="363"/>
    </row>
    <row r="12" spans="1:39" s="359" customFormat="1" x14ac:dyDescent="0.25">
      <c r="A12" s="356"/>
      <c r="B12" s="356"/>
      <c r="C12" s="310"/>
      <c r="D12" s="357"/>
      <c r="E12" s="355"/>
      <c r="F12" s="358"/>
      <c r="G12" s="358"/>
      <c r="H12" s="358"/>
      <c r="I12" s="358"/>
      <c r="J12" s="358"/>
      <c r="K12" s="358"/>
      <c r="L12" s="355"/>
      <c r="M12" s="358"/>
      <c r="N12" s="355"/>
      <c r="P12" s="362"/>
      <c r="Q12" s="362"/>
      <c r="R12" s="361"/>
      <c r="S12" s="365"/>
      <c r="T12" s="371"/>
      <c r="U12" s="362"/>
      <c r="V12" s="361"/>
      <c r="W12" s="361"/>
      <c r="X12" s="361"/>
      <c r="Y12" s="361"/>
      <c r="Z12" s="361"/>
      <c r="AA12" s="362"/>
      <c r="AB12" s="362"/>
      <c r="AC12" s="362"/>
      <c r="AD12" s="362"/>
      <c r="AE12" s="362"/>
      <c r="AF12" s="362"/>
      <c r="AG12" s="365"/>
      <c r="AH12" s="361"/>
      <c r="AI12" s="360">
        <f t="shared" si="0"/>
        <v>0</v>
      </c>
      <c r="AJ12" s="362"/>
      <c r="AK12" s="363"/>
    </row>
    <row r="13" spans="1:39" s="359" customFormat="1" x14ac:dyDescent="0.25">
      <c r="A13" s="369" t="s">
        <v>16</v>
      </c>
      <c r="B13" s="370" t="s">
        <v>14</v>
      </c>
      <c r="C13" s="372" t="s">
        <v>52</v>
      </c>
      <c r="D13" s="357"/>
      <c r="E13" s="355"/>
      <c r="F13" s="358"/>
      <c r="G13" s="358"/>
      <c r="H13" s="358"/>
      <c r="I13" s="358"/>
      <c r="J13" s="358"/>
      <c r="K13" s="358"/>
      <c r="L13" s="355"/>
      <c r="M13" s="358"/>
      <c r="N13" s="355"/>
      <c r="P13" s="362"/>
      <c r="Q13" s="362"/>
      <c r="R13" s="361" t="s">
        <v>59</v>
      </c>
      <c r="S13" s="365">
        <f>E15+E22</f>
        <v>11.5</v>
      </c>
      <c r="T13" s="361">
        <v>3.5</v>
      </c>
      <c r="U13" s="362"/>
      <c r="V13" s="358"/>
      <c r="W13" s="358"/>
      <c r="X13" s="310" t="s">
        <v>47</v>
      </c>
      <c r="Y13" s="361"/>
      <c r="Z13" s="361"/>
      <c r="AA13" s="362"/>
      <c r="AB13" s="362"/>
      <c r="AC13" s="362"/>
      <c r="AD13" s="362"/>
      <c r="AE13" s="362"/>
      <c r="AF13" s="362"/>
      <c r="AG13" s="365">
        <f>D14+D15+E15</f>
        <v>8</v>
      </c>
      <c r="AH13" s="361">
        <f>' семестровка 4р заоч '!D13</f>
        <v>8</v>
      </c>
      <c r="AI13" s="360">
        <f t="shared" si="0"/>
        <v>0</v>
      </c>
      <c r="AJ13" s="362"/>
      <c r="AK13" s="363"/>
    </row>
    <row r="14" spans="1:39" s="359" customFormat="1" x14ac:dyDescent="0.25">
      <c r="A14" s="369" t="s">
        <v>16</v>
      </c>
      <c r="B14" s="370" t="s">
        <v>14</v>
      </c>
      <c r="C14" s="310" t="s">
        <v>76</v>
      </c>
      <c r="D14" s="357">
        <v>4</v>
      </c>
      <c r="E14" s="355"/>
      <c r="F14" s="358"/>
      <c r="G14" s="358"/>
      <c r="H14" s="358"/>
      <c r="I14" s="358"/>
      <c r="J14" s="358"/>
      <c r="K14" s="358"/>
      <c r="L14" s="355"/>
      <c r="M14" s="358"/>
      <c r="N14" s="355"/>
      <c r="P14" s="362"/>
      <c r="Q14" s="362"/>
      <c r="R14" s="361" t="s">
        <v>68</v>
      </c>
      <c r="S14" s="365">
        <f>E12+E42</f>
        <v>0</v>
      </c>
      <c r="T14" s="361">
        <v>4.5</v>
      </c>
      <c r="U14" s="362"/>
      <c r="V14" s="358" t="s">
        <v>16</v>
      </c>
      <c r="W14" s="358" t="s">
        <v>14</v>
      </c>
      <c r="X14" s="310" t="s">
        <v>41</v>
      </c>
      <c r="Y14" s="366">
        <f>SUMIFS(E$11:E$29,A$11:A$29,$A$121,B$11:B$29,$B$121)</f>
        <v>28</v>
      </c>
      <c r="Z14" s="361">
        <f>SUMIFS(D$10:D$29,A$10:A$29,$A$121,B$10:B$29,$B$121)</f>
        <v>33</v>
      </c>
      <c r="AA14" s="367">
        <f>D12+D14+D15+D17+D18+D20+D21+D22+D24+D25+D26</f>
        <v>18</v>
      </c>
      <c r="AB14" s="367">
        <f>E12+E14+E15+E17+E18+E20+E21+E22+E24+E25+E26</f>
        <v>28</v>
      </c>
      <c r="AC14" s="362"/>
      <c r="AD14" s="362"/>
      <c r="AE14" s="367">
        <f>E12+E14+E15</f>
        <v>4</v>
      </c>
      <c r="AF14" s="362"/>
      <c r="AG14" s="361"/>
      <c r="AH14" s="361"/>
      <c r="AI14" s="360">
        <f t="shared" si="0"/>
        <v>0</v>
      </c>
      <c r="AJ14" s="362"/>
      <c r="AK14" s="363"/>
    </row>
    <row r="15" spans="1:39" s="359" customFormat="1" x14ac:dyDescent="0.25">
      <c r="A15" s="369" t="s">
        <v>16</v>
      </c>
      <c r="B15" s="370" t="s">
        <v>14</v>
      </c>
      <c r="C15" s="310" t="s">
        <v>80</v>
      </c>
      <c r="D15" s="357">
        <v>0</v>
      </c>
      <c r="E15" s="355">
        <v>4</v>
      </c>
      <c r="F15" s="358">
        <f>E15*30</f>
        <v>120</v>
      </c>
      <c r="G15" s="358">
        <f t="shared" ref="G15:G20" si="1">H15+I15+J15</f>
        <v>30</v>
      </c>
      <c r="H15" s="358">
        <v>15</v>
      </c>
      <c r="I15" s="358"/>
      <c r="J15" s="358">
        <v>15</v>
      </c>
      <c r="K15" s="358">
        <f>F15-G15</f>
        <v>90</v>
      </c>
      <c r="L15" s="355">
        <f>G15/15</f>
        <v>2</v>
      </c>
      <c r="M15" s="358" t="s">
        <v>16</v>
      </c>
      <c r="N15" s="355">
        <f>G15/F15*100</f>
        <v>25</v>
      </c>
      <c r="O15" s="359" t="s">
        <v>59</v>
      </c>
      <c r="P15" s="362"/>
      <c r="Q15" s="362"/>
      <c r="R15" s="361" t="s">
        <v>78</v>
      </c>
      <c r="S15" s="365">
        <f>E19+E27+E47+E48+E49+E50+E58+E61+E76+E77+E78+E79+E80+E81+E82+E83+E84+E101+E102+E103+E104+E105+E106+E107+E108</f>
        <v>81.5</v>
      </c>
      <c r="T15" s="361">
        <v>82</v>
      </c>
      <c r="U15" s="362"/>
      <c r="V15" s="358" t="s">
        <v>16</v>
      </c>
      <c r="W15" s="358" t="s">
        <v>31</v>
      </c>
      <c r="X15" s="310" t="s">
        <v>42</v>
      </c>
      <c r="Y15" s="366">
        <f>SUMIFS(E$11:E$29,A$11:A$29,$A$122,B$11:B$29,$B$122)</f>
        <v>2.5</v>
      </c>
      <c r="Z15" s="366">
        <f>SUMIFS(D$11:D$29,A$11:A$29,$A$122,B$11:B$29,$B$122)</f>
        <v>0.5</v>
      </c>
      <c r="AA15" s="368">
        <f>D11</f>
        <v>0.5</v>
      </c>
      <c r="AB15" s="368">
        <f>E11</f>
        <v>2.5</v>
      </c>
      <c r="AC15" s="362"/>
      <c r="AD15" s="362"/>
      <c r="AE15" s="362"/>
      <c r="AF15" s="362"/>
      <c r="AG15" s="361"/>
      <c r="AH15" s="361"/>
      <c r="AI15" s="360">
        <f t="shared" si="0"/>
        <v>0</v>
      </c>
      <c r="AJ15" s="362"/>
      <c r="AK15" s="363"/>
    </row>
    <row r="16" spans="1:39" s="359" customFormat="1" x14ac:dyDescent="0.25">
      <c r="A16" s="369" t="s">
        <v>16</v>
      </c>
      <c r="B16" s="370" t="s">
        <v>14</v>
      </c>
      <c r="C16" s="372" t="s">
        <v>79</v>
      </c>
      <c r="D16" s="357"/>
      <c r="E16" s="355"/>
      <c r="F16" s="358"/>
      <c r="G16" s="358"/>
      <c r="H16" s="358"/>
      <c r="I16" s="358"/>
      <c r="J16" s="358"/>
      <c r="K16" s="358"/>
      <c r="L16" s="355"/>
      <c r="M16" s="358"/>
      <c r="N16" s="355"/>
      <c r="P16" s="362"/>
      <c r="Q16" s="362"/>
      <c r="R16" s="361" t="s">
        <v>57</v>
      </c>
      <c r="S16" s="365">
        <f>E29</f>
        <v>4.5</v>
      </c>
      <c r="T16" s="361">
        <v>3</v>
      </c>
      <c r="U16" s="362"/>
      <c r="V16" s="358"/>
      <c r="W16" s="358"/>
      <c r="X16" s="310" t="s">
        <v>48</v>
      </c>
      <c r="Y16" s="366"/>
      <c r="Z16" s="361"/>
      <c r="AA16" s="362"/>
      <c r="AB16" s="362"/>
      <c r="AC16" s="362"/>
      <c r="AD16" s="362"/>
      <c r="AE16" s="362"/>
      <c r="AF16" s="362"/>
      <c r="AG16" s="361"/>
      <c r="AH16" s="361"/>
      <c r="AI16" s="360">
        <f t="shared" si="0"/>
        <v>0</v>
      </c>
      <c r="AJ16" s="362"/>
      <c r="AK16" s="363"/>
    </row>
    <row r="17" spans="1:39" s="359" customFormat="1" x14ac:dyDescent="0.25">
      <c r="A17" s="369" t="s">
        <v>16</v>
      </c>
      <c r="B17" s="370" t="s">
        <v>14</v>
      </c>
      <c r="C17" s="310" t="s">
        <v>19</v>
      </c>
      <c r="D17" s="357">
        <v>2</v>
      </c>
      <c r="E17" s="355">
        <v>5</v>
      </c>
      <c r="F17" s="358">
        <f>E17*30</f>
        <v>150</v>
      </c>
      <c r="G17" s="358">
        <f t="shared" ref="G17" si="2">H17+I17+J17</f>
        <v>30</v>
      </c>
      <c r="H17" s="358">
        <v>15</v>
      </c>
      <c r="I17" s="358"/>
      <c r="J17" s="358">
        <v>15</v>
      </c>
      <c r="K17" s="358">
        <f t="shared" ref="K17" si="3">F17-G17</f>
        <v>120</v>
      </c>
      <c r="L17" s="355">
        <f t="shared" ref="L17" si="4">G17/15</f>
        <v>2</v>
      </c>
      <c r="M17" s="358" t="s">
        <v>18</v>
      </c>
      <c r="N17" s="355">
        <f t="shared" ref="N17" si="5">G17/F17*100</f>
        <v>20</v>
      </c>
      <c r="O17" s="359" t="s">
        <v>69</v>
      </c>
      <c r="P17" s="362"/>
      <c r="Q17" s="362"/>
      <c r="R17" s="361" t="s">
        <v>58</v>
      </c>
      <c r="S17" s="365" t="e">
        <f>#REF!</f>
        <v>#REF!</v>
      </c>
      <c r="T17" s="361">
        <v>3</v>
      </c>
      <c r="U17" s="362"/>
      <c r="V17" s="358" t="s">
        <v>13</v>
      </c>
      <c r="W17" s="358" t="s">
        <v>14</v>
      </c>
      <c r="X17" s="310" t="s">
        <v>41</v>
      </c>
      <c r="Y17" s="366">
        <f>SUMIFS(E$11:E$29,A$11:A$29,$A$124,B$11:B$29,$B$124)</f>
        <v>14.5</v>
      </c>
      <c r="Z17" s="361">
        <f>SUMIFS(D$11:D$29,A$11:A$29,$A$124,B$11:B$29,$B$124)</f>
        <v>1.5</v>
      </c>
      <c r="AA17" s="362">
        <f>D19+D23+D27+D29</f>
        <v>1.5</v>
      </c>
      <c r="AB17" s="362">
        <f>E19+E23+E27+E29</f>
        <v>14.5</v>
      </c>
      <c r="AC17" s="362"/>
      <c r="AD17" s="362"/>
      <c r="AE17" s="362"/>
      <c r="AF17" s="362"/>
      <c r="AG17" s="360">
        <f>D17+E17</f>
        <v>7</v>
      </c>
      <c r="AH17" s="361">
        <f>' семестровка 4р заоч '!D14</f>
        <v>7</v>
      </c>
      <c r="AI17" s="360">
        <f t="shared" si="0"/>
        <v>0</v>
      </c>
      <c r="AJ17" s="362"/>
      <c r="AK17" s="363"/>
    </row>
    <row r="18" spans="1:39" x14ac:dyDescent="0.25">
      <c r="A18" s="136"/>
      <c r="B18" s="137"/>
      <c r="C18" s="118"/>
      <c r="D18" s="168"/>
      <c r="E18" s="167"/>
      <c r="F18" s="8"/>
      <c r="G18" s="8"/>
      <c r="H18" s="8"/>
      <c r="I18" s="8"/>
      <c r="J18" s="8"/>
      <c r="K18" s="8"/>
      <c r="L18" s="7"/>
      <c r="M18" s="8"/>
      <c r="N18" s="7"/>
      <c r="P18" s="135"/>
      <c r="R18" s="58" t="s">
        <v>73</v>
      </c>
      <c r="S18" s="313">
        <f>E11+E41+E75+E98</f>
        <v>11.5</v>
      </c>
      <c r="T18" s="312">
        <f>E98</f>
        <v>2</v>
      </c>
      <c r="V18" s="8" t="s">
        <v>13</v>
      </c>
      <c r="W18" s="8" t="s">
        <v>31</v>
      </c>
      <c r="X18" s="46" t="s">
        <v>42</v>
      </c>
      <c r="Y18" s="138">
        <f>SUMIFS(E$11:E$29,A$11:A$29,$A$125,B$11:B$29,$B$125)</f>
        <v>0</v>
      </c>
      <c r="Z18" s="139">
        <f>SUMIFS(D$11:D$29,A$11:A$29,$A$125,B$11:B$29,$B$125)</f>
        <v>0</v>
      </c>
      <c r="AA18" s="135"/>
      <c r="AB18" s="135"/>
      <c r="AG18" s="311">
        <f t="shared" ref="AG18:AG29" si="6">D18+E18</f>
        <v>0</v>
      </c>
      <c r="AI18" s="360">
        <f t="shared" si="0"/>
        <v>0</v>
      </c>
      <c r="AK18" s="25"/>
      <c r="AL18" s="47"/>
      <c r="AM18" s="47"/>
    </row>
    <row r="19" spans="1:39" s="359" customFormat="1" x14ac:dyDescent="0.25">
      <c r="A19" s="356" t="s">
        <v>13</v>
      </c>
      <c r="B19" s="356" t="s">
        <v>14</v>
      </c>
      <c r="C19" s="310" t="s">
        <v>37</v>
      </c>
      <c r="D19" s="357">
        <v>0</v>
      </c>
      <c r="E19" s="355">
        <v>5</v>
      </c>
      <c r="F19" s="358">
        <f>E19*30</f>
        <v>150</v>
      </c>
      <c r="G19" s="358">
        <f t="shared" si="1"/>
        <v>45</v>
      </c>
      <c r="H19" s="358">
        <v>30</v>
      </c>
      <c r="I19" s="358"/>
      <c r="J19" s="358">
        <v>15</v>
      </c>
      <c r="K19" s="358">
        <f>F19-G19</f>
        <v>105</v>
      </c>
      <c r="L19" s="355">
        <f>G19/15</f>
        <v>3</v>
      </c>
      <c r="M19" s="358" t="s">
        <v>18</v>
      </c>
      <c r="N19" s="355">
        <f>G19/F19*100</f>
        <v>30</v>
      </c>
      <c r="O19" s="359" t="s">
        <v>78</v>
      </c>
      <c r="P19" s="362"/>
      <c r="Q19" s="362" t="s">
        <v>342</v>
      </c>
      <c r="R19" s="361" t="s">
        <v>71</v>
      </c>
      <c r="S19" s="371">
        <f>E99</f>
        <v>1</v>
      </c>
      <c r="T19" s="361">
        <v>1</v>
      </c>
      <c r="U19" s="362"/>
      <c r="V19" s="361"/>
      <c r="W19" s="361"/>
      <c r="X19" s="361"/>
      <c r="Y19" s="366">
        <f>SUM(Y14:Y18)</f>
        <v>45</v>
      </c>
      <c r="Z19" s="366">
        <f>SUM(Z14:Z18)</f>
        <v>35</v>
      </c>
      <c r="AA19" s="367">
        <f>SUM(AA14:AA18)</f>
        <v>20</v>
      </c>
      <c r="AB19" s="367">
        <f>SUM(AB14:AB18)</f>
        <v>45</v>
      </c>
      <c r="AC19" s="362"/>
      <c r="AD19" s="362"/>
      <c r="AE19" s="362"/>
      <c r="AF19" s="362"/>
      <c r="AG19" s="360">
        <f t="shared" si="6"/>
        <v>5</v>
      </c>
      <c r="AH19" s="361">
        <f>' семестровка 4р заоч '!D98</f>
        <v>5</v>
      </c>
      <c r="AI19" s="360">
        <f t="shared" si="0"/>
        <v>0</v>
      </c>
      <c r="AJ19" s="362"/>
      <c r="AK19" s="363"/>
    </row>
    <row r="20" spans="1:39" s="359" customFormat="1" x14ac:dyDescent="0.25">
      <c r="A20" s="356" t="s">
        <v>16</v>
      </c>
      <c r="B20" s="356" t="s">
        <v>14</v>
      </c>
      <c r="C20" s="310" t="s">
        <v>21</v>
      </c>
      <c r="D20" s="357">
        <v>3</v>
      </c>
      <c r="E20" s="355">
        <v>4.5</v>
      </c>
      <c r="F20" s="358">
        <f>E20*30</f>
        <v>135</v>
      </c>
      <c r="G20" s="358">
        <f t="shared" si="1"/>
        <v>22</v>
      </c>
      <c r="H20" s="358">
        <v>15</v>
      </c>
      <c r="I20" s="358"/>
      <c r="J20" s="358">
        <v>7</v>
      </c>
      <c r="K20" s="358">
        <f t="shared" ref="K20" si="7">F20-G20</f>
        <v>113</v>
      </c>
      <c r="L20" s="355">
        <f>G20/15</f>
        <v>1.4666666666666666</v>
      </c>
      <c r="M20" s="358" t="s">
        <v>16</v>
      </c>
      <c r="N20" s="355">
        <f t="shared" ref="N20" si="8">G20/F20*100</f>
        <v>16.296296296296298</v>
      </c>
      <c r="O20" s="359" t="s">
        <v>59</v>
      </c>
      <c r="P20" s="362"/>
      <c r="Q20" s="362"/>
      <c r="R20" s="361" t="s">
        <v>69</v>
      </c>
      <c r="S20" s="365">
        <f>E18</f>
        <v>0</v>
      </c>
      <c r="T20" s="361">
        <v>5</v>
      </c>
      <c r="U20" s="362"/>
      <c r="V20" s="362"/>
      <c r="W20" s="362"/>
      <c r="X20" s="362"/>
      <c r="Y20" s="362"/>
      <c r="Z20" s="362"/>
      <c r="AA20" s="362"/>
      <c r="AB20" s="362"/>
      <c r="AC20" s="362"/>
      <c r="AD20" s="362"/>
      <c r="AE20" s="362"/>
      <c r="AF20" s="362"/>
      <c r="AG20" s="360">
        <f t="shared" si="6"/>
        <v>7.5</v>
      </c>
      <c r="AH20" s="361">
        <f>' семестровка 4р заоч '!D16</f>
        <v>7.5</v>
      </c>
      <c r="AI20" s="360">
        <f t="shared" si="0"/>
        <v>0</v>
      </c>
      <c r="AJ20" s="362"/>
      <c r="AK20" s="363"/>
    </row>
    <row r="21" spans="1:39" s="359" customFormat="1" x14ac:dyDescent="0.25">
      <c r="A21" s="356"/>
      <c r="B21" s="356"/>
      <c r="C21" s="310"/>
      <c r="D21" s="357"/>
      <c r="E21" s="355"/>
      <c r="F21" s="358"/>
      <c r="G21" s="358"/>
      <c r="H21" s="358"/>
      <c r="I21" s="358"/>
      <c r="J21" s="358"/>
      <c r="K21" s="358"/>
      <c r="L21" s="355"/>
      <c r="M21" s="358"/>
      <c r="N21" s="355"/>
      <c r="P21" s="362"/>
      <c r="Q21" s="362"/>
      <c r="R21" s="361"/>
      <c r="S21" s="365"/>
      <c r="T21" s="365"/>
      <c r="U21" s="362"/>
      <c r="V21" s="362"/>
      <c r="W21" s="362"/>
      <c r="X21" s="362"/>
      <c r="Y21" s="362"/>
      <c r="Z21" s="362"/>
      <c r="AA21" s="362"/>
      <c r="AB21" s="362"/>
      <c r="AC21" s="362"/>
      <c r="AD21" s="362"/>
      <c r="AE21" s="362"/>
      <c r="AF21" s="362"/>
      <c r="AG21" s="360"/>
      <c r="AH21" s="361"/>
      <c r="AI21" s="360">
        <f t="shared" si="0"/>
        <v>0</v>
      </c>
      <c r="AJ21" s="362"/>
      <c r="AK21" s="363"/>
    </row>
    <row r="22" spans="1:39" s="359" customFormat="1" x14ac:dyDescent="0.25">
      <c r="A22" s="356" t="s">
        <v>16</v>
      </c>
      <c r="B22" s="356" t="s">
        <v>14</v>
      </c>
      <c r="C22" s="310" t="s">
        <v>30</v>
      </c>
      <c r="D22" s="357">
        <v>0.5</v>
      </c>
      <c r="E22" s="355">
        <v>7.5</v>
      </c>
      <c r="F22" s="358">
        <f>E22*30</f>
        <v>225</v>
      </c>
      <c r="G22" s="358">
        <f>H22+I22+J22</f>
        <v>22</v>
      </c>
      <c r="H22" s="358">
        <v>15</v>
      </c>
      <c r="I22" s="358"/>
      <c r="J22" s="358">
        <v>7</v>
      </c>
      <c r="K22" s="358">
        <f>F22-G22</f>
        <v>203</v>
      </c>
      <c r="L22" s="355">
        <v>1.5</v>
      </c>
      <c r="M22" s="358" t="s">
        <v>16</v>
      </c>
      <c r="N22" s="355">
        <f>G22/F22*100</f>
        <v>9.7777777777777786</v>
      </c>
      <c r="O22" s="359" t="s">
        <v>59</v>
      </c>
      <c r="P22" s="362"/>
      <c r="Q22" s="362"/>
      <c r="R22" s="362"/>
      <c r="S22" s="362"/>
      <c r="T22" s="362"/>
      <c r="U22" s="362"/>
      <c r="V22" s="362"/>
      <c r="W22" s="362"/>
      <c r="X22" s="362"/>
      <c r="Y22" s="362"/>
      <c r="Z22" s="362"/>
      <c r="AA22" s="362"/>
      <c r="AB22" s="362"/>
      <c r="AC22" s="362"/>
      <c r="AD22" s="362"/>
      <c r="AE22" s="362"/>
      <c r="AF22" s="362"/>
      <c r="AG22" s="360">
        <f t="shared" si="6"/>
        <v>8</v>
      </c>
      <c r="AH22" s="361">
        <f>' семестровка 4р заоч '!D33</f>
        <v>8</v>
      </c>
      <c r="AI22" s="360">
        <f t="shared" si="0"/>
        <v>0</v>
      </c>
      <c r="AJ22" s="362"/>
      <c r="AK22" s="363"/>
    </row>
    <row r="23" spans="1:39" s="359" customFormat="1" x14ac:dyDescent="0.25">
      <c r="A23" s="356"/>
      <c r="B23" s="356"/>
      <c r="C23" s="310"/>
      <c r="D23" s="357"/>
      <c r="E23" s="355"/>
      <c r="F23" s="358"/>
      <c r="G23" s="358"/>
      <c r="H23" s="358"/>
      <c r="I23" s="358"/>
      <c r="J23" s="358"/>
      <c r="K23" s="358"/>
      <c r="L23" s="355"/>
      <c r="M23" s="358"/>
      <c r="N23" s="355"/>
      <c r="P23" s="362"/>
      <c r="Q23" s="362"/>
      <c r="R23" s="362"/>
      <c r="S23" s="362"/>
      <c r="T23" s="362"/>
      <c r="U23" s="362"/>
      <c r="V23" s="362"/>
      <c r="W23" s="362"/>
      <c r="X23" s="362"/>
      <c r="Y23" s="362"/>
      <c r="Z23" s="362"/>
      <c r="AA23" s="362"/>
      <c r="AB23" s="362"/>
      <c r="AC23" s="362"/>
      <c r="AD23" s="362"/>
      <c r="AE23" s="362"/>
      <c r="AF23" s="362"/>
      <c r="AG23" s="360"/>
      <c r="AH23" s="361"/>
      <c r="AI23" s="360">
        <f t="shared" si="0"/>
        <v>0</v>
      </c>
      <c r="AJ23" s="362"/>
      <c r="AK23" s="363"/>
    </row>
    <row r="24" spans="1:39" s="359" customFormat="1" x14ac:dyDescent="0.25">
      <c r="A24" s="356" t="s">
        <v>16</v>
      </c>
      <c r="B24" s="356" t="s">
        <v>14</v>
      </c>
      <c r="C24" s="310" t="s">
        <v>32</v>
      </c>
      <c r="D24" s="357">
        <v>3.5</v>
      </c>
      <c r="E24" s="355"/>
      <c r="F24" s="358"/>
      <c r="G24" s="358"/>
      <c r="H24" s="358"/>
      <c r="I24" s="358"/>
      <c r="J24" s="358"/>
      <c r="K24" s="358"/>
      <c r="L24" s="355"/>
      <c r="M24" s="358"/>
      <c r="N24" s="355"/>
      <c r="P24" s="362"/>
      <c r="Q24" s="362"/>
      <c r="R24" s="362"/>
      <c r="S24" s="362"/>
      <c r="T24" s="362"/>
      <c r="U24" s="362"/>
      <c r="V24" s="362"/>
      <c r="W24" s="362"/>
      <c r="X24" s="362"/>
      <c r="Y24" s="362"/>
      <c r="Z24" s="362"/>
      <c r="AA24" s="362"/>
      <c r="AB24" s="362"/>
      <c r="AC24" s="362"/>
      <c r="AD24" s="362"/>
      <c r="AE24" s="362"/>
      <c r="AF24" s="362"/>
      <c r="AG24" s="360">
        <f t="shared" si="6"/>
        <v>3.5</v>
      </c>
      <c r="AH24" s="361">
        <f>' семестровка 4р заоч '!D35</f>
        <v>3.5</v>
      </c>
      <c r="AI24" s="360">
        <f t="shared" si="0"/>
        <v>0</v>
      </c>
      <c r="AJ24" s="362"/>
      <c r="AK24" s="363"/>
    </row>
    <row r="25" spans="1:39" s="359" customFormat="1" x14ac:dyDescent="0.25">
      <c r="A25" s="356" t="s">
        <v>16</v>
      </c>
      <c r="B25" s="356" t="s">
        <v>14</v>
      </c>
      <c r="C25" s="310" t="s">
        <v>20</v>
      </c>
      <c r="D25" s="357">
        <v>2</v>
      </c>
      <c r="E25" s="355">
        <v>3</v>
      </c>
      <c r="F25" s="358">
        <f>E25*30</f>
        <v>90</v>
      </c>
      <c r="G25" s="358">
        <f>H25+I25+J25</f>
        <v>30</v>
      </c>
      <c r="H25" s="358">
        <v>15</v>
      </c>
      <c r="I25" s="358"/>
      <c r="J25" s="358">
        <v>15</v>
      </c>
      <c r="K25" s="358">
        <f>F25-G25</f>
        <v>60</v>
      </c>
      <c r="L25" s="355">
        <f>G25/15</f>
        <v>2</v>
      </c>
      <c r="M25" s="358" t="s">
        <v>16</v>
      </c>
      <c r="N25" s="355">
        <f>G25/F25*100</f>
        <v>33.333333333333329</v>
      </c>
      <c r="O25" s="359" t="s">
        <v>56</v>
      </c>
      <c r="P25" s="362"/>
      <c r="Q25" s="362"/>
      <c r="R25" s="362"/>
      <c r="S25" s="362"/>
      <c r="T25" s="362"/>
      <c r="U25" s="362"/>
      <c r="V25" s="362"/>
      <c r="W25" s="362"/>
      <c r="X25" s="362"/>
      <c r="Y25" s="362"/>
      <c r="Z25" s="362"/>
      <c r="AA25" s="362"/>
      <c r="AB25" s="362"/>
      <c r="AC25" s="362"/>
      <c r="AD25" s="362"/>
      <c r="AE25" s="362"/>
      <c r="AF25" s="362"/>
      <c r="AG25" s="360">
        <f t="shared" si="6"/>
        <v>5</v>
      </c>
      <c r="AH25" s="361">
        <f>' семестровка 4р заоч '!D15</f>
        <v>5</v>
      </c>
      <c r="AI25" s="360">
        <f t="shared" si="0"/>
        <v>0</v>
      </c>
      <c r="AJ25" s="362"/>
      <c r="AK25" s="363"/>
    </row>
    <row r="26" spans="1:39" s="359" customFormat="1" x14ac:dyDescent="0.25">
      <c r="A26" s="356" t="s">
        <v>16</v>
      </c>
      <c r="B26" s="356" t="s">
        <v>14</v>
      </c>
      <c r="C26" s="310" t="s">
        <v>62</v>
      </c>
      <c r="D26" s="373">
        <v>3</v>
      </c>
      <c r="E26" s="373">
        <v>4</v>
      </c>
      <c r="F26" s="358">
        <f>E26*30</f>
        <v>120</v>
      </c>
      <c r="G26" s="358">
        <f>H26+I26+J26</f>
        <v>60</v>
      </c>
      <c r="H26" s="358">
        <v>30</v>
      </c>
      <c r="I26" s="358"/>
      <c r="J26" s="358">
        <v>30</v>
      </c>
      <c r="K26" s="358">
        <f>F26-G26</f>
        <v>60</v>
      </c>
      <c r="L26" s="355">
        <v>4</v>
      </c>
      <c r="M26" s="358" t="s">
        <v>29</v>
      </c>
      <c r="N26" s="355">
        <f>G26/F26*100</f>
        <v>50</v>
      </c>
      <c r="O26" s="359" t="s">
        <v>56</v>
      </c>
      <c r="P26" s="362"/>
      <c r="Q26" s="362"/>
      <c r="R26" s="367">
        <f>E21+E25+E26+E46</f>
        <v>13.5</v>
      </c>
      <c r="S26" s="362"/>
      <c r="T26" s="362"/>
      <c r="U26" s="362"/>
      <c r="V26" s="362"/>
      <c r="W26" s="362"/>
      <c r="X26" s="362"/>
      <c r="Y26" s="362"/>
      <c r="Z26" s="362"/>
      <c r="AA26" s="362"/>
      <c r="AB26" s="362"/>
      <c r="AC26" s="362"/>
      <c r="AD26" s="362"/>
      <c r="AE26" s="362"/>
      <c r="AF26" s="362"/>
      <c r="AG26" s="360">
        <f t="shared" si="6"/>
        <v>7</v>
      </c>
      <c r="AH26" s="361">
        <f>' семестровка 4р заоч '!D32</f>
        <v>7</v>
      </c>
      <c r="AI26" s="360">
        <f t="shared" si="0"/>
        <v>0</v>
      </c>
      <c r="AJ26" s="362"/>
      <c r="AK26" s="363"/>
    </row>
    <row r="27" spans="1:39" s="389" customFormat="1" x14ac:dyDescent="0.25">
      <c r="A27" s="383" t="s">
        <v>13</v>
      </c>
      <c r="B27" s="383" t="s">
        <v>14</v>
      </c>
      <c r="C27" s="383" t="s">
        <v>343</v>
      </c>
      <c r="D27" s="384"/>
      <c r="E27" s="385">
        <v>5</v>
      </c>
      <c r="F27" s="386">
        <f>E27*30</f>
        <v>150</v>
      </c>
      <c r="G27" s="386">
        <f>H27+I27+J27</f>
        <v>60</v>
      </c>
      <c r="H27" s="386">
        <v>30</v>
      </c>
      <c r="I27" s="386"/>
      <c r="J27" s="386">
        <v>30</v>
      </c>
      <c r="K27" s="386">
        <f>F27-G27</f>
        <v>90</v>
      </c>
      <c r="L27" s="384">
        <f>G27/15</f>
        <v>4</v>
      </c>
      <c r="M27" s="386" t="s">
        <v>18</v>
      </c>
      <c r="N27" s="386">
        <f>G27/F27*100</f>
        <v>40</v>
      </c>
      <c r="O27" s="386" t="s">
        <v>58</v>
      </c>
      <c r="P27" s="302"/>
      <c r="Q27" s="302" t="s">
        <v>342</v>
      </c>
      <c r="R27" s="302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87">
        <f t="shared" si="6"/>
        <v>5</v>
      </c>
      <c r="AH27" s="303">
        <f>' семестровка 4р заоч '!D55</f>
        <v>5</v>
      </c>
      <c r="AI27" s="387">
        <f t="shared" si="0"/>
        <v>0</v>
      </c>
      <c r="AJ27" s="302"/>
      <c r="AK27" s="388">
        <v>3</v>
      </c>
      <c r="AL27" s="389">
        <v>1</v>
      </c>
    </row>
    <row r="28" spans="1:39" s="5" customFormat="1" ht="12" customHeight="1" x14ac:dyDescent="0.25">
      <c r="A28" s="318"/>
      <c r="B28" s="318"/>
      <c r="C28" s="118"/>
      <c r="D28" s="319"/>
      <c r="E28" s="317"/>
      <c r="F28" s="19"/>
      <c r="G28" s="19"/>
      <c r="H28" s="19"/>
      <c r="I28" s="19"/>
      <c r="J28" s="19"/>
      <c r="K28" s="19"/>
      <c r="L28" s="316"/>
      <c r="M28" s="19"/>
      <c r="N28" s="19"/>
      <c r="O28" s="320"/>
      <c r="P28" s="9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311"/>
      <c r="AH28" s="315"/>
      <c r="AI28" s="360"/>
      <c r="AJ28"/>
      <c r="AK28" s="169"/>
      <c r="AL28" s="43"/>
      <c r="AM28" s="43"/>
    </row>
    <row r="29" spans="1:39" s="359" customFormat="1" ht="15.75" thickBot="1" x14ac:dyDescent="0.3">
      <c r="A29" s="356" t="s">
        <v>13</v>
      </c>
      <c r="B29" s="356" t="s">
        <v>14</v>
      </c>
      <c r="C29" s="310" t="s">
        <v>44</v>
      </c>
      <c r="D29" s="374">
        <v>1.5</v>
      </c>
      <c r="E29" s="355">
        <v>4.5</v>
      </c>
      <c r="F29" s="358">
        <f>E29*30</f>
        <v>135</v>
      </c>
      <c r="G29" s="358">
        <f>H29+I29+J29</f>
        <v>45</v>
      </c>
      <c r="H29" s="358">
        <v>30</v>
      </c>
      <c r="I29" s="358"/>
      <c r="J29" s="358">
        <v>15</v>
      </c>
      <c r="K29" s="358">
        <f>F29-G29</f>
        <v>90</v>
      </c>
      <c r="L29" s="355">
        <f>G29/15</f>
        <v>3</v>
      </c>
      <c r="M29" s="358" t="s">
        <v>29</v>
      </c>
      <c r="N29" s="355">
        <f>G29/F29*100</f>
        <v>33.333333333333329</v>
      </c>
      <c r="O29" s="359" t="s">
        <v>57</v>
      </c>
      <c r="P29" s="362"/>
      <c r="Q29" s="362" t="s">
        <v>342</v>
      </c>
      <c r="R29" s="362"/>
      <c r="S29" s="362"/>
      <c r="T29" s="362"/>
      <c r="U29" s="362"/>
      <c r="V29" s="362"/>
      <c r="W29" s="362"/>
      <c r="X29" s="362"/>
      <c r="Y29" s="362"/>
      <c r="Z29" s="362"/>
      <c r="AA29" s="362"/>
      <c r="AB29" s="362"/>
      <c r="AC29" s="362"/>
      <c r="AD29" s="362"/>
      <c r="AE29" s="362"/>
      <c r="AF29" s="362"/>
      <c r="AG29" s="360">
        <f t="shared" si="6"/>
        <v>6</v>
      </c>
      <c r="AH29" s="361">
        <f>' семестровка 4р заоч '!D57</f>
        <v>6</v>
      </c>
      <c r="AI29" s="360">
        <f t="shared" si="0"/>
        <v>0</v>
      </c>
      <c r="AJ29" s="362"/>
      <c r="AK29" s="363"/>
    </row>
    <row r="30" spans="1:39" ht="15.75" thickBot="1" x14ac:dyDescent="0.3">
      <c r="A30" s="22"/>
      <c r="B30" s="23"/>
      <c r="C30" s="13" t="s">
        <v>23</v>
      </c>
      <c r="D30" s="11">
        <f>SUM(D10:D29)</f>
        <v>35</v>
      </c>
      <c r="E30" s="11">
        <f>SUM(E10:E29)</f>
        <v>45</v>
      </c>
      <c r="F30" s="14"/>
      <c r="G30" s="14"/>
      <c r="H30" s="14"/>
      <c r="I30" s="14"/>
      <c r="J30" s="14"/>
      <c r="K30" s="14"/>
      <c r="L30" s="321">
        <f>SUM(L11:L29)+2</f>
        <v>26.966666666666669</v>
      </c>
      <c r="M30" s="14"/>
      <c r="N30" s="24"/>
      <c r="AD30" s="47"/>
      <c r="AE30" s="47"/>
      <c r="AF30" s="47"/>
      <c r="AG30" s="25"/>
      <c r="AH30" s="25"/>
      <c r="AI30" s="360"/>
      <c r="AJ30" s="47"/>
      <c r="AK30" s="25"/>
      <c r="AL30" s="47"/>
      <c r="AM30" s="47"/>
    </row>
    <row r="31" spans="1:39" x14ac:dyDescent="0.25">
      <c r="C31" s="2"/>
      <c r="D31" s="2"/>
      <c r="E31" s="3"/>
      <c r="F31" s="3"/>
      <c r="G31" s="3"/>
      <c r="H31" s="3"/>
      <c r="I31" s="3"/>
      <c r="J31" s="3"/>
      <c r="K31" s="3"/>
      <c r="L31" s="3"/>
      <c r="M31" s="3"/>
      <c r="R31" s="9">
        <v>39</v>
      </c>
      <c r="AD31" s="47"/>
      <c r="AE31" s="47"/>
      <c r="AF31" s="47"/>
      <c r="AG31" s="25"/>
      <c r="AH31" s="25"/>
      <c r="AI31" s="360"/>
      <c r="AJ31" s="47"/>
      <c r="AK31" s="25"/>
      <c r="AL31" s="47"/>
      <c r="AM31" s="47"/>
    </row>
    <row r="32" spans="1:39" x14ac:dyDescent="0.25">
      <c r="C32" s="1" t="s">
        <v>24</v>
      </c>
      <c r="R32" s="9">
        <v>37</v>
      </c>
      <c r="AD32" s="47"/>
      <c r="AE32" s="47"/>
      <c r="AF32" s="47"/>
      <c r="AG32" s="25"/>
      <c r="AH32" s="25"/>
      <c r="AI32" s="360"/>
      <c r="AJ32" s="47"/>
      <c r="AK32" s="25"/>
      <c r="AL32" s="47"/>
      <c r="AM32" s="47"/>
    </row>
    <row r="33" spans="1:39" x14ac:dyDescent="0.25">
      <c r="C33" s="1202" t="s">
        <v>0</v>
      </c>
      <c r="D33" s="1205" t="s">
        <v>74</v>
      </c>
      <c r="E33" s="1208" t="s">
        <v>1</v>
      </c>
      <c r="F33" s="1209" t="s">
        <v>2</v>
      </c>
      <c r="G33" s="1209"/>
      <c r="H33" s="1209"/>
      <c r="I33" s="1209"/>
      <c r="J33" s="1209"/>
      <c r="K33" s="1210"/>
      <c r="L33" s="1208" t="s">
        <v>3</v>
      </c>
      <c r="M33" s="1208" t="s">
        <v>4</v>
      </c>
      <c r="N33" s="1208" t="s">
        <v>5</v>
      </c>
      <c r="R33" s="9">
        <v>25</v>
      </c>
      <c r="AD33" s="47"/>
      <c r="AE33" s="47"/>
      <c r="AF33" s="47"/>
      <c r="AG33" s="25"/>
      <c r="AH33" s="25"/>
      <c r="AI33" s="360"/>
      <c r="AJ33" s="47"/>
      <c r="AK33" s="25"/>
      <c r="AL33" s="47"/>
      <c r="AM33" s="47"/>
    </row>
    <row r="34" spans="1:39" x14ac:dyDescent="0.25">
      <c r="C34" s="1203"/>
      <c r="D34" s="1206"/>
      <c r="E34" s="1208"/>
      <c r="F34" s="1208" t="s">
        <v>6</v>
      </c>
      <c r="G34" s="1211" t="s">
        <v>7</v>
      </c>
      <c r="H34" s="1211"/>
      <c r="I34" s="1211"/>
      <c r="J34" s="1211"/>
      <c r="K34" s="1208" t="s">
        <v>25</v>
      </c>
      <c r="L34" s="1208"/>
      <c r="M34" s="1208"/>
      <c r="N34" s="1208"/>
      <c r="R34" s="9">
        <v>19</v>
      </c>
      <c r="AD34" s="47"/>
      <c r="AE34" s="47"/>
      <c r="AF34" s="47"/>
      <c r="AG34" s="25"/>
      <c r="AH34" s="25"/>
      <c r="AI34" s="360"/>
      <c r="AJ34" s="47"/>
      <c r="AK34" s="25"/>
      <c r="AL34" s="47"/>
      <c r="AM34" s="47"/>
    </row>
    <row r="35" spans="1:39" x14ac:dyDescent="0.25">
      <c r="C35" s="1203"/>
      <c r="D35" s="1206"/>
      <c r="E35" s="1208"/>
      <c r="F35" s="1210"/>
      <c r="G35" s="1208" t="s">
        <v>9</v>
      </c>
      <c r="H35" s="1209" t="s">
        <v>10</v>
      </c>
      <c r="I35" s="1210"/>
      <c r="J35" s="1210"/>
      <c r="K35" s="1210"/>
      <c r="L35" s="1208"/>
      <c r="M35" s="1208"/>
      <c r="N35" s="1208"/>
      <c r="R35" s="9">
        <f>SUM(R31:R34)</f>
        <v>120</v>
      </c>
      <c r="AD35" s="47"/>
      <c r="AE35" s="47"/>
      <c r="AF35" s="47"/>
      <c r="AG35" s="25"/>
      <c r="AH35" s="25"/>
      <c r="AI35" s="360"/>
      <c r="AJ35" s="47"/>
      <c r="AK35" s="25"/>
      <c r="AL35" s="47"/>
      <c r="AM35" s="47"/>
    </row>
    <row r="36" spans="1:39" x14ac:dyDescent="0.25">
      <c r="C36" s="1203"/>
      <c r="D36" s="1206"/>
      <c r="E36" s="1208"/>
      <c r="F36" s="1210"/>
      <c r="G36" s="1212"/>
      <c r="H36" s="1213" t="s">
        <v>26</v>
      </c>
      <c r="I36" s="1213" t="s">
        <v>27</v>
      </c>
      <c r="J36" s="1213" t="s">
        <v>28</v>
      </c>
      <c r="K36" s="1210"/>
      <c r="L36" s="1208"/>
      <c r="M36" s="1208"/>
      <c r="N36" s="1208"/>
      <c r="O36" s="47" t="s">
        <v>271</v>
      </c>
      <c r="AD36" s="47"/>
      <c r="AE36" s="47"/>
      <c r="AF36" s="47"/>
      <c r="AG36" s="25"/>
      <c r="AH36" s="25"/>
      <c r="AI36" s="360"/>
      <c r="AJ36" s="47"/>
      <c r="AK36" s="25"/>
      <c r="AL36" s="47"/>
      <c r="AM36" s="47"/>
    </row>
    <row r="37" spans="1:39" x14ac:dyDescent="0.25">
      <c r="C37" s="1203"/>
      <c r="D37" s="1206"/>
      <c r="E37" s="1208"/>
      <c r="F37" s="1210"/>
      <c r="G37" s="1212"/>
      <c r="H37" s="1213"/>
      <c r="I37" s="1213"/>
      <c r="J37" s="1213"/>
      <c r="K37" s="1210"/>
      <c r="L37" s="1208"/>
      <c r="M37" s="1208"/>
      <c r="N37" s="1208"/>
      <c r="AD37" s="47"/>
      <c r="AE37" s="47"/>
      <c r="AF37" s="47"/>
      <c r="AG37" s="25"/>
      <c r="AH37" s="25"/>
      <c r="AI37" s="360"/>
      <c r="AJ37" s="47"/>
      <c r="AK37" s="25"/>
      <c r="AL37" s="47"/>
      <c r="AM37" s="47"/>
    </row>
    <row r="38" spans="1:39" x14ac:dyDescent="0.25">
      <c r="C38" s="1203"/>
      <c r="D38" s="1206"/>
      <c r="E38" s="1208"/>
      <c r="F38" s="1210"/>
      <c r="G38" s="1212"/>
      <c r="H38" s="1213"/>
      <c r="I38" s="1213"/>
      <c r="J38" s="1213"/>
      <c r="K38" s="1210"/>
      <c r="L38" s="1208"/>
      <c r="M38" s="1208"/>
      <c r="N38" s="1208"/>
      <c r="AD38" s="47"/>
      <c r="AE38" s="47"/>
      <c r="AF38" s="47"/>
      <c r="AG38" s="25"/>
      <c r="AH38" s="25"/>
      <c r="AI38" s="360"/>
      <c r="AJ38" s="47"/>
      <c r="AK38" s="25"/>
      <c r="AL38" s="47"/>
      <c r="AM38" s="47"/>
    </row>
    <row r="39" spans="1:39" ht="15" customHeight="1" x14ac:dyDescent="0.25">
      <c r="C39" s="1204"/>
      <c r="D39" s="1207"/>
      <c r="E39" s="1208"/>
      <c r="F39" s="1210"/>
      <c r="G39" s="1212"/>
      <c r="H39" s="1213"/>
      <c r="I39" s="1213"/>
      <c r="J39" s="1213"/>
      <c r="K39" s="1210"/>
      <c r="L39" s="1208"/>
      <c r="M39" s="1208"/>
      <c r="N39" s="1208"/>
      <c r="AD39" s="47"/>
      <c r="AE39" s="47"/>
      <c r="AF39" s="47"/>
      <c r="AG39" s="25"/>
      <c r="AH39" s="25"/>
      <c r="AI39" s="360"/>
      <c r="AJ39" s="47"/>
      <c r="AK39" s="25"/>
      <c r="AL39" s="47"/>
      <c r="AM39" s="47"/>
    </row>
    <row r="40" spans="1:39" x14ac:dyDescent="0.25">
      <c r="C40" s="119"/>
      <c r="D40" s="51"/>
      <c r="E40" s="55"/>
      <c r="F40" s="8"/>
      <c r="G40" s="8"/>
      <c r="H40" s="8"/>
      <c r="I40" s="8"/>
      <c r="J40" s="8"/>
      <c r="K40" s="8"/>
      <c r="L40" s="7"/>
      <c r="M40" s="8"/>
      <c r="N40" s="7"/>
      <c r="AG40" s="311"/>
      <c r="AI40" s="360"/>
      <c r="AK40" s="25"/>
      <c r="AL40" s="47"/>
      <c r="AM40" s="47"/>
    </row>
    <row r="41" spans="1:39" s="359" customFormat="1" ht="26.25" x14ac:dyDescent="0.25">
      <c r="A41" s="356" t="s">
        <v>16</v>
      </c>
      <c r="B41" s="356" t="s">
        <v>31</v>
      </c>
      <c r="C41" s="310" t="s">
        <v>36</v>
      </c>
      <c r="D41" s="357">
        <v>0</v>
      </c>
      <c r="E41" s="355">
        <v>4</v>
      </c>
      <c r="F41" s="358">
        <f>E41*30</f>
        <v>120</v>
      </c>
      <c r="G41" s="358">
        <f>H41+I41+J41</f>
        <v>18</v>
      </c>
      <c r="H41" s="358"/>
      <c r="I41" s="358"/>
      <c r="J41" s="358">
        <v>18</v>
      </c>
      <c r="K41" s="358">
        <f>F41-G41</f>
        <v>102</v>
      </c>
      <c r="L41" s="355">
        <f>G41/9</f>
        <v>2</v>
      </c>
      <c r="M41" s="358" t="s">
        <v>16</v>
      </c>
      <c r="N41" s="355">
        <f>G41/F41*100</f>
        <v>15</v>
      </c>
      <c r="O41" s="359" t="s">
        <v>83</v>
      </c>
      <c r="P41" s="362" t="s">
        <v>63</v>
      </c>
      <c r="Q41" s="362"/>
      <c r="R41" s="362" t="s">
        <v>342</v>
      </c>
      <c r="S41" s="362"/>
      <c r="T41" s="362"/>
      <c r="U41" s="362"/>
      <c r="V41" s="361"/>
      <c r="W41" s="361"/>
      <c r="X41" s="361"/>
      <c r="Y41" s="361" t="s">
        <v>221</v>
      </c>
      <c r="Z41" s="361" t="s">
        <v>222</v>
      </c>
      <c r="AA41" s="362"/>
      <c r="AB41" s="362"/>
      <c r="AC41" s="362"/>
      <c r="AD41" s="362"/>
      <c r="AE41" s="362"/>
      <c r="AF41" s="362"/>
      <c r="AG41" s="360">
        <f t="shared" ref="AG41:AG59" si="9">D41+E41</f>
        <v>4</v>
      </c>
      <c r="AH41" s="361">
        <f>' семестровка 4р заоч '!D117</f>
        <v>4</v>
      </c>
      <c r="AI41" s="360">
        <f t="shared" si="0"/>
        <v>0</v>
      </c>
      <c r="AJ41" s="362"/>
      <c r="AK41" s="363"/>
    </row>
    <row r="42" spans="1:39" s="359" customFormat="1" x14ac:dyDescent="0.25">
      <c r="A42" s="356"/>
      <c r="B42" s="356"/>
      <c r="C42" s="310"/>
      <c r="D42" s="357"/>
      <c r="E42" s="355"/>
      <c r="F42" s="358"/>
      <c r="G42" s="358"/>
      <c r="H42" s="358"/>
      <c r="I42" s="358"/>
      <c r="J42" s="358"/>
      <c r="K42" s="358"/>
      <c r="L42" s="355"/>
      <c r="M42" s="358"/>
      <c r="N42" s="355"/>
      <c r="P42" s="362"/>
      <c r="Q42" s="362"/>
      <c r="R42" s="362"/>
      <c r="S42" s="362"/>
      <c r="T42" s="362"/>
      <c r="U42" s="362"/>
      <c r="V42" s="358"/>
      <c r="W42" s="358"/>
      <c r="X42" s="310"/>
      <c r="Y42" s="361"/>
      <c r="Z42" s="361"/>
      <c r="AA42" s="362"/>
      <c r="AB42" s="362"/>
      <c r="AC42" s="362"/>
      <c r="AD42" s="362"/>
      <c r="AE42" s="362"/>
      <c r="AF42" s="362"/>
      <c r="AG42" s="360"/>
      <c r="AH42" s="361"/>
      <c r="AI42" s="360">
        <f t="shared" si="0"/>
        <v>0</v>
      </c>
      <c r="AJ42" s="362"/>
      <c r="AK42" s="363"/>
    </row>
    <row r="43" spans="1:39" s="359" customFormat="1" x14ac:dyDescent="0.25">
      <c r="A43" s="356"/>
      <c r="B43" s="356"/>
      <c r="C43" s="372" t="s">
        <v>77</v>
      </c>
      <c r="D43" s="357"/>
      <c r="E43" s="355"/>
      <c r="F43" s="358"/>
      <c r="G43" s="358"/>
      <c r="H43" s="358"/>
      <c r="I43" s="358"/>
      <c r="J43" s="358"/>
      <c r="K43" s="358"/>
      <c r="L43" s="355"/>
      <c r="M43" s="358"/>
      <c r="N43" s="355"/>
      <c r="P43" s="362"/>
      <c r="Q43" s="362"/>
      <c r="R43" s="362"/>
      <c r="S43" s="362"/>
      <c r="T43" s="362"/>
      <c r="U43" s="362"/>
      <c r="V43" s="358" t="s">
        <v>16</v>
      </c>
      <c r="W43" s="358" t="s">
        <v>14</v>
      </c>
      <c r="X43" s="310" t="s">
        <v>41</v>
      </c>
      <c r="Y43" s="366">
        <f>SUMIFS(E$40:E$63,A$40:A$63,$A$121,B$40:B$63,$B$121)</f>
        <v>8.5</v>
      </c>
      <c r="Z43" s="361">
        <f>SUMIFS(D$40:D$63,A$40:A$63,$A$121,B$40:B$63,$B$121)</f>
        <v>5</v>
      </c>
      <c r="AA43" s="362"/>
      <c r="AB43" s="362"/>
      <c r="AC43" s="362"/>
      <c r="AD43" s="362"/>
      <c r="AE43" s="362"/>
      <c r="AF43" s="362"/>
      <c r="AG43" s="360"/>
      <c r="AH43" s="361"/>
      <c r="AI43" s="360">
        <f t="shared" si="0"/>
        <v>0</v>
      </c>
      <c r="AJ43" s="362"/>
      <c r="AK43" s="363"/>
    </row>
    <row r="44" spans="1:39" s="359" customFormat="1" x14ac:dyDescent="0.25">
      <c r="A44" s="356" t="s">
        <v>16</v>
      </c>
      <c r="B44" s="356" t="s">
        <v>31</v>
      </c>
      <c r="C44" s="310" t="s">
        <v>344</v>
      </c>
      <c r="D44" s="375">
        <v>0</v>
      </c>
      <c r="E44" s="376">
        <v>3.5</v>
      </c>
      <c r="F44" s="358">
        <f t="shared" ref="F44" si="10">E44*30</f>
        <v>105</v>
      </c>
      <c r="G44" s="358">
        <f t="shared" ref="G44" si="11">H44+I44+J44</f>
        <v>27</v>
      </c>
      <c r="H44" s="358">
        <v>18</v>
      </c>
      <c r="I44" s="358"/>
      <c r="J44" s="358">
        <v>9</v>
      </c>
      <c r="K44" s="358">
        <f t="shared" ref="K44" si="12">F44-G44</f>
        <v>78</v>
      </c>
      <c r="L44" s="377">
        <f>G44/9</f>
        <v>3</v>
      </c>
      <c r="M44" s="358" t="s">
        <v>16</v>
      </c>
      <c r="N44" s="378">
        <f t="shared" ref="N44" si="13">G44/F44*100</f>
        <v>25.714285714285712</v>
      </c>
      <c r="O44" s="357" t="s">
        <v>58</v>
      </c>
      <c r="P44" s="362" t="s">
        <v>63</v>
      </c>
      <c r="Q44" s="362"/>
      <c r="R44" s="362">
        <v>3</v>
      </c>
      <c r="S44" s="362"/>
      <c r="T44" s="362"/>
      <c r="U44" s="362"/>
      <c r="V44" s="358" t="s">
        <v>16</v>
      </c>
      <c r="W44" s="358" t="s">
        <v>31</v>
      </c>
      <c r="X44" s="310" t="s">
        <v>42</v>
      </c>
      <c r="Y44" s="366">
        <f>SUMIFS(E$40:E$63,A$40:A$63,$A$122,B$40:B$63,$B$122)</f>
        <v>7.5</v>
      </c>
      <c r="Z44" s="366">
        <f>SUMIFS(D$40:D$63,A$40:A$63,$A$122,B$40:B$63,$B$122)</f>
        <v>3</v>
      </c>
      <c r="AA44" s="362"/>
      <c r="AB44" s="362"/>
      <c r="AC44" s="362"/>
      <c r="AD44" s="362"/>
      <c r="AE44" s="362"/>
      <c r="AF44" s="362"/>
      <c r="AG44" s="360">
        <f t="shared" si="9"/>
        <v>3.5</v>
      </c>
      <c r="AH44" s="361">
        <f>' семестровка 4р заоч '!D78</f>
        <v>3.5</v>
      </c>
      <c r="AI44" s="360">
        <f t="shared" si="0"/>
        <v>0</v>
      </c>
      <c r="AJ44" s="362"/>
      <c r="AK44" s="363"/>
    </row>
    <row r="45" spans="1:39" s="359" customFormat="1" x14ac:dyDescent="0.25">
      <c r="A45" s="356" t="s">
        <v>16</v>
      </c>
      <c r="B45" s="356" t="s">
        <v>31</v>
      </c>
      <c r="C45" s="310" t="s">
        <v>49</v>
      </c>
      <c r="D45" s="357">
        <v>3</v>
      </c>
      <c r="E45" s="355"/>
      <c r="F45" s="358"/>
      <c r="G45" s="358"/>
      <c r="H45" s="358"/>
      <c r="I45" s="358"/>
      <c r="J45" s="358"/>
      <c r="K45" s="358"/>
      <c r="L45" s="355"/>
      <c r="M45" s="358"/>
      <c r="N45" s="355"/>
      <c r="O45" s="363"/>
      <c r="P45" s="362"/>
      <c r="Q45" s="362"/>
      <c r="R45" s="362"/>
      <c r="S45" s="362"/>
      <c r="T45" s="362"/>
      <c r="U45" s="362"/>
      <c r="V45" s="358"/>
      <c r="W45" s="358"/>
      <c r="X45" s="310" t="s">
        <v>48</v>
      </c>
      <c r="Y45" s="366"/>
      <c r="Z45" s="361"/>
      <c r="AA45" s="362"/>
      <c r="AB45" s="362"/>
      <c r="AC45" s="362"/>
      <c r="AD45" s="362"/>
      <c r="AE45" s="362"/>
      <c r="AF45" s="362"/>
      <c r="AG45" s="360">
        <f t="shared" si="9"/>
        <v>3</v>
      </c>
      <c r="AH45" s="361">
        <f>' семестровка 4р заоч '!D59</f>
        <v>3</v>
      </c>
      <c r="AI45" s="360">
        <f t="shared" si="0"/>
        <v>0</v>
      </c>
      <c r="AJ45" s="362"/>
      <c r="AK45" s="363"/>
    </row>
    <row r="46" spans="1:39" s="359" customFormat="1" x14ac:dyDescent="0.25">
      <c r="A46" s="356" t="s">
        <v>13</v>
      </c>
      <c r="B46" s="356" t="s">
        <v>14</v>
      </c>
      <c r="C46" s="310" t="s">
        <v>38</v>
      </c>
      <c r="D46" s="357">
        <v>0</v>
      </c>
      <c r="E46" s="355">
        <v>6.5</v>
      </c>
      <c r="F46" s="358">
        <f>E46*30</f>
        <v>195</v>
      </c>
      <c r="G46" s="358">
        <f>H46+I46+J46</f>
        <v>45</v>
      </c>
      <c r="H46" s="358">
        <v>27</v>
      </c>
      <c r="I46" s="358"/>
      <c r="J46" s="358">
        <v>18</v>
      </c>
      <c r="K46" s="358">
        <f>F46-G46</f>
        <v>150</v>
      </c>
      <c r="L46" s="355">
        <f>G46/9</f>
        <v>5</v>
      </c>
      <c r="M46" s="358" t="s">
        <v>29</v>
      </c>
      <c r="N46" s="355">
        <f>G46/F46*100</f>
        <v>23.076923076923077</v>
      </c>
      <c r="O46" s="359" t="s">
        <v>56</v>
      </c>
      <c r="P46" s="362" t="s">
        <v>63</v>
      </c>
      <c r="Q46" s="362"/>
      <c r="R46" s="362">
        <v>5</v>
      </c>
      <c r="S46" s="362"/>
      <c r="T46" s="362"/>
      <c r="U46" s="362"/>
      <c r="V46" s="362"/>
      <c r="W46" s="362"/>
      <c r="X46" s="362"/>
      <c r="Y46" s="362"/>
      <c r="Z46" s="362"/>
      <c r="AA46" s="362"/>
      <c r="AB46" s="362"/>
      <c r="AC46" s="362"/>
      <c r="AD46" s="362"/>
      <c r="AE46" s="362"/>
      <c r="AF46" s="362"/>
      <c r="AG46" s="360">
        <f t="shared" si="9"/>
        <v>6.5</v>
      </c>
      <c r="AH46" s="361">
        <f>' семестровка 4р заоч '!D56</f>
        <v>6.5</v>
      </c>
      <c r="AI46" s="360">
        <f t="shared" si="0"/>
        <v>0</v>
      </c>
      <c r="AJ46" s="362"/>
      <c r="AK46" s="363"/>
    </row>
    <row r="47" spans="1:39" s="359" customFormat="1" x14ac:dyDescent="0.25">
      <c r="A47" s="356" t="s">
        <v>13</v>
      </c>
      <c r="B47" s="356" t="s">
        <v>14</v>
      </c>
      <c r="C47" s="310" t="s">
        <v>60</v>
      </c>
      <c r="D47" s="357">
        <v>4</v>
      </c>
      <c r="E47" s="355"/>
      <c r="F47" s="358"/>
      <c r="G47" s="358"/>
      <c r="H47" s="358"/>
      <c r="I47" s="358"/>
      <c r="J47" s="358"/>
      <c r="K47" s="358"/>
      <c r="L47" s="355"/>
      <c r="M47" s="358"/>
      <c r="N47" s="355"/>
      <c r="P47" s="362"/>
      <c r="Q47" s="362"/>
      <c r="R47" s="362"/>
      <c r="S47" s="362"/>
      <c r="T47" s="362"/>
      <c r="U47" s="362"/>
      <c r="V47" s="358" t="s">
        <v>13</v>
      </c>
      <c r="W47" s="358" t="s">
        <v>14</v>
      </c>
      <c r="X47" s="310" t="s">
        <v>41</v>
      </c>
      <c r="Y47" s="366">
        <f>SUMIFS(E$40:E$63,A$40:A$63,$A$124,B$40:B$63,$B$124)</f>
        <v>23</v>
      </c>
      <c r="Z47" s="361">
        <f>SUMIFS(D$40:D$63,A$40:A$63,$A$124,B$40:B$63,$B$124)</f>
        <v>21</v>
      </c>
      <c r="AA47" s="367"/>
      <c r="AB47" s="362"/>
      <c r="AC47" s="362"/>
      <c r="AD47" s="362"/>
      <c r="AE47" s="362"/>
      <c r="AF47" s="362"/>
      <c r="AG47" s="360">
        <f t="shared" si="9"/>
        <v>4</v>
      </c>
      <c r="AH47" s="361">
        <f>' семестровка 4р заоч '!D100</f>
        <v>4</v>
      </c>
      <c r="AI47" s="360">
        <f t="shared" si="0"/>
        <v>0</v>
      </c>
      <c r="AJ47" s="362"/>
      <c r="AK47" s="363"/>
    </row>
    <row r="48" spans="1:39" ht="15.75" thickBot="1" x14ac:dyDescent="0.3">
      <c r="A48" s="390" t="s">
        <v>13</v>
      </c>
      <c r="B48" s="390" t="s">
        <v>14</v>
      </c>
      <c r="C48" s="392" t="s">
        <v>345</v>
      </c>
      <c r="D48" s="393">
        <v>1</v>
      </c>
      <c r="E48" s="394">
        <v>5</v>
      </c>
      <c r="F48" s="398">
        <f>E48*30</f>
        <v>150</v>
      </c>
      <c r="G48" s="398">
        <f>H48+I48+J48</f>
        <v>36</v>
      </c>
      <c r="H48" s="398">
        <v>18</v>
      </c>
      <c r="I48" s="398"/>
      <c r="J48" s="398">
        <v>18</v>
      </c>
      <c r="K48" s="398">
        <f>F48-G48</f>
        <v>114</v>
      </c>
      <c r="L48" s="384">
        <f>G48/9</f>
        <v>4</v>
      </c>
      <c r="M48" s="390"/>
      <c r="N48" s="399">
        <f>G48/F48*100</f>
        <v>24</v>
      </c>
      <c r="O48" s="396" t="s">
        <v>58</v>
      </c>
      <c r="P48" s="400" t="s">
        <v>63</v>
      </c>
      <c r="R48" s="9">
        <v>4</v>
      </c>
      <c r="V48" s="8" t="s">
        <v>13</v>
      </c>
      <c r="W48" s="8" t="s">
        <v>31</v>
      </c>
      <c r="X48" s="46" t="s">
        <v>42</v>
      </c>
      <c r="Y48" s="138">
        <f>SUMIFS(E$40:E$63,A$40:A$63,$A$125,B$40:B$63,$B$125)</f>
        <v>7.5</v>
      </c>
      <c r="Z48" s="139">
        <f>SUMIFS(D$40:D$63,A$40:A$63,$A$125,B$40:B$63,$B$125)</f>
        <v>4</v>
      </c>
      <c r="AG48" s="311">
        <f>D48+E48+D58+E58</f>
        <v>6</v>
      </c>
      <c r="AH48" s="139">
        <f>' семестровка 4р заоч '!D102</f>
        <v>6</v>
      </c>
      <c r="AI48" s="360">
        <f t="shared" si="0"/>
        <v>0</v>
      </c>
      <c r="AK48" s="25">
        <v>5</v>
      </c>
      <c r="AL48" s="47">
        <v>3</v>
      </c>
      <c r="AM48" s="47"/>
    </row>
    <row r="49" spans="1:39" s="28" customFormat="1" ht="29.25" customHeight="1" thickBot="1" x14ac:dyDescent="0.3">
      <c r="A49" s="390" t="s">
        <v>13</v>
      </c>
      <c r="B49" s="390" t="s">
        <v>14</v>
      </c>
      <c r="C49" s="383" t="s">
        <v>346</v>
      </c>
      <c r="D49" s="401"/>
      <c r="E49" s="401">
        <v>1</v>
      </c>
      <c r="F49" s="390">
        <f t="shared" ref="F49" si="14">E49*30</f>
        <v>30</v>
      </c>
      <c r="G49" s="390">
        <f t="shared" ref="G49" si="15">H49+I49+J49</f>
        <v>0</v>
      </c>
      <c r="H49" s="390"/>
      <c r="I49" s="390"/>
      <c r="J49" s="390"/>
      <c r="K49" s="390">
        <f t="shared" ref="K49" si="16">F49-G49</f>
        <v>30</v>
      </c>
      <c r="L49" s="384"/>
      <c r="M49" s="390" t="s">
        <v>29</v>
      </c>
      <c r="N49" s="395">
        <f>G49/F49*100</f>
        <v>0</v>
      </c>
      <c r="O49" s="396" t="s">
        <v>58</v>
      </c>
      <c r="P49" s="326" t="s">
        <v>63</v>
      </c>
      <c r="Q49" s="27"/>
      <c r="R49" s="27"/>
      <c r="S49" s="27"/>
      <c r="T49" s="27"/>
      <c r="U49" s="27"/>
      <c r="V49" s="58"/>
      <c r="W49" s="58"/>
      <c r="X49" s="58"/>
      <c r="Y49" s="138">
        <f>SUM(Y43:Y48)</f>
        <v>46.5</v>
      </c>
      <c r="Z49" s="138">
        <f>SUM(Z43:Z48)</f>
        <v>33</v>
      </c>
      <c r="AA49" s="27"/>
      <c r="AB49" s="27"/>
      <c r="AC49" s="27"/>
      <c r="AD49" s="27"/>
      <c r="AE49" s="27"/>
      <c r="AF49" s="27"/>
      <c r="AG49" s="311">
        <f t="shared" si="9"/>
        <v>1</v>
      </c>
      <c r="AH49" s="139">
        <f>' семестровка 4р заоч '!D75</f>
        <v>1</v>
      </c>
      <c r="AI49" s="360">
        <f t="shared" si="0"/>
        <v>0</v>
      </c>
      <c r="AJ49" s="27"/>
      <c r="AK49" s="382">
        <v>4</v>
      </c>
      <c r="AL49" s="28">
        <v>2</v>
      </c>
    </row>
    <row r="50" spans="1:39" s="389" customFormat="1" ht="15.75" thickBot="1" x14ac:dyDescent="0.3">
      <c r="A50" s="383" t="s">
        <v>13</v>
      </c>
      <c r="B50" s="383" t="s">
        <v>14</v>
      </c>
      <c r="C50" s="383" t="s">
        <v>347</v>
      </c>
      <c r="D50" s="385">
        <v>2</v>
      </c>
      <c r="E50" s="385">
        <v>4</v>
      </c>
      <c r="F50" s="386">
        <f>E50*30</f>
        <v>120</v>
      </c>
      <c r="G50" s="386">
        <f>H50+I50+J50</f>
        <v>36</v>
      </c>
      <c r="H50" s="386">
        <v>18</v>
      </c>
      <c r="I50" s="386"/>
      <c r="J50" s="386">
        <v>18</v>
      </c>
      <c r="K50" s="386">
        <f>F50-G50</f>
        <v>84</v>
      </c>
      <c r="L50" s="402">
        <f>G50/9</f>
        <v>4</v>
      </c>
      <c r="M50" s="386"/>
      <c r="N50" s="403">
        <f>G50/F50*100</f>
        <v>30</v>
      </c>
      <c r="O50" s="396" t="s">
        <v>58</v>
      </c>
      <c r="P50" s="397" t="s">
        <v>63</v>
      </c>
      <c r="Q50" s="301"/>
      <c r="R50" s="301">
        <v>4</v>
      </c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87">
        <f>D50+E50+D60+E60</f>
        <v>6</v>
      </c>
      <c r="AH50" s="303">
        <f>' семестровка 4р заоч '!D101</f>
        <v>6</v>
      </c>
      <c r="AI50" s="387">
        <f t="shared" si="0"/>
        <v>0</v>
      </c>
      <c r="AJ50" s="301"/>
      <c r="AK50" s="388">
        <v>5</v>
      </c>
      <c r="AL50" s="389">
        <v>3</v>
      </c>
    </row>
    <row r="51" spans="1:39" s="359" customFormat="1" x14ac:dyDescent="0.25">
      <c r="A51" s="369" t="s">
        <v>16</v>
      </c>
      <c r="B51" s="370" t="s">
        <v>14</v>
      </c>
      <c r="C51" s="310" t="s">
        <v>33</v>
      </c>
      <c r="D51" s="363">
        <v>0</v>
      </c>
      <c r="E51" s="355">
        <v>8.5</v>
      </c>
      <c r="F51" s="358">
        <f t="shared" ref="F51:F52" si="17">E51*30</f>
        <v>255</v>
      </c>
      <c r="G51" s="358">
        <f t="shared" ref="G51:G52" si="18">H51+I51+J51</f>
        <v>36</v>
      </c>
      <c r="H51" s="358">
        <v>18</v>
      </c>
      <c r="I51" s="358"/>
      <c r="J51" s="358">
        <v>18</v>
      </c>
      <c r="K51" s="358">
        <f t="shared" ref="K51:K52" si="19">F51-G51</f>
        <v>219</v>
      </c>
      <c r="L51" s="355">
        <f>G51/9</f>
        <v>4</v>
      </c>
      <c r="M51" s="358" t="s">
        <v>16</v>
      </c>
      <c r="N51" s="355">
        <f t="shared" ref="N51:N52" si="20">G51/F51*100</f>
        <v>14.117647058823529</v>
      </c>
      <c r="O51" s="359" t="s">
        <v>69</v>
      </c>
      <c r="P51" s="362" t="s">
        <v>63</v>
      </c>
      <c r="Q51" s="362"/>
      <c r="R51" s="362"/>
      <c r="S51" s="362"/>
      <c r="T51" s="362"/>
      <c r="U51" s="362"/>
      <c r="V51" s="362"/>
      <c r="W51" s="362"/>
      <c r="X51" s="362"/>
      <c r="Y51" s="362"/>
      <c r="Z51" s="362"/>
      <c r="AA51" s="362"/>
      <c r="AB51" s="362"/>
      <c r="AC51" s="362"/>
      <c r="AD51" s="362"/>
      <c r="AE51" s="362"/>
      <c r="AF51" s="362"/>
      <c r="AG51" s="360">
        <f t="shared" si="9"/>
        <v>8.5</v>
      </c>
      <c r="AH51" s="361">
        <f>' семестровка 4р заоч '!D31</f>
        <v>8.5</v>
      </c>
      <c r="AI51" s="360">
        <f t="shared" si="0"/>
        <v>0</v>
      </c>
      <c r="AJ51" s="362"/>
      <c r="AK51" s="363"/>
    </row>
    <row r="52" spans="1:39" s="389" customFormat="1" ht="27" thickBot="1" x14ac:dyDescent="0.3">
      <c r="A52" s="390" t="s">
        <v>13</v>
      </c>
      <c r="B52" s="390" t="s">
        <v>31</v>
      </c>
      <c r="C52" s="383" t="s">
        <v>348</v>
      </c>
      <c r="D52" s="401">
        <v>2</v>
      </c>
      <c r="E52" s="401">
        <v>3.5</v>
      </c>
      <c r="F52" s="390">
        <f t="shared" si="17"/>
        <v>105</v>
      </c>
      <c r="G52" s="390">
        <f t="shared" si="18"/>
        <v>27</v>
      </c>
      <c r="H52" s="390">
        <v>9</v>
      </c>
      <c r="I52" s="390"/>
      <c r="J52" s="390">
        <v>18</v>
      </c>
      <c r="K52" s="390">
        <f t="shared" si="19"/>
        <v>78</v>
      </c>
      <c r="L52" s="384">
        <f>G52/9</f>
        <v>3</v>
      </c>
      <c r="M52" s="390" t="s">
        <v>29</v>
      </c>
      <c r="N52" s="404">
        <f t="shared" si="20"/>
        <v>25.714285714285712</v>
      </c>
      <c r="O52" s="396" t="s">
        <v>58</v>
      </c>
      <c r="P52" s="400" t="s">
        <v>63</v>
      </c>
      <c r="Q52" s="302"/>
      <c r="R52" s="302">
        <v>3</v>
      </c>
      <c r="S52" s="302" t="s">
        <v>349</v>
      </c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87">
        <f t="shared" si="9"/>
        <v>5.5</v>
      </c>
      <c r="AH52" s="303">
        <f>' семестровка 4р заоч '!D120</f>
        <v>5.5</v>
      </c>
      <c r="AI52" s="387">
        <f t="shared" si="0"/>
        <v>0</v>
      </c>
      <c r="AJ52" s="302"/>
      <c r="AK52" s="388">
        <v>6</v>
      </c>
      <c r="AL52" s="389">
        <v>4</v>
      </c>
    </row>
    <row r="53" spans="1:39" s="389" customFormat="1" ht="15.75" thickBot="1" x14ac:dyDescent="0.3">
      <c r="A53" s="390" t="s">
        <v>13</v>
      </c>
      <c r="B53" s="390" t="s">
        <v>14</v>
      </c>
      <c r="C53" s="383" t="s">
        <v>350</v>
      </c>
      <c r="D53" s="385">
        <v>1</v>
      </c>
      <c r="E53" s="391">
        <v>6.5</v>
      </c>
      <c r="F53" s="390">
        <f>E53*30</f>
        <v>195</v>
      </c>
      <c r="G53" s="390">
        <f>H53+I53+J53</f>
        <v>36</v>
      </c>
      <c r="H53" s="390">
        <v>18</v>
      </c>
      <c r="I53" s="390"/>
      <c r="J53" s="390">
        <v>18</v>
      </c>
      <c r="K53" s="390">
        <f>F53-G53</f>
        <v>159</v>
      </c>
      <c r="L53" s="384">
        <f>G53/9</f>
        <v>4</v>
      </c>
      <c r="M53" s="390"/>
      <c r="N53" s="404">
        <f>G53/F53*100</f>
        <v>18.461538461538463</v>
      </c>
      <c r="O53" s="396" t="s">
        <v>58</v>
      </c>
      <c r="P53" s="400" t="s">
        <v>63</v>
      </c>
      <c r="Q53" s="302"/>
      <c r="R53" s="302">
        <v>4</v>
      </c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  <c r="AF53" s="302"/>
      <c r="AG53" s="387">
        <f>D53+E53+D61+E61</f>
        <v>7.5</v>
      </c>
      <c r="AH53" s="303">
        <f>' семестровка 4р заоч '!D76</f>
        <v>7.5</v>
      </c>
      <c r="AI53" s="387">
        <f t="shared" si="0"/>
        <v>0</v>
      </c>
      <c r="AJ53" s="302"/>
      <c r="AK53" s="388">
        <v>4</v>
      </c>
      <c r="AL53" s="389">
        <v>2</v>
      </c>
    </row>
    <row r="54" spans="1:39" x14ac:dyDescent="0.25">
      <c r="A54" s="298"/>
      <c r="B54" s="298"/>
      <c r="C54" s="118"/>
      <c r="D54" s="317"/>
      <c r="E54" s="329"/>
      <c r="F54" s="8"/>
      <c r="G54" s="8"/>
      <c r="H54" s="8"/>
      <c r="I54" s="8"/>
      <c r="J54" s="8"/>
      <c r="K54" s="8"/>
      <c r="L54" s="316"/>
      <c r="M54" s="8"/>
      <c r="N54" s="328"/>
      <c r="O54" s="330"/>
      <c r="P54" s="331"/>
      <c r="AG54" s="311"/>
      <c r="AI54" s="360">
        <f t="shared" si="0"/>
        <v>0</v>
      </c>
      <c r="AK54" s="25"/>
      <c r="AL54" s="47"/>
      <c r="AM54" s="47"/>
    </row>
    <row r="55" spans="1:39" x14ac:dyDescent="0.25">
      <c r="A55" s="298"/>
      <c r="B55" s="298"/>
      <c r="C55" s="46"/>
      <c r="D55" s="317"/>
      <c r="E55" s="329"/>
      <c r="F55" s="8"/>
      <c r="G55" s="8"/>
      <c r="H55" s="8"/>
      <c r="I55" s="8"/>
      <c r="J55" s="8"/>
      <c r="K55" s="8"/>
      <c r="L55" s="316">
        <f>SUM(L41:L53)+2</f>
        <v>31</v>
      </c>
      <c r="M55" s="8"/>
      <c r="N55" s="328"/>
      <c r="O55" s="330"/>
      <c r="P55" s="331"/>
      <c r="AG55" s="311"/>
      <c r="AI55" s="360">
        <f t="shared" si="0"/>
        <v>0</v>
      </c>
      <c r="AK55" s="25"/>
      <c r="AL55" s="47"/>
      <c r="AM55" s="47"/>
    </row>
    <row r="56" spans="1:39" s="359" customFormat="1" x14ac:dyDescent="0.25">
      <c r="A56" s="356" t="s">
        <v>13</v>
      </c>
      <c r="B56" s="356" t="s">
        <v>14</v>
      </c>
      <c r="C56" s="310" t="s">
        <v>35</v>
      </c>
      <c r="D56" s="357">
        <v>6.5</v>
      </c>
      <c r="E56" s="355"/>
      <c r="F56" s="358"/>
      <c r="G56" s="358"/>
      <c r="H56" s="358"/>
      <c r="I56" s="358"/>
      <c r="J56" s="358"/>
      <c r="K56" s="358"/>
      <c r="L56" s="355"/>
      <c r="M56" s="358"/>
      <c r="N56" s="355"/>
      <c r="O56" s="359" t="s">
        <v>279</v>
      </c>
      <c r="P56" s="362"/>
      <c r="Q56" s="362"/>
      <c r="R56" s="362"/>
      <c r="S56" s="362"/>
      <c r="T56" s="362"/>
      <c r="U56" s="362"/>
      <c r="V56" s="362"/>
      <c r="W56" s="362"/>
      <c r="X56" s="362"/>
      <c r="Y56" s="362"/>
      <c r="Z56" s="362"/>
      <c r="AA56" s="362"/>
      <c r="AB56" s="362"/>
      <c r="AC56" s="362"/>
      <c r="AD56" s="362"/>
      <c r="AE56" s="362"/>
      <c r="AF56" s="362"/>
      <c r="AG56" s="360">
        <f t="shared" si="9"/>
        <v>6.5</v>
      </c>
      <c r="AH56" s="361">
        <f>' семестровка 4р заоч '!D74</f>
        <v>6.5</v>
      </c>
      <c r="AI56" s="360">
        <f t="shared" si="0"/>
        <v>0</v>
      </c>
      <c r="AJ56" s="362"/>
      <c r="AK56" s="363"/>
    </row>
    <row r="57" spans="1:39" s="359" customFormat="1" x14ac:dyDescent="0.25">
      <c r="A57" s="310" t="s">
        <v>13</v>
      </c>
      <c r="B57" s="310" t="s">
        <v>14</v>
      </c>
      <c r="C57" s="310" t="s">
        <v>241</v>
      </c>
      <c r="D57" s="377">
        <v>6.5</v>
      </c>
      <c r="E57" s="379"/>
      <c r="F57" s="380"/>
      <c r="G57" s="380"/>
      <c r="H57" s="380"/>
      <c r="I57" s="380"/>
      <c r="J57" s="380"/>
      <c r="K57" s="380"/>
      <c r="L57" s="377"/>
      <c r="M57" s="358"/>
      <c r="N57" s="381"/>
      <c r="O57" s="357"/>
      <c r="P57" s="362"/>
      <c r="Q57" s="362"/>
      <c r="R57" s="362"/>
      <c r="S57" s="362"/>
      <c r="T57" s="362"/>
      <c r="U57" s="362"/>
      <c r="V57" s="362"/>
      <c r="W57" s="362"/>
      <c r="X57" s="362"/>
      <c r="Y57" s="362"/>
      <c r="Z57" s="362"/>
      <c r="AA57" s="362"/>
      <c r="AB57" s="362"/>
      <c r="AC57" s="362"/>
      <c r="AD57" s="362"/>
      <c r="AE57" s="362"/>
      <c r="AF57" s="362"/>
      <c r="AG57" s="360">
        <f t="shared" si="9"/>
        <v>6.5</v>
      </c>
      <c r="AH57" s="361">
        <f>' семестровка 4р заоч '!D77</f>
        <v>6.5</v>
      </c>
      <c r="AI57" s="360">
        <f t="shared" si="0"/>
        <v>0</v>
      </c>
      <c r="AJ57" s="362"/>
      <c r="AK57" s="361"/>
      <c r="AL57" s="362"/>
      <c r="AM57" s="362"/>
    </row>
    <row r="58" spans="1:39" ht="15.75" thickBot="1" x14ac:dyDescent="0.3">
      <c r="A58" s="332"/>
      <c r="B58" s="332"/>
      <c r="C58" s="193"/>
      <c r="D58" s="322"/>
      <c r="E58" s="323"/>
      <c r="F58" s="324"/>
      <c r="G58" s="324"/>
      <c r="H58" s="324"/>
      <c r="I58" s="324"/>
      <c r="J58" s="324"/>
      <c r="K58" s="324"/>
      <c r="L58" s="316"/>
      <c r="M58" s="8"/>
      <c r="N58" s="325"/>
      <c r="O58" s="17"/>
      <c r="AG58" s="311"/>
      <c r="AI58" s="360">
        <f t="shared" si="0"/>
        <v>0</v>
      </c>
      <c r="AK58" s="25"/>
      <c r="AL58" s="47"/>
      <c r="AM58" s="47"/>
    </row>
    <row r="59" spans="1:39" s="389" customFormat="1" ht="27" thickBot="1" x14ac:dyDescent="0.3">
      <c r="A59" s="411" t="s">
        <v>13</v>
      </c>
      <c r="B59" s="411" t="s">
        <v>31</v>
      </c>
      <c r="C59" s="383" t="s">
        <v>351</v>
      </c>
      <c r="D59" s="384">
        <v>2</v>
      </c>
      <c r="E59" s="410">
        <v>4</v>
      </c>
      <c r="F59" s="390">
        <f>E59*30</f>
        <v>120</v>
      </c>
      <c r="G59" s="390">
        <f>H59+I59+J59</f>
        <v>36</v>
      </c>
      <c r="H59" s="390">
        <v>18</v>
      </c>
      <c r="I59" s="390"/>
      <c r="J59" s="390">
        <v>18</v>
      </c>
      <c r="K59" s="390">
        <f>F59-G59</f>
        <v>84</v>
      </c>
      <c r="L59" s="384">
        <f>G59/9</f>
        <v>4</v>
      </c>
      <c r="M59" s="390" t="s">
        <v>29</v>
      </c>
      <c r="N59" s="399">
        <f t="shared" ref="N59" si="21">G59/F59*100</f>
        <v>30</v>
      </c>
      <c r="O59" s="396" t="s">
        <v>58</v>
      </c>
      <c r="P59" s="302" t="s">
        <v>64</v>
      </c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2"/>
      <c r="AB59" s="302"/>
      <c r="AC59" s="302"/>
      <c r="AD59" s="302"/>
      <c r="AE59" s="302"/>
      <c r="AF59" s="302"/>
      <c r="AG59" s="387">
        <f t="shared" si="9"/>
        <v>6</v>
      </c>
      <c r="AH59" s="303">
        <f>' семестровка 4р заоч '!D138</f>
        <v>6</v>
      </c>
      <c r="AI59" s="387">
        <f t="shared" si="0"/>
        <v>0</v>
      </c>
      <c r="AJ59" s="302"/>
      <c r="AK59" s="388">
        <v>7</v>
      </c>
      <c r="AL59" s="389">
        <v>3</v>
      </c>
    </row>
    <row r="60" spans="1:39" ht="15.75" thickBot="1" x14ac:dyDescent="0.3">
      <c r="A60" s="46"/>
      <c r="B60" s="46"/>
      <c r="C60" s="118"/>
      <c r="D60" s="317"/>
      <c r="E60" s="317"/>
      <c r="F60" s="19"/>
      <c r="G60" s="19"/>
      <c r="H60" s="19"/>
      <c r="I60" s="19"/>
      <c r="J60" s="19"/>
      <c r="K60" s="19"/>
      <c r="L60" s="327"/>
      <c r="M60" s="19"/>
      <c r="N60" s="325"/>
      <c r="O60" s="17"/>
      <c r="AI60" s="360">
        <f t="shared" si="0"/>
        <v>0</v>
      </c>
      <c r="AK60" s="25"/>
      <c r="AL60" s="47"/>
      <c r="AM60" s="47"/>
    </row>
    <row r="61" spans="1:39" x14ac:dyDescent="0.25">
      <c r="C61" s="118"/>
      <c r="D61" s="317"/>
      <c r="E61" s="329"/>
      <c r="F61" s="8"/>
      <c r="G61" s="8"/>
      <c r="H61" s="8"/>
      <c r="I61" s="8"/>
      <c r="J61" s="8"/>
      <c r="K61" s="8"/>
      <c r="L61" s="316"/>
      <c r="M61" s="8"/>
      <c r="N61" s="328"/>
      <c r="O61" s="17"/>
      <c r="AI61" s="360">
        <f t="shared" si="0"/>
        <v>0</v>
      </c>
      <c r="AK61" s="25"/>
      <c r="AL61" s="47"/>
      <c r="AM61" s="47"/>
    </row>
    <row r="62" spans="1:39" s="359" customFormat="1" ht="15.75" thickBot="1" x14ac:dyDescent="0.3">
      <c r="A62" s="356" t="s">
        <v>16</v>
      </c>
      <c r="B62" s="356" t="s">
        <v>14</v>
      </c>
      <c r="C62" s="407" t="s">
        <v>34</v>
      </c>
      <c r="D62" s="408">
        <v>5</v>
      </c>
      <c r="E62" s="409"/>
      <c r="F62" s="380"/>
      <c r="G62" s="380"/>
      <c r="H62" s="380"/>
      <c r="I62" s="380"/>
      <c r="J62" s="380"/>
      <c r="K62" s="380"/>
      <c r="L62" s="409"/>
      <c r="M62" s="380"/>
      <c r="N62" s="409"/>
      <c r="P62" s="362"/>
      <c r="Q62" s="362"/>
      <c r="R62" s="362">
        <v>6</v>
      </c>
      <c r="S62" s="362"/>
      <c r="T62" s="362"/>
      <c r="U62" s="362"/>
      <c r="V62" s="362"/>
      <c r="W62" s="362"/>
      <c r="X62" s="362"/>
      <c r="Y62" s="362"/>
      <c r="Z62" s="362"/>
      <c r="AA62" s="362"/>
      <c r="AB62" s="362"/>
      <c r="AC62" s="362"/>
      <c r="AD62" s="362"/>
      <c r="AE62" s="362"/>
      <c r="AF62" s="362"/>
      <c r="AG62" s="360">
        <f t="shared" ref="AG62" si="22">D62+E62</f>
        <v>5</v>
      </c>
      <c r="AH62" s="361">
        <f>' семестровка 4р заоч '!D58</f>
        <v>5</v>
      </c>
      <c r="AI62" s="360">
        <f t="shared" si="0"/>
        <v>0</v>
      </c>
      <c r="AJ62" s="362"/>
      <c r="AK62" s="363"/>
    </row>
    <row r="63" spans="1:39" ht="15.75" thickBot="1" x14ac:dyDescent="0.3">
      <c r="A63" s="29"/>
      <c r="B63" s="30"/>
      <c r="C63" s="10"/>
      <c r="D63" s="11">
        <f>SUM(D40:D62)</f>
        <v>33</v>
      </c>
      <c r="E63" s="12">
        <f>SUM(E40:E62)</f>
        <v>46.5</v>
      </c>
      <c r="F63" s="31"/>
      <c r="G63" s="31"/>
      <c r="H63" s="31"/>
      <c r="I63" s="31"/>
      <c r="J63" s="31"/>
      <c r="K63" s="31"/>
      <c r="L63" s="31"/>
      <c r="M63" s="31"/>
      <c r="N63" s="24"/>
      <c r="AD63" s="47"/>
      <c r="AE63" s="47"/>
      <c r="AF63" s="47"/>
      <c r="AG63" s="25"/>
      <c r="AH63" s="25"/>
      <c r="AI63" s="360"/>
      <c r="AJ63" s="47"/>
      <c r="AK63" s="25"/>
      <c r="AL63" s="47"/>
      <c r="AM63" s="47"/>
    </row>
    <row r="64" spans="1:39" x14ac:dyDescent="0.25">
      <c r="C64" s="2"/>
      <c r="D64" s="2"/>
      <c r="E64" s="4"/>
      <c r="L64" s="36"/>
      <c r="AD64" s="47"/>
      <c r="AE64" s="47"/>
      <c r="AF64" s="47"/>
      <c r="AG64" s="25"/>
      <c r="AH64" s="25"/>
      <c r="AI64" s="360"/>
      <c r="AJ64" s="47"/>
      <c r="AK64" s="25"/>
      <c r="AL64" s="47"/>
      <c r="AM64" s="47"/>
    </row>
    <row r="65" spans="1:39" x14ac:dyDescent="0.25"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O65" s="299"/>
      <c r="AC65" s="47"/>
      <c r="AD65" s="47"/>
      <c r="AE65" s="47"/>
      <c r="AF65" s="47"/>
      <c r="AG65" s="25"/>
      <c r="AH65" s="25"/>
      <c r="AI65" s="360"/>
      <c r="AJ65" s="47"/>
      <c r="AK65" s="25"/>
      <c r="AL65" s="47"/>
      <c r="AM65" s="47"/>
    </row>
    <row r="66" spans="1:39" x14ac:dyDescent="0.25">
      <c r="C66" s="1" t="s">
        <v>51</v>
      </c>
      <c r="D66" s="47"/>
      <c r="O66" s="9"/>
      <c r="AC66" s="47"/>
      <c r="AD66" s="47"/>
      <c r="AE66" s="47"/>
      <c r="AF66" s="47"/>
      <c r="AG66" s="25"/>
      <c r="AH66" s="25"/>
      <c r="AI66" s="360"/>
      <c r="AJ66" s="47"/>
      <c r="AK66" s="25"/>
      <c r="AL66" s="47"/>
      <c r="AM66" s="47"/>
    </row>
    <row r="67" spans="1:39" x14ac:dyDescent="0.25">
      <c r="C67" s="1202" t="s">
        <v>0</v>
      </c>
      <c r="D67" s="1205" t="s">
        <v>74</v>
      </c>
      <c r="E67" s="1208" t="s">
        <v>1</v>
      </c>
      <c r="F67" s="1209" t="s">
        <v>2</v>
      </c>
      <c r="G67" s="1209"/>
      <c r="H67" s="1209"/>
      <c r="I67" s="1209"/>
      <c r="J67" s="1209"/>
      <c r="K67" s="1210"/>
      <c r="L67" s="1208" t="s">
        <v>3</v>
      </c>
      <c r="M67" s="1208" t="s">
        <v>4</v>
      </c>
      <c r="N67" s="1208" t="s">
        <v>5</v>
      </c>
      <c r="AD67" s="47"/>
      <c r="AE67" s="47"/>
      <c r="AF67" s="47"/>
      <c r="AG67" s="25"/>
      <c r="AH67" s="25"/>
      <c r="AI67" s="360"/>
      <c r="AJ67" s="47"/>
      <c r="AK67" s="25"/>
      <c r="AL67" s="47"/>
      <c r="AM67" s="47"/>
    </row>
    <row r="68" spans="1:39" x14ac:dyDescent="0.25">
      <c r="C68" s="1203"/>
      <c r="D68" s="1206"/>
      <c r="E68" s="1208"/>
      <c r="F68" s="1208" t="s">
        <v>6</v>
      </c>
      <c r="G68" s="1211" t="s">
        <v>7</v>
      </c>
      <c r="H68" s="1211"/>
      <c r="I68" s="1211"/>
      <c r="J68" s="1211"/>
      <c r="K68" s="1208" t="s">
        <v>25</v>
      </c>
      <c r="L68" s="1208"/>
      <c r="M68" s="1208"/>
      <c r="N68" s="1208"/>
      <c r="AD68" s="47"/>
      <c r="AE68" s="47"/>
      <c r="AF68" s="47"/>
      <c r="AG68" s="25"/>
      <c r="AH68" s="25"/>
      <c r="AI68" s="360"/>
      <c r="AJ68" s="47"/>
      <c r="AK68" s="25"/>
      <c r="AL68" s="47"/>
      <c r="AM68" s="47"/>
    </row>
    <row r="69" spans="1:39" x14ac:dyDescent="0.25">
      <c r="C69" s="1203"/>
      <c r="D69" s="1206"/>
      <c r="E69" s="1208"/>
      <c r="F69" s="1210"/>
      <c r="G69" s="1208" t="s">
        <v>9</v>
      </c>
      <c r="H69" s="1209" t="s">
        <v>10</v>
      </c>
      <c r="I69" s="1210"/>
      <c r="J69" s="1210"/>
      <c r="K69" s="1210"/>
      <c r="L69" s="1208"/>
      <c r="M69" s="1208"/>
      <c r="N69" s="1208"/>
      <c r="AD69" s="47"/>
      <c r="AE69" s="47"/>
      <c r="AF69" s="47"/>
      <c r="AG69" s="25"/>
      <c r="AH69" s="25"/>
      <c r="AI69" s="360"/>
      <c r="AJ69" s="47"/>
      <c r="AK69" s="25"/>
      <c r="AL69" s="47"/>
      <c r="AM69" s="47"/>
    </row>
    <row r="70" spans="1:39" x14ac:dyDescent="0.25">
      <c r="C70" s="1203"/>
      <c r="D70" s="1206"/>
      <c r="E70" s="1208"/>
      <c r="F70" s="1210"/>
      <c r="G70" s="1212"/>
      <c r="H70" s="1213" t="s">
        <v>26</v>
      </c>
      <c r="I70" s="1213" t="s">
        <v>27</v>
      </c>
      <c r="J70" s="1213" t="s">
        <v>28</v>
      </c>
      <c r="K70" s="1210"/>
      <c r="L70" s="1208"/>
      <c r="M70" s="1208"/>
      <c r="N70" s="1208"/>
      <c r="AD70" s="47"/>
      <c r="AE70" s="47"/>
      <c r="AF70" s="47"/>
      <c r="AG70" s="25"/>
      <c r="AH70" s="25"/>
      <c r="AI70" s="360"/>
      <c r="AJ70" s="47"/>
      <c r="AK70" s="25"/>
      <c r="AL70" s="47"/>
      <c r="AM70" s="47"/>
    </row>
    <row r="71" spans="1:39" x14ac:dyDescent="0.25">
      <c r="C71" s="1203"/>
      <c r="D71" s="1206"/>
      <c r="E71" s="1208"/>
      <c r="F71" s="1210"/>
      <c r="G71" s="1212"/>
      <c r="H71" s="1213"/>
      <c r="I71" s="1213"/>
      <c r="J71" s="1213"/>
      <c r="K71" s="1210"/>
      <c r="L71" s="1208"/>
      <c r="M71" s="1208"/>
      <c r="N71" s="1208"/>
      <c r="AD71" s="47"/>
      <c r="AE71" s="47"/>
      <c r="AF71" s="47"/>
      <c r="AG71" s="25"/>
      <c r="AH71" s="25"/>
      <c r="AI71" s="360"/>
      <c r="AJ71" s="47"/>
      <c r="AK71" s="25"/>
      <c r="AL71" s="47"/>
      <c r="AM71" s="47"/>
    </row>
    <row r="72" spans="1:39" x14ac:dyDescent="0.25">
      <c r="C72" s="1203"/>
      <c r="D72" s="1206"/>
      <c r="E72" s="1208"/>
      <c r="F72" s="1210"/>
      <c r="G72" s="1212"/>
      <c r="H72" s="1213"/>
      <c r="I72" s="1213"/>
      <c r="J72" s="1213"/>
      <c r="K72" s="1210"/>
      <c r="L72" s="1208"/>
      <c r="M72" s="1208"/>
      <c r="N72" s="1208"/>
      <c r="AD72" s="47"/>
      <c r="AE72" s="47"/>
      <c r="AF72" s="47"/>
      <c r="AG72" s="25"/>
      <c r="AH72" s="25"/>
      <c r="AI72" s="360"/>
      <c r="AJ72" s="47"/>
      <c r="AK72" s="25"/>
      <c r="AL72" s="47"/>
      <c r="AM72" s="47"/>
    </row>
    <row r="73" spans="1:39" ht="15" customHeight="1" x14ac:dyDescent="0.25">
      <c r="C73" s="1204"/>
      <c r="D73" s="1207"/>
      <c r="E73" s="1208"/>
      <c r="F73" s="1210"/>
      <c r="G73" s="1212"/>
      <c r="H73" s="1213"/>
      <c r="I73" s="1213"/>
      <c r="J73" s="1213"/>
      <c r="K73" s="1210"/>
      <c r="L73" s="1208"/>
      <c r="M73" s="1208"/>
      <c r="N73" s="1208"/>
      <c r="AD73" s="47"/>
      <c r="AE73" s="47"/>
      <c r="AF73" s="47"/>
      <c r="AG73" s="25"/>
      <c r="AH73" s="25"/>
      <c r="AI73" s="360"/>
      <c r="AJ73" s="47"/>
      <c r="AK73" s="25"/>
      <c r="AL73" s="47"/>
      <c r="AM73" s="47"/>
    </row>
    <row r="74" spans="1:39" x14ac:dyDescent="0.25">
      <c r="C74" s="119"/>
      <c r="D74" s="53"/>
      <c r="E74" s="53"/>
      <c r="F74" s="8"/>
      <c r="G74" s="8"/>
      <c r="H74" s="8"/>
      <c r="I74" s="8"/>
      <c r="J74" s="8"/>
      <c r="K74" s="8"/>
      <c r="L74" s="7"/>
      <c r="M74" s="8"/>
      <c r="N74" s="7"/>
      <c r="AG74" s="311"/>
      <c r="AI74" s="360"/>
      <c r="AJ74" s="47"/>
      <c r="AK74" s="25"/>
      <c r="AL74" s="47"/>
      <c r="AM74" s="47"/>
    </row>
    <row r="75" spans="1:39" s="359" customFormat="1" ht="26.25" x14ac:dyDescent="0.25">
      <c r="A75" s="356" t="s">
        <v>16</v>
      </c>
      <c r="B75" s="356" t="s">
        <v>31</v>
      </c>
      <c r="C75" s="310" t="s">
        <v>81</v>
      </c>
      <c r="D75" s="357">
        <v>0</v>
      </c>
      <c r="E75" s="355">
        <v>3</v>
      </c>
      <c r="F75" s="358">
        <f>E75*30</f>
        <v>90</v>
      </c>
      <c r="G75" s="358">
        <f>H75+I75+J75</f>
        <v>30</v>
      </c>
      <c r="H75" s="358"/>
      <c r="I75" s="358"/>
      <c r="J75" s="358">
        <v>30</v>
      </c>
      <c r="K75" s="358">
        <f>F75-G75</f>
        <v>60</v>
      </c>
      <c r="L75" s="355">
        <f>G75/15</f>
        <v>2</v>
      </c>
      <c r="M75" s="358" t="s">
        <v>16</v>
      </c>
      <c r="N75" s="355">
        <f>G75/F75*100</f>
        <v>33.333333333333329</v>
      </c>
      <c r="O75" s="359" t="s">
        <v>83</v>
      </c>
      <c r="P75" s="362"/>
      <c r="Q75" s="362" t="s">
        <v>55</v>
      </c>
      <c r="R75" s="362" t="s">
        <v>352</v>
      </c>
      <c r="S75" s="362"/>
      <c r="T75" s="362"/>
      <c r="U75" s="362"/>
      <c r="V75" s="361"/>
      <c r="W75" s="361"/>
      <c r="X75" s="361"/>
      <c r="Y75" s="361" t="s">
        <v>221</v>
      </c>
      <c r="Z75" s="361" t="s">
        <v>222</v>
      </c>
      <c r="AA75" s="362"/>
      <c r="AB75" s="362"/>
      <c r="AC75" s="362"/>
      <c r="AD75" s="362"/>
      <c r="AE75" s="362"/>
      <c r="AF75" s="362"/>
      <c r="AG75" s="360">
        <f t="shared" ref="AG75:AG82" si="23">D75+E75</f>
        <v>3</v>
      </c>
      <c r="AH75" s="361">
        <f>' семестровка 4р заоч '!D135</f>
        <v>3</v>
      </c>
      <c r="AI75" s="360">
        <f t="shared" ref="AI75:AI109" si="24">AG75-AH75</f>
        <v>0</v>
      </c>
      <c r="AJ75" s="362"/>
      <c r="AK75" s="363"/>
    </row>
    <row r="76" spans="1:39" s="5" customFormat="1" ht="30.75" customHeight="1" x14ac:dyDescent="0.25">
      <c r="A76" s="390" t="s">
        <v>13</v>
      </c>
      <c r="B76" s="390" t="s">
        <v>14</v>
      </c>
      <c r="C76" s="383" t="s">
        <v>353</v>
      </c>
      <c r="D76" s="384">
        <v>1</v>
      </c>
      <c r="E76" s="410">
        <v>5</v>
      </c>
      <c r="F76" s="159">
        <f t="shared" ref="F76" si="25">E76*30</f>
        <v>150</v>
      </c>
      <c r="G76" s="159">
        <f t="shared" ref="G76" si="26">H76+I76+J76</f>
        <v>60</v>
      </c>
      <c r="H76" s="159">
        <v>30</v>
      </c>
      <c r="I76" s="159"/>
      <c r="J76" s="159">
        <v>30</v>
      </c>
      <c r="K76" s="159">
        <f t="shared" ref="K76" si="27">F76-G76</f>
        <v>90</v>
      </c>
      <c r="L76" s="158">
        <f t="shared" ref="L76:L79" si="28">G76/15</f>
        <v>4</v>
      </c>
      <c r="M76" s="159" t="s">
        <v>18</v>
      </c>
      <c r="N76" s="333">
        <f t="shared" ref="N76" si="29">G76/F76*100</f>
        <v>40</v>
      </c>
      <c r="O76" s="17" t="s">
        <v>58</v>
      </c>
      <c r="P76" s="9"/>
      <c r="Q76" s="6"/>
      <c r="R76" s="6"/>
      <c r="S76" s="6"/>
      <c r="T76" s="6"/>
      <c r="U76" s="6"/>
      <c r="V76" s="8"/>
      <c r="W76" s="8"/>
      <c r="X76" s="46" t="s">
        <v>47</v>
      </c>
      <c r="Y76" s="123"/>
      <c r="Z76" s="123"/>
      <c r="AA76" s="6"/>
      <c r="AB76" s="6"/>
      <c r="AC76" s="6"/>
      <c r="AD76" s="6"/>
      <c r="AE76" s="6"/>
      <c r="AF76" s="6"/>
      <c r="AG76" s="311">
        <f t="shared" si="23"/>
        <v>6</v>
      </c>
      <c r="AH76" s="334">
        <f>' семестровка 4р заоч '!D99</f>
        <v>6</v>
      </c>
      <c r="AI76" s="360">
        <f t="shared" si="24"/>
        <v>0</v>
      </c>
      <c r="AJ76" s="6"/>
      <c r="AK76" s="304">
        <v>5</v>
      </c>
      <c r="AL76" s="5">
        <v>3</v>
      </c>
    </row>
    <row r="77" spans="1:39" s="5" customFormat="1" ht="26.25" x14ac:dyDescent="0.25">
      <c r="A77" s="390" t="s">
        <v>13</v>
      </c>
      <c r="B77" s="390" t="s">
        <v>31</v>
      </c>
      <c r="C77" s="383" t="s">
        <v>354</v>
      </c>
      <c r="D77" s="384">
        <v>1</v>
      </c>
      <c r="E77" s="410">
        <v>5</v>
      </c>
      <c r="F77" s="159">
        <f>E77*30</f>
        <v>150</v>
      </c>
      <c r="G77" s="159">
        <f>H77+I77+J77</f>
        <v>60</v>
      </c>
      <c r="H77" s="159">
        <v>30</v>
      </c>
      <c r="I77" s="159"/>
      <c r="J77" s="159">
        <v>30</v>
      </c>
      <c r="K77" s="159">
        <f>F77-G77</f>
        <v>90</v>
      </c>
      <c r="L77" s="158">
        <f t="shared" si="28"/>
        <v>4</v>
      </c>
      <c r="M77" s="159" t="s">
        <v>29</v>
      </c>
      <c r="N77" s="333">
        <f>G77/F77*100</f>
        <v>40</v>
      </c>
      <c r="O77" s="17" t="s">
        <v>58</v>
      </c>
      <c r="P77" s="9"/>
      <c r="Q77" s="6"/>
      <c r="R77" s="6"/>
      <c r="S77" s="6"/>
      <c r="T77" s="6"/>
      <c r="U77" s="6"/>
      <c r="V77" s="8" t="s">
        <v>16</v>
      </c>
      <c r="W77" s="8" t="s">
        <v>14</v>
      </c>
      <c r="X77" s="46" t="s">
        <v>41</v>
      </c>
      <c r="Y77" s="138">
        <f>SUMIFS(E$74:E$85,A$74:A$85,$A$121,B$74:B$85,$B$121)</f>
        <v>0</v>
      </c>
      <c r="Z77" s="139">
        <f>SUMIFS(D$74:D$85,A$74:A$85,$A$121,B$74:B$85,$B$121)</f>
        <v>0</v>
      </c>
      <c r="AA77" s="6"/>
      <c r="AB77" s="6"/>
      <c r="AG77" s="311">
        <f t="shared" si="23"/>
        <v>6</v>
      </c>
      <c r="AH77" s="304">
        <f>' семестровка 4р заоч '!D139</f>
        <v>6</v>
      </c>
      <c r="AI77" s="360">
        <f t="shared" si="24"/>
        <v>0</v>
      </c>
      <c r="AK77" s="304">
        <v>7</v>
      </c>
      <c r="AL77" s="5">
        <v>5</v>
      </c>
    </row>
    <row r="78" spans="1:39" s="5" customFormat="1" ht="26.25" x14ac:dyDescent="0.25">
      <c r="A78" s="390" t="s">
        <v>13</v>
      </c>
      <c r="B78" s="390" t="s">
        <v>14</v>
      </c>
      <c r="C78" s="383" t="s">
        <v>355</v>
      </c>
      <c r="D78" s="384"/>
      <c r="E78" s="410">
        <v>5</v>
      </c>
      <c r="F78" s="159">
        <f t="shared" ref="F78:F82" si="30">E78*30</f>
        <v>150</v>
      </c>
      <c r="G78" s="159">
        <f t="shared" ref="G78:G79" si="31">H78+I78+J78</f>
        <v>60</v>
      </c>
      <c r="H78" s="159">
        <v>15</v>
      </c>
      <c r="I78" s="159"/>
      <c r="J78" s="159">
        <v>45</v>
      </c>
      <c r="K78" s="159">
        <f t="shared" ref="K78:K82" si="32">F78-G78</f>
        <v>90</v>
      </c>
      <c r="L78" s="158">
        <f t="shared" si="28"/>
        <v>4</v>
      </c>
      <c r="M78" s="159" t="s">
        <v>18</v>
      </c>
      <c r="N78" s="333">
        <f t="shared" ref="N78:N79" si="33">G78/F78*100</f>
        <v>40</v>
      </c>
      <c r="O78" s="17" t="s">
        <v>58</v>
      </c>
      <c r="P78" s="9"/>
      <c r="Q78" s="6"/>
      <c r="R78" s="6"/>
      <c r="S78" s="6"/>
      <c r="T78" s="6"/>
      <c r="U78" s="6"/>
      <c r="V78" s="8" t="s">
        <v>16</v>
      </c>
      <c r="W78" s="8" t="s">
        <v>31</v>
      </c>
      <c r="X78" s="46" t="s">
        <v>42</v>
      </c>
      <c r="Y78" s="138">
        <f>SUMIFS(E$74:E$85,A$74:A$85,$A$122,B$74:B$85,$B$122)</f>
        <v>3</v>
      </c>
      <c r="Z78" s="138">
        <f>SUMIFS(D$74:D$85,A$74:A$85,$A$122,B$74:B$85,$B$122)</f>
        <v>0</v>
      </c>
      <c r="AA78" s="6"/>
      <c r="AB78" s="6"/>
      <c r="AG78" s="311">
        <f t="shared" si="23"/>
        <v>5</v>
      </c>
      <c r="AH78" s="304">
        <f>' семестровка 4р заоч '!D136</f>
        <v>5</v>
      </c>
      <c r="AI78" s="360">
        <f t="shared" si="24"/>
        <v>0</v>
      </c>
      <c r="AK78" s="304">
        <v>7</v>
      </c>
      <c r="AL78" s="5">
        <v>5</v>
      </c>
    </row>
    <row r="79" spans="1:39" s="5" customFormat="1" ht="26.25" x14ac:dyDescent="0.25">
      <c r="A79" s="390" t="s">
        <v>13</v>
      </c>
      <c r="B79" s="390" t="s">
        <v>31</v>
      </c>
      <c r="C79" s="383" t="s">
        <v>356</v>
      </c>
      <c r="D79" s="384">
        <v>2</v>
      </c>
      <c r="E79" s="410">
        <v>4</v>
      </c>
      <c r="F79" s="159">
        <f t="shared" si="30"/>
        <v>120</v>
      </c>
      <c r="G79" s="159">
        <f t="shared" si="31"/>
        <v>45</v>
      </c>
      <c r="H79" s="159">
        <v>30</v>
      </c>
      <c r="I79" s="159"/>
      <c r="J79" s="159">
        <v>15</v>
      </c>
      <c r="K79" s="159">
        <f t="shared" si="32"/>
        <v>75</v>
      </c>
      <c r="L79" s="158">
        <f t="shared" si="28"/>
        <v>3</v>
      </c>
      <c r="M79" s="159" t="s">
        <v>29</v>
      </c>
      <c r="N79" s="333">
        <f t="shared" si="33"/>
        <v>37.5</v>
      </c>
      <c r="O79" s="17" t="s">
        <v>58</v>
      </c>
      <c r="P79" s="9"/>
      <c r="Q79" s="6"/>
      <c r="R79" s="6"/>
      <c r="S79" s="6"/>
      <c r="T79" s="6"/>
      <c r="U79" s="6"/>
      <c r="V79" s="8"/>
      <c r="W79" s="8"/>
      <c r="X79" s="46" t="s">
        <v>48</v>
      </c>
      <c r="Y79" s="138"/>
      <c r="Z79" s="139"/>
      <c r="AA79" s="6"/>
      <c r="AB79" s="6"/>
      <c r="AC79" s="6"/>
      <c r="AD79" s="6"/>
      <c r="AE79" s="6"/>
      <c r="AF79" s="6"/>
      <c r="AG79" s="311">
        <f t="shared" si="23"/>
        <v>6</v>
      </c>
      <c r="AH79" s="334">
        <f>' семестровка 4р заоч '!D122</f>
        <v>6</v>
      </c>
      <c r="AI79" s="360">
        <f t="shared" si="24"/>
        <v>0</v>
      </c>
      <c r="AJ79" s="6"/>
      <c r="AK79" s="304">
        <v>6</v>
      </c>
      <c r="AL79" s="5">
        <v>4</v>
      </c>
    </row>
    <row r="80" spans="1:39" s="5" customFormat="1" ht="26.25" x14ac:dyDescent="0.25">
      <c r="A80" s="390" t="s">
        <v>13</v>
      </c>
      <c r="B80" s="390" t="s">
        <v>14</v>
      </c>
      <c r="C80" s="383" t="s">
        <v>357</v>
      </c>
      <c r="D80" s="384"/>
      <c r="E80" s="410">
        <v>1.5</v>
      </c>
      <c r="F80" s="159">
        <f t="shared" si="30"/>
        <v>45</v>
      </c>
      <c r="G80" s="159"/>
      <c r="H80" s="159"/>
      <c r="I80" s="159"/>
      <c r="J80" s="159"/>
      <c r="K80" s="159">
        <f t="shared" si="32"/>
        <v>45</v>
      </c>
      <c r="L80" s="158"/>
      <c r="M80" s="159" t="s">
        <v>29</v>
      </c>
      <c r="N80" s="333"/>
      <c r="O80" s="17" t="s">
        <v>58</v>
      </c>
      <c r="P80" s="9"/>
      <c r="Q80" s="6"/>
      <c r="R80" s="6"/>
      <c r="S80" s="6"/>
      <c r="T80" s="6"/>
      <c r="U80" s="6"/>
      <c r="V80" s="8" t="s">
        <v>13</v>
      </c>
      <c r="W80" s="8" t="s">
        <v>14</v>
      </c>
      <c r="X80" s="46" t="s">
        <v>41</v>
      </c>
      <c r="Y80" s="138">
        <f>SUMIFS(E$74:E$85,A$74:A$85,$A$124,B$74:B$85,$B$124)</f>
        <v>11.5</v>
      </c>
      <c r="Z80" s="139">
        <f>SUMIFS(D$74:D$85,A$74:A$85,$A$124,B$74:B$85,$B$124)</f>
        <v>1</v>
      </c>
      <c r="AA80" s="6"/>
      <c r="AB80" s="6"/>
      <c r="AC80" s="6"/>
      <c r="AD80" s="6"/>
      <c r="AE80" s="6"/>
      <c r="AF80" s="6"/>
      <c r="AG80" s="311">
        <f t="shared" si="23"/>
        <v>1.5</v>
      </c>
      <c r="AH80" s="334">
        <f>' семестровка 4р заоч '!D119</f>
        <v>1.5</v>
      </c>
      <c r="AI80" s="360">
        <f t="shared" si="24"/>
        <v>0</v>
      </c>
      <c r="AK80" s="304">
        <v>6</v>
      </c>
      <c r="AL80" s="5">
        <v>4</v>
      </c>
    </row>
    <row r="81" spans="1:39" s="5" customFormat="1" x14ac:dyDescent="0.25">
      <c r="A81" s="390" t="s">
        <v>13</v>
      </c>
      <c r="B81" s="390" t="s">
        <v>31</v>
      </c>
      <c r="C81" s="383" t="s">
        <v>358</v>
      </c>
      <c r="D81" s="384">
        <v>1</v>
      </c>
      <c r="E81" s="410">
        <v>5</v>
      </c>
      <c r="F81" s="159">
        <f t="shared" si="30"/>
        <v>150</v>
      </c>
      <c r="G81" s="159">
        <f t="shared" ref="G81:G82" si="34">H81+I81+J81</f>
        <v>60</v>
      </c>
      <c r="H81" s="159">
        <v>30</v>
      </c>
      <c r="I81" s="159"/>
      <c r="J81" s="159">
        <v>30</v>
      </c>
      <c r="K81" s="159">
        <f t="shared" si="32"/>
        <v>90</v>
      </c>
      <c r="L81" s="158">
        <f t="shared" ref="L81:L82" si="35">G81/15</f>
        <v>4</v>
      </c>
      <c r="M81" s="159" t="s">
        <v>18</v>
      </c>
      <c r="N81" s="333">
        <f t="shared" ref="N81:N82" si="36">G81/F81*100</f>
        <v>40</v>
      </c>
      <c r="O81" s="17" t="s">
        <v>58</v>
      </c>
      <c r="P81" s="9"/>
      <c r="Q81" s="6"/>
      <c r="R81" s="6"/>
      <c r="S81" s="6"/>
      <c r="T81" s="6"/>
      <c r="U81" s="6"/>
      <c r="V81" s="8" t="s">
        <v>13</v>
      </c>
      <c r="W81" s="8" t="s">
        <v>31</v>
      </c>
      <c r="X81" s="46" t="s">
        <v>42</v>
      </c>
      <c r="Y81" s="138">
        <f>SUMIFS(E$74:E$85,A$74:A$85,$A$125,B$74:B$85,$B$125)</f>
        <v>17</v>
      </c>
      <c r="Z81" s="139">
        <f>SUMIFS(D$74:D$85,A$74:A$85,$A$125,B$74:B$85,$B$125)</f>
        <v>4</v>
      </c>
      <c r="AA81" s="6"/>
      <c r="AB81" s="6"/>
      <c r="AC81" s="6"/>
      <c r="AD81" s="6"/>
      <c r="AE81" s="6"/>
      <c r="AF81" s="6"/>
      <c r="AG81" s="311">
        <f t="shared" si="23"/>
        <v>6</v>
      </c>
      <c r="AH81" s="334">
        <f>' семестровка 4р заоч '!D137</f>
        <v>6</v>
      </c>
      <c r="AI81" s="360">
        <f t="shared" si="24"/>
        <v>0</v>
      </c>
      <c r="AK81" s="304">
        <v>7</v>
      </c>
      <c r="AL81" s="5">
        <v>5</v>
      </c>
    </row>
    <row r="82" spans="1:39" s="5" customFormat="1" ht="26.25" x14ac:dyDescent="0.25">
      <c r="A82" s="390" t="s">
        <v>13</v>
      </c>
      <c r="B82" s="390" t="s">
        <v>31</v>
      </c>
      <c r="C82" s="412" t="s">
        <v>359</v>
      </c>
      <c r="D82" s="384"/>
      <c r="E82" s="410">
        <v>3</v>
      </c>
      <c r="F82" s="159">
        <f t="shared" si="30"/>
        <v>90</v>
      </c>
      <c r="G82" s="159">
        <f t="shared" si="34"/>
        <v>60</v>
      </c>
      <c r="H82" s="159">
        <v>30</v>
      </c>
      <c r="I82" s="159"/>
      <c r="J82" s="159">
        <v>30</v>
      </c>
      <c r="K82" s="159">
        <f t="shared" si="32"/>
        <v>30</v>
      </c>
      <c r="L82" s="158">
        <f t="shared" si="35"/>
        <v>4</v>
      </c>
      <c r="M82" s="159" t="s">
        <v>18</v>
      </c>
      <c r="N82" s="333">
        <f t="shared" si="36"/>
        <v>66.666666666666657</v>
      </c>
      <c r="O82" s="17" t="s">
        <v>58</v>
      </c>
      <c r="P82" s="9"/>
      <c r="Q82" s="6"/>
      <c r="R82" s="6"/>
      <c r="S82" s="6"/>
      <c r="T82" s="6"/>
      <c r="U82" s="6"/>
      <c r="V82" s="58"/>
      <c r="W82" s="58"/>
      <c r="X82" s="58"/>
      <c r="Y82" s="138">
        <f>SUM(Y77:Y81)</f>
        <v>31.5</v>
      </c>
      <c r="Z82" s="138">
        <f>SUM(Z77:Z81)</f>
        <v>5</v>
      </c>
      <c r="AA82" s="6"/>
      <c r="AB82" s="6"/>
      <c r="AC82" s="6"/>
      <c r="AD82" s="6"/>
      <c r="AE82" s="6"/>
      <c r="AF82" s="6"/>
      <c r="AG82" s="311">
        <f t="shared" si="23"/>
        <v>3</v>
      </c>
      <c r="AH82" s="334">
        <f>' семестровка 4р заоч '!D160</f>
        <v>3</v>
      </c>
      <c r="AI82" s="360">
        <f t="shared" si="24"/>
        <v>0</v>
      </c>
      <c r="AK82" s="304">
        <v>8</v>
      </c>
      <c r="AL82" s="5">
        <v>6</v>
      </c>
    </row>
    <row r="83" spans="1:39" s="5" customFormat="1" ht="15.75" customHeight="1" x14ac:dyDescent="0.25">
      <c r="A83" s="45"/>
      <c r="B83" s="45"/>
      <c r="C83" s="118"/>
      <c r="D83" s="335"/>
      <c r="E83" s="314"/>
      <c r="F83" s="8"/>
      <c r="G83" s="8"/>
      <c r="H83" s="8"/>
      <c r="I83" s="8"/>
      <c r="J83" s="8"/>
      <c r="K83" s="8"/>
      <c r="L83" s="7"/>
      <c r="M83" s="8"/>
      <c r="N83" s="7"/>
      <c r="O83" s="47"/>
      <c r="P83" s="9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305"/>
      <c r="AH83" s="334"/>
      <c r="AI83" s="360"/>
      <c r="AK83" s="304"/>
    </row>
    <row r="84" spans="1:39" s="5" customFormat="1" ht="16.5" customHeight="1" x14ac:dyDescent="0.25">
      <c r="A84" s="45"/>
      <c r="B84" s="45"/>
      <c r="C84" s="118"/>
      <c r="D84" s="335"/>
      <c r="E84" s="314"/>
      <c r="F84" s="8"/>
      <c r="G84" s="8"/>
      <c r="H84" s="8"/>
      <c r="I84" s="8"/>
      <c r="J84" s="8"/>
      <c r="K84" s="8"/>
      <c r="L84" s="7"/>
      <c r="M84" s="8"/>
      <c r="N84" s="128"/>
      <c r="O84" s="47"/>
      <c r="P84" s="9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305"/>
      <c r="AH84" s="334"/>
      <c r="AI84" s="360"/>
      <c r="AK84" s="304"/>
    </row>
    <row r="85" spans="1:39" s="5" customFormat="1" x14ac:dyDescent="0.25">
      <c r="E85" s="52"/>
      <c r="F85" s="8"/>
      <c r="G85" s="8"/>
      <c r="H85" s="8"/>
      <c r="I85" s="8"/>
      <c r="J85" s="8"/>
      <c r="K85" s="8"/>
      <c r="L85" s="7"/>
      <c r="M85" s="8"/>
      <c r="N85" s="7"/>
      <c r="O85" s="47"/>
      <c r="P85" s="32"/>
      <c r="Q85" s="6">
        <v>3</v>
      </c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305"/>
      <c r="AH85" s="334"/>
      <c r="AI85" s="360"/>
      <c r="AJ85" s="6"/>
      <c r="AK85" s="304"/>
    </row>
    <row r="86" spans="1:39" x14ac:dyDescent="0.25">
      <c r="C86" s="46"/>
      <c r="D86" s="19"/>
      <c r="E86" s="26"/>
      <c r="F86" s="8"/>
      <c r="G86" s="8"/>
      <c r="H86" s="8"/>
      <c r="I86" s="8"/>
      <c r="J86" s="8"/>
      <c r="K86" s="8"/>
      <c r="L86" s="7"/>
      <c r="M86" s="8"/>
      <c r="N86" s="7"/>
      <c r="AI86" s="360"/>
      <c r="AK86" s="25"/>
      <c r="AL86" s="47"/>
      <c r="AM86" s="47"/>
    </row>
    <row r="87" spans="1:39" ht="15.75" thickBot="1" x14ac:dyDescent="0.3">
      <c r="C87" s="15"/>
      <c r="D87" s="15"/>
      <c r="E87" s="20"/>
      <c r="F87" s="21"/>
      <c r="G87" s="21"/>
      <c r="H87" s="21"/>
      <c r="I87" s="21"/>
      <c r="J87" s="21"/>
      <c r="K87" s="21"/>
      <c r="L87" s="20"/>
      <c r="M87" s="21"/>
      <c r="N87" s="20"/>
      <c r="AC87" s="47"/>
      <c r="AD87" s="47"/>
      <c r="AE87" s="47"/>
      <c r="AF87" s="47"/>
      <c r="AG87" s="25"/>
      <c r="AH87" s="25"/>
      <c r="AI87" s="360"/>
      <c r="AJ87" s="47"/>
      <c r="AK87" s="25"/>
      <c r="AL87" s="47"/>
      <c r="AM87" s="47"/>
    </row>
    <row r="88" spans="1:39" ht="15.75" thickBot="1" x14ac:dyDescent="0.3">
      <c r="A88" s="22"/>
      <c r="B88" s="23"/>
      <c r="C88" s="13"/>
      <c r="D88" s="18">
        <f>SUM(D74:D87)</f>
        <v>5</v>
      </c>
      <c r="E88" s="48">
        <f>SUM(E74:E87)</f>
        <v>31.5</v>
      </c>
      <c r="F88" s="31"/>
      <c r="G88" s="31"/>
      <c r="H88" s="31"/>
      <c r="I88" s="31"/>
      <c r="J88" s="31"/>
      <c r="K88" s="31"/>
      <c r="L88" s="336">
        <f>SUM(L75:L87)</f>
        <v>25</v>
      </c>
      <c r="M88" s="31"/>
      <c r="N88" s="24"/>
      <c r="O88" s="9"/>
      <c r="AC88" s="47"/>
      <c r="AD88" s="47"/>
      <c r="AE88" s="47"/>
      <c r="AF88" s="47"/>
      <c r="AG88" s="25"/>
      <c r="AH88" s="25"/>
      <c r="AI88" s="360"/>
      <c r="AJ88" s="47"/>
      <c r="AK88" s="25"/>
      <c r="AL88" s="47"/>
      <c r="AM88" s="47"/>
    </row>
    <row r="89" spans="1:39" x14ac:dyDescent="0.25">
      <c r="C89" s="2"/>
      <c r="D89" s="3"/>
      <c r="O89" s="9"/>
      <c r="R89" s="9">
        <v>80</v>
      </c>
      <c r="AC89" s="47"/>
      <c r="AD89" s="47"/>
      <c r="AE89" s="47"/>
      <c r="AF89" s="47"/>
      <c r="AG89" s="25"/>
      <c r="AH89" s="25"/>
      <c r="AI89" s="360"/>
      <c r="AJ89" s="47"/>
      <c r="AK89" s="25"/>
      <c r="AL89" s="47"/>
      <c r="AM89" s="47"/>
    </row>
    <row r="90" spans="1:39" x14ac:dyDescent="0.25">
      <c r="C90" s="1" t="s">
        <v>72</v>
      </c>
      <c r="D90" s="47"/>
      <c r="O90" s="9"/>
      <c r="AC90" s="47"/>
      <c r="AD90" s="47"/>
      <c r="AE90" s="47"/>
      <c r="AF90" s="47"/>
      <c r="AG90" s="25"/>
      <c r="AH90" s="25"/>
      <c r="AI90" s="360"/>
      <c r="AJ90" s="47"/>
      <c r="AK90" s="25"/>
      <c r="AL90" s="47"/>
      <c r="AM90" s="47"/>
    </row>
    <row r="91" spans="1:39" x14ac:dyDescent="0.25">
      <c r="C91" s="1202" t="s">
        <v>0</v>
      </c>
      <c r="D91" s="1205" t="s">
        <v>74</v>
      </c>
      <c r="E91" s="1208" t="s">
        <v>1</v>
      </c>
      <c r="F91" s="1209" t="s">
        <v>2</v>
      </c>
      <c r="G91" s="1209"/>
      <c r="H91" s="1209"/>
      <c r="I91" s="1209"/>
      <c r="J91" s="1209"/>
      <c r="K91" s="1210"/>
      <c r="L91" s="1208" t="s">
        <v>3</v>
      </c>
      <c r="M91" s="1208" t="s">
        <v>4</v>
      </c>
      <c r="N91" s="1208" t="s">
        <v>5</v>
      </c>
      <c r="AD91" s="47"/>
      <c r="AE91" s="47"/>
      <c r="AF91" s="47"/>
      <c r="AG91" s="25"/>
      <c r="AH91" s="25"/>
      <c r="AI91" s="360"/>
      <c r="AJ91" s="47"/>
      <c r="AK91" s="25"/>
      <c r="AL91" s="47"/>
      <c r="AM91" s="47"/>
    </row>
    <row r="92" spans="1:39" x14ac:dyDescent="0.25">
      <c r="C92" s="1203"/>
      <c r="D92" s="1206"/>
      <c r="E92" s="1208"/>
      <c r="F92" s="1208" t="s">
        <v>6</v>
      </c>
      <c r="G92" s="1211" t="s">
        <v>7</v>
      </c>
      <c r="H92" s="1211"/>
      <c r="I92" s="1211"/>
      <c r="J92" s="1211"/>
      <c r="K92" s="1208" t="s">
        <v>25</v>
      </c>
      <c r="L92" s="1208"/>
      <c r="M92" s="1208"/>
      <c r="N92" s="1208"/>
      <c r="AD92" s="47"/>
      <c r="AE92" s="47"/>
      <c r="AF92" s="47"/>
      <c r="AG92" s="25"/>
      <c r="AH92" s="25"/>
      <c r="AI92" s="360"/>
      <c r="AJ92" s="47"/>
      <c r="AK92" s="25"/>
      <c r="AL92" s="47"/>
      <c r="AM92" s="47"/>
    </row>
    <row r="93" spans="1:39" x14ac:dyDescent="0.25">
      <c r="C93" s="1203"/>
      <c r="D93" s="1206"/>
      <c r="E93" s="1208"/>
      <c r="F93" s="1210"/>
      <c r="G93" s="1208" t="s">
        <v>9</v>
      </c>
      <c r="H93" s="1209" t="s">
        <v>10</v>
      </c>
      <c r="I93" s="1210"/>
      <c r="J93" s="1210"/>
      <c r="K93" s="1210"/>
      <c r="L93" s="1208"/>
      <c r="M93" s="1208"/>
      <c r="N93" s="1208"/>
      <c r="AD93" s="47"/>
      <c r="AE93" s="47"/>
      <c r="AF93" s="47"/>
      <c r="AG93" s="25"/>
      <c r="AH93" s="25"/>
      <c r="AI93" s="360"/>
      <c r="AJ93" s="47"/>
      <c r="AK93" s="25"/>
      <c r="AL93" s="47"/>
      <c r="AM93" s="47"/>
    </row>
    <row r="94" spans="1:39" x14ac:dyDescent="0.25">
      <c r="C94" s="1203"/>
      <c r="D94" s="1206"/>
      <c r="E94" s="1208"/>
      <c r="F94" s="1210"/>
      <c r="G94" s="1212"/>
      <c r="H94" s="1213" t="s">
        <v>26</v>
      </c>
      <c r="I94" s="1213" t="s">
        <v>27</v>
      </c>
      <c r="J94" s="1213" t="s">
        <v>28</v>
      </c>
      <c r="K94" s="1210"/>
      <c r="L94" s="1208"/>
      <c r="M94" s="1208"/>
      <c r="N94" s="1208"/>
      <c r="AD94" s="47"/>
      <c r="AE94" s="47"/>
      <c r="AF94" s="47"/>
      <c r="AG94" s="25"/>
      <c r="AH94" s="25"/>
      <c r="AI94" s="360"/>
      <c r="AJ94" s="47"/>
      <c r="AK94" s="25"/>
      <c r="AL94" s="47"/>
      <c r="AM94" s="47"/>
    </row>
    <row r="95" spans="1:39" x14ac:dyDescent="0.25">
      <c r="C95" s="1203"/>
      <c r="D95" s="1206"/>
      <c r="E95" s="1208"/>
      <c r="F95" s="1210"/>
      <c r="G95" s="1212"/>
      <c r="H95" s="1213"/>
      <c r="I95" s="1213"/>
      <c r="J95" s="1213"/>
      <c r="K95" s="1210"/>
      <c r="L95" s="1208"/>
      <c r="M95" s="1208"/>
      <c r="N95" s="1208"/>
      <c r="AD95" s="47"/>
      <c r="AE95" s="47"/>
      <c r="AF95" s="47"/>
      <c r="AG95" s="25"/>
      <c r="AH95" s="25"/>
      <c r="AI95" s="360"/>
      <c r="AJ95" s="47"/>
      <c r="AK95" s="25"/>
      <c r="AL95" s="47"/>
      <c r="AM95" s="47"/>
    </row>
    <row r="96" spans="1:39" x14ac:dyDescent="0.25">
      <c r="C96" s="1203"/>
      <c r="D96" s="1206"/>
      <c r="E96" s="1208"/>
      <c r="F96" s="1210"/>
      <c r="G96" s="1212"/>
      <c r="H96" s="1213"/>
      <c r="I96" s="1213"/>
      <c r="J96" s="1213"/>
      <c r="K96" s="1210"/>
      <c r="L96" s="1208"/>
      <c r="M96" s="1208"/>
      <c r="N96" s="1208"/>
      <c r="AD96" s="47"/>
      <c r="AE96" s="47"/>
      <c r="AF96" s="47"/>
      <c r="AG96" s="25"/>
      <c r="AH96" s="25"/>
      <c r="AI96" s="360"/>
      <c r="AJ96" s="47"/>
      <c r="AK96" s="25"/>
      <c r="AL96" s="47"/>
      <c r="AM96" s="47"/>
    </row>
    <row r="97" spans="1:39" ht="15" customHeight="1" x14ac:dyDescent="0.25">
      <c r="C97" s="1204"/>
      <c r="D97" s="1207"/>
      <c r="E97" s="1208"/>
      <c r="F97" s="1210"/>
      <c r="G97" s="1212"/>
      <c r="H97" s="1213"/>
      <c r="I97" s="1213"/>
      <c r="J97" s="1213"/>
      <c r="K97" s="1210"/>
      <c r="L97" s="1208"/>
      <c r="M97" s="1208"/>
      <c r="N97" s="1208"/>
      <c r="AD97" s="47"/>
      <c r="AE97" s="47"/>
      <c r="AF97" s="47"/>
      <c r="AG97" s="25"/>
      <c r="AH97" s="25"/>
      <c r="AI97" s="360"/>
      <c r="AJ97" s="47"/>
      <c r="AK97" s="25"/>
      <c r="AL97" s="47"/>
      <c r="AM97" s="47"/>
    </row>
    <row r="98" spans="1:39" x14ac:dyDescent="0.25">
      <c r="A98" s="45" t="s">
        <v>16</v>
      </c>
      <c r="B98" s="45" t="s">
        <v>14</v>
      </c>
      <c r="C98" s="310" t="s">
        <v>360</v>
      </c>
      <c r="D98" s="50"/>
      <c r="E98" s="52">
        <v>2</v>
      </c>
      <c r="F98" s="8">
        <f>E98*30</f>
        <v>60</v>
      </c>
      <c r="G98" s="8">
        <f>H98+I98+J98</f>
        <v>39</v>
      </c>
      <c r="H98" s="8"/>
      <c r="I98" s="8"/>
      <c r="J98" s="8">
        <v>39</v>
      </c>
      <c r="K98" s="8">
        <f>F98-G98</f>
        <v>21</v>
      </c>
      <c r="L98" s="7">
        <f>G98/13</f>
        <v>3</v>
      </c>
      <c r="M98" s="8" t="s">
        <v>29</v>
      </c>
      <c r="N98" s="7">
        <f>G98/F98*100</f>
        <v>65</v>
      </c>
      <c r="O98" s="47" t="s">
        <v>73</v>
      </c>
      <c r="P98" s="9" t="s">
        <v>65</v>
      </c>
      <c r="AC98" s="47"/>
      <c r="AD98" s="47"/>
      <c r="AE98" s="47"/>
      <c r="AF98" s="47"/>
      <c r="AG98" s="311">
        <f t="shared" ref="AG98:AG108" si="37">D98+E98</f>
        <v>2</v>
      </c>
      <c r="AH98" s="25">
        <f>' семестровка 4р заоч '!D159</f>
        <v>2</v>
      </c>
      <c r="AI98" s="360">
        <f t="shared" si="24"/>
        <v>0</v>
      </c>
      <c r="AJ98" s="47"/>
      <c r="AK98" s="25"/>
      <c r="AL98" s="47"/>
      <c r="AM98" s="47"/>
    </row>
    <row r="99" spans="1:39" x14ac:dyDescent="0.25">
      <c r="A99" s="45" t="s">
        <v>16</v>
      </c>
      <c r="B99" s="45" t="s">
        <v>14</v>
      </c>
      <c r="C99" s="310" t="s">
        <v>39</v>
      </c>
      <c r="D99" s="50">
        <v>2</v>
      </c>
      <c r="E99" s="53">
        <v>1</v>
      </c>
      <c r="F99" s="8">
        <f>E99*30</f>
        <v>30</v>
      </c>
      <c r="G99" s="8">
        <f>H99+I99+J99</f>
        <v>19</v>
      </c>
      <c r="H99" s="122">
        <v>13</v>
      </c>
      <c r="I99" s="122"/>
      <c r="J99" s="122">
        <v>6</v>
      </c>
      <c r="K99" s="8">
        <f>F99-G99</f>
        <v>11</v>
      </c>
      <c r="L99" s="7">
        <f t="shared" ref="L99:L100" si="38">G99/13</f>
        <v>1.4615384615384615</v>
      </c>
      <c r="M99" s="8" t="s">
        <v>16</v>
      </c>
      <c r="N99" s="7">
        <f>G99/F99*100</f>
        <v>63.333333333333329</v>
      </c>
      <c r="O99" s="47" t="s">
        <v>71</v>
      </c>
      <c r="P99" s="9" t="s">
        <v>65</v>
      </c>
      <c r="AC99" s="47"/>
      <c r="AD99" s="47"/>
      <c r="AE99" s="47"/>
      <c r="AF99" s="47"/>
      <c r="AG99" s="311">
        <f t="shared" si="37"/>
        <v>3</v>
      </c>
      <c r="AH99" s="25">
        <f>' семестровка 4р заоч '!D140</f>
        <v>3</v>
      </c>
      <c r="AI99" s="360">
        <f t="shared" si="24"/>
        <v>0</v>
      </c>
      <c r="AJ99" s="47"/>
      <c r="AK99" s="25"/>
      <c r="AL99" s="47"/>
      <c r="AM99" s="47"/>
    </row>
    <row r="100" spans="1:39" hidden="1" x14ac:dyDescent="0.25">
      <c r="C100" s="33"/>
      <c r="D100" s="46"/>
      <c r="E100" s="26"/>
      <c r="F100" s="8"/>
      <c r="G100" s="8"/>
      <c r="H100" s="8"/>
      <c r="I100" s="8"/>
      <c r="J100" s="8"/>
      <c r="K100" s="8"/>
      <c r="L100" s="7">
        <f t="shared" si="38"/>
        <v>0</v>
      </c>
      <c r="M100" s="8"/>
      <c r="N100" s="7"/>
      <c r="O100" s="47" t="s">
        <v>78</v>
      </c>
      <c r="P100" s="9" t="s">
        <v>65</v>
      </c>
      <c r="AC100" s="47"/>
      <c r="AD100" s="47"/>
      <c r="AE100" s="47"/>
      <c r="AF100" s="47"/>
      <c r="AG100" s="311">
        <f t="shared" si="37"/>
        <v>0</v>
      </c>
      <c r="AH100" s="25"/>
      <c r="AI100" s="360">
        <f t="shared" si="24"/>
        <v>0</v>
      </c>
      <c r="AJ100" s="47"/>
      <c r="AK100" s="25"/>
      <c r="AL100" s="47"/>
      <c r="AM100" s="47"/>
    </row>
    <row r="101" spans="1:39" x14ac:dyDescent="0.25">
      <c r="A101" s="390" t="s">
        <v>13</v>
      </c>
      <c r="B101" s="390" t="s">
        <v>14</v>
      </c>
      <c r="C101" s="383" t="s">
        <v>361</v>
      </c>
      <c r="D101" s="384">
        <v>2</v>
      </c>
      <c r="E101" s="410">
        <v>5</v>
      </c>
      <c r="F101" s="159">
        <f t="shared" ref="F101:F103" si="39">E101*30</f>
        <v>150</v>
      </c>
      <c r="G101" s="159">
        <f t="shared" ref="G101:G103" si="40">H101+I101+J101</f>
        <v>52</v>
      </c>
      <c r="H101" s="159">
        <v>26</v>
      </c>
      <c r="I101" s="159"/>
      <c r="J101" s="159">
        <v>26</v>
      </c>
      <c r="K101" s="159">
        <f t="shared" ref="K101:K103" si="41">F101-G101</f>
        <v>98</v>
      </c>
      <c r="L101" s="316">
        <f>G101/13</f>
        <v>4</v>
      </c>
      <c r="M101" s="159" t="s">
        <v>18</v>
      </c>
      <c r="N101" s="333">
        <f>G101/F101*100</f>
        <v>34.666666666666671</v>
      </c>
      <c r="O101" s="17" t="s">
        <v>58</v>
      </c>
      <c r="V101" s="58"/>
      <c r="W101" s="58"/>
      <c r="X101" s="58"/>
      <c r="Y101" s="58" t="s">
        <v>221</v>
      </c>
      <c r="Z101" s="58" t="s">
        <v>222</v>
      </c>
      <c r="AC101" s="47"/>
      <c r="AD101" s="47"/>
      <c r="AE101" s="47"/>
      <c r="AF101" s="47"/>
      <c r="AG101" s="311">
        <f t="shared" si="37"/>
        <v>7</v>
      </c>
      <c r="AH101" s="25">
        <f>' семестровка 4р заоч '!D118</f>
        <v>7</v>
      </c>
      <c r="AI101" s="360">
        <f t="shared" si="24"/>
        <v>0</v>
      </c>
      <c r="AJ101" s="47"/>
      <c r="AK101" s="25">
        <v>6</v>
      </c>
      <c r="AL101" s="47">
        <v>4</v>
      </c>
      <c r="AM101" s="47"/>
    </row>
    <row r="102" spans="1:39" ht="26.25" x14ac:dyDescent="0.25">
      <c r="A102" s="405" t="s">
        <v>13</v>
      </c>
      <c r="B102" s="405" t="s">
        <v>31</v>
      </c>
      <c r="C102" s="406" t="s">
        <v>362</v>
      </c>
      <c r="D102" s="413">
        <v>2</v>
      </c>
      <c r="E102" s="414">
        <v>4</v>
      </c>
      <c r="F102" s="159">
        <f t="shared" si="39"/>
        <v>120</v>
      </c>
      <c r="G102" s="159">
        <f t="shared" si="40"/>
        <v>39</v>
      </c>
      <c r="H102" s="159">
        <v>13</v>
      </c>
      <c r="I102" s="159"/>
      <c r="J102" s="159">
        <v>26</v>
      </c>
      <c r="K102" s="159">
        <f t="shared" si="41"/>
        <v>81</v>
      </c>
      <c r="L102" s="316">
        <f t="shared" ref="L102:L105" si="42">G102/13</f>
        <v>3</v>
      </c>
      <c r="M102" s="159" t="s">
        <v>18</v>
      </c>
      <c r="N102" s="333">
        <f t="shared" ref="N102:N103" si="43">G102/F102*100</f>
        <v>32.5</v>
      </c>
      <c r="O102" s="17" t="s">
        <v>58</v>
      </c>
      <c r="R102" s="9">
        <v>7</v>
      </c>
      <c r="V102" s="8"/>
      <c r="W102" s="8"/>
      <c r="X102" s="46" t="s">
        <v>47</v>
      </c>
      <c r="Y102" s="123"/>
      <c r="Z102" s="123"/>
      <c r="AC102" s="47"/>
      <c r="AD102" s="47"/>
      <c r="AE102" s="47"/>
      <c r="AF102" s="47"/>
      <c r="AG102" s="311">
        <f t="shared" si="37"/>
        <v>6</v>
      </c>
      <c r="AH102" s="25">
        <f>' семестровка 4р заоч '!D121</f>
        <v>6</v>
      </c>
      <c r="AI102" s="360">
        <f t="shared" si="24"/>
        <v>0</v>
      </c>
      <c r="AJ102" s="47"/>
      <c r="AK102" s="25">
        <v>6</v>
      </c>
      <c r="AL102" s="47">
        <v>5</v>
      </c>
      <c r="AM102" s="47" t="s">
        <v>413</v>
      </c>
    </row>
    <row r="103" spans="1:39" ht="26.25" x14ac:dyDescent="0.25">
      <c r="A103" s="159" t="s">
        <v>13</v>
      </c>
      <c r="B103" s="159" t="s">
        <v>31</v>
      </c>
      <c r="C103" s="337" t="s">
        <v>363</v>
      </c>
      <c r="D103" s="316">
        <v>1.5</v>
      </c>
      <c r="E103" s="158">
        <v>2</v>
      </c>
      <c r="F103" s="159">
        <f t="shared" si="39"/>
        <v>60</v>
      </c>
      <c r="G103" s="159">
        <f t="shared" si="40"/>
        <v>39</v>
      </c>
      <c r="H103" s="159">
        <v>26</v>
      </c>
      <c r="I103" s="159"/>
      <c r="J103" s="159">
        <v>13</v>
      </c>
      <c r="K103" s="159">
        <f t="shared" si="41"/>
        <v>21</v>
      </c>
      <c r="L103" s="316">
        <f t="shared" si="42"/>
        <v>3</v>
      </c>
      <c r="M103" s="159" t="s">
        <v>18</v>
      </c>
      <c r="N103" s="333">
        <f t="shared" si="43"/>
        <v>65</v>
      </c>
      <c r="O103" s="17" t="s">
        <v>58</v>
      </c>
      <c r="V103" s="8" t="s">
        <v>16</v>
      </c>
      <c r="W103" s="8" t="s">
        <v>14</v>
      </c>
      <c r="X103" s="46" t="s">
        <v>41</v>
      </c>
      <c r="Y103" s="138">
        <f>SUMIFS(E$98:E$108,A$98:A$108,$A$121,B$98:B$108,$B$121)</f>
        <v>3</v>
      </c>
      <c r="Z103" s="139">
        <f>SUMIFS(D$98:D$108,A$98:A$108,$A$121,B$98:B$108,$B$121)</f>
        <v>2</v>
      </c>
      <c r="AC103" s="47"/>
      <c r="AD103" s="47"/>
      <c r="AE103" s="47"/>
      <c r="AF103" s="47"/>
      <c r="AG103" s="311">
        <f t="shared" si="37"/>
        <v>3.5</v>
      </c>
      <c r="AH103" s="25">
        <f>' семестровка 4р заоч '!D162</f>
        <v>3.5</v>
      </c>
      <c r="AI103" s="360">
        <f t="shared" si="24"/>
        <v>0</v>
      </c>
      <c r="AJ103" s="47"/>
      <c r="AK103" s="25">
        <v>8</v>
      </c>
      <c r="AL103" s="47">
        <v>6</v>
      </c>
      <c r="AM103" s="47"/>
    </row>
    <row r="104" spans="1:39" x14ac:dyDescent="0.25">
      <c r="A104" s="159" t="s">
        <v>13</v>
      </c>
      <c r="B104" s="159" t="s">
        <v>14</v>
      </c>
      <c r="C104" s="337" t="s">
        <v>364</v>
      </c>
      <c r="D104" s="316">
        <v>0.5</v>
      </c>
      <c r="E104" s="158">
        <v>3</v>
      </c>
      <c r="F104" s="159">
        <f>E104*30</f>
        <v>90</v>
      </c>
      <c r="G104" s="159">
        <f>H104+I104+J104</f>
        <v>39</v>
      </c>
      <c r="H104" s="159">
        <v>26</v>
      </c>
      <c r="I104" s="159"/>
      <c r="J104" s="159">
        <v>13</v>
      </c>
      <c r="K104" s="159">
        <f>F104-G104</f>
        <v>51</v>
      </c>
      <c r="L104" s="316">
        <f t="shared" si="42"/>
        <v>3</v>
      </c>
      <c r="M104" s="159" t="s">
        <v>18</v>
      </c>
      <c r="N104" s="333">
        <f>G104/F104*100</f>
        <v>43.333333333333336</v>
      </c>
      <c r="O104" s="17" t="s">
        <v>58</v>
      </c>
      <c r="P104" s="34"/>
      <c r="Q104" s="34"/>
      <c r="R104" s="34"/>
      <c r="S104" s="34"/>
      <c r="T104" s="34"/>
      <c r="U104" s="34"/>
      <c r="V104" s="8" t="s">
        <v>16</v>
      </c>
      <c r="W104" s="8" t="s">
        <v>31</v>
      </c>
      <c r="X104" s="46" t="s">
        <v>42</v>
      </c>
      <c r="Y104" s="138">
        <f>SUMIFS(E$98:E$108,A$98:A$108,$A$122,B$98:B$108,$B$122)</f>
        <v>0</v>
      </c>
      <c r="Z104" s="138">
        <f>SUMIFS(D$98:D$108,A$98:A$108,$A$122,B$98:B$108,$B$122)</f>
        <v>0</v>
      </c>
      <c r="AA104" s="34"/>
      <c r="AB104" s="34"/>
      <c r="AC104" s="34"/>
      <c r="AD104" s="34"/>
      <c r="AE104" s="34"/>
      <c r="AF104" s="34"/>
      <c r="AG104" s="311">
        <f t="shared" si="37"/>
        <v>3.5</v>
      </c>
      <c r="AH104" s="338">
        <f>' семестровка 4р заоч '!D161</f>
        <v>3.5</v>
      </c>
      <c r="AI104" s="360">
        <f t="shared" si="24"/>
        <v>0</v>
      </c>
      <c r="AJ104" s="34"/>
      <c r="AK104" s="25">
        <v>8</v>
      </c>
      <c r="AL104" s="47">
        <v>6</v>
      </c>
      <c r="AM104" s="47"/>
    </row>
    <row r="105" spans="1:39" x14ac:dyDescent="0.25">
      <c r="A105" s="390" t="s">
        <v>13</v>
      </c>
      <c r="B105" s="390" t="s">
        <v>14</v>
      </c>
      <c r="C105" s="383" t="s">
        <v>365</v>
      </c>
      <c r="D105" s="384"/>
      <c r="E105" s="410">
        <v>1</v>
      </c>
      <c r="F105" s="159">
        <f t="shared" ref="F105:F108" si="44">E105*30</f>
        <v>30</v>
      </c>
      <c r="G105" s="159"/>
      <c r="H105" s="159"/>
      <c r="I105" s="159"/>
      <c r="J105" s="159"/>
      <c r="K105" s="159">
        <f t="shared" ref="K105" si="45">F105-G105</f>
        <v>30</v>
      </c>
      <c r="L105" s="316">
        <f t="shared" si="42"/>
        <v>0</v>
      </c>
      <c r="M105" s="159" t="s">
        <v>29</v>
      </c>
      <c r="N105" s="333">
        <f t="shared" ref="N105" si="46">G105/F105*100</f>
        <v>0</v>
      </c>
      <c r="O105" s="17" t="s">
        <v>58</v>
      </c>
      <c r="V105" s="8"/>
      <c r="W105" s="8"/>
      <c r="X105" s="46" t="s">
        <v>48</v>
      </c>
      <c r="Y105" s="138"/>
      <c r="Z105" s="139"/>
      <c r="AC105" s="47"/>
      <c r="AD105" s="47"/>
      <c r="AE105" s="47"/>
      <c r="AF105" s="47"/>
      <c r="AG105" s="311">
        <f t="shared" si="37"/>
        <v>1</v>
      </c>
      <c r="AH105" s="25">
        <f>' семестровка 4р заоч '!D141</f>
        <v>1</v>
      </c>
      <c r="AI105" s="360">
        <f t="shared" si="24"/>
        <v>0</v>
      </c>
      <c r="AJ105" s="47"/>
      <c r="AK105" s="25">
        <v>7</v>
      </c>
      <c r="AL105" s="47">
        <v>3</v>
      </c>
      <c r="AM105" s="47"/>
    </row>
    <row r="106" spans="1:39" x14ac:dyDescent="0.25">
      <c r="A106" s="159"/>
      <c r="B106" s="159"/>
      <c r="C106" s="35"/>
      <c r="D106" s="316"/>
      <c r="E106" s="339"/>
      <c r="F106" s="159"/>
      <c r="G106" s="159"/>
      <c r="H106" s="159"/>
      <c r="I106" s="159"/>
      <c r="J106" s="159"/>
      <c r="K106" s="159"/>
      <c r="L106" s="158"/>
      <c r="M106" s="159"/>
      <c r="N106" s="333"/>
      <c r="O106" s="17"/>
      <c r="V106" s="8"/>
      <c r="W106" s="8"/>
      <c r="X106" s="46"/>
      <c r="Y106" s="138"/>
      <c r="Z106" s="139"/>
      <c r="AC106" s="47"/>
      <c r="AD106" s="47"/>
      <c r="AE106" s="47"/>
      <c r="AF106" s="47"/>
      <c r="AG106" s="311"/>
      <c r="AH106" s="25"/>
      <c r="AI106" s="360">
        <f t="shared" si="24"/>
        <v>0</v>
      </c>
      <c r="AJ106" s="47"/>
      <c r="AK106" s="25"/>
      <c r="AL106" s="47"/>
      <c r="AM106" s="47"/>
    </row>
    <row r="107" spans="1:39" x14ac:dyDescent="0.25">
      <c r="A107" s="45" t="s">
        <v>13</v>
      </c>
      <c r="B107" s="45" t="s">
        <v>14</v>
      </c>
      <c r="C107" s="46" t="s">
        <v>43</v>
      </c>
      <c r="D107" s="46"/>
      <c r="E107" s="52">
        <v>15</v>
      </c>
      <c r="F107" s="8">
        <f t="shared" si="44"/>
        <v>450</v>
      </c>
      <c r="G107" s="8">
        <f t="shared" ref="G107:G108" si="47">H107+I107+J107</f>
        <v>0</v>
      </c>
      <c r="H107" s="8"/>
      <c r="I107" s="8"/>
      <c r="J107" s="8"/>
      <c r="K107" s="8">
        <f t="shared" ref="K107:K108" si="48">F107-G107</f>
        <v>450</v>
      </c>
      <c r="L107" s="7">
        <f t="shared" ref="L107:L108" si="49">G107/13</f>
        <v>0</v>
      </c>
      <c r="M107" s="8"/>
      <c r="N107" s="7">
        <f t="shared" ref="N107:N108" si="50">G107/F107*100</f>
        <v>0</v>
      </c>
      <c r="O107" s="47" t="s">
        <v>78</v>
      </c>
      <c r="V107" s="8" t="s">
        <v>13</v>
      </c>
      <c r="W107" s="8" t="s">
        <v>31</v>
      </c>
      <c r="X107" s="46" t="s">
        <v>42</v>
      </c>
      <c r="Y107" s="138">
        <f>SUMIFS(E$98:E$108,A$98:A$108,$A$125,B$98:B$108,$B$125)</f>
        <v>6</v>
      </c>
      <c r="Z107" s="139">
        <f>SUMIFS(D$98:D$108,A$98:A$108,$A$125,B$98:B$108,$B$125)</f>
        <v>3.5</v>
      </c>
      <c r="AC107" s="47"/>
      <c r="AD107" s="47"/>
      <c r="AE107" s="47"/>
      <c r="AF107" s="47"/>
      <c r="AG107" s="311">
        <f t="shared" si="37"/>
        <v>15</v>
      </c>
      <c r="AH107" s="25">
        <f>' семестровка 4р заоч '!D157</f>
        <v>15</v>
      </c>
      <c r="AI107" s="360">
        <f t="shared" si="24"/>
        <v>0</v>
      </c>
      <c r="AJ107" s="47"/>
      <c r="AK107" s="25"/>
      <c r="AL107" s="47"/>
      <c r="AM107" s="47"/>
    </row>
    <row r="108" spans="1:39" ht="15.75" thickBot="1" x14ac:dyDescent="0.3">
      <c r="A108" s="45" t="s">
        <v>13</v>
      </c>
      <c r="B108" s="45" t="s">
        <v>14</v>
      </c>
      <c r="C108" s="46" t="s">
        <v>40</v>
      </c>
      <c r="D108" s="15"/>
      <c r="E108" s="56">
        <v>3</v>
      </c>
      <c r="F108" s="21">
        <f t="shared" si="44"/>
        <v>90</v>
      </c>
      <c r="G108" s="21">
        <f t="shared" si="47"/>
        <v>0</v>
      </c>
      <c r="H108" s="21"/>
      <c r="I108" s="21"/>
      <c r="J108" s="21"/>
      <c r="K108" s="21">
        <f t="shared" si="48"/>
        <v>90</v>
      </c>
      <c r="L108" s="20">
        <f t="shared" si="49"/>
        <v>0</v>
      </c>
      <c r="M108" s="21"/>
      <c r="N108" s="20">
        <f t="shared" si="50"/>
        <v>0</v>
      </c>
      <c r="O108" s="47" t="s">
        <v>78</v>
      </c>
      <c r="V108" s="58"/>
      <c r="W108" s="58"/>
      <c r="X108" s="58"/>
      <c r="Y108" s="138">
        <f>SUM(Y103:Y107)</f>
        <v>9</v>
      </c>
      <c r="Z108" s="138">
        <f>SUM(Z103:Z107)</f>
        <v>5.5</v>
      </c>
      <c r="AC108" s="47"/>
      <c r="AD108" s="47"/>
      <c r="AE108" s="47"/>
      <c r="AF108" s="47"/>
      <c r="AG108" s="311">
        <f t="shared" si="37"/>
        <v>3</v>
      </c>
      <c r="AH108" s="25">
        <f>' семестровка 4р заоч '!D158</f>
        <v>3</v>
      </c>
      <c r="AI108" s="360">
        <f t="shared" si="24"/>
        <v>0</v>
      </c>
      <c r="AJ108" s="47"/>
      <c r="AK108" s="25"/>
      <c r="AL108" s="47"/>
      <c r="AM108" s="47"/>
    </row>
    <row r="109" spans="1:39" ht="15.75" thickBot="1" x14ac:dyDescent="0.3">
      <c r="A109" s="22"/>
      <c r="B109" s="23"/>
      <c r="C109" s="46" t="s">
        <v>22</v>
      </c>
      <c r="D109" s="49">
        <f>SUM(D98:D108)</f>
        <v>8</v>
      </c>
      <c r="E109" s="48">
        <f>SUM(E98:E108)</f>
        <v>36</v>
      </c>
      <c r="F109" s="31"/>
      <c r="G109" s="31"/>
      <c r="H109" s="31"/>
      <c r="I109" s="31"/>
      <c r="J109" s="31"/>
      <c r="K109" s="31"/>
      <c r="L109" s="336">
        <f>SUM(L98:L108)</f>
        <v>17.46153846153846</v>
      </c>
      <c r="M109" s="31"/>
      <c r="N109" s="24"/>
      <c r="AG109" s="146">
        <f>SUM(AG10:AG108)</f>
        <v>240</v>
      </c>
      <c r="AH109" s="139">
        <f>SUM(AH10:AH108)</f>
        <v>240</v>
      </c>
      <c r="AI109" s="360">
        <f t="shared" si="24"/>
        <v>0</v>
      </c>
    </row>
    <row r="110" spans="1:39" x14ac:dyDescent="0.25">
      <c r="C110" s="1" t="s">
        <v>22</v>
      </c>
      <c r="D110" s="16">
        <f>D30+D63+D88+D109</f>
        <v>81</v>
      </c>
      <c r="E110" s="36">
        <f>E30+E63+E88+E109</f>
        <v>159</v>
      </c>
    </row>
    <row r="114" spans="1:39" x14ac:dyDescent="0.25">
      <c r="C114" s="2"/>
      <c r="D114" s="2"/>
      <c r="E114" s="4"/>
      <c r="AD114" s="47"/>
      <c r="AE114" s="47"/>
      <c r="AF114" s="47"/>
      <c r="AG114" s="25"/>
      <c r="AH114" s="25"/>
      <c r="AI114" s="25"/>
      <c r="AJ114" s="47"/>
      <c r="AK114" s="25"/>
      <c r="AL114" s="47"/>
      <c r="AM114" s="47"/>
    </row>
    <row r="115" spans="1:39" x14ac:dyDescent="0.25">
      <c r="AD115" s="47"/>
      <c r="AE115" s="47"/>
      <c r="AF115" s="47"/>
      <c r="AG115" s="25"/>
      <c r="AH115" s="25"/>
      <c r="AI115" s="25"/>
      <c r="AJ115" s="47"/>
      <c r="AK115" s="25"/>
      <c r="AL115" s="47"/>
      <c r="AM115" s="47"/>
    </row>
    <row r="116" spans="1:39" x14ac:dyDescent="0.25">
      <c r="C116" s="1" t="s">
        <v>22</v>
      </c>
      <c r="E116" s="37">
        <f>E117+E118</f>
        <v>156.5</v>
      </c>
      <c r="F116" s="37">
        <f>F117+F118</f>
        <v>4695</v>
      </c>
      <c r="G116" s="38">
        <f>F116/$F$116*100</f>
        <v>100</v>
      </c>
      <c r="H116" s="39"/>
      <c r="I116" s="40"/>
      <c r="J116" s="40"/>
      <c r="K116" s="40"/>
      <c r="L116" s="47" t="s">
        <v>68</v>
      </c>
      <c r="M116" s="47">
        <f t="shared" ref="M116:M124" ca="1" si="51">SUMIF($O$3:$O$113,L116,$E$3:$E$109)</f>
        <v>0</v>
      </c>
      <c r="O116" s="41">
        <f ca="1">M116/$E$116*100</f>
        <v>0</v>
      </c>
      <c r="Q116" s="47"/>
      <c r="V116" s="58"/>
      <c r="W116" s="58"/>
      <c r="X116" s="58"/>
      <c r="Y116" s="58" t="s">
        <v>221</v>
      </c>
      <c r="Z116" s="58" t="s">
        <v>222</v>
      </c>
      <c r="AD116" s="47"/>
      <c r="AE116" s="47"/>
      <c r="AF116" s="47"/>
      <c r="AG116" s="25"/>
      <c r="AH116" s="25"/>
      <c r="AI116" s="25"/>
      <c r="AJ116" s="47"/>
      <c r="AK116" s="25"/>
      <c r="AL116" s="47"/>
      <c r="AM116" s="47"/>
    </row>
    <row r="117" spans="1:39" x14ac:dyDescent="0.25">
      <c r="B117" s="45" t="s">
        <v>14</v>
      </c>
      <c r="C117" s="1" t="s">
        <v>41</v>
      </c>
      <c r="E117" s="38">
        <f>SUMIF(B$12:B$109,B117,E$12:E$109)</f>
        <v>115.5</v>
      </c>
      <c r="F117" s="45">
        <f>E117*30</f>
        <v>3465</v>
      </c>
      <c r="G117" s="38">
        <f>F117/F$116*100</f>
        <v>73.801916932907346</v>
      </c>
      <c r="H117" s="45"/>
      <c r="J117" s="36"/>
      <c r="K117" s="36"/>
      <c r="L117" s="47" t="s">
        <v>55</v>
      </c>
      <c r="M117" s="47">
        <f t="shared" ca="1" si="51"/>
        <v>0</v>
      </c>
      <c r="O117" s="41">
        <f t="shared" ref="O117:O125" ca="1" si="52">M117/$E$116*100</f>
        <v>0</v>
      </c>
      <c r="Q117" s="47"/>
      <c r="V117" s="8"/>
      <c r="W117" s="8"/>
      <c r="X117" s="46" t="s">
        <v>47</v>
      </c>
      <c r="Y117" s="123"/>
      <c r="Z117" s="123"/>
      <c r="AD117" s="47"/>
      <c r="AE117" s="47"/>
      <c r="AF117" s="47"/>
      <c r="AG117" s="25"/>
      <c r="AH117" s="25"/>
      <c r="AI117" s="25"/>
      <c r="AJ117" s="47"/>
      <c r="AK117" s="25"/>
      <c r="AL117" s="47"/>
      <c r="AM117" s="47"/>
    </row>
    <row r="118" spans="1:39" x14ac:dyDescent="0.25">
      <c r="B118" s="45" t="s">
        <v>31</v>
      </c>
      <c r="C118" s="1" t="s">
        <v>42</v>
      </c>
      <c r="E118" s="38">
        <f>SUMIF(B$12:B$109,B118,E$12:E$109)</f>
        <v>41</v>
      </c>
      <c r="F118" s="45">
        <f t="shared" ref="F118:F125" si="53">E118*30</f>
        <v>1230</v>
      </c>
      <c r="G118" s="38">
        <f>F118/F$116*100</f>
        <v>26.198083067092654</v>
      </c>
      <c r="H118" s="45"/>
      <c r="L118" s="47" t="s">
        <v>69</v>
      </c>
      <c r="M118" s="47">
        <f t="shared" ca="1" si="51"/>
        <v>13.5</v>
      </c>
      <c r="O118" s="41">
        <f t="shared" ca="1" si="52"/>
        <v>8.6261980830670915</v>
      </c>
      <c r="Q118" s="47"/>
      <c r="V118" s="8" t="s">
        <v>16</v>
      </c>
      <c r="W118" s="8" t="s">
        <v>14</v>
      </c>
      <c r="X118" s="46" t="s">
        <v>41</v>
      </c>
      <c r="Y118" s="138">
        <f t="shared" ref="Y118:Z120" si="54">Y14+Y43+Y77+Y103</f>
        <v>39.5</v>
      </c>
      <c r="Z118" s="138">
        <f t="shared" si="54"/>
        <v>40</v>
      </c>
      <c r="AD118" s="47"/>
      <c r="AE118" s="47"/>
      <c r="AF118" s="47"/>
      <c r="AG118" s="25"/>
      <c r="AH118" s="25"/>
      <c r="AI118" s="25"/>
      <c r="AJ118" s="47"/>
      <c r="AK118" s="25"/>
      <c r="AL118" s="47"/>
      <c r="AM118" s="47"/>
    </row>
    <row r="119" spans="1:39" x14ac:dyDescent="0.25">
      <c r="E119" s="45"/>
      <c r="F119" s="45"/>
      <c r="G119" s="45"/>
      <c r="H119" s="45"/>
      <c r="L119" s="47" t="s">
        <v>73</v>
      </c>
      <c r="M119" s="47">
        <f t="shared" ca="1" si="51"/>
        <v>2</v>
      </c>
      <c r="O119" s="41">
        <f t="shared" ca="1" si="52"/>
        <v>1.2779552715654952</v>
      </c>
      <c r="Q119" s="47"/>
      <c r="V119" s="8" t="s">
        <v>16</v>
      </c>
      <c r="W119" s="8" t="s">
        <v>31</v>
      </c>
      <c r="X119" s="46" t="s">
        <v>42</v>
      </c>
      <c r="Y119" s="138">
        <f t="shared" si="54"/>
        <v>13</v>
      </c>
      <c r="Z119" s="138">
        <f t="shared" si="54"/>
        <v>3.5</v>
      </c>
      <c r="AD119" s="47"/>
      <c r="AE119" s="47"/>
      <c r="AF119" s="47"/>
      <c r="AG119" s="25"/>
      <c r="AH119" s="25"/>
      <c r="AI119" s="25"/>
      <c r="AJ119" s="47"/>
      <c r="AK119" s="25"/>
      <c r="AL119" s="47"/>
      <c r="AM119" s="47"/>
    </row>
    <row r="120" spans="1:39" x14ac:dyDescent="0.25">
      <c r="C120" s="1" t="s">
        <v>47</v>
      </c>
      <c r="E120" s="42">
        <f>E121+E122</f>
        <v>50</v>
      </c>
      <c r="F120" s="42">
        <f>F121+F122</f>
        <v>1500</v>
      </c>
      <c r="G120" s="38">
        <f>F120/$F$120*100</f>
        <v>100</v>
      </c>
      <c r="H120" s="45"/>
      <c r="L120" s="47" t="s">
        <v>57</v>
      </c>
      <c r="M120" s="47">
        <f t="shared" ca="1" si="51"/>
        <v>4.5</v>
      </c>
      <c r="O120" s="41">
        <f t="shared" ca="1" si="52"/>
        <v>2.8753993610223643</v>
      </c>
      <c r="Q120" s="47"/>
      <c r="V120" s="8"/>
      <c r="W120" s="8"/>
      <c r="X120" s="46" t="s">
        <v>48</v>
      </c>
      <c r="Y120" s="138">
        <f t="shared" si="54"/>
        <v>0</v>
      </c>
      <c r="Z120" s="138">
        <f t="shared" si="54"/>
        <v>0</v>
      </c>
      <c r="AD120" s="47"/>
      <c r="AE120" s="47"/>
      <c r="AF120" s="47"/>
      <c r="AG120" s="25"/>
      <c r="AH120" s="25"/>
      <c r="AI120" s="25"/>
      <c r="AJ120" s="47"/>
      <c r="AK120" s="25"/>
      <c r="AL120" s="47"/>
      <c r="AM120" s="47"/>
    </row>
    <row r="121" spans="1:39" x14ac:dyDescent="0.25">
      <c r="A121" s="45" t="s">
        <v>16</v>
      </c>
      <c r="B121" s="45" t="s">
        <v>14</v>
      </c>
      <c r="C121" s="1" t="s">
        <v>41</v>
      </c>
      <c r="E121" s="45">
        <f>SUMIFS(E$12:E$109,A$12:A$109,A121,B$12:B$109,B121)</f>
        <v>39.5</v>
      </c>
      <c r="F121" s="45">
        <f t="shared" si="53"/>
        <v>1185</v>
      </c>
      <c r="G121" s="38">
        <f>F121/F$120*100</f>
        <v>79</v>
      </c>
      <c r="H121" s="45"/>
      <c r="L121" s="47" t="s">
        <v>56</v>
      </c>
      <c r="M121" s="47">
        <f t="shared" ca="1" si="51"/>
        <v>13.5</v>
      </c>
      <c r="O121" s="41">
        <f t="shared" ca="1" si="52"/>
        <v>8.6261980830670915</v>
      </c>
      <c r="Q121" s="47"/>
      <c r="V121" s="8" t="s">
        <v>13</v>
      </c>
      <c r="W121" s="8" t="s">
        <v>14</v>
      </c>
      <c r="X121" s="46" t="s">
        <v>41</v>
      </c>
      <c r="Y121" s="138">
        <f>Y17+Y47+Y80+Y106</f>
        <v>49</v>
      </c>
      <c r="Z121" s="138">
        <f>Z17+Z47+Z80+Z106</f>
        <v>23.5</v>
      </c>
      <c r="AB121" s="140">
        <f>Y121-E106-E107-E108</f>
        <v>31</v>
      </c>
      <c r="AC121" s="140">
        <f>Z121-D74-D40-D23</f>
        <v>23.5</v>
      </c>
      <c r="AD121" s="47"/>
      <c r="AE121" s="47"/>
      <c r="AF121" s="47"/>
      <c r="AG121" s="25"/>
      <c r="AH121" s="25"/>
      <c r="AI121" s="25"/>
      <c r="AJ121" s="47"/>
      <c r="AK121" s="25"/>
      <c r="AL121" s="47"/>
      <c r="AM121" s="47"/>
    </row>
    <row r="122" spans="1:39" x14ac:dyDescent="0.25">
      <c r="A122" s="45" t="s">
        <v>16</v>
      </c>
      <c r="B122" s="45" t="s">
        <v>31</v>
      </c>
      <c r="C122" s="1" t="s">
        <v>42</v>
      </c>
      <c r="E122" s="45">
        <f>SUMIFS(E$12:E$109,A$12:A$109,A122,B$12:B$109,B122)</f>
        <v>10.5</v>
      </c>
      <c r="F122" s="45">
        <f>E122*30</f>
        <v>315</v>
      </c>
      <c r="G122" s="38">
        <f>F122/F$120*100</f>
        <v>21</v>
      </c>
      <c r="H122" s="45"/>
      <c r="L122" s="47" t="s">
        <v>70</v>
      </c>
      <c r="M122" s="47">
        <f t="shared" ca="1" si="51"/>
        <v>0</v>
      </c>
      <c r="O122" s="41">
        <f t="shared" ca="1" si="52"/>
        <v>0</v>
      </c>
      <c r="V122" s="8" t="s">
        <v>13</v>
      </c>
      <c r="W122" s="8" t="s">
        <v>31</v>
      </c>
      <c r="X122" s="46" t="s">
        <v>42</v>
      </c>
      <c r="Y122" s="138">
        <f>Y18+Y48+Y81+Y107</f>
        <v>30.5</v>
      </c>
      <c r="Z122" s="138">
        <f>Z18+Z48+Z81+Z107</f>
        <v>11.5</v>
      </c>
      <c r="AD122" s="47"/>
      <c r="AE122" s="47"/>
      <c r="AF122" s="47"/>
      <c r="AG122" s="25"/>
      <c r="AH122" s="25"/>
      <c r="AI122" s="25"/>
      <c r="AJ122" s="47"/>
      <c r="AK122" s="25"/>
      <c r="AL122" s="47"/>
      <c r="AM122" s="47"/>
    </row>
    <row r="123" spans="1:39" x14ac:dyDescent="0.25">
      <c r="C123" s="1" t="s">
        <v>48</v>
      </c>
      <c r="E123" s="42">
        <f>E124+E125</f>
        <v>106.5</v>
      </c>
      <c r="F123" s="42">
        <f>F124+F125</f>
        <v>3195</v>
      </c>
      <c r="G123" s="42">
        <f>G124+G125</f>
        <v>100</v>
      </c>
      <c r="L123" s="47" t="s">
        <v>71</v>
      </c>
      <c r="M123" s="47">
        <f t="shared" ca="1" si="51"/>
        <v>1</v>
      </c>
      <c r="O123" s="41">
        <f t="shared" ca="1" si="52"/>
        <v>0.63897763578274758</v>
      </c>
      <c r="V123" s="58"/>
      <c r="W123" s="58"/>
      <c r="X123" s="58"/>
      <c r="Y123" s="138">
        <f>SUM(Y118:Y122)</f>
        <v>132</v>
      </c>
      <c r="Z123" s="138">
        <f>SUM(Z118:Z122)</f>
        <v>78.5</v>
      </c>
      <c r="AD123" s="47"/>
      <c r="AE123" s="47"/>
      <c r="AF123" s="47"/>
      <c r="AG123" s="25"/>
      <c r="AH123" s="25"/>
      <c r="AI123" s="25"/>
      <c r="AJ123" s="47"/>
      <c r="AK123" s="25"/>
      <c r="AL123" s="47"/>
      <c r="AM123" s="47"/>
    </row>
    <row r="124" spans="1:39" x14ac:dyDescent="0.25">
      <c r="A124" s="45" t="s">
        <v>13</v>
      </c>
      <c r="B124" s="45" t="s">
        <v>14</v>
      </c>
      <c r="C124" s="1" t="s">
        <v>41</v>
      </c>
      <c r="E124" s="45">
        <f>SUMIFS(E$12:E$109,A$12:A$109,A124,B$12:B$109,B124)</f>
        <v>76</v>
      </c>
      <c r="F124" s="45">
        <f t="shared" si="53"/>
        <v>2280</v>
      </c>
      <c r="G124" s="47">
        <f>F124/F$123*100</f>
        <v>71.36150234741784</v>
      </c>
      <c r="L124" s="47" t="s">
        <v>58</v>
      </c>
      <c r="M124" s="47">
        <f t="shared" ca="1" si="51"/>
        <v>76</v>
      </c>
      <c r="O124" s="41">
        <f t="shared" ca="1" si="52"/>
        <v>48.562300319488813</v>
      </c>
      <c r="AD124" s="47"/>
      <c r="AE124" s="47"/>
      <c r="AF124" s="47"/>
      <c r="AG124" s="25"/>
      <c r="AH124" s="25"/>
      <c r="AI124" s="25"/>
      <c r="AJ124" s="47"/>
      <c r="AK124" s="25"/>
      <c r="AL124" s="47"/>
      <c r="AM124" s="47"/>
    </row>
    <row r="125" spans="1:39" x14ac:dyDescent="0.25">
      <c r="A125" s="45" t="s">
        <v>13</v>
      </c>
      <c r="B125" s="45" t="s">
        <v>31</v>
      </c>
      <c r="C125" s="1" t="s">
        <v>42</v>
      </c>
      <c r="E125" s="45">
        <f>SUMIFS(E$12:E$109,A$12:A$109,A125,B$12:B$109,B125)</f>
        <v>30.5</v>
      </c>
      <c r="F125" s="45">
        <f t="shared" si="53"/>
        <v>915</v>
      </c>
      <c r="G125" s="47">
        <f>F125/F$123*100</f>
        <v>28.638497652582164</v>
      </c>
      <c r="M125" s="47">
        <f ca="1">SUM(M116:M124)</f>
        <v>110.5</v>
      </c>
      <c r="O125" s="41">
        <f t="shared" ca="1" si="52"/>
        <v>70.607028753993603</v>
      </c>
      <c r="AD125" s="47"/>
      <c r="AE125" s="47"/>
      <c r="AF125" s="47"/>
      <c r="AG125" s="25"/>
      <c r="AH125" s="25"/>
      <c r="AI125" s="25"/>
      <c r="AJ125" s="47"/>
      <c r="AK125" s="25"/>
      <c r="AL125" s="47"/>
      <c r="AM125" s="47"/>
    </row>
  </sheetData>
  <mergeCells count="61">
    <mergeCell ref="N91:N97"/>
    <mergeCell ref="F92:F97"/>
    <mergeCell ref="G92:J92"/>
    <mergeCell ref="K92:K97"/>
    <mergeCell ref="G93:G97"/>
    <mergeCell ref="H93:J93"/>
    <mergeCell ref="H94:H97"/>
    <mergeCell ref="I94:I97"/>
    <mergeCell ref="J94:J97"/>
    <mergeCell ref="M91:M97"/>
    <mergeCell ref="C91:C97"/>
    <mergeCell ref="D91:D97"/>
    <mergeCell ref="E91:E97"/>
    <mergeCell ref="F91:K91"/>
    <mergeCell ref="L91:L97"/>
    <mergeCell ref="N67:N73"/>
    <mergeCell ref="F68:F73"/>
    <mergeCell ref="G68:J68"/>
    <mergeCell ref="K68:K73"/>
    <mergeCell ref="G69:G73"/>
    <mergeCell ref="H69:J69"/>
    <mergeCell ref="H70:H73"/>
    <mergeCell ref="I70:I73"/>
    <mergeCell ref="J70:J73"/>
    <mergeCell ref="M67:M73"/>
    <mergeCell ref="C67:C73"/>
    <mergeCell ref="D67:D73"/>
    <mergeCell ref="E67:E73"/>
    <mergeCell ref="F67:K67"/>
    <mergeCell ref="L67:L73"/>
    <mergeCell ref="N33:N39"/>
    <mergeCell ref="F34:F39"/>
    <mergeCell ref="G34:J34"/>
    <mergeCell ref="K34:K39"/>
    <mergeCell ref="G35:G39"/>
    <mergeCell ref="H35:J35"/>
    <mergeCell ref="H36:H39"/>
    <mergeCell ref="I36:I39"/>
    <mergeCell ref="J36:J39"/>
    <mergeCell ref="M33:M39"/>
    <mergeCell ref="C33:C39"/>
    <mergeCell ref="D33:D39"/>
    <mergeCell ref="E33:E39"/>
    <mergeCell ref="F33:K33"/>
    <mergeCell ref="L33:L39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64" max="16383" man="1"/>
    <brk id="11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04"/>
  <sheetViews>
    <sheetView view="pageBreakPreview" topLeftCell="A124" zoomScaleNormal="100" zoomScaleSheetLayoutView="100" workbookViewId="0">
      <selection activeCell="C140" sqref="C140"/>
    </sheetView>
  </sheetViews>
  <sheetFormatPr defaultRowHeight="15" x14ac:dyDescent="0.25"/>
  <cols>
    <col min="1" max="1" width="3.85546875" style="44" customWidth="1"/>
    <col min="2" max="2" width="4.5703125" style="44" customWidth="1"/>
    <col min="3" max="3" width="59.85546875" style="1" customWidth="1"/>
    <col min="4" max="4" width="9.140625" style="43"/>
    <col min="5" max="5" width="7.140625" style="43" customWidth="1"/>
    <col min="6" max="6" width="7.28515625" style="43" customWidth="1"/>
    <col min="7" max="9" width="4.42578125" style="43" customWidth="1"/>
    <col min="10" max="10" width="5.5703125" style="43" customWidth="1"/>
    <col min="11" max="12" width="7" style="43" customWidth="1"/>
    <col min="13" max="13" width="6.5703125" style="43" customWidth="1"/>
    <col min="14" max="14" width="9.140625" style="43"/>
    <col min="15" max="29" width="6" style="43" customWidth="1"/>
    <col min="30" max="30" width="3.28515625" style="43" customWidth="1"/>
    <col min="31" max="31" width="6.140625" style="44" customWidth="1"/>
    <col min="32" max="32" width="6.28515625" style="44" customWidth="1"/>
    <col min="33" max="33" width="58.140625" style="1" customWidth="1"/>
    <col min="34" max="34" width="9.140625" style="43"/>
    <col min="35" max="35" width="7.140625" style="43" customWidth="1"/>
    <col min="36" max="36" width="7.28515625" style="43" customWidth="1"/>
    <col min="37" max="39" width="4.42578125" style="43" customWidth="1"/>
    <col min="40" max="40" width="5.5703125" style="43" customWidth="1"/>
    <col min="41" max="42" width="7" style="43" customWidth="1"/>
    <col min="43" max="43" width="7.42578125" style="43" customWidth="1"/>
    <col min="44" max="44" width="9.140625" style="43"/>
    <col min="45" max="45" width="9.140625" style="150"/>
    <col min="46" max="46" width="3.85546875" style="150" customWidth="1"/>
    <col min="47" max="47" width="4.5703125" style="150" customWidth="1"/>
    <col min="48" max="48" width="33.28515625" style="150" customWidth="1"/>
    <col min="49" max="49" width="9.140625" style="150"/>
    <col min="50" max="50" width="7.140625" style="150" customWidth="1"/>
    <col min="51" max="51" width="7.28515625" style="150" customWidth="1"/>
    <col min="52" max="54" width="4.42578125" style="150" customWidth="1"/>
    <col min="55" max="55" width="5.5703125" style="150" customWidth="1"/>
    <col min="56" max="56" width="7" style="150" customWidth="1"/>
    <col min="57" max="58" width="9.140625" style="150"/>
    <col min="59" max="16384" width="9.140625" style="43"/>
  </cols>
  <sheetData>
    <row r="1" spans="1:58" ht="12.75" x14ac:dyDescent="0.2">
      <c r="C1" s="1215" t="s">
        <v>368</v>
      </c>
      <c r="D1" s="1215"/>
      <c r="E1" s="1215"/>
      <c r="F1" s="1215"/>
      <c r="G1" s="1215"/>
      <c r="H1" s="1215"/>
      <c r="I1" s="1215"/>
      <c r="J1" s="1215"/>
      <c r="K1" s="1215"/>
      <c r="L1" s="1215"/>
      <c r="M1" s="1215"/>
      <c r="N1" s="1215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G1" s="1215" t="s">
        <v>369</v>
      </c>
      <c r="AH1" s="1215"/>
      <c r="AI1" s="1215"/>
      <c r="AJ1" s="1215"/>
      <c r="AK1" s="1215"/>
      <c r="AL1" s="1215"/>
      <c r="AM1" s="1215"/>
      <c r="AN1" s="1215"/>
      <c r="AO1" s="1215"/>
      <c r="AP1" s="1215"/>
      <c r="AQ1" s="1215"/>
      <c r="AR1" s="1215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</row>
    <row r="2" spans="1:58" ht="12.75" x14ac:dyDescent="0.2"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</row>
    <row r="3" spans="1:58" ht="12.75" x14ac:dyDescent="0.2">
      <c r="C3" s="1" t="s">
        <v>50</v>
      </c>
      <c r="AG3" s="1" t="s">
        <v>50</v>
      </c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</row>
    <row r="4" spans="1:58" ht="12.75" x14ac:dyDescent="0.2">
      <c r="C4" s="1216" t="s">
        <v>0</v>
      </c>
      <c r="D4" s="1208" t="s">
        <v>1</v>
      </c>
      <c r="E4" s="1209" t="s">
        <v>2</v>
      </c>
      <c r="F4" s="1209"/>
      <c r="G4" s="1209"/>
      <c r="H4" s="1209"/>
      <c r="I4" s="1209"/>
      <c r="J4" s="1210"/>
      <c r="K4" s="1208" t="s">
        <v>370</v>
      </c>
      <c r="L4" s="1208" t="s">
        <v>371</v>
      </c>
      <c r="M4" s="1208" t="s">
        <v>4</v>
      </c>
      <c r="N4" s="1208" t="s">
        <v>5</v>
      </c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G4" s="1216" t="s">
        <v>0</v>
      </c>
      <c r="AH4" s="1208" t="s">
        <v>1</v>
      </c>
      <c r="AI4" s="1209" t="s">
        <v>2</v>
      </c>
      <c r="AJ4" s="1209"/>
      <c r="AK4" s="1209"/>
      <c r="AL4" s="1209"/>
      <c r="AM4" s="1209"/>
      <c r="AN4" s="1210"/>
      <c r="AO4" s="1208" t="s">
        <v>372</v>
      </c>
      <c r="AP4" s="1208" t="s">
        <v>373</v>
      </c>
      <c r="AQ4" s="1208" t="s">
        <v>4</v>
      </c>
      <c r="AR4" s="1208" t="s">
        <v>5</v>
      </c>
      <c r="AS4" s="340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</row>
    <row r="5" spans="1:58" ht="12.75" x14ac:dyDescent="0.2">
      <c r="C5" s="1216"/>
      <c r="D5" s="1208"/>
      <c r="E5" s="1208" t="s">
        <v>6</v>
      </c>
      <c r="F5" s="1211" t="s">
        <v>7</v>
      </c>
      <c r="G5" s="1211"/>
      <c r="H5" s="1211"/>
      <c r="I5" s="1211"/>
      <c r="J5" s="1208" t="s">
        <v>8</v>
      </c>
      <c r="K5" s="1208"/>
      <c r="L5" s="1208"/>
      <c r="M5" s="1208"/>
      <c r="N5" s="1208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G5" s="1216"/>
      <c r="AH5" s="1208"/>
      <c r="AI5" s="1208" t="s">
        <v>6</v>
      </c>
      <c r="AJ5" s="1211" t="s">
        <v>7</v>
      </c>
      <c r="AK5" s="1211"/>
      <c r="AL5" s="1211"/>
      <c r="AM5" s="1211"/>
      <c r="AN5" s="1208" t="s">
        <v>8</v>
      </c>
      <c r="AO5" s="1208"/>
      <c r="AP5" s="1208"/>
      <c r="AQ5" s="1208"/>
      <c r="AR5" s="1208"/>
      <c r="AS5" s="340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</row>
    <row r="6" spans="1:58" ht="12.75" customHeight="1" x14ac:dyDescent="0.2">
      <c r="C6" s="1216"/>
      <c r="D6" s="1208"/>
      <c r="E6" s="1210"/>
      <c r="F6" s="1208" t="s">
        <v>9</v>
      </c>
      <c r="G6" s="1209" t="s">
        <v>10</v>
      </c>
      <c r="H6" s="1210"/>
      <c r="I6" s="1210"/>
      <c r="J6" s="1210"/>
      <c r="K6" s="1208"/>
      <c r="L6" s="1208"/>
      <c r="M6" s="1208"/>
      <c r="N6" s="1208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40"/>
      <c r="AD6" s="340"/>
      <c r="AG6" s="1216"/>
      <c r="AH6" s="1208"/>
      <c r="AI6" s="1210"/>
      <c r="AJ6" s="1208" t="s">
        <v>9</v>
      </c>
      <c r="AK6" s="1209" t="s">
        <v>10</v>
      </c>
      <c r="AL6" s="1210"/>
      <c r="AM6" s="1210"/>
      <c r="AN6" s="1210"/>
      <c r="AO6" s="1208"/>
      <c r="AP6" s="1208"/>
      <c r="AQ6" s="1208"/>
      <c r="AR6" s="1208"/>
      <c r="AS6" s="340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</row>
    <row r="7" spans="1:58" ht="12.75" customHeight="1" x14ac:dyDescent="0.2">
      <c r="C7" s="1216"/>
      <c r="D7" s="1208"/>
      <c r="E7" s="1210"/>
      <c r="F7" s="1212"/>
      <c r="G7" s="1208" t="s">
        <v>11</v>
      </c>
      <c r="H7" s="1208" t="s">
        <v>12</v>
      </c>
      <c r="I7" s="1208" t="s">
        <v>13</v>
      </c>
      <c r="J7" s="1210"/>
      <c r="K7" s="1208"/>
      <c r="L7" s="1208"/>
      <c r="M7" s="1208"/>
      <c r="N7" s="1208"/>
      <c r="O7" s="340"/>
      <c r="P7" s="340"/>
      <c r="Q7" s="1208" t="s">
        <v>11</v>
      </c>
      <c r="R7" s="1208" t="s">
        <v>12</v>
      </c>
      <c r="S7" s="1208" t="s">
        <v>13</v>
      </c>
      <c r="T7" s="1214" t="s">
        <v>9</v>
      </c>
      <c r="U7" s="1214" t="s">
        <v>307</v>
      </c>
      <c r="V7" s="1214"/>
      <c r="W7" s="1214"/>
      <c r="X7" s="1214"/>
      <c r="Y7" s="1214"/>
      <c r="Z7" s="1214"/>
      <c r="AA7" s="1214"/>
      <c r="AB7" s="1214"/>
      <c r="AC7" s="340"/>
      <c r="AD7" s="340"/>
      <c r="AG7" s="1216"/>
      <c r="AH7" s="1208"/>
      <c r="AI7" s="1210"/>
      <c r="AJ7" s="1212"/>
      <c r="AK7" s="1208" t="s">
        <v>11</v>
      </c>
      <c r="AL7" s="1208" t="s">
        <v>12</v>
      </c>
      <c r="AM7" s="1208" t="s">
        <v>13</v>
      </c>
      <c r="AN7" s="1210"/>
      <c r="AO7" s="1208"/>
      <c r="AP7" s="1208"/>
      <c r="AQ7" s="1208"/>
      <c r="AR7" s="1208"/>
      <c r="AS7" s="340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</row>
    <row r="8" spans="1:58" ht="12.75" x14ac:dyDescent="0.2">
      <c r="C8" s="1216"/>
      <c r="D8" s="1208"/>
      <c r="E8" s="1210"/>
      <c r="F8" s="1212"/>
      <c r="G8" s="1208"/>
      <c r="H8" s="1208"/>
      <c r="I8" s="1208"/>
      <c r="J8" s="1210"/>
      <c r="K8" s="1208"/>
      <c r="L8" s="1208"/>
      <c r="M8" s="1208"/>
      <c r="N8" s="1208"/>
      <c r="O8" s="340"/>
      <c r="P8" s="340"/>
      <c r="Q8" s="1208"/>
      <c r="R8" s="1208"/>
      <c r="S8" s="1208"/>
      <c r="T8" s="1214"/>
      <c r="U8" s="1214"/>
      <c r="V8" s="1214"/>
      <c r="W8" s="1214"/>
      <c r="X8" s="1214"/>
      <c r="Y8" s="1214"/>
      <c r="Z8" s="1214"/>
      <c r="AA8" s="1214"/>
      <c r="AB8" s="1214"/>
      <c r="AC8" s="340"/>
      <c r="AD8" s="340"/>
      <c r="AG8" s="1216"/>
      <c r="AH8" s="1208"/>
      <c r="AI8" s="1210"/>
      <c r="AJ8" s="1212"/>
      <c r="AK8" s="1208"/>
      <c r="AL8" s="1208"/>
      <c r="AM8" s="1208"/>
      <c r="AN8" s="1210"/>
      <c r="AO8" s="1208"/>
      <c r="AP8" s="1208"/>
      <c r="AQ8" s="1208"/>
      <c r="AR8" s="1208"/>
      <c r="AS8" s="340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</row>
    <row r="9" spans="1:58" x14ac:dyDescent="0.25">
      <c r="C9" s="1216"/>
      <c r="D9" s="1208"/>
      <c r="E9" s="1210"/>
      <c r="F9" s="1212"/>
      <c r="G9" s="1208"/>
      <c r="H9" s="1208"/>
      <c r="I9" s="1208"/>
      <c r="J9" s="1210"/>
      <c r="K9" s="1208"/>
      <c r="L9" s="1208"/>
      <c r="M9" s="1208"/>
      <c r="N9" s="1208"/>
      <c r="O9" s="340"/>
      <c r="P9" s="340"/>
      <c r="Q9" s="1208"/>
      <c r="R9" s="1208"/>
      <c r="S9" s="1208"/>
      <c r="T9" s="1214"/>
      <c r="U9" s="1214" t="s">
        <v>308</v>
      </c>
      <c r="V9" s="1214"/>
      <c r="W9" s="1214" t="s">
        <v>309</v>
      </c>
      <c r="X9" s="1214"/>
      <c r="Y9" s="1214" t="s">
        <v>310</v>
      </c>
      <c r="Z9" s="1214"/>
      <c r="AA9" s="287" t="s">
        <v>311</v>
      </c>
      <c r="AB9" s="287"/>
      <c r="AC9" s="340"/>
      <c r="AD9" s="340"/>
      <c r="AG9" s="1216"/>
      <c r="AH9" s="1208"/>
      <c r="AI9" s="1210"/>
      <c r="AJ9" s="1212"/>
      <c r="AK9" s="1208"/>
      <c r="AL9" s="1208"/>
      <c r="AM9" s="1208"/>
      <c r="AN9" s="1210"/>
      <c r="AO9" s="1208"/>
      <c r="AP9" s="1208"/>
      <c r="AQ9" s="1208"/>
      <c r="AR9" s="1208"/>
      <c r="AS9" s="340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</row>
    <row r="10" spans="1:58" x14ac:dyDescent="0.25">
      <c r="C10" s="1216"/>
      <c r="D10" s="1208"/>
      <c r="E10" s="1210"/>
      <c r="F10" s="1212"/>
      <c r="G10" s="1208"/>
      <c r="H10" s="1208"/>
      <c r="I10" s="1208"/>
      <c r="J10" s="1210"/>
      <c r="K10" s="1208"/>
      <c r="L10" s="1208"/>
      <c r="M10" s="1208"/>
      <c r="N10" s="1208"/>
      <c r="O10" s="340"/>
      <c r="P10" s="340"/>
      <c r="Q10" s="1208"/>
      <c r="R10" s="1208"/>
      <c r="S10" s="1208"/>
      <c r="T10" s="287"/>
      <c r="U10" s="287" t="s">
        <v>312</v>
      </c>
      <c r="V10" s="287" t="s">
        <v>113</v>
      </c>
      <c r="W10" s="287" t="s">
        <v>312</v>
      </c>
      <c r="X10" s="287" t="s">
        <v>113</v>
      </c>
      <c r="Y10" s="287" t="s">
        <v>312</v>
      </c>
      <c r="Z10" s="287" t="s">
        <v>113</v>
      </c>
      <c r="AA10" s="58" t="s">
        <v>312</v>
      </c>
      <c r="AB10" s="58" t="s">
        <v>113</v>
      </c>
      <c r="AC10" s="340"/>
      <c r="AD10" s="340"/>
      <c r="AG10" s="1216"/>
      <c r="AH10" s="1208"/>
      <c r="AI10" s="1210"/>
      <c r="AJ10" s="1212"/>
      <c r="AK10" s="1208"/>
      <c r="AL10" s="1208"/>
      <c r="AM10" s="1208"/>
      <c r="AN10" s="1210"/>
      <c r="AO10" s="1208"/>
      <c r="AP10" s="1208"/>
      <c r="AQ10" s="1208"/>
      <c r="AR10" s="1208"/>
      <c r="AS10" s="340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</row>
    <row r="11" spans="1:58" x14ac:dyDescent="0.25">
      <c r="A11" s="44" t="s">
        <v>16</v>
      </c>
      <c r="B11" s="44" t="s">
        <v>14</v>
      </c>
      <c r="C11" s="118" t="s">
        <v>15</v>
      </c>
      <c r="D11" s="278">
        <v>2.5</v>
      </c>
      <c r="E11" s="188">
        <f>D11*30</f>
        <v>75</v>
      </c>
      <c r="F11" s="188">
        <f>G11+H11+I11</f>
        <v>4</v>
      </c>
      <c r="G11" s="188"/>
      <c r="H11" s="188"/>
      <c r="I11" s="188">
        <v>4</v>
      </c>
      <c r="J11" s="188">
        <f>E11-F11</f>
        <v>71</v>
      </c>
      <c r="K11" s="187">
        <v>4</v>
      </c>
      <c r="L11" s="187"/>
      <c r="M11" s="188" t="s">
        <v>16</v>
      </c>
      <c r="N11" s="187"/>
      <c r="O11" s="341" t="s">
        <v>59</v>
      </c>
      <c r="P11" s="341"/>
      <c r="Q11" s="288"/>
      <c r="R11" s="288"/>
      <c r="S11" s="288" t="s">
        <v>313</v>
      </c>
      <c r="T11" s="289" t="s">
        <v>313</v>
      </c>
      <c r="U11" s="287"/>
      <c r="V11" s="287"/>
      <c r="W11" s="287"/>
      <c r="X11" s="287"/>
      <c r="Y11" s="287">
        <v>4</v>
      </c>
      <c r="Z11" s="287"/>
      <c r="AA11" s="287">
        <f>U11+W11+Y11</f>
        <v>4</v>
      </c>
      <c r="AB11" s="287">
        <f>V11+X11+Z11</f>
        <v>0</v>
      </c>
      <c r="AC11" s="341"/>
      <c r="AD11" t="s">
        <v>374</v>
      </c>
      <c r="AE11" s="44" t="s">
        <v>16</v>
      </c>
      <c r="AF11" s="44" t="s">
        <v>14</v>
      </c>
      <c r="AG11" s="118" t="s">
        <v>15</v>
      </c>
      <c r="AH11" s="278">
        <v>2.5</v>
      </c>
      <c r="AI11" s="188">
        <f>AH11*30</f>
        <v>75</v>
      </c>
      <c r="AJ11" s="188">
        <f>AK11+AL11+AM11</f>
        <v>4</v>
      </c>
      <c r="AK11" s="188"/>
      <c r="AL11" s="188"/>
      <c r="AM11" s="188">
        <v>4</v>
      </c>
      <c r="AN11" s="188">
        <f>AI11-AJ11</f>
        <v>71</v>
      </c>
      <c r="AO11" s="187">
        <v>4</v>
      </c>
      <c r="AP11" s="187"/>
      <c r="AQ11" s="188" t="s">
        <v>16</v>
      </c>
      <c r="AR11" s="187"/>
      <c r="AS11" s="341" t="s">
        <v>59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</row>
    <row r="12" spans="1:58" x14ac:dyDescent="0.25">
      <c r="A12" s="44" t="s">
        <v>16</v>
      </c>
      <c r="B12" s="44" t="s">
        <v>14</v>
      </c>
      <c r="C12" s="46"/>
      <c r="D12" s="158"/>
      <c r="E12" s="159"/>
      <c r="F12" s="159"/>
      <c r="G12" s="159"/>
      <c r="H12" s="159"/>
      <c r="I12" s="159"/>
      <c r="J12" s="159"/>
      <c r="K12" s="158"/>
      <c r="L12" s="158"/>
      <c r="M12" s="159"/>
      <c r="N12" s="158"/>
      <c r="O12" s="341" t="s">
        <v>59</v>
      </c>
      <c r="P12" s="341"/>
      <c r="Q12" s="290"/>
      <c r="R12" s="290"/>
      <c r="S12" s="290"/>
      <c r="T12" s="287"/>
      <c r="U12" s="287"/>
      <c r="V12" s="287"/>
      <c r="W12" s="287"/>
      <c r="X12" s="287"/>
      <c r="Y12" s="287"/>
      <c r="Z12" s="287"/>
      <c r="AA12" s="287">
        <f t="shared" ref="AA12:AB18" si="0">U12+W12+Y12</f>
        <v>0</v>
      </c>
      <c r="AB12" s="287">
        <f t="shared" si="0"/>
        <v>0</v>
      </c>
      <c r="AC12" s="341"/>
      <c r="AD12"/>
      <c r="AE12" s="44" t="s">
        <v>16</v>
      </c>
      <c r="AF12" s="44" t="s">
        <v>14</v>
      </c>
      <c r="AG12" s="46"/>
      <c r="AH12" s="158"/>
      <c r="AI12" s="159"/>
      <c r="AJ12" s="159"/>
      <c r="AK12" s="159"/>
      <c r="AL12" s="159"/>
      <c r="AM12" s="159"/>
      <c r="AN12" s="159"/>
      <c r="AO12" s="158"/>
      <c r="AP12" s="158"/>
      <c r="AQ12" s="159"/>
      <c r="AR12" s="158"/>
      <c r="AS12" s="341" t="s">
        <v>59</v>
      </c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</row>
    <row r="13" spans="1:58" x14ac:dyDescent="0.25">
      <c r="A13" s="44" t="s">
        <v>16</v>
      </c>
      <c r="B13" s="44" t="s">
        <v>14</v>
      </c>
      <c r="C13" s="118" t="s">
        <v>52</v>
      </c>
      <c r="D13" s="158">
        <v>8</v>
      </c>
      <c r="E13" s="188">
        <f t="shared" ref="E13:E16" si="1">D13*30</f>
        <v>240</v>
      </c>
      <c r="F13" s="188">
        <f t="shared" ref="F13:F16" si="2">G13+H13+I13</f>
        <v>8</v>
      </c>
      <c r="G13" s="188">
        <v>8</v>
      </c>
      <c r="H13" s="188"/>
      <c r="I13" s="188">
        <v>0</v>
      </c>
      <c r="J13" s="188">
        <f t="shared" ref="J13:J16" si="3">E13-F13</f>
        <v>232</v>
      </c>
      <c r="K13" s="187">
        <v>8</v>
      </c>
      <c r="L13" s="187"/>
      <c r="M13" s="188" t="s">
        <v>18</v>
      </c>
      <c r="N13" s="187"/>
      <c r="O13" s="341" t="s">
        <v>59</v>
      </c>
      <c r="P13" s="341"/>
      <c r="Q13" s="288" t="s">
        <v>314</v>
      </c>
      <c r="R13" s="288"/>
      <c r="S13" s="288"/>
      <c r="T13" s="289" t="s">
        <v>314</v>
      </c>
      <c r="U13" s="287">
        <v>8</v>
      </c>
      <c r="V13" s="287"/>
      <c r="W13" s="287"/>
      <c r="X13" s="287"/>
      <c r="Y13" s="287"/>
      <c r="Z13" s="287"/>
      <c r="AA13" s="287">
        <f t="shared" si="0"/>
        <v>8</v>
      </c>
      <c r="AB13" s="287">
        <f t="shared" si="0"/>
        <v>0</v>
      </c>
      <c r="AC13" s="341"/>
      <c r="AD13" t="s">
        <v>375</v>
      </c>
      <c r="AE13" s="44" t="s">
        <v>16</v>
      </c>
      <c r="AF13" s="44" t="s">
        <v>14</v>
      </c>
      <c r="AG13" s="118" t="s">
        <v>52</v>
      </c>
      <c r="AH13" s="158">
        <v>8</v>
      </c>
      <c r="AI13" s="188">
        <f t="shared" ref="AI13:AI16" si="4">AH13*30</f>
        <v>240</v>
      </c>
      <c r="AJ13" s="188">
        <f t="shared" ref="AJ13:AJ16" si="5">AK13+AL13+AM13</f>
        <v>8</v>
      </c>
      <c r="AK13" s="188">
        <v>8</v>
      </c>
      <c r="AL13" s="188"/>
      <c r="AM13" s="188">
        <v>0</v>
      </c>
      <c r="AN13" s="188">
        <f t="shared" ref="AN13:AN16" si="6">AI13-AJ13</f>
        <v>232</v>
      </c>
      <c r="AO13" s="187">
        <v>8</v>
      </c>
      <c r="AP13" s="187"/>
      <c r="AQ13" s="188" t="s">
        <v>18</v>
      </c>
      <c r="AR13" s="187"/>
      <c r="AS13" s="341" t="s">
        <v>59</v>
      </c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</row>
    <row r="14" spans="1:58" x14ac:dyDescent="0.25">
      <c r="A14" s="44" t="s">
        <v>16</v>
      </c>
      <c r="B14" s="44" t="s">
        <v>14</v>
      </c>
      <c r="C14" s="118" t="s">
        <v>19</v>
      </c>
      <c r="D14" s="158">
        <v>7</v>
      </c>
      <c r="E14" s="188">
        <f t="shared" si="1"/>
        <v>210</v>
      </c>
      <c r="F14" s="188">
        <f t="shared" si="2"/>
        <v>20</v>
      </c>
      <c r="G14" s="188">
        <v>12</v>
      </c>
      <c r="H14" s="188"/>
      <c r="I14" s="188">
        <v>8</v>
      </c>
      <c r="J14" s="188">
        <f t="shared" si="3"/>
        <v>190</v>
      </c>
      <c r="K14" s="187">
        <v>16</v>
      </c>
      <c r="L14" s="187">
        <v>4</v>
      </c>
      <c r="M14" s="188" t="s">
        <v>18</v>
      </c>
      <c r="N14" s="187"/>
      <c r="O14" s="341" t="s">
        <v>59</v>
      </c>
      <c r="P14" s="341"/>
      <c r="Q14" s="288" t="s">
        <v>315</v>
      </c>
      <c r="R14" s="288"/>
      <c r="S14" s="288" t="s">
        <v>316</v>
      </c>
      <c r="T14" s="288" t="s">
        <v>317</v>
      </c>
      <c r="U14" s="287">
        <v>12</v>
      </c>
      <c r="V14" s="287"/>
      <c r="W14" s="287"/>
      <c r="X14" s="287"/>
      <c r="Y14" s="287">
        <v>4</v>
      </c>
      <c r="Z14" s="287">
        <v>4</v>
      </c>
      <c r="AA14" s="287">
        <f t="shared" si="0"/>
        <v>16</v>
      </c>
      <c r="AB14" s="287">
        <f t="shared" si="0"/>
        <v>4</v>
      </c>
      <c r="AC14" s="341"/>
      <c r="AD14" t="s">
        <v>376</v>
      </c>
      <c r="AE14" s="44" t="s">
        <v>16</v>
      </c>
      <c r="AF14" s="44" t="s">
        <v>14</v>
      </c>
      <c r="AG14" s="118" t="s">
        <v>19</v>
      </c>
      <c r="AH14" s="158">
        <v>7</v>
      </c>
      <c r="AI14" s="188">
        <f t="shared" si="4"/>
        <v>210</v>
      </c>
      <c r="AJ14" s="188">
        <f t="shared" si="5"/>
        <v>20</v>
      </c>
      <c r="AK14" s="188">
        <v>12</v>
      </c>
      <c r="AL14" s="188"/>
      <c r="AM14" s="188">
        <v>8</v>
      </c>
      <c r="AN14" s="188">
        <f t="shared" si="6"/>
        <v>190</v>
      </c>
      <c r="AO14" s="187">
        <v>16</v>
      </c>
      <c r="AP14" s="187">
        <v>4</v>
      </c>
      <c r="AQ14" s="188" t="s">
        <v>18</v>
      </c>
      <c r="AR14" s="187"/>
      <c r="AS14" s="341" t="s">
        <v>59</v>
      </c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</row>
    <row r="15" spans="1:58" x14ac:dyDescent="0.25">
      <c r="A15" s="44" t="s">
        <v>16</v>
      </c>
      <c r="B15" s="44" t="s">
        <v>14</v>
      </c>
      <c r="C15" s="118" t="s">
        <v>20</v>
      </c>
      <c r="D15" s="158">
        <v>5</v>
      </c>
      <c r="E15" s="188">
        <f t="shared" si="1"/>
        <v>150</v>
      </c>
      <c r="F15" s="188">
        <f t="shared" si="2"/>
        <v>12</v>
      </c>
      <c r="G15" s="188">
        <v>8</v>
      </c>
      <c r="H15" s="188"/>
      <c r="I15" s="188">
        <v>4</v>
      </c>
      <c r="J15" s="188">
        <f t="shared" si="3"/>
        <v>138</v>
      </c>
      <c r="K15" s="187">
        <v>8</v>
      </c>
      <c r="L15" s="187">
        <v>4</v>
      </c>
      <c r="M15" s="188" t="s">
        <v>18</v>
      </c>
      <c r="N15" s="187"/>
      <c r="O15" s="341" t="s">
        <v>56</v>
      </c>
      <c r="P15" s="341"/>
      <c r="Q15" s="288" t="s">
        <v>314</v>
      </c>
      <c r="R15" s="288"/>
      <c r="S15" s="288" t="s">
        <v>318</v>
      </c>
      <c r="T15" s="288" t="s">
        <v>319</v>
      </c>
      <c r="U15" s="287">
        <v>8</v>
      </c>
      <c r="V15" s="287"/>
      <c r="W15" s="287"/>
      <c r="X15" s="287"/>
      <c r="Y15" s="287"/>
      <c r="Z15" s="287">
        <v>4</v>
      </c>
      <c r="AA15" s="287">
        <f t="shared" si="0"/>
        <v>8</v>
      </c>
      <c r="AB15" s="287">
        <f t="shared" si="0"/>
        <v>4</v>
      </c>
      <c r="AC15" s="341"/>
      <c r="AD15" t="s">
        <v>377</v>
      </c>
      <c r="AE15" s="44" t="s">
        <v>16</v>
      </c>
      <c r="AF15" s="44" t="s">
        <v>14</v>
      </c>
      <c r="AG15" s="118" t="s">
        <v>20</v>
      </c>
      <c r="AH15" s="158">
        <v>5</v>
      </c>
      <c r="AI15" s="188">
        <f t="shared" si="4"/>
        <v>150</v>
      </c>
      <c r="AJ15" s="188">
        <f t="shared" si="5"/>
        <v>12</v>
      </c>
      <c r="AK15" s="188">
        <v>8</v>
      </c>
      <c r="AL15" s="188"/>
      <c r="AM15" s="188">
        <v>4</v>
      </c>
      <c r="AN15" s="188">
        <f t="shared" si="6"/>
        <v>138</v>
      </c>
      <c r="AO15" s="187">
        <v>8</v>
      </c>
      <c r="AP15" s="187">
        <v>4</v>
      </c>
      <c r="AQ15" s="188" t="s">
        <v>18</v>
      </c>
      <c r="AR15" s="187"/>
      <c r="AS15" s="341" t="s">
        <v>56</v>
      </c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</row>
    <row r="16" spans="1:58" x14ac:dyDescent="0.25">
      <c r="A16" s="44" t="s">
        <v>16</v>
      </c>
      <c r="B16" s="44" t="s">
        <v>14</v>
      </c>
      <c r="C16" s="118" t="s">
        <v>21</v>
      </c>
      <c r="D16" s="158">
        <v>7.5</v>
      </c>
      <c r="E16" s="188">
        <f t="shared" si="1"/>
        <v>225</v>
      </c>
      <c r="F16" s="188">
        <f t="shared" si="2"/>
        <v>16</v>
      </c>
      <c r="G16" s="188">
        <v>8</v>
      </c>
      <c r="H16" s="188">
        <v>8</v>
      </c>
      <c r="I16" s="188"/>
      <c r="J16" s="188">
        <f t="shared" si="3"/>
        <v>209</v>
      </c>
      <c r="K16" s="187">
        <v>12</v>
      </c>
      <c r="L16" s="187">
        <v>4</v>
      </c>
      <c r="M16" s="188" t="s">
        <v>29</v>
      </c>
      <c r="N16" s="187"/>
      <c r="O16" s="341" t="s">
        <v>59</v>
      </c>
      <c r="P16" s="341"/>
      <c r="Q16" s="288" t="s">
        <v>314</v>
      </c>
      <c r="R16" s="288" t="s">
        <v>316</v>
      </c>
      <c r="S16" s="288"/>
      <c r="T16" s="288" t="s">
        <v>320</v>
      </c>
      <c r="U16" s="287">
        <v>8</v>
      </c>
      <c r="V16" s="287"/>
      <c r="W16" s="287"/>
      <c r="X16" s="287"/>
      <c r="Y16" s="287">
        <v>4</v>
      </c>
      <c r="Z16" s="287">
        <v>4</v>
      </c>
      <c r="AA16" s="287">
        <f t="shared" si="0"/>
        <v>12</v>
      </c>
      <c r="AB16" s="287">
        <f t="shared" si="0"/>
        <v>4</v>
      </c>
      <c r="AC16" s="341"/>
      <c r="AD16" t="s">
        <v>378</v>
      </c>
      <c r="AE16" s="44" t="s">
        <v>16</v>
      </c>
      <c r="AF16" s="44" t="s">
        <v>14</v>
      </c>
      <c r="AG16" s="118" t="s">
        <v>21</v>
      </c>
      <c r="AH16" s="158">
        <v>7.5</v>
      </c>
      <c r="AI16" s="188">
        <f t="shared" si="4"/>
        <v>225</v>
      </c>
      <c r="AJ16" s="188">
        <f t="shared" si="5"/>
        <v>16</v>
      </c>
      <c r="AK16" s="188">
        <v>8</v>
      </c>
      <c r="AL16" s="188">
        <v>8</v>
      </c>
      <c r="AM16" s="188"/>
      <c r="AN16" s="188">
        <f t="shared" si="6"/>
        <v>209</v>
      </c>
      <c r="AO16" s="187">
        <v>12</v>
      </c>
      <c r="AP16" s="187">
        <v>4</v>
      </c>
      <c r="AQ16" s="188" t="s">
        <v>29</v>
      </c>
      <c r="AR16" s="187"/>
      <c r="AS16" s="341" t="s">
        <v>59</v>
      </c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</row>
    <row r="17" spans="1:58" x14ac:dyDescent="0.25">
      <c r="A17" s="44" t="s">
        <v>16</v>
      </c>
      <c r="B17" s="44" t="s">
        <v>14</v>
      </c>
      <c r="C17" s="46"/>
      <c r="D17" s="158"/>
      <c r="E17" s="159"/>
      <c r="F17" s="159"/>
      <c r="G17" s="159"/>
      <c r="H17" s="159"/>
      <c r="I17" s="159"/>
      <c r="J17" s="159"/>
      <c r="K17" s="158"/>
      <c r="L17" s="158"/>
      <c r="M17" s="159"/>
      <c r="N17" s="158"/>
      <c r="O17" s="341"/>
      <c r="P17" s="341"/>
      <c r="Q17" s="290"/>
      <c r="R17" s="290"/>
      <c r="S17" s="290"/>
      <c r="T17" s="290"/>
      <c r="U17" s="287"/>
      <c r="V17" s="287"/>
      <c r="W17" s="287"/>
      <c r="X17" s="287"/>
      <c r="Y17" s="287"/>
      <c r="Z17" s="287"/>
      <c r="AA17" s="287">
        <f t="shared" si="0"/>
        <v>0</v>
      </c>
      <c r="AB17" s="287">
        <f t="shared" si="0"/>
        <v>0</v>
      </c>
      <c r="AC17" s="341"/>
      <c r="AD17"/>
      <c r="AE17" s="44" t="s">
        <v>16</v>
      </c>
      <c r="AF17" s="44" t="s">
        <v>14</v>
      </c>
      <c r="AG17" s="46"/>
      <c r="AH17" s="158"/>
      <c r="AI17" s="159"/>
      <c r="AJ17" s="159"/>
      <c r="AK17" s="159"/>
      <c r="AL17" s="159"/>
      <c r="AM17" s="159"/>
      <c r="AN17" s="159"/>
      <c r="AO17" s="158"/>
      <c r="AP17" s="158"/>
      <c r="AQ17" s="159"/>
      <c r="AR17" s="158"/>
      <c r="AS17" s="341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</row>
    <row r="18" spans="1:58" x14ac:dyDescent="0.25">
      <c r="C18" s="35" t="s">
        <v>22</v>
      </c>
      <c r="D18" s="279">
        <f t="shared" ref="D18:L18" si="7">SUM(D11:D17)</f>
        <v>30</v>
      </c>
      <c r="E18" s="308">
        <f t="shared" si="7"/>
        <v>900</v>
      </c>
      <c r="F18" s="308">
        <f t="shared" si="7"/>
        <v>60</v>
      </c>
      <c r="G18" s="308">
        <f t="shared" si="7"/>
        <v>36</v>
      </c>
      <c r="H18" s="308">
        <f t="shared" si="7"/>
        <v>8</v>
      </c>
      <c r="I18" s="308">
        <f t="shared" si="7"/>
        <v>16</v>
      </c>
      <c r="J18" s="308">
        <f t="shared" si="7"/>
        <v>840</v>
      </c>
      <c r="K18" s="308">
        <f t="shared" si="7"/>
        <v>48</v>
      </c>
      <c r="L18" s="308">
        <f t="shared" si="7"/>
        <v>12</v>
      </c>
      <c r="M18" s="308"/>
      <c r="N18" s="308"/>
      <c r="O18" s="3"/>
      <c r="P18" s="3"/>
      <c r="Q18" s="290"/>
      <c r="R18" s="290"/>
      <c r="S18" s="290"/>
      <c r="T18" s="290"/>
      <c r="U18" s="287">
        <f>SUM(U11:U17)</f>
        <v>36</v>
      </c>
      <c r="V18" s="287">
        <f t="shared" ref="V18:Z18" si="8">SUM(V11:V17)</f>
        <v>0</v>
      </c>
      <c r="W18" s="287">
        <f t="shared" si="8"/>
        <v>0</v>
      </c>
      <c r="X18" s="287">
        <f t="shared" si="8"/>
        <v>0</v>
      </c>
      <c r="Y18" s="287">
        <f t="shared" si="8"/>
        <v>12</v>
      </c>
      <c r="Z18" s="287">
        <f t="shared" si="8"/>
        <v>12</v>
      </c>
      <c r="AA18" s="287">
        <f t="shared" si="0"/>
        <v>48</v>
      </c>
      <c r="AB18" s="287">
        <f t="shared" si="0"/>
        <v>12</v>
      </c>
      <c r="AC18" s="3"/>
      <c r="AD18" s="3"/>
      <c r="AG18" s="35" t="s">
        <v>22</v>
      </c>
      <c r="AH18" s="279">
        <f t="shared" ref="AH18:AO18" si="9">SUM(AH11:AH17)</f>
        <v>30</v>
      </c>
      <c r="AI18" s="308">
        <f t="shared" si="9"/>
        <v>900</v>
      </c>
      <c r="AJ18" s="308">
        <f t="shared" si="9"/>
        <v>60</v>
      </c>
      <c r="AK18" s="308">
        <f t="shared" si="9"/>
        <v>36</v>
      </c>
      <c r="AL18" s="308">
        <f t="shared" si="9"/>
        <v>8</v>
      </c>
      <c r="AM18" s="308">
        <f t="shared" si="9"/>
        <v>16</v>
      </c>
      <c r="AN18" s="308">
        <f t="shared" si="9"/>
        <v>840</v>
      </c>
      <c r="AO18" s="308">
        <f t="shared" si="9"/>
        <v>48</v>
      </c>
      <c r="AP18" s="308"/>
      <c r="AQ18" s="308"/>
      <c r="AR18" s="308"/>
      <c r="AS18" s="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</row>
    <row r="19" spans="1:58" ht="12.75" x14ac:dyDescent="0.2">
      <c r="C19" s="2" t="s">
        <v>23</v>
      </c>
      <c r="D19" s="3">
        <f>30-D18</f>
        <v>0</v>
      </c>
      <c r="E19" s="3"/>
      <c r="F19" s="3"/>
      <c r="G19" s="3"/>
      <c r="H19" s="3"/>
      <c r="I19" s="3"/>
      <c r="J19" s="3"/>
      <c r="K19" s="3"/>
      <c r="L19" s="3"/>
      <c r="M19" s="3"/>
      <c r="AG19" s="2" t="s">
        <v>23</v>
      </c>
      <c r="AH19" s="3">
        <f>30-AH18</f>
        <v>0</v>
      </c>
      <c r="AI19" s="3"/>
      <c r="AJ19" s="3"/>
      <c r="AK19" s="3"/>
      <c r="AL19" s="3"/>
      <c r="AM19" s="3"/>
      <c r="AN19" s="3"/>
      <c r="AO19" s="3"/>
      <c r="AP19" s="3"/>
      <c r="AQ19" s="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</row>
    <row r="20" spans="1:58" x14ac:dyDescent="0.25">
      <c r="AS20" s="43"/>
    </row>
    <row r="21" spans="1:58" ht="12.75" x14ac:dyDescent="0.2">
      <c r="C21" s="1" t="s">
        <v>24</v>
      </c>
      <c r="AG21" s="1" t="s">
        <v>24</v>
      </c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</row>
    <row r="22" spans="1:58" ht="12.75" customHeight="1" x14ac:dyDescent="0.2">
      <c r="C22" s="1216" t="s">
        <v>0</v>
      </c>
      <c r="D22" s="1208" t="s">
        <v>1</v>
      </c>
      <c r="E22" s="1209" t="s">
        <v>2</v>
      </c>
      <c r="F22" s="1209"/>
      <c r="G22" s="1209"/>
      <c r="H22" s="1209"/>
      <c r="I22" s="1209"/>
      <c r="J22" s="1210"/>
      <c r="K22" s="1208" t="s">
        <v>370</v>
      </c>
      <c r="L22" s="1208" t="s">
        <v>371</v>
      </c>
      <c r="M22" s="1208" t="s">
        <v>4</v>
      </c>
      <c r="N22" s="1208" t="s">
        <v>5</v>
      </c>
      <c r="O22" s="340"/>
      <c r="P22" s="340"/>
      <c r="Q22" s="340"/>
      <c r="R22" s="340"/>
      <c r="S22" s="340"/>
      <c r="T22" s="340"/>
      <c r="U22" s="340"/>
      <c r="V22" s="340"/>
      <c r="W22" s="340"/>
      <c r="X22" s="340"/>
      <c r="Y22" s="340"/>
      <c r="Z22" s="340"/>
      <c r="AA22" s="340"/>
      <c r="AB22" s="340"/>
      <c r="AC22" s="340"/>
      <c r="AD22" s="340"/>
      <c r="AG22" s="1216" t="s">
        <v>0</v>
      </c>
      <c r="AH22" s="1208" t="s">
        <v>1</v>
      </c>
      <c r="AI22" s="1209" t="s">
        <v>2</v>
      </c>
      <c r="AJ22" s="1209"/>
      <c r="AK22" s="1209"/>
      <c r="AL22" s="1209"/>
      <c r="AM22" s="1209"/>
      <c r="AN22" s="1210"/>
      <c r="AO22" s="1208" t="s">
        <v>372</v>
      </c>
      <c r="AP22" s="1208" t="s">
        <v>373</v>
      </c>
      <c r="AQ22" s="1208" t="s">
        <v>4</v>
      </c>
      <c r="AR22" s="1208" t="s">
        <v>5</v>
      </c>
      <c r="AS22" s="340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</row>
    <row r="23" spans="1:58" ht="12.75" x14ac:dyDescent="0.2">
      <c r="C23" s="1216"/>
      <c r="D23" s="1208"/>
      <c r="E23" s="1208" t="s">
        <v>6</v>
      </c>
      <c r="F23" s="1211" t="s">
        <v>7</v>
      </c>
      <c r="G23" s="1211"/>
      <c r="H23" s="1211"/>
      <c r="I23" s="1211"/>
      <c r="J23" s="1208" t="s">
        <v>25</v>
      </c>
      <c r="K23" s="1208"/>
      <c r="L23" s="1208"/>
      <c r="M23" s="1208"/>
      <c r="N23" s="1208"/>
      <c r="O23" s="340"/>
      <c r="P23" s="340"/>
      <c r="Q23" s="1208" t="s">
        <v>11</v>
      </c>
      <c r="R23" s="1208" t="s">
        <v>12</v>
      </c>
      <c r="S23" s="1208" t="s">
        <v>13</v>
      </c>
      <c r="T23" s="1214" t="s">
        <v>9</v>
      </c>
      <c r="U23" s="1214" t="s">
        <v>307</v>
      </c>
      <c r="V23" s="1214"/>
      <c r="W23" s="1214"/>
      <c r="X23" s="1214"/>
      <c r="Y23" s="1214"/>
      <c r="Z23" s="1214"/>
      <c r="AA23" s="1214"/>
      <c r="AB23" s="1214"/>
      <c r="AC23" s="340"/>
      <c r="AD23" s="340"/>
      <c r="AG23" s="1216"/>
      <c r="AH23" s="1208"/>
      <c r="AI23" s="1208" t="s">
        <v>6</v>
      </c>
      <c r="AJ23" s="1211" t="s">
        <v>7</v>
      </c>
      <c r="AK23" s="1211"/>
      <c r="AL23" s="1211"/>
      <c r="AM23" s="1211"/>
      <c r="AN23" s="1208" t="s">
        <v>25</v>
      </c>
      <c r="AO23" s="1208"/>
      <c r="AP23" s="1208"/>
      <c r="AQ23" s="1208"/>
      <c r="AR23" s="1208"/>
      <c r="AS23" s="340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</row>
    <row r="24" spans="1:58" ht="12.75" x14ac:dyDescent="0.2">
      <c r="C24" s="1216"/>
      <c r="D24" s="1208"/>
      <c r="E24" s="1210"/>
      <c r="F24" s="1208" t="s">
        <v>9</v>
      </c>
      <c r="G24" s="1209" t="s">
        <v>10</v>
      </c>
      <c r="H24" s="1210"/>
      <c r="I24" s="1210"/>
      <c r="J24" s="1210"/>
      <c r="K24" s="1208"/>
      <c r="L24" s="1208"/>
      <c r="M24" s="1208"/>
      <c r="N24" s="1208"/>
      <c r="O24" s="340"/>
      <c r="P24" s="340"/>
      <c r="Q24" s="1208"/>
      <c r="R24" s="1208"/>
      <c r="S24" s="1208"/>
      <c r="T24" s="1214"/>
      <c r="U24" s="1214"/>
      <c r="V24" s="1214"/>
      <c r="W24" s="1214"/>
      <c r="X24" s="1214"/>
      <c r="Y24" s="1214"/>
      <c r="Z24" s="1214"/>
      <c r="AA24" s="1214"/>
      <c r="AB24" s="1214"/>
      <c r="AC24" s="340"/>
      <c r="AD24" s="340"/>
      <c r="AG24" s="1216"/>
      <c r="AH24" s="1208"/>
      <c r="AI24" s="1210"/>
      <c r="AJ24" s="1208" t="s">
        <v>9</v>
      </c>
      <c r="AK24" s="1209" t="s">
        <v>10</v>
      </c>
      <c r="AL24" s="1210"/>
      <c r="AM24" s="1210"/>
      <c r="AN24" s="1210"/>
      <c r="AO24" s="1208"/>
      <c r="AP24" s="1208"/>
      <c r="AQ24" s="1208"/>
      <c r="AR24" s="1208"/>
      <c r="AS24" s="340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</row>
    <row r="25" spans="1:58" x14ac:dyDescent="0.25">
      <c r="C25" s="1216"/>
      <c r="D25" s="1208"/>
      <c r="E25" s="1210"/>
      <c r="F25" s="1212"/>
      <c r="G25" s="1208" t="s">
        <v>11</v>
      </c>
      <c r="H25" s="1208" t="s">
        <v>12</v>
      </c>
      <c r="I25" s="1208" t="s">
        <v>13</v>
      </c>
      <c r="J25" s="1210"/>
      <c r="K25" s="1208"/>
      <c r="L25" s="1208"/>
      <c r="M25" s="1208"/>
      <c r="N25" s="1208"/>
      <c r="O25" s="340"/>
      <c r="P25" s="340"/>
      <c r="Q25" s="1208"/>
      <c r="R25" s="1208"/>
      <c r="S25" s="1208"/>
      <c r="T25" s="1214"/>
      <c r="U25" s="1214" t="s">
        <v>308</v>
      </c>
      <c r="V25" s="1214"/>
      <c r="W25" s="1214" t="s">
        <v>309</v>
      </c>
      <c r="X25" s="1214"/>
      <c r="Y25" s="1214" t="s">
        <v>310</v>
      </c>
      <c r="Z25" s="1214"/>
      <c r="AA25" s="287" t="s">
        <v>311</v>
      </c>
      <c r="AB25" s="287"/>
      <c r="AC25" s="340"/>
      <c r="AD25" s="340"/>
      <c r="AG25" s="1216"/>
      <c r="AH25" s="1208"/>
      <c r="AI25" s="1210"/>
      <c r="AJ25" s="1212"/>
      <c r="AK25" s="1208" t="s">
        <v>11</v>
      </c>
      <c r="AL25" s="1208" t="s">
        <v>12</v>
      </c>
      <c r="AM25" s="1208" t="s">
        <v>13</v>
      </c>
      <c r="AN25" s="1210"/>
      <c r="AO25" s="1208"/>
      <c r="AP25" s="1208"/>
      <c r="AQ25" s="1208"/>
      <c r="AR25" s="1208"/>
      <c r="AS25" s="340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</row>
    <row r="26" spans="1:58" x14ac:dyDescent="0.25">
      <c r="C26" s="1216"/>
      <c r="D26" s="1208"/>
      <c r="E26" s="1210"/>
      <c r="F26" s="1212"/>
      <c r="G26" s="1208"/>
      <c r="H26" s="1208"/>
      <c r="I26" s="1208"/>
      <c r="J26" s="1210"/>
      <c r="K26" s="1208"/>
      <c r="L26" s="1208"/>
      <c r="M26" s="1208"/>
      <c r="N26" s="1208"/>
      <c r="O26" s="340"/>
      <c r="P26" s="340"/>
      <c r="Q26" s="1208"/>
      <c r="R26" s="1208"/>
      <c r="S26" s="1208"/>
      <c r="T26" s="287"/>
      <c r="U26" s="287" t="s">
        <v>312</v>
      </c>
      <c r="V26" s="287" t="s">
        <v>113</v>
      </c>
      <c r="W26" s="287" t="s">
        <v>312</v>
      </c>
      <c r="X26" s="287" t="s">
        <v>113</v>
      </c>
      <c r="Y26" s="287" t="s">
        <v>312</v>
      </c>
      <c r="Z26" s="287" t="s">
        <v>113</v>
      </c>
      <c r="AA26" s="58" t="s">
        <v>312</v>
      </c>
      <c r="AB26" s="58" t="s">
        <v>113</v>
      </c>
      <c r="AC26" s="340"/>
      <c r="AD26" s="340"/>
      <c r="AG26" s="1216"/>
      <c r="AH26" s="1208"/>
      <c r="AI26" s="1210"/>
      <c r="AJ26" s="1212"/>
      <c r="AK26" s="1208"/>
      <c r="AL26" s="1208"/>
      <c r="AM26" s="1208"/>
      <c r="AN26" s="1210"/>
      <c r="AO26" s="1208"/>
      <c r="AP26" s="1208"/>
      <c r="AQ26" s="1208"/>
      <c r="AR26" s="1208"/>
      <c r="AS26" s="340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</row>
    <row r="27" spans="1:58" ht="12.75" x14ac:dyDescent="0.2">
      <c r="C27" s="1216"/>
      <c r="D27" s="1208"/>
      <c r="E27" s="1210"/>
      <c r="F27" s="1212"/>
      <c r="G27" s="1208"/>
      <c r="H27" s="1208"/>
      <c r="I27" s="1208"/>
      <c r="J27" s="1210"/>
      <c r="K27" s="1208"/>
      <c r="L27" s="1208"/>
      <c r="M27" s="1208"/>
      <c r="N27" s="1208"/>
      <c r="O27" s="340"/>
      <c r="P27" s="340"/>
      <c r="Q27" s="340"/>
      <c r="R27" s="340"/>
      <c r="S27" s="340"/>
      <c r="T27" s="340"/>
      <c r="U27" s="340"/>
      <c r="V27" s="340"/>
      <c r="W27" s="340"/>
      <c r="X27" s="340"/>
      <c r="Y27" s="340"/>
      <c r="Z27" s="340"/>
      <c r="AA27" s="340"/>
      <c r="AB27" s="340"/>
      <c r="AC27" s="340"/>
      <c r="AD27" s="340"/>
      <c r="AG27" s="1216"/>
      <c r="AH27" s="1208"/>
      <c r="AI27" s="1210"/>
      <c r="AJ27" s="1212"/>
      <c r="AK27" s="1208"/>
      <c r="AL27" s="1208"/>
      <c r="AM27" s="1208"/>
      <c r="AN27" s="1210"/>
      <c r="AO27" s="1208"/>
      <c r="AP27" s="1208"/>
      <c r="AQ27" s="1208"/>
      <c r="AR27" s="1208"/>
      <c r="AS27" s="340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</row>
    <row r="28" spans="1:58" ht="12.75" x14ac:dyDescent="0.2">
      <c r="C28" s="1216"/>
      <c r="D28" s="1208"/>
      <c r="E28" s="1210"/>
      <c r="F28" s="1212"/>
      <c r="G28" s="1208"/>
      <c r="H28" s="1208"/>
      <c r="I28" s="1208"/>
      <c r="J28" s="1210"/>
      <c r="K28" s="1208"/>
      <c r="L28" s="1208"/>
      <c r="M28" s="1208"/>
      <c r="N28" s="1208"/>
      <c r="O28" s="340"/>
      <c r="P28" s="340"/>
      <c r="Q28" s="340"/>
      <c r="R28" s="340"/>
      <c r="S28" s="340"/>
      <c r="T28" s="340"/>
      <c r="U28" s="340"/>
      <c r="V28" s="340"/>
      <c r="W28" s="340"/>
      <c r="X28" s="340"/>
      <c r="Y28" s="340"/>
      <c r="Z28" s="340"/>
      <c r="AA28" s="340"/>
      <c r="AB28" s="340"/>
      <c r="AC28" s="340"/>
      <c r="AD28" s="340"/>
      <c r="AG28" s="1216"/>
      <c r="AH28" s="1208"/>
      <c r="AI28" s="1210"/>
      <c r="AJ28" s="1212"/>
      <c r="AK28" s="1208"/>
      <c r="AL28" s="1208"/>
      <c r="AM28" s="1208"/>
      <c r="AN28" s="1210"/>
      <c r="AO28" s="1208"/>
      <c r="AP28" s="1208"/>
      <c r="AQ28" s="1208"/>
      <c r="AR28" s="1208"/>
      <c r="AS28" s="340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</row>
    <row r="29" spans="1:58" x14ac:dyDescent="0.25">
      <c r="A29" s="44" t="s">
        <v>16</v>
      </c>
      <c r="B29" s="44" t="s">
        <v>14</v>
      </c>
      <c r="C29" s="118" t="s">
        <v>15</v>
      </c>
      <c r="D29" s="291">
        <v>3</v>
      </c>
      <c r="E29" s="188">
        <f>D29*30</f>
        <v>90</v>
      </c>
      <c r="F29" s="188">
        <f>G29+H29+I29</f>
        <v>4</v>
      </c>
      <c r="G29" s="188"/>
      <c r="H29" s="188"/>
      <c r="I29" s="188">
        <v>4</v>
      </c>
      <c r="J29" s="188">
        <f>E29-F29</f>
        <v>86</v>
      </c>
      <c r="K29" s="187">
        <v>4</v>
      </c>
      <c r="L29" s="187"/>
      <c r="M29" s="188" t="s">
        <v>29</v>
      </c>
      <c r="N29" s="187">
        <f>F29/E29*100</f>
        <v>4.4444444444444446</v>
      </c>
      <c r="O29" s="189" t="s">
        <v>59</v>
      </c>
      <c r="P29" s="190"/>
      <c r="Q29" s="288"/>
      <c r="R29" s="288"/>
      <c r="S29" s="288" t="s">
        <v>313</v>
      </c>
      <c r="T29" s="288" t="s">
        <v>313</v>
      </c>
      <c r="U29" s="287"/>
      <c r="V29" s="287"/>
      <c r="W29" s="287"/>
      <c r="X29" s="287"/>
      <c r="Y29" s="287">
        <v>4</v>
      </c>
      <c r="Z29" s="287"/>
      <c r="AA29" s="287">
        <f>U29+W29+Y29</f>
        <v>4</v>
      </c>
      <c r="AB29" s="287">
        <f>V29+X29+Z29</f>
        <v>0</v>
      </c>
      <c r="AD29" t="s">
        <v>374</v>
      </c>
      <c r="AE29" s="44" t="s">
        <v>16</v>
      </c>
      <c r="AF29" s="44" t="s">
        <v>14</v>
      </c>
      <c r="AG29" s="118" t="s">
        <v>15</v>
      </c>
      <c r="AH29" s="291">
        <v>3</v>
      </c>
      <c r="AI29" s="188">
        <f>AH29*30</f>
        <v>90</v>
      </c>
      <c r="AJ29" s="188">
        <f>AK29+AL29+AM29</f>
        <v>4</v>
      </c>
      <c r="AK29" s="188"/>
      <c r="AL29" s="188"/>
      <c r="AM29" s="188">
        <v>4</v>
      </c>
      <c r="AN29" s="188">
        <f>AI29-AJ29</f>
        <v>86</v>
      </c>
      <c r="AO29" s="187">
        <v>4</v>
      </c>
      <c r="AP29" s="187"/>
      <c r="AQ29" s="159" t="s">
        <v>16</v>
      </c>
      <c r="AR29" s="158">
        <f>AJ29/AI29*100</f>
        <v>4.4444444444444446</v>
      </c>
      <c r="AS29" s="341" t="s">
        <v>59</v>
      </c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</row>
    <row r="30" spans="1:58" x14ac:dyDescent="0.25">
      <c r="A30" s="44" t="s">
        <v>16</v>
      </c>
      <c r="B30" s="44" t="s">
        <v>14</v>
      </c>
      <c r="C30" s="46"/>
      <c r="D30" s="158"/>
      <c r="E30" s="159"/>
      <c r="F30" s="159"/>
      <c r="G30" s="159"/>
      <c r="H30" s="159"/>
      <c r="I30" s="159"/>
      <c r="J30" s="159"/>
      <c r="K30" s="158"/>
      <c r="L30" s="158"/>
      <c r="M30" s="159"/>
      <c r="N30" s="158"/>
      <c r="O30" s="43" t="s">
        <v>59</v>
      </c>
      <c r="P30"/>
      <c r="Q30" s="290"/>
      <c r="R30" s="290"/>
      <c r="S30" s="290"/>
      <c r="T30" s="290"/>
      <c r="U30" s="287"/>
      <c r="V30" s="287"/>
      <c r="W30" s="287"/>
      <c r="X30" s="287"/>
      <c r="Y30" s="287"/>
      <c r="Z30" s="287"/>
      <c r="AA30" s="287">
        <f t="shared" ref="AA30:AB36" si="10">U30+W30+Y30</f>
        <v>0</v>
      </c>
      <c r="AB30" s="287">
        <f t="shared" si="10"/>
        <v>0</v>
      </c>
      <c r="AD30"/>
      <c r="AE30" s="44" t="s">
        <v>16</v>
      </c>
      <c r="AF30" s="44" t="s">
        <v>14</v>
      </c>
      <c r="AG30" s="46"/>
      <c r="AH30" s="158"/>
      <c r="AI30" s="159"/>
      <c r="AJ30" s="159"/>
      <c r="AK30" s="159"/>
      <c r="AL30" s="159"/>
      <c r="AM30" s="159"/>
      <c r="AN30" s="159"/>
      <c r="AO30" s="158"/>
      <c r="AP30" s="158"/>
      <c r="AQ30" s="159" t="s">
        <v>16</v>
      </c>
      <c r="AR30" s="158" t="e">
        <f t="shared" ref="AR30:AR36" si="11">AJ30/AI30*100</f>
        <v>#DIV/0!</v>
      </c>
      <c r="AS30" s="341" t="s">
        <v>59</v>
      </c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</row>
    <row r="31" spans="1:58" x14ac:dyDescent="0.25">
      <c r="A31" s="44" t="s">
        <v>16</v>
      </c>
      <c r="B31" s="44" t="s">
        <v>14</v>
      </c>
      <c r="C31" s="118" t="s">
        <v>33</v>
      </c>
      <c r="D31" s="158">
        <v>8.5</v>
      </c>
      <c r="E31" s="188">
        <f t="shared" ref="E31:E36" si="12">D31*30</f>
        <v>255</v>
      </c>
      <c r="F31" s="188">
        <f t="shared" ref="F31:F36" si="13">G31+H31+I31</f>
        <v>12</v>
      </c>
      <c r="G31" s="188">
        <v>8</v>
      </c>
      <c r="H31" s="188"/>
      <c r="I31" s="188">
        <v>4</v>
      </c>
      <c r="J31" s="188">
        <f t="shared" ref="J31:J36" si="14">E31-F31</f>
        <v>243</v>
      </c>
      <c r="K31" s="187">
        <v>12</v>
      </c>
      <c r="L31" s="187"/>
      <c r="M31" s="188" t="s">
        <v>18</v>
      </c>
      <c r="N31" s="187">
        <f t="shared" ref="N31:N36" si="15">F31/E31*100</f>
        <v>4.7058823529411766</v>
      </c>
      <c r="O31" s="189" t="s">
        <v>59</v>
      </c>
      <c r="P31" s="190"/>
      <c r="Q31" s="288" t="s">
        <v>314</v>
      </c>
      <c r="R31" s="288"/>
      <c r="S31" s="288" t="s">
        <v>313</v>
      </c>
      <c r="T31" s="288" t="s">
        <v>315</v>
      </c>
      <c r="U31" s="287">
        <v>8</v>
      </c>
      <c r="V31" s="287"/>
      <c r="W31" s="287"/>
      <c r="X31" s="287"/>
      <c r="Y31" s="287">
        <v>4</v>
      </c>
      <c r="Z31" s="287"/>
      <c r="AA31" s="287">
        <f t="shared" si="10"/>
        <v>12</v>
      </c>
      <c r="AB31" s="287">
        <f t="shared" si="10"/>
        <v>0</v>
      </c>
      <c r="AD31" t="s">
        <v>376</v>
      </c>
      <c r="AE31" s="44" t="s">
        <v>16</v>
      </c>
      <c r="AF31" s="44" t="s">
        <v>14</v>
      </c>
      <c r="AG31" s="118" t="s">
        <v>33</v>
      </c>
      <c r="AH31" s="158">
        <v>8.5</v>
      </c>
      <c r="AI31" s="188">
        <f t="shared" ref="AI31:AI33" si="16">AH31*30</f>
        <v>255</v>
      </c>
      <c r="AJ31" s="188">
        <f t="shared" ref="AJ31:AJ33" si="17">AK31+AL31+AM31</f>
        <v>12</v>
      </c>
      <c r="AK31" s="188">
        <v>8</v>
      </c>
      <c r="AL31" s="188"/>
      <c r="AM31" s="188">
        <v>4</v>
      </c>
      <c r="AN31" s="188">
        <f t="shared" ref="AN31:AN33" si="18">AI31-AJ31</f>
        <v>243</v>
      </c>
      <c r="AO31" s="187">
        <v>12</v>
      </c>
      <c r="AP31" s="187"/>
      <c r="AQ31" s="159" t="s">
        <v>18</v>
      </c>
      <c r="AR31" s="158">
        <f t="shared" si="11"/>
        <v>4.7058823529411766</v>
      </c>
      <c r="AS31" s="341" t="s">
        <v>59</v>
      </c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</row>
    <row r="32" spans="1:58" x14ac:dyDescent="0.25">
      <c r="A32" s="44" t="s">
        <v>16</v>
      </c>
      <c r="B32" s="44" t="s">
        <v>14</v>
      </c>
      <c r="C32" s="118" t="s">
        <v>62</v>
      </c>
      <c r="D32" s="293">
        <v>7</v>
      </c>
      <c r="E32" s="188">
        <f t="shared" si="12"/>
        <v>210</v>
      </c>
      <c r="F32" s="188">
        <f t="shared" si="13"/>
        <v>20</v>
      </c>
      <c r="G32" s="188">
        <v>12</v>
      </c>
      <c r="H32" s="188"/>
      <c r="I32" s="188">
        <v>8</v>
      </c>
      <c r="J32" s="188">
        <f t="shared" si="14"/>
        <v>190</v>
      </c>
      <c r="K32" s="187">
        <v>12</v>
      </c>
      <c r="L32" s="187">
        <v>8</v>
      </c>
      <c r="M32" s="188" t="s">
        <v>18</v>
      </c>
      <c r="N32" s="187">
        <f t="shared" si="15"/>
        <v>9.5238095238095237</v>
      </c>
      <c r="O32" s="189" t="s">
        <v>56</v>
      </c>
      <c r="P32" s="190"/>
      <c r="Q32" s="288" t="s">
        <v>319</v>
      </c>
      <c r="R32" s="288"/>
      <c r="S32" s="288" t="s">
        <v>316</v>
      </c>
      <c r="T32" s="288" t="s">
        <v>321</v>
      </c>
      <c r="U32" s="287">
        <v>8</v>
      </c>
      <c r="V32" s="287">
        <v>4</v>
      </c>
      <c r="W32" s="287"/>
      <c r="X32" s="287"/>
      <c r="Y32" s="287">
        <v>4</v>
      </c>
      <c r="Z32" s="287">
        <v>4</v>
      </c>
      <c r="AA32" s="287">
        <f t="shared" si="10"/>
        <v>12</v>
      </c>
      <c r="AB32" s="287">
        <f t="shared" si="10"/>
        <v>8</v>
      </c>
      <c r="AD32" t="s">
        <v>377</v>
      </c>
      <c r="AE32" s="44" t="s">
        <v>16</v>
      </c>
      <c r="AF32" s="44" t="s">
        <v>14</v>
      </c>
      <c r="AG32" s="118" t="s">
        <v>62</v>
      </c>
      <c r="AH32" s="293">
        <v>7</v>
      </c>
      <c r="AI32" s="188">
        <f t="shared" si="16"/>
        <v>210</v>
      </c>
      <c r="AJ32" s="188">
        <f t="shared" si="17"/>
        <v>20</v>
      </c>
      <c r="AK32" s="188">
        <v>12</v>
      </c>
      <c r="AL32" s="188"/>
      <c r="AM32" s="188">
        <v>8</v>
      </c>
      <c r="AN32" s="188">
        <f t="shared" si="18"/>
        <v>190</v>
      </c>
      <c r="AO32" s="187">
        <v>12</v>
      </c>
      <c r="AP32" s="187">
        <v>8</v>
      </c>
      <c r="AQ32" s="159" t="s">
        <v>18</v>
      </c>
      <c r="AR32" s="158">
        <f t="shared" si="11"/>
        <v>9.5238095238095237</v>
      </c>
      <c r="AS32" s="341" t="s">
        <v>56</v>
      </c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</row>
    <row r="33" spans="1:58" x14ac:dyDescent="0.25">
      <c r="A33" s="44" t="s">
        <v>16</v>
      </c>
      <c r="B33" s="44" t="s">
        <v>14</v>
      </c>
      <c r="C33" s="118" t="s">
        <v>30</v>
      </c>
      <c r="D33" s="293">
        <v>8</v>
      </c>
      <c r="E33" s="188">
        <f t="shared" si="12"/>
        <v>240</v>
      </c>
      <c r="F33" s="188">
        <f t="shared" si="13"/>
        <v>4</v>
      </c>
      <c r="G33" s="188">
        <v>4</v>
      </c>
      <c r="H33" s="188"/>
      <c r="I33" s="188"/>
      <c r="J33" s="188">
        <f t="shared" si="14"/>
        <v>236</v>
      </c>
      <c r="K33" s="187">
        <v>4</v>
      </c>
      <c r="L33" s="187"/>
      <c r="M33" s="188" t="s">
        <v>18</v>
      </c>
      <c r="N33" s="187">
        <f t="shared" si="15"/>
        <v>1.6666666666666667</v>
      </c>
      <c r="O33" s="189" t="s">
        <v>59</v>
      </c>
      <c r="P33" s="190"/>
      <c r="Q33" s="288" t="s">
        <v>313</v>
      </c>
      <c r="R33" s="288"/>
      <c r="S33" s="288"/>
      <c r="T33" s="288" t="s">
        <v>313</v>
      </c>
      <c r="U33" s="287">
        <v>4</v>
      </c>
      <c r="V33" s="287"/>
      <c r="W33" s="287"/>
      <c r="X33" s="287"/>
      <c r="Y33" s="287"/>
      <c r="Z33" s="287"/>
      <c r="AA33" s="287">
        <f t="shared" si="10"/>
        <v>4</v>
      </c>
      <c r="AB33" s="287">
        <f t="shared" si="10"/>
        <v>0</v>
      </c>
      <c r="AD33" t="s">
        <v>375</v>
      </c>
      <c r="AE33" s="44" t="s">
        <v>16</v>
      </c>
      <c r="AF33" s="44" t="s">
        <v>14</v>
      </c>
      <c r="AG33" s="118" t="s">
        <v>30</v>
      </c>
      <c r="AH33" s="293">
        <v>8</v>
      </c>
      <c r="AI33" s="188">
        <f t="shared" si="16"/>
        <v>240</v>
      </c>
      <c r="AJ33" s="188">
        <f t="shared" si="17"/>
        <v>4</v>
      </c>
      <c r="AK33" s="188">
        <v>4</v>
      </c>
      <c r="AL33" s="188"/>
      <c r="AM33" s="188"/>
      <c r="AN33" s="188">
        <f t="shared" si="18"/>
        <v>236</v>
      </c>
      <c r="AO33" s="187">
        <v>4</v>
      </c>
      <c r="AP33" s="187"/>
      <c r="AQ33" s="159" t="s">
        <v>18</v>
      </c>
      <c r="AR33" s="158">
        <f t="shared" si="11"/>
        <v>1.6666666666666667</v>
      </c>
      <c r="AS33" s="341" t="s">
        <v>59</v>
      </c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</row>
    <row r="34" spans="1:58" x14ac:dyDescent="0.25">
      <c r="A34" s="44" t="s">
        <v>16</v>
      </c>
      <c r="B34" s="44" t="s">
        <v>14</v>
      </c>
      <c r="C34" s="294"/>
      <c r="D34" s="158"/>
      <c r="E34" s="159"/>
      <c r="F34" s="159"/>
      <c r="G34" s="159"/>
      <c r="H34" s="159"/>
      <c r="I34" s="159"/>
      <c r="J34" s="159"/>
      <c r="K34" s="158"/>
      <c r="L34" s="158"/>
      <c r="M34" s="159"/>
      <c r="N34" s="158"/>
      <c r="O34" s="43" t="s">
        <v>57</v>
      </c>
      <c r="P34"/>
      <c r="Q34" s="290"/>
      <c r="R34" s="290"/>
      <c r="S34" s="290"/>
      <c r="T34" s="290"/>
      <c r="U34" s="287"/>
      <c r="V34" s="287"/>
      <c r="W34" s="287"/>
      <c r="X34" s="287"/>
      <c r="Y34" s="287"/>
      <c r="Z34" s="287"/>
      <c r="AA34" s="287">
        <f t="shared" si="10"/>
        <v>0</v>
      </c>
      <c r="AB34" s="287">
        <f t="shared" si="10"/>
        <v>0</v>
      </c>
      <c r="AD34"/>
      <c r="AE34" s="44" t="s">
        <v>16</v>
      </c>
      <c r="AF34" s="44" t="s">
        <v>14</v>
      </c>
      <c r="AG34" s="294"/>
      <c r="AH34" s="158"/>
      <c r="AI34" s="159"/>
      <c r="AJ34" s="159"/>
      <c r="AK34" s="159"/>
      <c r="AL34" s="159"/>
      <c r="AM34" s="159"/>
      <c r="AN34" s="159"/>
      <c r="AO34" s="158"/>
      <c r="AP34" s="158"/>
      <c r="AQ34" s="159" t="s">
        <v>16</v>
      </c>
      <c r="AR34" s="158" t="e">
        <f t="shared" si="11"/>
        <v>#DIV/0!</v>
      </c>
      <c r="AS34" s="341" t="s">
        <v>58</v>
      </c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</row>
    <row r="35" spans="1:58" x14ac:dyDescent="0.25">
      <c r="A35" s="44" t="s">
        <v>16</v>
      </c>
      <c r="B35" s="44" t="s">
        <v>14</v>
      </c>
      <c r="C35" s="118" t="s">
        <v>32</v>
      </c>
      <c r="D35" s="158">
        <v>3.5</v>
      </c>
      <c r="E35" s="188">
        <f t="shared" si="12"/>
        <v>105</v>
      </c>
      <c r="F35" s="188">
        <f t="shared" si="13"/>
        <v>4</v>
      </c>
      <c r="G35" s="188"/>
      <c r="H35" s="188"/>
      <c r="I35" s="188">
        <v>4</v>
      </c>
      <c r="J35" s="188">
        <f t="shared" si="14"/>
        <v>101</v>
      </c>
      <c r="K35" s="187">
        <v>4</v>
      </c>
      <c r="L35" s="187"/>
      <c r="M35" s="188" t="s">
        <v>29</v>
      </c>
      <c r="N35" s="187">
        <f t="shared" si="15"/>
        <v>3.8095238095238098</v>
      </c>
      <c r="O35" s="189" t="s">
        <v>59</v>
      </c>
      <c r="P35" s="190"/>
      <c r="Q35" s="288" t="s">
        <v>313</v>
      </c>
      <c r="R35" s="288"/>
      <c r="S35" s="288"/>
      <c r="T35" s="288" t="s">
        <v>313</v>
      </c>
      <c r="U35" s="287"/>
      <c r="V35" s="287"/>
      <c r="W35" s="287"/>
      <c r="X35" s="287"/>
      <c r="Y35" s="287">
        <v>4</v>
      </c>
      <c r="Z35" s="287"/>
      <c r="AA35" s="287">
        <f t="shared" si="10"/>
        <v>4</v>
      </c>
      <c r="AB35" s="287">
        <f t="shared" si="10"/>
        <v>0</v>
      </c>
      <c r="AD35" t="s">
        <v>374</v>
      </c>
      <c r="AE35" s="44" t="s">
        <v>16</v>
      </c>
      <c r="AF35" s="44" t="s">
        <v>14</v>
      </c>
      <c r="AG35" s="118" t="s">
        <v>32</v>
      </c>
      <c r="AH35" s="158">
        <v>3.5</v>
      </c>
      <c r="AI35" s="188">
        <f t="shared" ref="AI35:AI36" si="19">AH35*30</f>
        <v>105</v>
      </c>
      <c r="AJ35" s="188">
        <f t="shared" ref="AJ35:AJ36" si="20">AK35+AL35+AM35</f>
        <v>4</v>
      </c>
      <c r="AK35" s="188"/>
      <c r="AL35" s="188"/>
      <c r="AM35" s="188">
        <v>4</v>
      </c>
      <c r="AN35" s="188">
        <f t="shared" ref="AN35:AN36" si="21">AI35-AJ35</f>
        <v>101</v>
      </c>
      <c r="AO35" s="187">
        <v>4</v>
      </c>
      <c r="AP35" s="187"/>
      <c r="AQ35" s="159" t="s">
        <v>29</v>
      </c>
      <c r="AR35" s="158">
        <f t="shared" si="11"/>
        <v>3.8095238095238098</v>
      </c>
      <c r="AS35" s="341" t="s">
        <v>59</v>
      </c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</row>
    <row r="36" spans="1:58" x14ac:dyDescent="0.25">
      <c r="C36" s="46"/>
      <c r="D36" s="158"/>
      <c r="E36" s="159">
        <f t="shared" si="12"/>
        <v>0</v>
      </c>
      <c r="F36" s="159">
        <f t="shared" si="13"/>
        <v>0</v>
      </c>
      <c r="G36" s="159"/>
      <c r="H36" s="159"/>
      <c r="I36" s="159"/>
      <c r="J36" s="159">
        <f t="shared" si="14"/>
        <v>0</v>
      </c>
      <c r="K36" s="158"/>
      <c r="L36" s="158"/>
      <c r="M36" s="159"/>
      <c r="N36" s="158" t="e">
        <f t="shared" si="15"/>
        <v>#DIV/0!</v>
      </c>
      <c r="P36"/>
      <c r="Q36" s="290"/>
      <c r="R36" s="290"/>
      <c r="S36" s="290"/>
      <c r="T36" s="290"/>
      <c r="U36" s="287"/>
      <c r="V36" s="287"/>
      <c r="W36" s="287"/>
      <c r="X36" s="287"/>
      <c r="Y36" s="287"/>
      <c r="Z36" s="287"/>
      <c r="AA36" s="287">
        <f t="shared" si="10"/>
        <v>0</v>
      </c>
      <c r="AB36" s="287">
        <f t="shared" si="10"/>
        <v>0</v>
      </c>
      <c r="AD36" s="341"/>
      <c r="AG36" s="46"/>
      <c r="AH36" s="158"/>
      <c r="AI36" s="159">
        <f t="shared" si="19"/>
        <v>0</v>
      </c>
      <c r="AJ36" s="159">
        <f t="shared" si="20"/>
        <v>0</v>
      </c>
      <c r="AK36" s="159"/>
      <c r="AL36" s="159"/>
      <c r="AM36" s="159"/>
      <c r="AN36" s="159">
        <f t="shared" si="21"/>
        <v>0</v>
      </c>
      <c r="AO36" s="158"/>
      <c r="AP36" s="158"/>
      <c r="AQ36" s="159"/>
      <c r="AR36" s="158" t="e">
        <f t="shared" si="11"/>
        <v>#DIV/0!</v>
      </c>
      <c r="AS36" s="341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</row>
    <row r="37" spans="1:58" x14ac:dyDescent="0.25">
      <c r="C37" s="35" t="s">
        <v>22</v>
      </c>
      <c r="D37" s="279">
        <f>SUM(D29:D36)</f>
        <v>30</v>
      </c>
      <c r="E37" s="308">
        <f t="shared" ref="E37:J37" si="22">SUM(E29:E36)</f>
        <v>900</v>
      </c>
      <c r="F37" s="308">
        <f t="shared" si="22"/>
        <v>44</v>
      </c>
      <c r="G37" s="308">
        <f t="shared" si="22"/>
        <v>24</v>
      </c>
      <c r="H37" s="308">
        <f t="shared" si="22"/>
        <v>0</v>
      </c>
      <c r="I37" s="308">
        <f t="shared" si="22"/>
        <v>20</v>
      </c>
      <c r="J37" s="308">
        <f t="shared" si="22"/>
        <v>856</v>
      </c>
      <c r="K37" s="308">
        <f>SUM(K29:K36)</f>
        <v>36</v>
      </c>
      <c r="L37" s="308">
        <f>SUM(L29:L36)</f>
        <v>8</v>
      </c>
      <c r="M37" s="308"/>
      <c r="N37" s="308"/>
      <c r="P37"/>
      <c r="Q37" s="287"/>
      <c r="R37" s="287"/>
      <c r="S37" s="287"/>
      <c r="T37" s="287"/>
      <c r="U37" s="287">
        <f>SUM(U29:U36)</f>
        <v>20</v>
      </c>
      <c r="V37" s="287">
        <f t="shared" ref="V37:AB37" si="23">SUM(V29:V36)</f>
        <v>4</v>
      </c>
      <c r="W37" s="287">
        <f t="shared" si="23"/>
        <v>0</v>
      </c>
      <c r="X37" s="287">
        <f t="shared" si="23"/>
        <v>0</v>
      </c>
      <c r="Y37" s="287">
        <f t="shared" si="23"/>
        <v>16</v>
      </c>
      <c r="Z37" s="287">
        <f t="shared" si="23"/>
        <v>4</v>
      </c>
      <c r="AA37" s="287">
        <f t="shared" si="23"/>
        <v>36</v>
      </c>
      <c r="AB37" s="287">
        <f t="shared" si="23"/>
        <v>8</v>
      </c>
      <c r="AD37" s="3"/>
      <c r="AG37" s="35" t="s">
        <v>22</v>
      </c>
      <c r="AH37" s="279">
        <f>SUM(AH29:AH36)</f>
        <v>30</v>
      </c>
      <c r="AI37" s="308">
        <f t="shared" ref="AI37:AN37" si="24">SUM(AI29:AI36)</f>
        <v>900</v>
      </c>
      <c r="AJ37" s="308">
        <f t="shared" si="24"/>
        <v>44</v>
      </c>
      <c r="AK37" s="308">
        <f t="shared" si="24"/>
        <v>24</v>
      </c>
      <c r="AL37" s="308">
        <f t="shared" si="24"/>
        <v>0</v>
      </c>
      <c r="AM37" s="308">
        <f t="shared" si="24"/>
        <v>20</v>
      </c>
      <c r="AN37" s="308">
        <f t="shared" si="24"/>
        <v>856</v>
      </c>
      <c r="AO37" s="308">
        <f>SUM(AO29:AO36)</f>
        <v>36</v>
      </c>
      <c r="AP37" s="308">
        <f>SUM(AP29:AP36)</f>
        <v>8</v>
      </c>
      <c r="AQ37" s="308"/>
      <c r="AR37" s="308"/>
      <c r="AS37" s="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</row>
    <row r="38" spans="1:58" ht="12.75" x14ac:dyDescent="0.2">
      <c r="C38" s="2" t="s">
        <v>23</v>
      </c>
      <c r="D38" s="4">
        <f>30-D37</f>
        <v>0</v>
      </c>
      <c r="AG38" s="2" t="s">
        <v>23</v>
      </c>
      <c r="AH38" s="4">
        <f>30-AH37</f>
        <v>0</v>
      </c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</row>
    <row r="39" spans="1:58" ht="12.75" x14ac:dyDescent="0.2">
      <c r="C39" s="2"/>
      <c r="D39" s="3"/>
      <c r="AG39" s="2"/>
      <c r="AH39" s="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</row>
    <row r="40" spans="1:58" ht="12.75" x14ac:dyDescent="0.2">
      <c r="C40" s="2"/>
      <c r="D40" s="3"/>
      <c r="AG40" s="2"/>
      <c r="AH40" s="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</row>
    <row r="41" spans="1:58" ht="12.75" x14ac:dyDescent="0.2">
      <c r="C41" s="2"/>
      <c r="D41" s="3"/>
      <c r="AG41" s="2"/>
      <c r="AH41" s="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</row>
    <row r="42" spans="1:58" ht="12.75" x14ac:dyDescent="0.2">
      <c r="C42" s="2"/>
      <c r="D42" s="3"/>
      <c r="AG42" s="2"/>
      <c r="AH42" s="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</row>
    <row r="43" spans="1:58" ht="12.75" x14ac:dyDescent="0.2">
      <c r="C43" s="2"/>
      <c r="D43" s="3"/>
      <c r="AG43" s="2"/>
      <c r="AH43" s="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</row>
    <row r="44" spans="1:58" ht="12.75" x14ac:dyDescent="0.2">
      <c r="C44" s="2"/>
      <c r="D44" s="3"/>
      <c r="AG44" s="2"/>
      <c r="AH44" s="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</row>
    <row r="45" spans="1:58" ht="12.75" x14ac:dyDescent="0.2">
      <c r="C45" s="1" t="s">
        <v>51</v>
      </c>
      <c r="AG45" s="1" t="s">
        <v>51</v>
      </c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</row>
    <row r="46" spans="1:58" ht="12.75" customHeight="1" x14ac:dyDescent="0.2">
      <c r="C46" s="1216" t="s">
        <v>0</v>
      </c>
      <c r="D46" s="1208" t="s">
        <v>1</v>
      </c>
      <c r="E46" s="1209" t="s">
        <v>2</v>
      </c>
      <c r="F46" s="1209"/>
      <c r="G46" s="1209"/>
      <c r="H46" s="1209"/>
      <c r="I46" s="1209"/>
      <c r="J46" s="1210"/>
      <c r="K46" s="1208" t="s">
        <v>370</v>
      </c>
      <c r="L46" s="1208" t="s">
        <v>371</v>
      </c>
      <c r="M46" s="1208" t="s">
        <v>4</v>
      </c>
      <c r="N46" s="1208" t="s">
        <v>5</v>
      </c>
      <c r="O46" s="340"/>
      <c r="P46" s="340"/>
      <c r="Q46" s="340"/>
      <c r="R46" s="340"/>
      <c r="S46" s="340"/>
      <c r="T46" s="340"/>
      <c r="U46" s="340"/>
      <c r="V46" s="340"/>
      <c r="W46" s="340"/>
      <c r="X46" s="340"/>
      <c r="Y46" s="340"/>
      <c r="Z46" s="340"/>
      <c r="AA46" s="340"/>
      <c r="AB46" s="340"/>
      <c r="AC46" s="340"/>
      <c r="AD46" s="340"/>
      <c r="AG46" s="1216" t="s">
        <v>0</v>
      </c>
      <c r="AH46" s="1208" t="s">
        <v>1</v>
      </c>
      <c r="AI46" s="1209" t="s">
        <v>2</v>
      </c>
      <c r="AJ46" s="1209"/>
      <c r="AK46" s="1209"/>
      <c r="AL46" s="1209"/>
      <c r="AM46" s="1209"/>
      <c r="AN46" s="1210"/>
      <c r="AO46" s="1208" t="s">
        <v>372</v>
      </c>
      <c r="AP46" s="1208" t="s">
        <v>373</v>
      </c>
      <c r="AQ46" s="1208" t="s">
        <v>4</v>
      </c>
      <c r="AR46" s="1208" t="s">
        <v>5</v>
      </c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</row>
    <row r="47" spans="1:58" ht="12.75" x14ac:dyDescent="0.2">
      <c r="C47" s="1216"/>
      <c r="D47" s="1208"/>
      <c r="E47" s="1208" t="s">
        <v>6</v>
      </c>
      <c r="F47" s="1211" t="s">
        <v>7</v>
      </c>
      <c r="G47" s="1211"/>
      <c r="H47" s="1211"/>
      <c r="I47" s="1211"/>
      <c r="J47" s="1208" t="s">
        <v>25</v>
      </c>
      <c r="K47" s="1208"/>
      <c r="L47" s="1208"/>
      <c r="M47" s="1208"/>
      <c r="N47" s="1208"/>
      <c r="O47" s="340"/>
      <c r="P47" s="340"/>
      <c r="Q47" s="340"/>
      <c r="R47" s="340"/>
      <c r="S47" s="340"/>
      <c r="T47" s="340"/>
      <c r="U47" s="340"/>
      <c r="V47" s="340"/>
      <c r="W47" s="340"/>
      <c r="X47" s="340"/>
      <c r="Y47" s="340"/>
      <c r="Z47" s="340"/>
      <c r="AA47" s="340"/>
      <c r="AB47" s="340"/>
      <c r="AC47" s="340"/>
      <c r="AD47" s="340"/>
      <c r="AG47" s="1216"/>
      <c r="AH47" s="1208"/>
      <c r="AI47" s="1208" t="s">
        <v>6</v>
      </c>
      <c r="AJ47" s="1211" t="s">
        <v>7</v>
      </c>
      <c r="AK47" s="1211"/>
      <c r="AL47" s="1211"/>
      <c r="AM47" s="1211"/>
      <c r="AN47" s="1208" t="s">
        <v>25</v>
      </c>
      <c r="AO47" s="1208"/>
      <c r="AP47" s="1208"/>
      <c r="AQ47" s="1208"/>
      <c r="AR47" s="1208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</row>
    <row r="48" spans="1:58" ht="12.75" x14ac:dyDescent="0.2">
      <c r="C48" s="1216"/>
      <c r="D48" s="1208"/>
      <c r="E48" s="1210"/>
      <c r="F48" s="1208" t="s">
        <v>9</v>
      </c>
      <c r="G48" s="1209" t="s">
        <v>10</v>
      </c>
      <c r="H48" s="1210"/>
      <c r="I48" s="1210"/>
      <c r="J48" s="1210"/>
      <c r="K48" s="1208"/>
      <c r="L48" s="1208"/>
      <c r="M48" s="1208"/>
      <c r="N48" s="1208"/>
      <c r="O48" s="340"/>
      <c r="P48" s="340"/>
      <c r="Q48" s="340"/>
      <c r="R48" s="340"/>
      <c r="S48" s="340"/>
      <c r="T48" s="340"/>
      <c r="U48" s="340"/>
      <c r="V48" s="340"/>
      <c r="W48" s="340"/>
      <c r="X48" s="340"/>
      <c r="Y48" s="340"/>
      <c r="Z48" s="340"/>
      <c r="AA48" s="340"/>
      <c r="AB48" s="340"/>
      <c r="AC48" s="340"/>
      <c r="AD48" s="340"/>
      <c r="AG48" s="1216"/>
      <c r="AH48" s="1208"/>
      <c r="AI48" s="1210"/>
      <c r="AJ48" s="1208" t="s">
        <v>9</v>
      </c>
      <c r="AK48" s="1209" t="s">
        <v>10</v>
      </c>
      <c r="AL48" s="1210"/>
      <c r="AM48" s="1210"/>
      <c r="AN48" s="1210"/>
      <c r="AO48" s="1208"/>
      <c r="AP48" s="1208"/>
      <c r="AQ48" s="1208"/>
      <c r="AR48" s="1208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</row>
    <row r="49" spans="1:58" ht="12.75" x14ac:dyDescent="0.2">
      <c r="C49" s="1216"/>
      <c r="D49" s="1208"/>
      <c r="E49" s="1210"/>
      <c r="F49" s="1212"/>
      <c r="G49" s="1208" t="s">
        <v>11</v>
      </c>
      <c r="H49" s="1208" t="s">
        <v>12</v>
      </c>
      <c r="I49" s="1208" t="s">
        <v>13</v>
      </c>
      <c r="J49" s="1210"/>
      <c r="K49" s="1208"/>
      <c r="L49" s="1208"/>
      <c r="M49" s="1208"/>
      <c r="N49" s="1208"/>
      <c r="O49" s="340"/>
      <c r="P49" s="340"/>
      <c r="Q49" s="1208" t="s">
        <v>11</v>
      </c>
      <c r="R49" s="1208" t="s">
        <v>12</v>
      </c>
      <c r="S49" s="1208" t="s">
        <v>13</v>
      </c>
      <c r="T49" s="1214" t="s">
        <v>9</v>
      </c>
      <c r="U49" s="1214" t="s">
        <v>307</v>
      </c>
      <c r="V49" s="1214"/>
      <c r="W49" s="1214"/>
      <c r="X49" s="1214"/>
      <c r="Y49" s="1214"/>
      <c r="Z49" s="1214"/>
      <c r="AA49" s="1214"/>
      <c r="AB49" s="1214"/>
      <c r="AC49" s="340"/>
      <c r="AD49" s="340"/>
      <c r="AG49" s="1216"/>
      <c r="AH49" s="1208"/>
      <c r="AI49" s="1210"/>
      <c r="AJ49" s="1212"/>
      <c r="AK49" s="1208" t="s">
        <v>26</v>
      </c>
      <c r="AL49" s="1208" t="s">
        <v>27</v>
      </c>
      <c r="AM49" s="1208" t="s">
        <v>28</v>
      </c>
      <c r="AN49" s="1210"/>
      <c r="AO49" s="1208"/>
      <c r="AP49" s="1208"/>
      <c r="AQ49" s="1208"/>
      <c r="AR49" s="1208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</row>
    <row r="50" spans="1:58" ht="12.75" x14ac:dyDescent="0.2">
      <c r="C50" s="1216"/>
      <c r="D50" s="1208"/>
      <c r="E50" s="1210"/>
      <c r="F50" s="1212"/>
      <c r="G50" s="1208"/>
      <c r="H50" s="1208"/>
      <c r="I50" s="1208"/>
      <c r="J50" s="1210"/>
      <c r="K50" s="1208"/>
      <c r="L50" s="1208"/>
      <c r="M50" s="1208"/>
      <c r="N50" s="1208"/>
      <c r="O50" s="340"/>
      <c r="P50" s="340"/>
      <c r="Q50" s="1208"/>
      <c r="R50" s="1208"/>
      <c r="S50" s="1208"/>
      <c r="T50" s="1214"/>
      <c r="U50" s="1214"/>
      <c r="V50" s="1214"/>
      <c r="W50" s="1214"/>
      <c r="X50" s="1214"/>
      <c r="Y50" s="1214"/>
      <c r="Z50" s="1214"/>
      <c r="AA50" s="1214"/>
      <c r="AB50" s="1214"/>
      <c r="AC50" s="340"/>
      <c r="AD50" s="340"/>
      <c r="AG50" s="1216"/>
      <c r="AH50" s="1208"/>
      <c r="AI50" s="1210"/>
      <c r="AJ50" s="1212"/>
      <c r="AK50" s="1208"/>
      <c r="AL50" s="1208"/>
      <c r="AM50" s="1208"/>
      <c r="AN50" s="1210"/>
      <c r="AO50" s="1208"/>
      <c r="AP50" s="1208"/>
      <c r="AQ50" s="1208"/>
      <c r="AR50" s="1208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</row>
    <row r="51" spans="1:58" x14ac:dyDescent="0.25">
      <c r="C51" s="1216"/>
      <c r="D51" s="1208"/>
      <c r="E51" s="1210"/>
      <c r="F51" s="1212"/>
      <c r="G51" s="1208"/>
      <c r="H51" s="1208"/>
      <c r="I51" s="1208"/>
      <c r="J51" s="1210"/>
      <c r="K51" s="1208"/>
      <c r="L51" s="1208"/>
      <c r="M51" s="1208"/>
      <c r="N51" s="1208"/>
      <c r="O51" s="340"/>
      <c r="P51" s="340"/>
      <c r="Q51" s="1208"/>
      <c r="R51" s="1208"/>
      <c r="S51" s="1208"/>
      <c r="T51" s="1214"/>
      <c r="U51" s="1214" t="s">
        <v>308</v>
      </c>
      <c r="V51" s="1214"/>
      <c r="W51" s="1214" t="s">
        <v>309</v>
      </c>
      <c r="X51" s="1214"/>
      <c r="Y51" s="1214" t="s">
        <v>310</v>
      </c>
      <c r="Z51" s="1214"/>
      <c r="AA51" s="287" t="s">
        <v>311</v>
      </c>
      <c r="AB51" s="287"/>
      <c r="AC51" s="340"/>
      <c r="AD51" s="340"/>
      <c r="AG51" s="1216"/>
      <c r="AH51" s="1208"/>
      <c r="AI51" s="1210"/>
      <c r="AJ51" s="1212"/>
      <c r="AK51" s="1208"/>
      <c r="AL51" s="1208"/>
      <c r="AM51" s="1208"/>
      <c r="AN51" s="1210"/>
      <c r="AO51" s="1208"/>
      <c r="AP51" s="1208"/>
      <c r="AQ51" s="1208"/>
      <c r="AR51" s="1208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</row>
    <row r="52" spans="1:58" x14ac:dyDescent="0.25">
      <c r="C52" s="1216"/>
      <c r="D52" s="1208"/>
      <c r="E52" s="1210"/>
      <c r="F52" s="1212"/>
      <c r="G52" s="1208"/>
      <c r="H52" s="1208"/>
      <c r="I52" s="1208"/>
      <c r="J52" s="1210"/>
      <c r="K52" s="1208"/>
      <c r="L52" s="1208"/>
      <c r="M52" s="1208"/>
      <c r="N52" s="1208"/>
      <c r="O52" s="340"/>
      <c r="P52" s="340"/>
      <c r="Q52" s="1208"/>
      <c r="R52" s="1208"/>
      <c r="S52" s="1208"/>
      <c r="T52" s="287"/>
      <c r="U52" s="287" t="s">
        <v>312</v>
      </c>
      <c r="V52" s="287" t="s">
        <v>113</v>
      </c>
      <c r="W52" s="287" t="s">
        <v>312</v>
      </c>
      <c r="X52" s="287" t="s">
        <v>113</v>
      </c>
      <c r="Y52" s="287" t="s">
        <v>312</v>
      </c>
      <c r="Z52" s="287" t="s">
        <v>113</v>
      </c>
      <c r="AA52" s="58" t="s">
        <v>312</v>
      </c>
      <c r="AB52" s="58" t="s">
        <v>113</v>
      </c>
      <c r="AC52" s="340"/>
      <c r="AD52" s="340"/>
      <c r="AG52" s="1216"/>
      <c r="AH52" s="1208"/>
      <c r="AI52" s="1210"/>
      <c r="AJ52" s="1212"/>
      <c r="AK52" s="1208"/>
      <c r="AL52" s="1208"/>
      <c r="AM52" s="1208"/>
      <c r="AN52" s="1210"/>
      <c r="AO52" s="1208"/>
      <c r="AP52" s="1208"/>
      <c r="AQ52" s="1208"/>
      <c r="AR52" s="1208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</row>
    <row r="53" spans="1:58" x14ac:dyDescent="0.25">
      <c r="A53" s="44" t="s">
        <v>16</v>
      </c>
      <c r="B53" s="44" t="s">
        <v>14</v>
      </c>
      <c r="C53" s="118" t="s">
        <v>224</v>
      </c>
      <c r="D53" s="291">
        <v>4.5</v>
      </c>
      <c r="E53" s="188">
        <f>D53*30</f>
        <v>135</v>
      </c>
      <c r="F53" s="188">
        <f>G53+H53+I53</f>
        <v>4</v>
      </c>
      <c r="G53" s="188"/>
      <c r="H53" s="188"/>
      <c r="I53" s="188">
        <v>4</v>
      </c>
      <c r="J53" s="188">
        <f>E53-F53</f>
        <v>131</v>
      </c>
      <c r="K53" s="187">
        <v>4</v>
      </c>
      <c r="L53" s="187"/>
      <c r="M53" s="188" t="s">
        <v>16</v>
      </c>
      <c r="N53" s="187">
        <f>F53/E53*100</f>
        <v>2.9629629629629632</v>
      </c>
      <c r="O53" s="341" t="s">
        <v>59</v>
      </c>
      <c r="P53" s="341"/>
      <c r="Q53" s="288"/>
      <c r="R53" s="288"/>
      <c r="S53" s="288" t="s">
        <v>313</v>
      </c>
      <c r="T53" s="288" t="s">
        <v>313</v>
      </c>
      <c r="U53" s="287"/>
      <c r="V53" s="287"/>
      <c r="W53" s="287"/>
      <c r="X53" s="287"/>
      <c r="Y53" s="287">
        <v>4</v>
      </c>
      <c r="Z53" s="287"/>
      <c r="AA53" s="287">
        <f>U53+W53+Y53</f>
        <v>4</v>
      </c>
      <c r="AB53" s="287">
        <f>V53+X53+Z53</f>
        <v>0</v>
      </c>
      <c r="AC53" s="341"/>
      <c r="AD53" s="341" t="s">
        <v>374</v>
      </c>
      <c r="AE53" s="44" t="s">
        <v>16</v>
      </c>
      <c r="AF53" s="44" t="s">
        <v>14</v>
      </c>
      <c r="AG53" s="118" t="s">
        <v>224</v>
      </c>
      <c r="AH53" s="291">
        <v>4.5</v>
      </c>
      <c r="AI53" s="188">
        <f>AH53*30</f>
        <v>135</v>
      </c>
      <c r="AJ53" s="188">
        <f>AK53+AL53+AM53</f>
        <v>4</v>
      </c>
      <c r="AK53" s="188"/>
      <c r="AL53" s="188"/>
      <c r="AM53" s="188">
        <v>4</v>
      </c>
      <c r="AN53" s="188">
        <f>AI53-AJ53</f>
        <v>131</v>
      </c>
      <c r="AO53" s="187">
        <v>4</v>
      </c>
      <c r="AP53" s="187"/>
      <c r="AQ53" s="188" t="s">
        <v>16</v>
      </c>
      <c r="AR53" s="187">
        <f>AJ53/AI53*100</f>
        <v>2.9629629629629632</v>
      </c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</row>
    <row r="54" spans="1:58" ht="12.75" x14ac:dyDescent="0.2">
      <c r="A54" s="44" t="s">
        <v>16</v>
      </c>
      <c r="B54" s="44" t="s">
        <v>14</v>
      </c>
      <c r="C54" s="46"/>
      <c r="D54" s="158"/>
      <c r="E54" s="159"/>
      <c r="F54" s="159"/>
      <c r="G54" s="159"/>
      <c r="H54" s="159"/>
      <c r="I54" s="159"/>
      <c r="J54" s="159"/>
      <c r="K54" s="158"/>
      <c r="L54" s="158"/>
      <c r="M54" s="159"/>
      <c r="N54" s="158"/>
      <c r="O54" s="341" t="s">
        <v>59</v>
      </c>
      <c r="P54" s="341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341"/>
      <c r="AD54" s="341"/>
      <c r="AE54" s="44" t="s">
        <v>16</v>
      </c>
      <c r="AF54" s="44" t="s">
        <v>14</v>
      </c>
      <c r="AG54" s="46"/>
      <c r="AH54" s="158"/>
      <c r="AI54" s="159"/>
      <c r="AJ54" s="159"/>
      <c r="AK54" s="159"/>
      <c r="AL54" s="159"/>
      <c r="AM54" s="159"/>
      <c r="AN54" s="159"/>
      <c r="AO54" s="158"/>
      <c r="AP54" s="158"/>
      <c r="AQ54" s="159"/>
      <c r="AR54" s="158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</row>
    <row r="55" spans="1:58" x14ac:dyDescent="0.25">
      <c r="A55" s="44" t="s">
        <v>13</v>
      </c>
      <c r="B55" s="44" t="s">
        <v>14</v>
      </c>
      <c r="C55" s="46" t="s">
        <v>343</v>
      </c>
      <c r="D55" s="158">
        <v>5</v>
      </c>
      <c r="E55" s="188">
        <f t="shared" ref="E55:E59" si="25">D55*30</f>
        <v>150</v>
      </c>
      <c r="F55" s="188">
        <f t="shared" ref="F55:F59" si="26">G55+H55+I55</f>
        <v>12</v>
      </c>
      <c r="G55" s="342">
        <v>8</v>
      </c>
      <c r="H55" s="188"/>
      <c r="I55" s="188">
        <v>4</v>
      </c>
      <c r="J55" s="188">
        <f t="shared" ref="J55:J59" si="27">E55-F55</f>
        <v>138</v>
      </c>
      <c r="K55" s="187">
        <v>8</v>
      </c>
      <c r="L55" s="187">
        <v>4</v>
      </c>
      <c r="M55" s="188" t="s">
        <v>29</v>
      </c>
      <c r="N55" s="187">
        <f t="shared" ref="N55:N59" si="28">F55/E55*100</f>
        <v>8</v>
      </c>
      <c r="O55" s="341" t="s">
        <v>58</v>
      </c>
      <c r="P55" s="341"/>
      <c r="Q55" s="288" t="s">
        <v>314</v>
      </c>
      <c r="R55" s="288"/>
      <c r="S55" s="288" t="s">
        <v>318</v>
      </c>
      <c r="T55" s="288" t="s">
        <v>319</v>
      </c>
      <c r="U55" s="287">
        <v>8</v>
      </c>
      <c r="V55" s="287"/>
      <c r="W55" s="287"/>
      <c r="X55" s="287"/>
      <c r="Y55" s="287"/>
      <c r="Z55" s="287">
        <v>4</v>
      </c>
      <c r="AA55" s="287">
        <f t="shared" ref="AA55:AB59" si="29">U55+W55+Y55</f>
        <v>8</v>
      </c>
      <c r="AB55" s="287">
        <f t="shared" si="29"/>
        <v>4</v>
      </c>
      <c r="AC55" s="341"/>
      <c r="AD55" s="341" t="s">
        <v>379</v>
      </c>
      <c r="AE55" s="44" t="s">
        <v>13</v>
      </c>
      <c r="AF55" s="44" t="s">
        <v>14</v>
      </c>
      <c r="AG55" s="46" t="s">
        <v>343</v>
      </c>
      <c r="AH55" s="158">
        <v>5</v>
      </c>
      <c r="AI55" s="188">
        <f t="shared" ref="AI55:AI59" si="30">AH55*30</f>
        <v>150</v>
      </c>
      <c r="AJ55" s="188">
        <f t="shared" ref="AJ55:AJ59" si="31">AK55+AL55+AM55</f>
        <v>12</v>
      </c>
      <c r="AK55" s="342">
        <v>8</v>
      </c>
      <c r="AL55" s="188"/>
      <c r="AM55" s="188">
        <v>4</v>
      </c>
      <c r="AN55" s="188">
        <f t="shared" ref="AN55:AN59" si="32">AI55-AJ55</f>
        <v>138</v>
      </c>
      <c r="AO55" s="187">
        <v>8</v>
      </c>
      <c r="AP55" s="187">
        <v>4</v>
      </c>
      <c r="AQ55" s="188" t="s">
        <v>29</v>
      </c>
      <c r="AR55" s="187">
        <f t="shared" ref="AR55:AR59" si="33">AJ55/AI55*100</f>
        <v>8</v>
      </c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</row>
    <row r="56" spans="1:58" x14ac:dyDescent="0.25">
      <c r="A56" s="44" t="s">
        <v>13</v>
      </c>
      <c r="B56" s="44" t="s">
        <v>14</v>
      </c>
      <c r="C56" s="118" t="s">
        <v>38</v>
      </c>
      <c r="D56" s="293">
        <v>6.5</v>
      </c>
      <c r="E56" s="188">
        <f t="shared" si="25"/>
        <v>195</v>
      </c>
      <c r="F56" s="188">
        <f t="shared" si="26"/>
        <v>10</v>
      </c>
      <c r="G56" s="188">
        <v>8</v>
      </c>
      <c r="H56" s="188"/>
      <c r="I56" s="188">
        <v>2</v>
      </c>
      <c r="J56" s="188">
        <f t="shared" si="27"/>
        <v>185</v>
      </c>
      <c r="K56" s="187">
        <v>8</v>
      </c>
      <c r="L56" s="187">
        <v>2</v>
      </c>
      <c r="M56" s="188" t="s">
        <v>18</v>
      </c>
      <c r="N56" s="187">
        <f t="shared" si="28"/>
        <v>5.1282051282051277</v>
      </c>
      <c r="O56" s="341" t="s">
        <v>56</v>
      </c>
      <c r="P56" s="341"/>
      <c r="Q56" s="288" t="s">
        <v>314</v>
      </c>
      <c r="R56" s="288"/>
      <c r="S56" s="288" t="s">
        <v>322</v>
      </c>
      <c r="T56" s="288" t="s">
        <v>323</v>
      </c>
      <c r="U56" s="287">
        <v>8</v>
      </c>
      <c r="V56" s="287"/>
      <c r="W56" s="287"/>
      <c r="X56" s="287"/>
      <c r="Y56" s="287"/>
      <c r="Z56" s="287">
        <v>2</v>
      </c>
      <c r="AA56" s="287">
        <f t="shared" si="29"/>
        <v>8</v>
      </c>
      <c r="AB56" s="287">
        <f t="shared" si="29"/>
        <v>2</v>
      </c>
      <c r="AC56" s="341"/>
      <c r="AD56" s="341" t="s">
        <v>377</v>
      </c>
      <c r="AE56" s="44" t="s">
        <v>13</v>
      </c>
      <c r="AF56" s="44" t="s">
        <v>14</v>
      </c>
      <c r="AG56" s="118" t="s">
        <v>38</v>
      </c>
      <c r="AH56" s="293">
        <v>6.5</v>
      </c>
      <c r="AI56" s="188">
        <f t="shared" si="30"/>
        <v>195</v>
      </c>
      <c r="AJ56" s="188">
        <f t="shared" si="31"/>
        <v>10</v>
      </c>
      <c r="AK56" s="188">
        <v>8</v>
      </c>
      <c r="AL56" s="188"/>
      <c r="AM56" s="188">
        <v>2</v>
      </c>
      <c r="AN56" s="188">
        <f t="shared" si="32"/>
        <v>185</v>
      </c>
      <c r="AO56" s="187">
        <v>8</v>
      </c>
      <c r="AP56" s="187">
        <v>2</v>
      </c>
      <c r="AQ56" s="188" t="s">
        <v>18</v>
      </c>
      <c r="AR56" s="187">
        <f t="shared" si="33"/>
        <v>5.1282051282051277</v>
      </c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</row>
    <row r="57" spans="1:58" x14ac:dyDescent="0.25">
      <c r="A57" s="44" t="s">
        <v>13</v>
      </c>
      <c r="B57" s="44" t="s">
        <v>14</v>
      </c>
      <c r="C57" s="118" t="s">
        <v>44</v>
      </c>
      <c r="D57" s="158">
        <v>6</v>
      </c>
      <c r="E57" s="188">
        <f t="shared" si="25"/>
        <v>180</v>
      </c>
      <c r="F57" s="188">
        <f t="shared" si="26"/>
        <v>12</v>
      </c>
      <c r="G57" s="188">
        <v>8</v>
      </c>
      <c r="H57" s="188"/>
      <c r="I57" s="188">
        <v>4</v>
      </c>
      <c r="J57" s="188">
        <f t="shared" si="27"/>
        <v>168</v>
      </c>
      <c r="K57" s="187">
        <v>8</v>
      </c>
      <c r="L57" s="187">
        <v>4</v>
      </c>
      <c r="M57" s="188" t="s">
        <v>18</v>
      </c>
      <c r="N57" s="187">
        <f t="shared" si="28"/>
        <v>6.666666666666667</v>
      </c>
      <c r="O57" s="341" t="s">
        <v>57</v>
      </c>
      <c r="P57" s="341"/>
      <c r="Q57" s="288" t="s">
        <v>314</v>
      </c>
      <c r="R57" s="288"/>
      <c r="S57" s="288" t="s">
        <v>318</v>
      </c>
      <c r="T57" s="288" t="s">
        <v>319</v>
      </c>
      <c r="U57" s="287">
        <v>8</v>
      </c>
      <c r="V57" s="287"/>
      <c r="W57" s="287"/>
      <c r="X57" s="287"/>
      <c r="Y57" s="287"/>
      <c r="Z57" s="287">
        <v>4</v>
      </c>
      <c r="AA57" s="287">
        <f t="shared" si="29"/>
        <v>8</v>
      </c>
      <c r="AB57" s="287">
        <f t="shared" si="29"/>
        <v>4</v>
      </c>
      <c r="AC57" s="341"/>
      <c r="AD57" s="341" t="s">
        <v>380</v>
      </c>
      <c r="AE57" s="44" t="s">
        <v>13</v>
      </c>
      <c r="AF57" s="44" t="s">
        <v>14</v>
      </c>
      <c r="AG57" s="118" t="s">
        <v>44</v>
      </c>
      <c r="AH57" s="158">
        <v>6</v>
      </c>
      <c r="AI57" s="188">
        <f t="shared" si="30"/>
        <v>180</v>
      </c>
      <c r="AJ57" s="188">
        <f t="shared" si="31"/>
        <v>12</v>
      </c>
      <c r="AK57" s="188">
        <v>8</v>
      </c>
      <c r="AL57" s="188"/>
      <c r="AM57" s="188">
        <v>4</v>
      </c>
      <c r="AN57" s="188">
        <f t="shared" si="32"/>
        <v>168</v>
      </c>
      <c r="AO57" s="187">
        <v>8</v>
      </c>
      <c r="AP57" s="187">
        <v>4</v>
      </c>
      <c r="AQ57" s="188" t="s">
        <v>18</v>
      </c>
      <c r="AR57" s="187">
        <f t="shared" si="33"/>
        <v>6.666666666666667</v>
      </c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</row>
    <row r="58" spans="1:58" x14ac:dyDescent="0.25">
      <c r="A58" s="44" t="s">
        <v>16</v>
      </c>
      <c r="B58" s="44" t="s">
        <v>14</v>
      </c>
      <c r="C58" s="118" t="s">
        <v>34</v>
      </c>
      <c r="D58" s="158">
        <v>5</v>
      </c>
      <c r="E58" s="188">
        <f t="shared" si="25"/>
        <v>150</v>
      </c>
      <c r="F58" s="188">
        <f t="shared" si="26"/>
        <v>12</v>
      </c>
      <c r="G58" s="188">
        <v>8</v>
      </c>
      <c r="H58" s="188"/>
      <c r="I58" s="188">
        <v>4</v>
      </c>
      <c r="J58" s="188">
        <f t="shared" si="27"/>
        <v>138</v>
      </c>
      <c r="K58" s="187">
        <v>8</v>
      </c>
      <c r="L58" s="187">
        <v>4</v>
      </c>
      <c r="M58" s="188" t="s">
        <v>18</v>
      </c>
      <c r="N58" s="187">
        <f t="shared" si="28"/>
        <v>8</v>
      </c>
      <c r="O58" s="341" t="s">
        <v>58</v>
      </c>
      <c r="P58" s="341"/>
      <c r="Q58" s="288" t="s">
        <v>314</v>
      </c>
      <c r="R58" s="288"/>
      <c r="S58" s="288" t="s">
        <v>318</v>
      </c>
      <c r="T58" s="288" t="s">
        <v>319</v>
      </c>
      <c r="U58" s="287">
        <v>8</v>
      </c>
      <c r="V58" s="287"/>
      <c r="W58" s="287"/>
      <c r="X58" s="287"/>
      <c r="Y58" s="287"/>
      <c r="Z58" s="287">
        <v>4</v>
      </c>
      <c r="AA58" s="287">
        <f t="shared" si="29"/>
        <v>8</v>
      </c>
      <c r="AB58" s="287">
        <f t="shared" si="29"/>
        <v>4</v>
      </c>
      <c r="AC58" s="341"/>
      <c r="AD58" s="341" t="s">
        <v>379</v>
      </c>
      <c r="AE58" s="44" t="s">
        <v>16</v>
      </c>
      <c r="AF58" s="44" t="s">
        <v>14</v>
      </c>
      <c r="AG58" s="118" t="s">
        <v>34</v>
      </c>
      <c r="AH58" s="158">
        <v>5</v>
      </c>
      <c r="AI58" s="188">
        <f t="shared" si="30"/>
        <v>150</v>
      </c>
      <c r="AJ58" s="188">
        <f t="shared" si="31"/>
        <v>12</v>
      </c>
      <c r="AK58" s="188">
        <v>8</v>
      </c>
      <c r="AL58" s="188"/>
      <c r="AM58" s="188">
        <v>4</v>
      </c>
      <c r="AN58" s="188">
        <f t="shared" si="32"/>
        <v>138</v>
      </c>
      <c r="AO58" s="187">
        <v>8</v>
      </c>
      <c r="AP58" s="187">
        <v>4</v>
      </c>
      <c r="AQ58" s="188" t="s">
        <v>18</v>
      </c>
      <c r="AR58" s="187">
        <f t="shared" si="33"/>
        <v>8</v>
      </c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</row>
    <row r="59" spans="1:58" x14ac:dyDescent="0.25">
      <c r="A59" s="44" t="s">
        <v>16</v>
      </c>
      <c r="B59" s="44" t="s">
        <v>31</v>
      </c>
      <c r="C59" s="118" t="s">
        <v>49</v>
      </c>
      <c r="D59" s="158">
        <v>3</v>
      </c>
      <c r="E59" s="188">
        <f t="shared" si="25"/>
        <v>90</v>
      </c>
      <c r="F59" s="188">
        <f t="shared" si="26"/>
        <v>4</v>
      </c>
      <c r="G59" s="188">
        <v>4</v>
      </c>
      <c r="H59" s="188"/>
      <c r="I59" s="188"/>
      <c r="J59" s="188">
        <f t="shared" si="27"/>
        <v>86</v>
      </c>
      <c r="K59" s="187">
        <v>4</v>
      </c>
      <c r="L59" s="187"/>
      <c r="M59" s="188" t="s">
        <v>16</v>
      </c>
      <c r="N59" s="187">
        <f t="shared" si="28"/>
        <v>4.4444444444444446</v>
      </c>
      <c r="O59" s="341" t="s">
        <v>58</v>
      </c>
      <c r="P59" s="341"/>
      <c r="Q59" s="288" t="s">
        <v>313</v>
      </c>
      <c r="R59" s="288"/>
      <c r="S59" s="288"/>
      <c r="T59" s="288" t="s">
        <v>313</v>
      </c>
      <c r="U59" s="287">
        <v>4</v>
      </c>
      <c r="V59" s="287"/>
      <c r="W59" s="287"/>
      <c r="X59" s="287"/>
      <c r="Y59" s="287"/>
      <c r="Z59" s="287"/>
      <c r="AA59" s="287">
        <f t="shared" si="29"/>
        <v>4</v>
      </c>
      <c r="AB59" s="287">
        <f t="shared" si="29"/>
        <v>0</v>
      </c>
      <c r="AC59" s="341"/>
      <c r="AD59" s="341" t="s">
        <v>379</v>
      </c>
      <c r="AE59" s="44" t="s">
        <v>16</v>
      </c>
      <c r="AF59" s="44" t="s">
        <v>31</v>
      </c>
      <c r="AG59" s="118" t="s">
        <v>49</v>
      </c>
      <c r="AH59" s="158">
        <v>3</v>
      </c>
      <c r="AI59" s="188">
        <f t="shared" si="30"/>
        <v>90</v>
      </c>
      <c r="AJ59" s="188">
        <f t="shared" si="31"/>
        <v>4</v>
      </c>
      <c r="AK59" s="188">
        <v>4</v>
      </c>
      <c r="AL59" s="188"/>
      <c r="AM59" s="188"/>
      <c r="AN59" s="188">
        <f t="shared" si="32"/>
        <v>86</v>
      </c>
      <c r="AO59" s="187">
        <v>4</v>
      </c>
      <c r="AP59" s="187"/>
      <c r="AQ59" s="188" t="s">
        <v>16</v>
      </c>
      <c r="AR59" s="187">
        <f t="shared" si="33"/>
        <v>4.4444444444444446</v>
      </c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</row>
    <row r="60" spans="1:58" ht="12.75" x14ac:dyDescent="0.2">
      <c r="C60" s="35" t="s">
        <v>22</v>
      </c>
      <c r="D60" s="279">
        <f t="shared" ref="D60:M60" si="34">SUM(D53:D59)</f>
        <v>30</v>
      </c>
      <c r="E60" s="308">
        <f t="shared" si="34"/>
        <v>900</v>
      </c>
      <c r="F60" s="308">
        <f t="shared" si="34"/>
        <v>54</v>
      </c>
      <c r="G60" s="308">
        <f t="shared" si="34"/>
        <v>36</v>
      </c>
      <c r="H60" s="308">
        <f t="shared" si="34"/>
        <v>0</v>
      </c>
      <c r="I60" s="308">
        <f t="shared" si="34"/>
        <v>18</v>
      </c>
      <c r="J60" s="308">
        <f t="shared" si="34"/>
        <v>846</v>
      </c>
      <c r="K60" s="308">
        <f t="shared" si="34"/>
        <v>40</v>
      </c>
      <c r="L60" s="308">
        <f t="shared" si="34"/>
        <v>14</v>
      </c>
      <c r="M60" s="308">
        <f t="shared" si="34"/>
        <v>0</v>
      </c>
      <c r="N60" s="308"/>
      <c r="O60" s="3"/>
      <c r="P60" s="3"/>
      <c r="Q60" s="308"/>
      <c r="R60" s="308"/>
      <c r="S60" s="308"/>
      <c r="T60" s="308"/>
      <c r="U60" s="308">
        <f>SUM(U53:U59)</f>
        <v>36</v>
      </c>
      <c r="V60" s="308">
        <f t="shared" ref="V60:AB60" si="35">SUM(V53:V59)</f>
        <v>0</v>
      </c>
      <c r="W60" s="308">
        <f t="shared" si="35"/>
        <v>0</v>
      </c>
      <c r="X60" s="308">
        <f t="shared" si="35"/>
        <v>0</v>
      </c>
      <c r="Y60" s="308">
        <f t="shared" si="35"/>
        <v>4</v>
      </c>
      <c r="Z60" s="308">
        <f t="shared" si="35"/>
        <v>14</v>
      </c>
      <c r="AA60" s="308">
        <f t="shared" si="35"/>
        <v>40</v>
      </c>
      <c r="AB60" s="308">
        <f t="shared" si="35"/>
        <v>14</v>
      </c>
      <c r="AC60" s="3"/>
      <c r="AD60" s="3"/>
      <c r="AG60" s="35" t="s">
        <v>22</v>
      </c>
      <c r="AH60" s="308">
        <f t="shared" ref="AH60:AQ60" si="36">SUM(AH53:AH59)</f>
        <v>30</v>
      </c>
      <c r="AI60" s="308">
        <f t="shared" si="36"/>
        <v>900</v>
      </c>
      <c r="AJ60" s="308">
        <f t="shared" si="36"/>
        <v>54</v>
      </c>
      <c r="AK60" s="308">
        <f t="shared" si="36"/>
        <v>36</v>
      </c>
      <c r="AL60" s="308">
        <f t="shared" si="36"/>
        <v>0</v>
      </c>
      <c r="AM60" s="308">
        <f t="shared" si="36"/>
        <v>18</v>
      </c>
      <c r="AN60" s="308">
        <f t="shared" si="36"/>
        <v>846</v>
      </c>
      <c r="AO60" s="308">
        <f t="shared" si="36"/>
        <v>40</v>
      </c>
      <c r="AP60" s="308">
        <f t="shared" si="36"/>
        <v>14</v>
      </c>
      <c r="AQ60" s="308">
        <f t="shared" si="36"/>
        <v>0</v>
      </c>
      <c r="AR60" s="308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</row>
    <row r="61" spans="1:58" ht="12.75" x14ac:dyDescent="0.2">
      <c r="C61" s="2" t="s">
        <v>23</v>
      </c>
      <c r="D61" s="3">
        <f>30-D60</f>
        <v>0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G61" s="2" t="s">
        <v>23</v>
      </c>
      <c r="AH61" s="3">
        <f>30-AH60</f>
        <v>0</v>
      </c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</row>
    <row r="62" spans="1:58" ht="12.75" x14ac:dyDescent="0.2"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G62" s="2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</row>
    <row r="63" spans="1:58" ht="12.75" x14ac:dyDescent="0.2">
      <c r="C63" s="1" t="s">
        <v>300</v>
      </c>
      <c r="AG63" s="1" t="s">
        <v>300</v>
      </c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</row>
    <row r="64" spans="1:58" ht="12.75" customHeight="1" x14ac:dyDescent="0.2">
      <c r="C64" s="1216" t="s">
        <v>0</v>
      </c>
      <c r="D64" s="1208" t="s">
        <v>1</v>
      </c>
      <c r="E64" s="1209" t="s">
        <v>2</v>
      </c>
      <c r="F64" s="1209"/>
      <c r="G64" s="1209"/>
      <c r="H64" s="1209"/>
      <c r="I64" s="1209"/>
      <c r="J64" s="1210"/>
      <c r="K64" s="1208" t="s">
        <v>370</v>
      </c>
      <c r="L64" s="1208" t="s">
        <v>371</v>
      </c>
      <c r="M64" s="1208" t="s">
        <v>4</v>
      </c>
      <c r="N64" s="1208" t="s">
        <v>5</v>
      </c>
      <c r="O64" s="340"/>
      <c r="P64" s="340"/>
      <c r="Q64" s="340"/>
      <c r="R64" s="340"/>
      <c r="S64" s="340"/>
      <c r="T64" s="340"/>
      <c r="U64" s="340"/>
      <c r="V64" s="340"/>
      <c r="W64" s="340"/>
      <c r="X64" s="340"/>
      <c r="Y64" s="340"/>
      <c r="Z64" s="340"/>
      <c r="AA64" s="340"/>
      <c r="AB64" s="340"/>
      <c r="AC64" s="340"/>
      <c r="AD64" s="340"/>
      <c r="AG64" s="1216" t="s">
        <v>0</v>
      </c>
      <c r="AH64" s="1208" t="s">
        <v>1</v>
      </c>
      <c r="AI64" s="1209" t="s">
        <v>2</v>
      </c>
      <c r="AJ64" s="1209"/>
      <c r="AK64" s="1209"/>
      <c r="AL64" s="1209"/>
      <c r="AM64" s="1209"/>
      <c r="AN64" s="1210"/>
      <c r="AO64" s="1208" t="s">
        <v>372</v>
      </c>
      <c r="AP64" s="1208" t="s">
        <v>373</v>
      </c>
      <c r="AQ64" s="1208" t="s">
        <v>4</v>
      </c>
      <c r="AR64" s="1208" t="s">
        <v>5</v>
      </c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</row>
    <row r="65" spans="1:58" ht="12.75" x14ac:dyDescent="0.2">
      <c r="C65" s="1216"/>
      <c r="D65" s="1208"/>
      <c r="E65" s="1208" t="s">
        <v>6</v>
      </c>
      <c r="F65" s="1211" t="s">
        <v>7</v>
      </c>
      <c r="G65" s="1211"/>
      <c r="H65" s="1211"/>
      <c r="I65" s="1211"/>
      <c r="J65" s="1208" t="s">
        <v>25</v>
      </c>
      <c r="K65" s="1208"/>
      <c r="L65" s="1208"/>
      <c r="M65" s="1208"/>
      <c r="N65" s="1208"/>
      <c r="O65" s="340"/>
      <c r="P65" s="340"/>
      <c r="Q65" s="340"/>
      <c r="R65" s="340"/>
      <c r="S65" s="340"/>
      <c r="T65" s="340"/>
      <c r="U65" s="340"/>
      <c r="V65" s="340"/>
      <c r="W65" s="340"/>
      <c r="X65" s="340"/>
      <c r="Y65" s="340"/>
      <c r="Z65" s="340"/>
      <c r="AA65" s="340"/>
      <c r="AB65" s="340"/>
      <c r="AC65" s="340"/>
      <c r="AD65" s="340"/>
      <c r="AG65" s="1216"/>
      <c r="AH65" s="1208"/>
      <c r="AI65" s="1208" t="s">
        <v>6</v>
      </c>
      <c r="AJ65" s="1211" t="s">
        <v>7</v>
      </c>
      <c r="AK65" s="1211"/>
      <c r="AL65" s="1211"/>
      <c r="AM65" s="1211"/>
      <c r="AN65" s="1208" t="s">
        <v>25</v>
      </c>
      <c r="AO65" s="1208"/>
      <c r="AP65" s="1208"/>
      <c r="AQ65" s="1208"/>
      <c r="AR65" s="1208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</row>
    <row r="66" spans="1:58" ht="12.75" x14ac:dyDescent="0.2">
      <c r="C66" s="1216"/>
      <c r="D66" s="1208"/>
      <c r="E66" s="1210"/>
      <c r="F66" s="1208" t="s">
        <v>9</v>
      </c>
      <c r="G66" s="1209" t="s">
        <v>10</v>
      </c>
      <c r="H66" s="1210"/>
      <c r="I66" s="1210"/>
      <c r="J66" s="1210"/>
      <c r="K66" s="1208"/>
      <c r="L66" s="1208"/>
      <c r="M66" s="1208"/>
      <c r="N66" s="1208"/>
      <c r="O66" s="340"/>
      <c r="P66" s="340"/>
      <c r="Q66" s="1208" t="s">
        <v>11</v>
      </c>
      <c r="R66" s="1208" t="s">
        <v>12</v>
      </c>
      <c r="S66" s="1208" t="s">
        <v>13</v>
      </c>
      <c r="T66" s="1214" t="s">
        <v>9</v>
      </c>
      <c r="U66" s="1214" t="s">
        <v>307</v>
      </c>
      <c r="V66" s="1214"/>
      <c r="W66" s="1214"/>
      <c r="X66" s="1214"/>
      <c r="Y66" s="1214"/>
      <c r="Z66" s="1214"/>
      <c r="AA66" s="1214"/>
      <c r="AB66" s="1214"/>
      <c r="AC66" s="340"/>
      <c r="AD66" s="340"/>
      <c r="AG66" s="1216"/>
      <c r="AH66" s="1208"/>
      <c r="AI66" s="1210"/>
      <c r="AJ66" s="1208" t="s">
        <v>9</v>
      </c>
      <c r="AK66" s="1209" t="s">
        <v>10</v>
      </c>
      <c r="AL66" s="1210"/>
      <c r="AM66" s="1210"/>
      <c r="AN66" s="1210"/>
      <c r="AO66" s="1208"/>
      <c r="AP66" s="1208"/>
      <c r="AQ66" s="1208"/>
      <c r="AR66" s="1208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</row>
    <row r="67" spans="1:58" ht="12.75" x14ac:dyDescent="0.2">
      <c r="C67" s="1216"/>
      <c r="D67" s="1208"/>
      <c r="E67" s="1210"/>
      <c r="F67" s="1212"/>
      <c r="G67" s="1208" t="s">
        <v>11</v>
      </c>
      <c r="H67" s="1208" t="s">
        <v>12</v>
      </c>
      <c r="I67" s="1208" t="s">
        <v>13</v>
      </c>
      <c r="J67" s="1210"/>
      <c r="K67" s="1208"/>
      <c r="L67" s="1208"/>
      <c r="M67" s="1208"/>
      <c r="N67" s="1208"/>
      <c r="O67" s="340"/>
      <c r="P67" s="340"/>
      <c r="Q67" s="1208"/>
      <c r="R67" s="1208"/>
      <c r="S67" s="1208"/>
      <c r="T67" s="1214"/>
      <c r="U67" s="1214"/>
      <c r="V67" s="1214"/>
      <c r="W67" s="1214"/>
      <c r="X67" s="1214"/>
      <c r="Y67" s="1214"/>
      <c r="Z67" s="1214"/>
      <c r="AA67" s="1214"/>
      <c r="AB67" s="1214"/>
      <c r="AC67" s="340"/>
      <c r="AD67" s="340"/>
      <c r="AG67" s="1216"/>
      <c r="AH67" s="1208"/>
      <c r="AI67" s="1210"/>
      <c r="AJ67" s="1212"/>
      <c r="AK67" s="1208" t="s">
        <v>26</v>
      </c>
      <c r="AL67" s="1208" t="s">
        <v>27</v>
      </c>
      <c r="AM67" s="1208" t="s">
        <v>28</v>
      </c>
      <c r="AN67" s="1210"/>
      <c r="AO67" s="1208"/>
      <c r="AP67" s="1208"/>
      <c r="AQ67" s="1208"/>
      <c r="AR67" s="1208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</row>
    <row r="68" spans="1:58" x14ac:dyDescent="0.25">
      <c r="C68" s="1216"/>
      <c r="D68" s="1208"/>
      <c r="E68" s="1210"/>
      <c r="F68" s="1212"/>
      <c r="G68" s="1208"/>
      <c r="H68" s="1208"/>
      <c r="I68" s="1208"/>
      <c r="J68" s="1210"/>
      <c r="K68" s="1208"/>
      <c r="L68" s="1208"/>
      <c r="M68" s="1208"/>
      <c r="N68" s="1208"/>
      <c r="O68" s="340"/>
      <c r="P68" s="340"/>
      <c r="Q68" s="1208"/>
      <c r="R68" s="1208"/>
      <c r="S68" s="1208"/>
      <c r="T68" s="1214"/>
      <c r="U68" s="1214" t="s">
        <v>308</v>
      </c>
      <c r="V68" s="1214"/>
      <c r="W68" s="1214" t="s">
        <v>309</v>
      </c>
      <c r="X68" s="1214"/>
      <c r="Y68" s="1214" t="s">
        <v>310</v>
      </c>
      <c r="Z68" s="1214"/>
      <c r="AA68" s="287" t="s">
        <v>311</v>
      </c>
      <c r="AB68" s="287"/>
      <c r="AC68" s="340"/>
      <c r="AD68" s="340"/>
      <c r="AG68" s="1216"/>
      <c r="AH68" s="1208"/>
      <c r="AI68" s="1210"/>
      <c r="AJ68" s="1212"/>
      <c r="AK68" s="1208"/>
      <c r="AL68" s="1208"/>
      <c r="AM68" s="1208"/>
      <c r="AN68" s="1210"/>
      <c r="AO68" s="1208"/>
      <c r="AP68" s="1208"/>
      <c r="AQ68" s="1208"/>
      <c r="AR68" s="1208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</row>
    <row r="69" spans="1:58" x14ac:dyDescent="0.25">
      <c r="C69" s="1216"/>
      <c r="D69" s="1208"/>
      <c r="E69" s="1210"/>
      <c r="F69" s="1212"/>
      <c r="G69" s="1208"/>
      <c r="H69" s="1208"/>
      <c r="I69" s="1208"/>
      <c r="J69" s="1210"/>
      <c r="K69" s="1208"/>
      <c r="L69" s="1208"/>
      <c r="M69" s="1208"/>
      <c r="N69" s="1208"/>
      <c r="O69" s="340"/>
      <c r="P69" s="340"/>
      <c r="Q69" s="1208"/>
      <c r="R69" s="1208"/>
      <c r="S69" s="1208"/>
      <c r="T69" s="287"/>
      <c r="U69" s="287" t="s">
        <v>312</v>
      </c>
      <c r="V69" s="287" t="s">
        <v>113</v>
      </c>
      <c r="W69" s="287" t="s">
        <v>312</v>
      </c>
      <c r="X69" s="287" t="s">
        <v>113</v>
      </c>
      <c r="Y69" s="287" t="s">
        <v>312</v>
      </c>
      <c r="Z69" s="287" t="s">
        <v>113</v>
      </c>
      <c r="AA69" s="58" t="s">
        <v>312</v>
      </c>
      <c r="AB69" s="58" t="s">
        <v>113</v>
      </c>
      <c r="AC69" s="340"/>
      <c r="AD69" s="340"/>
      <c r="AG69" s="1216"/>
      <c r="AH69" s="1208"/>
      <c r="AI69" s="1210"/>
      <c r="AJ69" s="1212"/>
      <c r="AK69" s="1208"/>
      <c r="AL69" s="1208"/>
      <c r="AM69" s="1208"/>
      <c r="AN69" s="1210"/>
      <c r="AO69" s="1208"/>
      <c r="AP69" s="1208"/>
      <c r="AQ69" s="1208"/>
      <c r="AR69" s="1208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</row>
    <row r="70" spans="1:58" ht="12.75" x14ac:dyDescent="0.2">
      <c r="C70" s="1216"/>
      <c r="D70" s="1208"/>
      <c r="E70" s="1210"/>
      <c r="F70" s="1212"/>
      <c r="G70" s="1208"/>
      <c r="H70" s="1208"/>
      <c r="I70" s="1208"/>
      <c r="J70" s="1210"/>
      <c r="K70" s="1208"/>
      <c r="L70" s="1208"/>
      <c r="M70" s="1208"/>
      <c r="N70" s="1208"/>
      <c r="O70" s="340"/>
      <c r="P70" s="340"/>
      <c r="Q70" s="307"/>
      <c r="R70" s="307"/>
      <c r="S70" s="307"/>
      <c r="T70" s="307"/>
      <c r="U70" s="307"/>
      <c r="V70" s="307"/>
      <c r="W70" s="307"/>
      <c r="X70" s="307"/>
      <c r="Y70" s="307"/>
      <c r="Z70" s="307"/>
      <c r="AA70" s="307"/>
      <c r="AB70" s="307"/>
      <c r="AC70" s="340"/>
      <c r="AD70" s="340"/>
      <c r="AG70" s="1216"/>
      <c r="AH70" s="1208"/>
      <c r="AI70" s="1210"/>
      <c r="AJ70" s="1212"/>
      <c r="AK70" s="1208"/>
      <c r="AL70" s="1208"/>
      <c r="AM70" s="1208"/>
      <c r="AN70" s="1210"/>
      <c r="AO70" s="1208"/>
      <c r="AP70" s="1208"/>
      <c r="AQ70" s="1208"/>
      <c r="AR70" s="1208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</row>
    <row r="71" spans="1:58" x14ac:dyDescent="0.25">
      <c r="A71" s="44" t="s">
        <v>13</v>
      </c>
      <c r="B71" s="44" t="s">
        <v>14</v>
      </c>
      <c r="C71" s="35"/>
      <c r="D71" s="278"/>
      <c r="E71" s="159"/>
      <c r="F71" s="159"/>
      <c r="G71" s="159"/>
      <c r="H71" s="159"/>
      <c r="I71" s="159"/>
      <c r="J71" s="159"/>
      <c r="K71" s="158"/>
      <c r="L71" s="158"/>
      <c r="M71" s="159"/>
      <c r="N71" s="158"/>
      <c r="O71" s="341" t="s">
        <v>58</v>
      </c>
      <c r="P71" s="341"/>
      <c r="Q71" s="287"/>
      <c r="R71" s="287"/>
      <c r="S71" s="287"/>
      <c r="T71" s="287"/>
      <c r="U71" s="287"/>
      <c r="V71" s="287"/>
      <c r="W71" s="287"/>
      <c r="X71" s="287"/>
      <c r="Y71" s="287"/>
      <c r="Z71" s="287"/>
      <c r="AA71" s="287"/>
      <c r="AB71" s="287"/>
      <c r="AC71" s="341"/>
      <c r="AD71" s="341"/>
      <c r="AE71" s="44" t="s">
        <v>13</v>
      </c>
      <c r="AF71" s="44" t="s">
        <v>14</v>
      </c>
      <c r="AG71" s="35"/>
      <c r="AH71" s="278"/>
      <c r="AI71" s="159"/>
      <c r="AJ71" s="159"/>
      <c r="AK71" s="159"/>
      <c r="AL71" s="159"/>
      <c r="AM71" s="159"/>
      <c r="AN71" s="159"/>
      <c r="AO71" s="158"/>
      <c r="AP71" s="158"/>
      <c r="AQ71" s="159"/>
      <c r="AR71" s="158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</row>
    <row r="72" spans="1:58" x14ac:dyDescent="0.25">
      <c r="A72" s="44" t="s">
        <v>16</v>
      </c>
      <c r="B72" s="44" t="s">
        <v>14</v>
      </c>
      <c r="C72" s="118" t="s">
        <v>15</v>
      </c>
      <c r="D72" s="128">
        <v>5</v>
      </c>
      <c r="E72" s="188">
        <f t="shared" ref="E72" si="37">D72*30</f>
        <v>150</v>
      </c>
      <c r="F72" s="188">
        <f t="shared" ref="F72" si="38">G72+H72+I72</f>
        <v>4</v>
      </c>
      <c r="G72" s="188"/>
      <c r="H72" s="188"/>
      <c r="I72" s="188">
        <v>4</v>
      </c>
      <c r="J72" s="188">
        <f t="shared" ref="J72" si="39">E72-F72</f>
        <v>146</v>
      </c>
      <c r="K72" s="187">
        <v>4</v>
      </c>
      <c r="L72" s="187"/>
      <c r="M72" s="188" t="s">
        <v>29</v>
      </c>
      <c r="N72" s="187">
        <f t="shared" ref="N72" si="40">F72/E72*100</f>
        <v>2.666666666666667</v>
      </c>
      <c r="O72" s="341" t="s">
        <v>59</v>
      </c>
      <c r="P72" s="341"/>
      <c r="Q72" s="288"/>
      <c r="R72" s="288"/>
      <c r="S72" s="288" t="s">
        <v>313</v>
      </c>
      <c r="T72" s="288" t="s">
        <v>313</v>
      </c>
      <c r="U72" s="287"/>
      <c r="V72" s="287"/>
      <c r="W72" s="287"/>
      <c r="X72" s="287"/>
      <c r="Y72" s="287">
        <v>4</v>
      </c>
      <c r="Z72" s="287"/>
      <c r="AA72" s="287">
        <f>U72+W72+Y72</f>
        <v>4</v>
      </c>
      <c r="AB72" s="287">
        <f>V72+X72+Z72</f>
        <v>0</v>
      </c>
      <c r="AC72" s="341"/>
      <c r="AD72" s="341" t="s">
        <v>374</v>
      </c>
      <c r="AE72" s="44" t="s">
        <v>16</v>
      </c>
      <c r="AF72" s="44" t="s">
        <v>14</v>
      </c>
      <c r="AG72" s="118" t="s">
        <v>15</v>
      </c>
      <c r="AH72" s="128">
        <v>5</v>
      </c>
      <c r="AI72" s="188">
        <f t="shared" ref="AI72" si="41">AH72*30</f>
        <v>150</v>
      </c>
      <c r="AJ72" s="188">
        <f t="shared" ref="AJ72" si="42">AK72+AL72+AM72</f>
        <v>4</v>
      </c>
      <c r="AK72" s="188"/>
      <c r="AL72" s="188"/>
      <c r="AM72" s="188">
        <v>4</v>
      </c>
      <c r="AN72" s="188">
        <f t="shared" ref="AN72" si="43">AI72-AJ72</f>
        <v>146</v>
      </c>
      <c r="AO72" s="187">
        <v>4</v>
      </c>
      <c r="AP72" s="187"/>
      <c r="AQ72" s="188" t="s">
        <v>29</v>
      </c>
      <c r="AR72" s="187">
        <f t="shared" ref="AR72" si="44">AJ72/AI72*100</f>
        <v>2.666666666666667</v>
      </c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</row>
    <row r="73" spans="1:58" x14ac:dyDescent="0.25">
      <c r="A73" s="44" t="s">
        <v>16</v>
      </c>
      <c r="B73" s="44" t="s">
        <v>14</v>
      </c>
      <c r="C73" s="46"/>
      <c r="D73" s="158"/>
      <c r="E73" s="159"/>
      <c r="F73" s="159"/>
      <c r="G73" s="159"/>
      <c r="H73" s="159"/>
      <c r="I73" s="159"/>
      <c r="J73" s="159"/>
      <c r="K73" s="158"/>
      <c r="L73" s="158"/>
      <c r="M73" s="159"/>
      <c r="N73" s="158"/>
      <c r="O73" s="341" t="s">
        <v>59</v>
      </c>
      <c r="P73" s="341"/>
      <c r="Q73" s="287"/>
      <c r="R73" s="287"/>
      <c r="S73" s="287"/>
      <c r="T73" s="287"/>
      <c r="U73" s="287"/>
      <c r="V73" s="287"/>
      <c r="W73" s="287"/>
      <c r="X73" s="287"/>
      <c r="Y73" s="287"/>
      <c r="Z73" s="287"/>
      <c r="AA73" s="287">
        <f t="shared" ref="AA73:AB77" si="45">U73+W73+Y73</f>
        <v>0</v>
      </c>
      <c r="AB73" s="287">
        <f t="shared" si="45"/>
        <v>0</v>
      </c>
      <c r="AC73" s="341"/>
      <c r="AD73" s="341"/>
      <c r="AE73" s="44" t="s">
        <v>16</v>
      </c>
      <c r="AF73" s="44" t="s">
        <v>14</v>
      </c>
      <c r="AG73" s="46"/>
      <c r="AH73" s="158"/>
      <c r="AI73" s="159"/>
      <c r="AJ73" s="159"/>
      <c r="AK73" s="159"/>
      <c r="AL73" s="159"/>
      <c r="AM73" s="159"/>
      <c r="AN73" s="159"/>
      <c r="AO73" s="158"/>
      <c r="AP73" s="158"/>
      <c r="AQ73" s="159"/>
      <c r="AR73" s="158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</row>
    <row r="74" spans="1:58" x14ac:dyDescent="0.25">
      <c r="A74" s="44" t="s">
        <v>13</v>
      </c>
      <c r="B74" s="44" t="s">
        <v>14</v>
      </c>
      <c r="C74" s="129" t="s">
        <v>35</v>
      </c>
      <c r="D74" s="293">
        <v>6.5</v>
      </c>
      <c r="E74" s="188">
        <f t="shared" ref="E74:E79" si="46">D74*30</f>
        <v>195</v>
      </c>
      <c r="F74" s="188">
        <f t="shared" ref="F74:F79" si="47">G74+H74+I74</f>
        <v>8</v>
      </c>
      <c r="G74" s="342">
        <v>6</v>
      </c>
      <c r="H74" s="342"/>
      <c r="I74" s="342">
        <v>2</v>
      </c>
      <c r="J74" s="188">
        <f t="shared" ref="J74:J79" si="48">E74-F74</f>
        <v>187</v>
      </c>
      <c r="K74" s="187">
        <v>8</v>
      </c>
      <c r="L74" s="187"/>
      <c r="M74" s="188" t="s">
        <v>18</v>
      </c>
      <c r="N74" s="187">
        <f t="shared" ref="N74:N79" si="49">F74/E74*100</f>
        <v>4.1025641025641022</v>
      </c>
      <c r="O74" s="341" t="s">
        <v>57</v>
      </c>
      <c r="P74" s="341"/>
      <c r="Q74" s="288" t="s">
        <v>325</v>
      </c>
      <c r="R74" s="288"/>
      <c r="S74" s="288" t="s">
        <v>326</v>
      </c>
      <c r="T74" s="288" t="s">
        <v>314</v>
      </c>
      <c r="U74" s="287">
        <v>6</v>
      </c>
      <c r="V74" s="287"/>
      <c r="W74" s="287"/>
      <c r="X74" s="287"/>
      <c r="Y74" s="287">
        <v>2</v>
      </c>
      <c r="Z74" s="287"/>
      <c r="AA74" s="287">
        <f t="shared" si="45"/>
        <v>8</v>
      </c>
      <c r="AB74" s="287">
        <f t="shared" si="45"/>
        <v>0</v>
      </c>
      <c r="AC74" s="341"/>
      <c r="AD74" s="341" t="s">
        <v>380</v>
      </c>
      <c r="AE74" s="44" t="s">
        <v>13</v>
      </c>
      <c r="AF74" s="44" t="s">
        <v>14</v>
      </c>
      <c r="AG74" s="129" t="s">
        <v>35</v>
      </c>
      <c r="AH74" s="293">
        <v>6.5</v>
      </c>
      <c r="AI74" s="188">
        <f t="shared" ref="AI74:AI79" si="50">AH74*30</f>
        <v>195</v>
      </c>
      <c r="AJ74" s="188">
        <f t="shared" ref="AJ74:AJ79" si="51">AK74+AL74+AM74</f>
        <v>8</v>
      </c>
      <c r="AK74" s="342">
        <v>6</v>
      </c>
      <c r="AL74" s="342"/>
      <c r="AM74" s="342">
        <v>2</v>
      </c>
      <c r="AN74" s="188">
        <f t="shared" ref="AN74:AN79" si="52">AI74-AJ74</f>
        <v>187</v>
      </c>
      <c r="AO74" s="187">
        <v>12</v>
      </c>
      <c r="AP74" s="187"/>
      <c r="AQ74" s="188" t="s">
        <v>18</v>
      </c>
      <c r="AR74" s="187">
        <f t="shared" ref="AR74:AR79" si="53">AJ74/AI74*100</f>
        <v>4.1025641025641022</v>
      </c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</row>
    <row r="75" spans="1:58" s="189" customFormat="1" x14ac:dyDescent="0.25">
      <c r="A75" s="179" t="s">
        <v>13</v>
      </c>
      <c r="B75" s="179" t="s">
        <v>14</v>
      </c>
      <c r="C75" s="129" t="s">
        <v>346</v>
      </c>
      <c r="D75" s="187">
        <v>1</v>
      </c>
      <c r="E75" s="188">
        <f t="shared" si="46"/>
        <v>30</v>
      </c>
      <c r="F75" s="188">
        <f t="shared" si="47"/>
        <v>4</v>
      </c>
      <c r="G75" s="188"/>
      <c r="H75" s="188"/>
      <c r="I75" s="188">
        <v>4</v>
      </c>
      <c r="J75" s="188">
        <f t="shared" si="48"/>
        <v>26</v>
      </c>
      <c r="K75" s="187">
        <v>4</v>
      </c>
      <c r="L75" s="187"/>
      <c r="M75" s="188" t="s">
        <v>29</v>
      </c>
      <c r="N75" s="187">
        <f t="shared" si="49"/>
        <v>13.333333333333334</v>
      </c>
      <c r="O75" s="343"/>
      <c r="P75" s="343"/>
      <c r="Q75" s="288"/>
      <c r="R75" s="288"/>
      <c r="S75" s="288" t="s">
        <v>313</v>
      </c>
      <c r="T75" s="288" t="s">
        <v>313</v>
      </c>
      <c r="U75" s="289"/>
      <c r="V75" s="289"/>
      <c r="W75" s="289"/>
      <c r="X75" s="289"/>
      <c r="Y75" s="289">
        <v>4</v>
      </c>
      <c r="Z75" s="289"/>
      <c r="AA75" s="289">
        <f t="shared" si="45"/>
        <v>4</v>
      </c>
      <c r="AB75" s="289">
        <f t="shared" si="45"/>
        <v>0</v>
      </c>
      <c r="AC75" s="343"/>
      <c r="AD75" s="343" t="s">
        <v>379</v>
      </c>
      <c r="AE75" s="179" t="s">
        <v>13</v>
      </c>
      <c r="AF75" s="179" t="s">
        <v>14</v>
      </c>
      <c r="AG75" s="129" t="s">
        <v>346</v>
      </c>
      <c r="AH75" s="187">
        <v>1</v>
      </c>
      <c r="AI75" s="188">
        <f t="shared" si="50"/>
        <v>30</v>
      </c>
      <c r="AJ75" s="188">
        <f t="shared" si="51"/>
        <v>4</v>
      </c>
      <c r="AK75" s="188"/>
      <c r="AL75" s="188"/>
      <c r="AM75" s="188">
        <v>4</v>
      </c>
      <c r="AN75" s="188">
        <f t="shared" si="52"/>
        <v>26</v>
      </c>
      <c r="AO75" s="187">
        <f t="shared" ref="AO75:AO79" si="54">AJ75/18</f>
        <v>0.22222222222222221</v>
      </c>
      <c r="AP75" s="187"/>
      <c r="AQ75" s="188" t="s">
        <v>29</v>
      </c>
      <c r="AR75" s="187">
        <f t="shared" si="53"/>
        <v>13.333333333333334</v>
      </c>
    </row>
    <row r="76" spans="1:58" s="189" customFormat="1" x14ac:dyDescent="0.25">
      <c r="A76" s="179" t="s">
        <v>13</v>
      </c>
      <c r="B76" s="179" t="s">
        <v>14</v>
      </c>
      <c r="C76" s="118" t="s">
        <v>350</v>
      </c>
      <c r="D76" s="300">
        <v>7.5</v>
      </c>
      <c r="E76" s="188">
        <f t="shared" si="46"/>
        <v>225</v>
      </c>
      <c r="F76" s="188">
        <f t="shared" si="47"/>
        <v>12</v>
      </c>
      <c r="G76" s="188">
        <v>8</v>
      </c>
      <c r="H76" s="188"/>
      <c r="I76" s="188">
        <v>4</v>
      </c>
      <c r="J76" s="188">
        <f t="shared" si="48"/>
        <v>213</v>
      </c>
      <c r="K76" s="187">
        <v>12</v>
      </c>
      <c r="L76" s="187"/>
      <c r="M76" s="188" t="s">
        <v>18</v>
      </c>
      <c r="N76" s="187">
        <f t="shared" si="49"/>
        <v>5.3333333333333339</v>
      </c>
      <c r="O76" s="343" t="s">
        <v>58</v>
      </c>
      <c r="P76" s="343"/>
      <c r="Q76" s="288" t="s">
        <v>314</v>
      </c>
      <c r="R76" s="288"/>
      <c r="S76" s="288" t="s">
        <v>313</v>
      </c>
      <c r="T76" s="288" t="s">
        <v>315</v>
      </c>
      <c r="U76" s="289">
        <v>8</v>
      </c>
      <c r="V76" s="289"/>
      <c r="W76" s="289"/>
      <c r="X76" s="289"/>
      <c r="Y76" s="289">
        <v>4</v>
      </c>
      <c r="Z76" s="289"/>
      <c r="AA76" s="289">
        <f t="shared" si="45"/>
        <v>12</v>
      </c>
      <c r="AB76" s="289">
        <f t="shared" si="45"/>
        <v>0</v>
      </c>
      <c r="AC76" s="343"/>
      <c r="AD76" s="343" t="s">
        <v>379</v>
      </c>
      <c r="AE76" s="179" t="s">
        <v>13</v>
      </c>
      <c r="AF76" s="179" t="s">
        <v>14</v>
      </c>
      <c r="AG76" s="118" t="s">
        <v>350</v>
      </c>
      <c r="AH76" s="300">
        <v>7.5</v>
      </c>
      <c r="AI76" s="188">
        <f t="shared" si="50"/>
        <v>225</v>
      </c>
      <c r="AJ76" s="188">
        <f t="shared" si="51"/>
        <v>12</v>
      </c>
      <c r="AK76" s="188">
        <v>8</v>
      </c>
      <c r="AL76" s="188"/>
      <c r="AM76" s="188">
        <v>4</v>
      </c>
      <c r="AN76" s="188">
        <f t="shared" si="52"/>
        <v>213</v>
      </c>
      <c r="AO76" s="187">
        <v>12</v>
      </c>
      <c r="AP76" s="187"/>
      <c r="AQ76" s="188" t="s">
        <v>18</v>
      </c>
      <c r="AR76" s="187">
        <f t="shared" si="53"/>
        <v>5.3333333333333339</v>
      </c>
    </row>
    <row r="77" spans="1:58" x14ac:dyDescent="0.25">
      <c r="A77" s="44" t="s">
        <v>13</v>
      </c>
      <c r="B77" s="44" t="s">
        <v>14</v>
      </c>
      <c r="C77" s="118" t="s">
        <v>301</v>
      </c>
      <c r="D77" s="293">
        <v>6.5</v>
      </c>
      <c r="E77" s="188">
        <f t="shared" si="46"/>
        <v>195</v>
      </c>
      <c r="F77" s="188">
        <f t="shared" si="47"/>
        <v>8</v>
      </c>
      <c r="G77" s="188">
        <v>8</v>
      </c>
      <c r="H77" s="188"/>
      <c r="I77" s="188"/>
      <c r="J77" s="188">
        <f t="shared" si="48"/>
        <v>187</v>
      </c>
      <c r="K77" s="187">
        <v>8</v>
      </c>
      <c r="L77" s="187"/>
      <c r="M77" s="188" t="s">
        <v>18</v>
      </c>
      <c r="N77" s="187">
        <f t="shared" si="49"/>
        <v>4.1025641025641022</v>
      </c>
      <c r="O77" s="341" t="s">
        <v>55</v>
      </c>
      <c r="P77" s="341"/>
      <c r="Q77" s="288" t="s">
        <v>314</v>
      </c>
      <c r="R77" s="288"/>
      <c r="S77" s="288"/>
      <c r="T77" s="288" t="s">
        <v>314</v>
      </c>
      <c r="U77" s="287">
        <v>8</v>
      </c>
      <c r="V77" s="287"/>
      <c r="W77" s="287"/>
      <c r="X77" s="287"/>
      <c r="Y77" s="287"/>
      <c r="Z77" s="287"/>
      <c r="AA77" s="287">
        <f t="shared" si="45"/>
        <v>8</v>
      </c>
      <c r="AB77" s="287">
        <f t="shared" si="45"/>
        <v>0</v>
      </c>
      <c r="AC77" s="341"/>
      <c r="AD77" s="341" t="s">
        <v>381</v>
      </c>
      <c r="AE77" s="44" t="s">
        <v>13</v>
      </c>
      <c r="AF77" s="44" t="s">
        <v>14</v>
      </c>
      <c r="AG77" s="118" t="s">
        <v>301</v>
      </c>
      <c r="AH77" s="293">
        <v>6.5</v>
      </c>
      <c r="AI77" s="188">
        <f t="shared" si="50"/>
        <v>195</v>
      </c>
      <c r="AJ77" s="188">
        <f t="shared" si="51"/>
        <v>8</v>
      </c>
      <c r="AK77" s="188">
        <v>8</v>
      </c>
      <c r="AL77" s="188"/>
      <c r="AM77" s="188"/>
      <c r="AN77" s="188">
        <f t="shared" si="52"/>
        <v>187</v>
      </c>
      <c r="AO77" s="187">
        <v>8</v>
      </c>
      <c r="AP77" s="187"/>
      <c r="AQ77" s="188" t="s">
        <v>18</v>
      </c>
      <c r="AR77" s="187">
        <f t="shared" si="53"/>
        <v>4.1025641025641022</v>
      </c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</row>
    <row r="78" spans="1:58" x14ac:dyDescent="0.25">
      <c r="A78" s="44" t="s">
        <v>16</v>
      </c>
      <c r="B78" s="44" t="s">
        <v>31</v>
      </c>
      <c r="C78" s="294" t="s">
        <v>344</v>
      </c>
      <c r="D78" s="158">
        <v>3.5</v>
      </c>
      <c r="E78" s="188">
        <f t="shared" si="46"/>
        <v>105</v>
      </c>
      <c r="F78" s="188">
        <f t="shared" si="47"/>
        <v>4</v>
      </c>
      <c r="G78" s="188">
        <v>4</v>
      </c>
      <c r="H78" s="188"/>
      <c r="I78" s="188"/>
      <c r="J78" s="188">
        <f t="shared" si="48"/>
        <v>101</v>
      </c>
      <c r="K78" s="187">
        <v>4</v>
      </c>
      <c r="L78" s="187"/>
      <c r="M78" s="188" t="s">
        <v>16</v>
      </c>
      <c r="N78" s="187">
        <f t="shared" si="49"/>
        <v>3.8095238095238098</v>
      </c>
      <c r="O78" s="341" t="s">
        <v>58</v>
      </c>
      <c r="P78" s="341"/>
      <c r="Q78" s="344" t="s">
        <v>313</v>
      </c>
      <c r="R78" s="344"/>
      <c r="S78" s="344"/>
      <c r="T78" s="288" t="s">
        <v>313</v>
      </c>
      <c r="U78" s="344"/>
      <c r="V78" s="344"/>
      <c r="W78" s="344"/>
      <c r="X78" s="344"/>
      <c r="Y78" s="344"/>
      <c r="Z78" s="344"/>
      <c r="AA78" s="344">
        <v>4</v>
      </c>
      <c r="AB78" s="344"/>
      <c r="AC78" s="341"/>
      <c r="AD78" s="341" t="s">
        <v>379</v>
      </c>
      <c r="AE78" s="44" t="s">
        <v>16</v>
      </c>
      <c r="AF78" s="44" t="s">
        <v>31</v>
      </c>
      <c r="AG78" s="46" t="s">
        <v>344</v>
      </c>
      <c r="AH78" s="158">
        <v>3.5</v>
      </c>
      <c r="AI78" s="188">
        <f t="shared" si="50"/>
        <v>105</v>
      </c>
      <c r="AJ78" s="188">
        <f t="shared" si="51"/>
        <v>4</v>
      </c>
      <c r="AK78" s="188">
        <v>4</v>
      </c>
      <c r="AL78" s="188"/>
      <c r="AM78" s="188"/>
      <c r="AN78" s="188">
        <f t="shared" si="52"/>
        <v>101</v>
      </c>
      <c r="AO78" s="187">
        <v>4</v>
      </c>
      <c r="AP78" s="187"/>
      <c r="AQ78" s="188" t="s">
        <v>16</v>
      </c>
      <c r="AR78" s="187">
        <f t="shared" si="53"/>
        <v>3.8095238095238098</v>
      </c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</row>
    <row r="79" spans="1:58" x14ac:dyDescent="0.25">
      <c r="C79" s="46"/>
      <c r="D79" s="158"/>
      <c r="E79" s="159">
        <f t="shared" si="46"/>
        <v>0</v>
      </c>
      <c r="F79" s="159">
        <f t="shared" si="47"/>
        <v>0</v>
      </c>
      <c r="G79" s="159"/>
      <c r="H79" s="159"/>
      <c r="I79" s="159"/>
      <c r="J79" s="159">
        <f t="shared" si="48"/>
        <v>0</v>
      </c>
      <c r="K79" s="158"/>
      <c r="L79" s="158"/>
      <c r="M79" s="159"/>
      <c r="N79" s="158" t="e">
        <f t="shared" si="49"/>
        <v>#DIV/0!</v>
      </c>
      <c r="O79" s="341"/>
      <c r="P79" s="341"/>
      <c r="Q79" s="287"/>
      <c r="R79" s="287"/>
      <c r="S79" s="287"/>
      <c r="T79" s="287"/>
      <c r="U79" s="287">
        <f>SUM(U72:U78)</f>
        <v>22</v>
      </c>
      <c r="V79" s="287">
        <f t="shared" ref="V79:AB79" si="55">SUM(V72:V78)</f>
        <v>0</v>
      </c>
      <c r="W79" s="287">
        <f t="shared" si="55"/>
        <v>0</v>
      </c>
      <c r="X79" s="287">
        <f t="shared" si="55"/>
        <v>0</v>
      </c>
      <c r="Y79" s="287">
        <f t="shared" si="55"/>
        <v>14</v>
      </c>
      <c r="Z79" s="287">
        <f t="shared" si="55"/>
        <v>0</v>
      </c>
      <c r="AA79" s="287">
        <f t="shared" si="55"/>
        <v>40</v>
      </c>
      <c r="AB79" s="287">
        <f t="shared" si="55"/>
        <v>0</v>
      </c>
      <c r="AC79" s="341"/>
      <c r="AD79" s="341"/>
      <c r="AG79" s="46"/>
      <c r="AH79" s="158"/>
      <c r="AI79" s="159">
        <f t="shared" si="50"/>
        <v>0</v>
      </c>
      <c r="AJ79" s="159">
        <f t="shared" si="51"/>
        <v>0</v>
      </c>
      <c r="AK79" s="159"/>
      <c r="AL79" s="159"/>
      <c r="AM79" s="159"/>
      <c r="AN79" s="159">
        <f t="shared" si="52"/>
        <v>0</v>
      </c>
      <c r="AO79" s="158">
        <f t="shared" si="54"/>
        <v>0</v>
      </c>
      <c r="AP79" s="158"/>
      <c r="AQ79" s="159"/>
      <c r="AR79" s="158" t="e">
        <f t="shared" si="53"/>
        <v>#DIV/0!</v>
      </c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</row>
    <row r="80" spans="1:58" ht="12.75" x14ac:dyDescent="0.2">
      <c r="C80" s="35" t="s">
        <v>22</v>
      </c>
      <c r="D80" s="279">
        <f t="shared" ref="D80:K80" si="56">SUM(D71:D79)</f>
        <v>30</v>
      </c>
      <c r="E80" s="308">
        <f t="shared" si="56"/>
        <v>900</v>
      </c>
      <c r="F80" s="308">
        <f t="shared" si="56"/>
        <v>40</v>
      </c>
      <c r="G80" s="308">
        <f t="shared" si="56"/>
        <v>26</v>
      </c>
      <c r="H80" s="308">
        <f t="shared" si="56"/>
        <v>0</v>
      </c>
      <c r="I80" s="308">
        <f t="shared" si="56"/>
        <v>14</v>
      </c>
      <c r="J80" s="308">
        <f t="shared" si="56"/>
        <v>860</v>
      </c>
      <c r="K80" s="308">
        <f t="shared" si="56"/>
        <v>40</v>
      </c>
      <c r="L80" s="308"/>
      <c r="M80" s="308"/>
      <c r="N80" s="30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G80" s="35" t="s">
        <v>22</v>
      </c>
      <c r="AH80" s="308">
        <f t="shared" ref="AH80:AO80" si="57">SUM(AH71:AH79)</f>
        <v>30</v>
      </c>
      <c r="AI80" s="308">
        <f t="shared" si="57"/>
        <v>900</v>
      </c>
      <c r="AJ80" s="308">
        <f t="shared" si="57"/>
        <v>40</v>
      </c>
      <c r="AK80" s="308">
        <f t="shared" si="57"/>
        <v>26</v>
      </c>
      <c r="AL80" s="308">
        <f t="shared" si="57"/>
        <v>0</v>
      </c>
      <c r="AM80" s="308">
        <f t="shared" si="57"/>
        <v>14</v>
      </c>
      <c r="AN80" s="308">
        <f t="shared" si="57"/>
        <v>860</v>
      </c>
      <c r="AO80" s="308">
        <f t="shared" si="57"/>
        <v>40.222222222222221</v>
      </c>
      <c r="AP80" s="308"/>
      <c r="AQ80" s="308"/>
      <c r="AR80" s="308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</row>
    <row r="81" spans="3:58" ht="12.75" x14ac:dyDescent="0.2">
      <c r="C81" s="2" t="s">
        <v>23</v>
      </c>
      <c r="D81" s="4">
        <f>30-D80</f>
        <v>0</v>
      </c>
      <c r="E81" s="3"/>
      <c r="F81" s="3"/>
      <c r="G81" s="3"/>
      <c r="H81" s="3"/>
      <c r="I81" s="3"/>
      <c r="J81" s="3"/>
      <c r="K81" s="3"/>
      <c r="L81" s="3"/>
      <c r="M81" s="3"/>
      <c r="AG81" s="2" t="s">
        <v>23</v>
      </c>
      <c r="AH81" s="4">
        <f>30-AH80</f>
        <v>0</v>
      </c>
      <c r="AI81" s="3"/>
      <c r="AJ81" s="3"/>
      <c r="AK81" s="3"/>
      <c r="AL81" s="3"/>
      <c r="AM81" s="3"/>
      <c r="AN81" s="3"/>
      <c r="AO81" s="3"/>
      <c r="AP81" s="3"/>
      <c r="AQ81" s="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</row>
    <row r="82" spans="3:58" ht="12.75" x14ac:dyDescent="0.2"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AG82" s="2"/>
      <c r="AH82" s="3"/>
      <c r="AI82" s="3"/>
      <c r="AJ82" s="3"/>
      <c r="AK82" s="3"/>
      <c r="AL82" s="3"/>
      <c r="AM82" s="3"/>
      <c r="AN82" s="3"/>
      <c r="AO82" s="3"/>
      <c r="AP82" s="3"/>
      <c r="AQ82" s="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</row>
    <row r="83" spans="3:58" ht="12.75" x14ac:dyDescent="0.2"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AG83" s="2"/>
      <c r="AH83" s="3"/>
      <c r="AI83" s="3"/>
      <c r="AJ83" s="3"/>
      <c r="AK83" s="3"/>
      <c r="AL83" s="3"/>
      <c r="AM83" s="3"/>
      <c r="AN83" s="3"/>
      <c r="AO83" s="3"/>
      <c r="AP83" s="3"/>
      <c r="AQ83" s="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</row>
    <row r="84" spans="3:58" ht="12.75" x14ac:dyDescent="0.2"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AG84" s="2"/>
      <c r="AH84" s="3"/>
      <c r="AI84" s="3"/>
      <c r="AJ84" s="3"/>
      <c r="AK84" s="3"/>
      <c r="AL84" s="3"/>
      <c r="AM84" s="3"/>
      <c r="AN84" s="3"/>
      <c r="AO84" s="3"/>
      <c r="AP84" s="3"/>
      <c r="AQ84" s="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</row>
    <row r="85" spans="3:58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AG85" s="2"/>
      <c r="AH85" s="3"/>
      <c r="AI85" s="3"/>
      <c r="AJ85" s="3"/>
      <c r="AK85" s="3"/>
      <c r="AL85" s="3"/>
      <c r="AM85" s="3"/>
      <c r="AN85" s="3"/>
      <c r="AO85" s="3"/>
      <c r="AP85" s="3"/>
      <c r="AQ85" s="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</row>
    <row r="86" spans="3:58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AG86" s="2"/>
      <c r="AH86" s="3"/>
      <c r="AI86" s="3"/>
      <c r="AJ86" s="3"/>
      <c r="AK86" s="3"/>
      <c r="AL86" s="3"/>
      <c r="AM86" s="3"/>
      <c r="AN86" s="3"/>
      <c r="AO86" s="3"/>
      <c r="AP86" s="3"/>
      <c r="AQ86" s="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</row>
    <row r="87" spans="3:58" ht="12.75" x14ac:dyDescent="0.2"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AG87" s="2"/>
      <c r="AH87" s="3"/>
      <c r="AI87" s="3"/>
      <c r="AJ87" s="3"/>
      <c r="AK87" s="3"/>
      <c r="AL87" s="3"/>
      <c r="AM87" s="3"/>
      <c r="AN87" s="3"/>
      <c r="AO87" s="3"/>
      <c r="AP87" s="3"/>
      <c r="AQ87" s="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</row>
    <row r="88" spans="3:58" ht="12.75" x14ac:dyDescent="0.2"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AG88" s="2"/>
      <c r="AH88" s="3"/>
      <c r="AI88" s="3"/>
      <c r="AJ88" s="3"/>
      <c r="AK88" s="3"/>
      <c r="AL88" s="3"/>
      <c r="AM88" s="3"/>
      <c r="AN88" s="3"/>
      <c r="AO88" s="3"/>
      <c r="AP88" s="3"/>
      <c r="AQ88" s="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</row>
    <row r="89" spans="3:58" ht="12.75" x14ac:dyDescent="0.2">
      <c r="C89" s="1" t="s">
        <v>302</v>
      </c>
      <c r="AG89" s="1" t="s">
        <v>302</v>
      </c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</row>
    <row r="90" spans="3:58" ht="12.75" customHeight="1" x14ac:dyDescent="0.2">
      <c r="C90" s="1216" t="s">
        <v>0</v>
      </c>
      <c r="D90" s="1208" t="s">
        <v>1</v>
      </c>
      <c r="E90" s="1209" t="s">
        <v>2</v>
      </c>
      <c r="F90" s="1209"/>
      <c r="G90" s="1209"/>
      <c r="H90" s="1209"/>
      <c r="I90" s="1209"/>
      <c r="J90" s="1210"/>
      <c r="K90" s="1208" t="s">
        <v>370</v>
      </c>
      <c r="L90" s="1208" t="s">
        <v>371</v>
      </c>
      <c r="M90" s="1208" t="s">
        <v>4</v>
      </c>
      <c r="N90" s="1208" t="s">
        <v>5</v>
      </c>
      <c r="O90" s="340"/>
      <c r="P90" s="340"/>
      <c r="Q90" s="340"/>
      <c r="R90" s="340"/>
      <c r="S90" s="340"/>
      <c r="T90" s="340"/>
      <c r="U90" s="340"/>
      <c r="V90" s="340"/>
      <c r="W90" s="340"/>
      <c r="X90" s="340"/>
      <c r="Y90" s="340"/>
      <c r="Z90" s="340"/>
      <c r="AA90" s="340"/>
      <c r="AB90" s="340"/>
      <c r="AC90" s="340"/>
      <c r="AD90" s="340"/>
      <c r="AG90" s="1216" t="s">
        <v>0</v>
      </c>
      <c r="AH90" s="1208" t="s">
        <v>1</v>
      </c>
      <c r="AI90" s="1209" t="s">
        <v>2</v>
      </c>
      <c r="AJ90" s="1209"/>
      <c r="AK90" s="1209"/>
      <c r="AL90" s="1209"/>
      <c r="AM90" s="1209"/>
      <c r="AN90" s="1210"/>
      <c r="AO90" s="1208" t="s">
        <v>372</v>
      </c>
      <c r="AP90" s="1208" t="s">
        <v>373</v>
      </c>
      <c r="AQ90" s="1208" t="s">
        <v>4</v>
      </c>
      <c r="AR90" s="1208" t="s">
        <v>5</v>
      </c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</row>
    <row r="91" spans="3:58" ht="12.75" customHeight="1" x14ac:dyDescent="0.2">
      <c r="C91" s="1216"/>
      <c r="D91" s="1208"/>
      <c r="E91" s="1208" t="s">
        <v>6</v>
      </c>
      <c r="F91" s="1211" t="s">
        <v>7</v>
      </c>
      <c r="G91" s="1211"/>
      <c r="H91" s="1211"/>
      <c r="I91" s="1211"/>
      <c r="J91" s="1208" t="s">
        <v>25</v>
      </c>
      <c r="K91" s="1208"/>
      <c r="L91" s="1208"/>
      <c r="M91" s="1208"/>
      <c r="N91" s="1208"/>
      <c r="O91" s="340"/>
      <c r="P91" s="340"/>
      <c r="Q91" s="340"/>
      <c r="R91" s="340"/>
      <c r="S91" s="340"/>
      <c r="T91" s="340"/>
      <c r="U91" s="340"/>
      <c r="V91" s="340"/>
      <c r="W91" s="340"/>
      <c r="X91" s="340"/>
      <c r="Y91" s="340"/>
      <c r="Z91" s="340"/>
      <c r="AA91" s="340"/>
      <c r="AB91" s="340"/>
      <c r="AC91" s="340"/>
      <c r="AD91" s="340"/>
      <c r="AG91" s="1216"/>
      <c r="AH91" s="1208"/>
      <c r="AI91" s="1208" t="s">
        <v>6</v>
      </c>
      <c r="AJ91" s="1211" t="s">
        <v>7</v>
      </c>
      <c r="AK91" s="1211"/>
      <c r="AL91" s="1211"/>
      <c r="AM91" s="1211"/>
      <c r="AN91" s="1208" t="s">
        <v>25</v>
      </c>
      <c r="AO91" s="1208"/>
      <c r="AP91" s="1208"/>
      <c r="AQ91" s="1208"/>
      <c r="AR91" s="1208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</row>
    <row r="92" spans="3:58" ht="12.75" x14ac:dyDescent="0.2">
      <c r="C92" s="1216"/>
      <c r="D92" s="1208"/>
      <c r="E92" s="1210"/>
      <c r="F92" s="1208" t="s">
        <v>9</v>
      </c>
      <c r="G92" s="1209" t="s">
        <v>10</v>
      </c>
      <c r="H92" s="1210"/>
      <c r="I92" s="1210"/>
      <c r="J92" s="1210"/>
      <c r="K92" s="1208"/>
      <c r="L92" s="1208"/>
      <c r="M92" s="1208"/>
      <c r="N92" s="1208"/>
      <c r="O92" s="340"/>
      <c r="P92" s="340"/>
      <c r="Q92" s="1208" t="s">
        <v>11</v>
      </c>
      <c r="R92" s="1208" t="s">
        <v>12</v>
      </c>
      <c r="S92" s="1208" t="s">
        <v>13</v>
      </c>
      <c r="T92" s="1214" t="s">
        <v>9</v>
      </c>
      <c r="U92" s="1214" t="s">
        <v>307</v>
      </c>
      <c r="V92" s="1214"/>
      <c r="W92" s="1214"/>
      <c r="X92" s="1214"/>
      <c r="Y92" s="1214"/>
      <c r="Z92" s="1214"/>
      <c r="AA92" s="1214"/>
      <c r="AB92" s="1214"/>
      <c r="AC92" s="340"/>
      <c r="AD92" s="340"/>
      <c r="AG92" s="1216"/>
      <c r="AH92" s="1208"/>
      <c r="AI92" s="1210"/>
      <c r="AJ92" s="1208" t="s">
        <v>9</v>
      </c>
      <c r="AK92" s="1209" t="s">
        <v>10</v>
      </c>
      <c r="AL92" s="1210"/>
      <c r="AM92" s="1210"/>
      <c r="AN92" s="1210"/>
      <c r="AO92" s="1208"/>
      <c r="AP92" s="1208"/>
      <c r="AQ92" s="1208"/>
      <c r="AR92" s="1208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</row>
    <row r="93" spans="3:58" ht="12.75" customHeight="1" x14ac:dyDescent="0.2">
      <c r="C93" s="1216"/>
      <c r="D93" s="1208"/>
      <c r="E93" s="1210"/>
      <c r="F93" s="1212"/>
      <c r="G93" s="1208" t="s">
        <v>11</v>
      </c>
      <c r="H93" s="1208" t="s">
        <v>12</v>
      </c>
      <c r="I93" s="1208" t="s">
        <v>13</v>
      </c>
      <c r="J93" s="1210"/>
      <c r="K93" s="1208"/>
      <c r="L93" s="1208"/>
      <c r="M93" s="1208"/>
      <c r="N93" s="1208"/>
      <c r="O93" s="340"/>
      <c r="P93" s="340"/>
      <c r="Q93" s="1208"/>
      <c r="R93" s="1208"/>
      <c r="S93" s="1208"/>
      <c r="T93" s="1214"/>
      <c r="U93" s="1214"/>
      <c r="V93" s="1214"/>
      <c r="W93" s="1214"/>
      <c r="X93" s="1214"/>
      <c r="Y93" s="1214"/>
      <c r="Z93" s="1214"/>
      <c r="AA93" s="1214"/>
      <c r="AB93" s="1214"/>
      <c r="AC93" s="340"/>
      <c r="AD93" s="340"/>
      <c r="AG93" s="1216"/>
      <c r="AH93" s="1208"/>
      <c r="AI93" s="1210"/>
      <c r="AJ93" s="1212"/>
      <c r="AK93" s="1208" t="s">
        <v>26</v>
      </c>
      <c r="AL93" s="1208" t="s">
        <v>27</v>
      </c>
      <c r="AM93" s="1208" t="s">
        <v>28</v>
      </c>
      <c r="AN93" s="1210"/>
      <c r="AO93" s="1208"/>
      <c r="AP93" s="1208"/>
      <c r="AQ93" s="1208"/>
      <c r="AR93" s="1208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</row>
    <row r="94" spans="3:58" ht="12.75" customHeight="1" x14ac:dyDescent="0.25">
      <c r="C94" s="1216"/>
      <c r="D94" s="1208"/>
      <c r="E94" s="1210"/>
      <c r="F94" s="1212"/>
      <c r="G94" s="1208"/>
      <c r="H94" s="1208"/>
      <c r="I94" s="1208"/>
      <c r="J94" s="1210"/>
      <c r="K94" s="1208"/>
      <c r="L94" s="1208"/>
      <c r="M94" s="1208"/>
      <c r="N94" s="1208"/>
      <c r="O94" s="340"/>
      <c r="P94" s="340"/>
      <c r="Q94" s="1208"/>
      <c r="R94" s="1208"/>
      <c r="S94" s="1208"/>
      <c r="T94" s="1214"/>
      <c r="U94" s="1214" t="s">
        <v>308</v>
      </c>
      <c r="V94" s="1214"/>
      <c r="W94" s="1214" t="s">
        <v>309</v>
      </c>
      <c r="X94" s="1214"/>
      <c r="Y94" s="1214" t="s">
        <v>310</v>
      </c>
      <c r="Z94" s="1214"/>
      <c r="AA94" s="287" t="s">
        <v>311</v>
      </c>
      <c r="AB94" s="287"/>
      <c r="AC94" s="340"/>
      <c r="AD94" s="340"/>
      <c r="AG94" s="1216"/>
      <c r="AH94" s="1208"/>
      <c r="AI94" s="1210"/>
      <c r="AJ94" s="1212"/>
      <c r="AK94" s="1208"/>
      <c r="AL94" s="1208"/>
      <c r="AM94" s="1208"/>
      <c r="AN94" s="1210"/>
      <c r="AO94" s="1208"/>
      <c r="AP94" s="1208"/>
      <c r="AQ94" s="1208"/>
      <c r="AR94" s="1208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</row>
    <row r="95" spans="3:58" x14ac:dyDescent="0.25">
      <c r="C95" s="1216"/>
      <c r="D95" s="1208"/>
      <c r="E95" s="1210"/>
      <c r="F95" s="1212"/>
      <c r="G95" s="1208"/>
      <c r="H95" s="1208"/>
      <c r="I95" s="1208"/>
      <c r="J95" s="1210"/>
      <c r="K95" s="1208"/>
      <c r="L95" s="1208"/>
      <c r="M95" s="1208"/>
      <c r="N95" s="1208"/>
      <c r="O95" s="340"/>
      <c r="P95" s="340"/>
      <c r="Q95" s="1208"/>
      <c r="R95" s="1208"/>
      <c r="S95" s="1208"/>
      <c r="T95" s="287"/>
      <c r="U95" s="287" t="s">
        <v>312</v>
      </c>
      <c r="V95" s="287" t="s">
        <v>113</v>
      </c>
      <c r="W95" s="287" t="s">
        <v>312</v>
      </c>
      <c r="X95" s="287" t="s">
        <v>113</v>
      </c>
      <c r="Y95" s="287" t="s">
        <v>312</v>
      </c>
      <c r="Z95" s="287" t="s">
        <v>113</v>
      </c>
      <c r="AA95" s="58" t="s">
        <v>312</v>
      </c>
      <c r="AB95" s="58" t="s">
        <v>113</v>
      </c>
      <c r="AC95" s="340"/>
      <c r="AD95" s="340"/>
      <c r="AG95" s="1216"/>
      <c r="AH95" s="1208"/>
      <c r="AI95" s="1210"/>
      <c r="AJ95" s="1212"/>
      <c r="AK95" s="1208"/>
      <c r="AL95" s="1208"/>
      <c r="AM95" s="1208"/>
      <c r="AN95" s="1210"/>
      <c r="AO95" s="1208"/>
      <c r="AP95" s="1208"/>
      <c r="AQ95" s="1208"/>
      <c r="AR95" s="1208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</row>
    <row r="96" spans="3:58" ht="12.75" x14ac:dyDescent="0.2">
      <c r="C96" s="1216"/>
      <c r="D96" s="1208"/>
      <c r="E96" s="1210"/>
      <c r="F96" s="1212"/>
      <c r="G96" s="1208"/>
      <c r="H96" s="1208"/>
      <c r="I96" s="1208"/>
      <c r="J96" s="1210"/>
      <c r="K96" s="1208"/>
      <c r="L96" s="1208"/>
      <c r="M96" s="1208"/>
      <c r="N96" s="1208"/>
      <c r="O96" s="340"/>
      <c r="P96" s="340"/>
      <c r="Q96" s="307"/>
      <c r="R96" s="307"/>
      <c r="S96" s="307"/>
      <c r="T96" s="307"/>
      <c r="U96" s="307"/>
      <c r="V96" s="307"/>
      <c r="W96" s="307"/>
      <c r="X96" s="307"/>
      <c r="Y96" s="307"/>
      <c r="Z96" s="307"/>
      <c r="AA96" s="307"/>
      <c r="AB96" s="307"/>
      <c r="AC96" s="340"/>
      <c r="AD96" s="340"/>
      <c r="AG96" s="1216"/>
      <c r="AH96" s="1208"/>
      <c r="AI96" s="1210"/>
      <c r="AJ96" s="1212"/>
      <c r="AK96" s="1208"/>
      <c r="AL96" s="1208"/>
      <c r="AM96" s="1208"/>
      <c r="AN96" s="1210"/>
      <c r="AO96" s="1208"/>
      <c r="AP96" s="1208"/>
      <c r="AQ96" s="1208"/>
      <c r="AR96" s="1208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</row>
    <row r="97" spans="1:58" x14ac:dyDescent="0.25">
      <c r="A97" s="44" t="s">
        <v>16</v>
      </c>
      <c r="B97" s="44" t="s">
        <v>31</v>
      </c>
      <c r="C97" s="118" t="s">
        <v>46</v>
      </c>
      <c r="D97" s="278">
        <v>3</v>
      </c>
      <c r="E97" s="188">
        <f>D97*30</f>
        <v>90</v>
      </c>
      <c r="F97" s="188">
        <f>G97+H97+I97</f>
        <v>4</v>
      </c>
      <c r="G97" s="188"/>
      <c r="H97" s="188"/>
      <c r="I97" s="188">
        <v>4</v>
      </c>
      <c r="J97" s="188">
        <f>E97-F97</f>
        <v>86</v>
      </c>
      <c r="K97" s="187">
        <v>4</v>
      </c>
      <c r="L97" s="187"/>
      <c r="M97" s="188" t="s">
        <v>16</v>
      </c>
      <c r="N97" s="187">
        <f>F97/E97*100</f>
        <v>4.4444444444444446</v>
      </c>
      <c r="O97" s="341" t="s">
        <v>59</v>
      </c>
      <c r="P97" s="159" t="s">
        <v>16</v>
      </c>
      <c r="Q97" s="292"/>
      <c r="R97" s="292"/>
      <c r="S97" s="292" t="s">
        <v>313</v>
      </c>
      <c r="T97" s="292" t="s">
        <v>313</v>
      </c>
      <c r="U97"/>
      <c r="V97"/>
      <c r="W97"/>
      <c r="X97"/>
      <c r="Y97">
        <v>4</v>
      </c>
      <c r="Z97"/>
      <c r="AA97" s="287">
        <f>U97+W97+Y97</f>
        <v>4</v>
      </c>
      <c r="AB97" s="287">
        <f>V97+X97+Z97</f>
        <v>0</v>
      </c>
      <c r="AC97" s="341"/>
      <c r="AD97" s="341" t="s">
        <v>377</v>
      </c>
      <c r="AE97" s="44" t="s">
        <v>16</v>
      </c>
      <c r="AF97" s="44" t="s">
        <v>31</v>
      </c>
      <c r="AG97" s="118" t="s">
        <v>46</v>
      </c>
      <c r="AH97" s="278">
        <v>3</v>
      </c>
      <c r="AI97" s="188">
        <f>AH97*30</f>
        <v>90</v>
      </c>
      <c r="AJ97" s="188">
        <f>AK97+AL97+AM97</f>
        <v>4</v>
      </c>
      <c r="AK97" s="188"/>
      <c r="AL97" s="188"/>
      <c r="AM97" s="188">
        <v>4</v>
      </c>
      <c r="AN97" s="188">
        <f>AI97-AJ97</f>
        <v>86</v>
      </c>
      <c r="AO97" s="187">
        <v>4</v>
      </c>
      <c r="AP97" s="187"/>
      <c r="AQ97" s="188" t="s">
        <v>16</v>
      </c>
      <c r="AR97" s="187">
        <f>AJ97/AI97*100</f>
        <v>4.4444444444444446</v>
      </c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</row>
    <row r="98" spans="1:58" x14ac:dyDescent="0.25">
      <c r="A98" s="44" t="s">
        <v>13</v>
      </c>
      <c r="B98" s="44" t="s">
        <v>14</v>
      </c>
      <c r="C98" s="118" t="s">
        <v>37</v>
      </c>
      <c r="D98" s="158">
        <v>5</v>
      </c>
      <c r="E98" s="188">
        <f t="shared" ref="E98:E102" si="58">D98*30</f>
        <v>150</v>
      </c>
      <c r="F98" s="188">
        <f t="shared" ref="F98:F102" si="59">G98+H98+I98</f>
        <v>8</v>
      </c>
      <c r="G98" s="188">
        <v>8</v>
      </c>
      <c r="H98" s="188"/>
      <c r="I98" s="188"/>
      <c r="J98" s="188">
        <f t="shared" ref="J98:J102" si="60">E98-F98</f>
        <v>142</v>
      </c>
      <c r="K98" s="187">
        <v>8</v>
      </c>
      <c r="L98" s="187"/>
      <c r="M98" s="188" t="s">
        <v>18</v>
      </c>
      <c r="N98" s="187">
        <f t="shared" ref="N98:N102" si="61">F98/E98*100</f>
        <v>5.3333333333333339</v>
      </c>
      <c r="O98" s="341" t="s">
        <v>55</v>
      </c>
      <c r="P98" s="159" t="s">
        <v>18</v>
      </c>
      <c r="Q98" s="292" t="s">
        <v>314</v>
      </c>
      <c r="R98" s="292"/>
      <c r="S98" s="292"/>
      <c r="T98" s="292" t="s">
        <v>314</v>
      </c>
      <c r="U98">
        <v>8</v>
      </c>
      <c r="V98"/>
      <c r="W98"/>
      <c r="X98"/>
      <c r="Y98"/>
      <c r="Z98"/>
      <c r="AA98" s="287">
        <f t="shared" ref="AA98:AB103" si="62">U98+W98+Y98</f>
        <v>8</v>
      </c>
      <c r="AB98" s="287">
        <f t="shared" si="62"/>
        <v>0</v>
      </c>
      <c r="AC98" s="341"/>
      <c r="AD98" s="341" t="s">
        <v>381</v>
      </c>
      <c r="AE98" s="44" t="s">
        <v>13</v>
      </c>
      <c r="AF98" s="44" t="s">
        <v>14</v>
      </c>
      <c r="AG98" s="118" t="s">
        <v>37</v>
      </c>
      <c r="AH98" s="158">
        <v>5</v>
      </c>
      <c r="AI98" s="188">
        <f t="shared" ref="AI98:AI102" si="63">AH98*30</f>
        <v>150</v>
      </c>
      <c r="AJ98" s="188">
        <f t="shared" ref="AJ98:AJ102" si="64">AK98+AL98+AM98</f>
        <v>8</v>
      </c>
      <c r="AK98" s="188">
        <v>8</v>
      </c>
      <c r="AL98" s="188"/>
      <c r="AM98" s="188"/>
      <c r="AN98" s="188">
        <f t="shared" ref="AN98:AN102" si="65">AI98-AJ98</f>
        <v>142</v>
      </c>
      <c r="AO98" s="187">
        <v>8</v>
      </c>
      <c r="AP98" s="187"/>
      <c r="AQ98" s="188" t="s">
        <v>18</v>
      </c>
      <c r="AR98" s="187">
        <f t="shared" ref="AR98:AR102" si="66">AJ98/AI98*100</f>
        <v>5.3333333333333339</v>
      </c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</row>
    <row r="99" spans="1:58" x14ac:dyDescent="0.25">
      <c r="A99" s="44" t="s">
        <v>13</v>
      </c>
      <c r="B99" s="44" t="s">
        <v>14</v>
      </c>
      <c r="C99" s="46" t="s">
        <v>353</v>
      </c>
      <c r="D99" s="158">
        <v>6</v>
      </c>
      <c r="E99" s="159">
        <f t="shared" si="58"/>
        <v>180</v>
      </c>
      <c r="F99" s="159">
        <f t="shared" si="59"/>
        <v>12</v>
      </c>
      <c r="G99" s="159">
        <v>8</v>
      </c>
      <c r="H99" s="159"/>
      <c r="I99" s="159">
        <v>4</v>
      </c>
      <c r="J99" s="159">
        <f t="shared" si="60"/>
        <v>168</v>
      </c>
      <c r="K99" s="158">
        <v>12</v>
      </c>
      <c r="L99" s="158"/>
      <c r="M99" s="159" t="s">
        <v>18</v>
      </c>
      <c r="N99" s="158">
        <f t="shared" si="61"/>
        <v>6.666666666666667</v>
      </c>
      <c r="O99" s="341" t="s">
        <v>58</v>
      </c>
      <c r="P99" s="159" t="s">
        <v>18</v>
      </c>
      <c r="Q99" s="341" t="s">
        <v>314</v>
      </c>
      <c r="R99" s="341"/>
      <c r="S99" s="341" t="s">
        <v>313</v>
      </c>
      <c r="T99" s="341" t="s">
        <v>315</v>
      </c>
      <c r="U99" s="341">
        <v>8</v>
      </c>
      <c r="V99" s="341"/>
      <c r="W99" s="341"/>
      <c r="X99" s="341"/>
      <c r="Y99" s="341">
        <v>4</v>
      </c>
      <c r="Z99" s="341"/>
      <c r="AA99" s="287">
        <f t="shared" si="62"/>
        <v>12</v>
      </c>
      <c r="AB99" s="287">
        <f t="shared" si="62"/>
        <v>0</v>
      </c>
      <c r="AC99" s="341"/>
      <c r="AD99" s="341" t="s">
        <v>379</v>
      </c>
      <c r="AE99" s="44" t="s">
        <v>13</v>
      </c>
      <c r="AF99" s="44" t="s">
        <v>14</v>
      </c>
      <c r="AG99" s="46" t="s">
        <v>353</v>
      </c>
      <c r="AH99" s="158">
        <v>6</v>
      </c>
      <c r="AI99" s="159">
        <f t="shared" si="63"/>
        <v>180</v>
      </c>
      <c r="AJ99" s="159">
        <f t="shared" si="64"/>
        <v>12</v>
      </c>
      <c r="AK99" s="159">
        <v>8</v>
      </c>
      <c r="AL99" s="159"/>
      <c r="AM99" s="159">
        <v>4</v>
      </c>
      <c r="AN99" s="159">
        <f t="shared" si="65"/>
        <v>168</v>
      </c>
      <c r="AO99" s="158">
        <v>12</v>
      </c>
      <c r="AP99" s="158"/>
      <c r="AQ99" s="159" t="s">
        <v>18</v>
      </c>
      <c r="AR99" s="158">
        <f t="shared" si="66"/>
        <v>6.666666666666667</v>
      </c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</row>
    <row r="100" spans="1:58" x14ac:dyDescent="0.25">
      <c r="A100" s="44" t="s">
        <v>13</v>
      </c>
      <c r="B100" s="44" t="s">
        <v>14</v>
      </c>
      <c r="C100" s="118" t="s">
        <v>60</v>
      </c>
      <c r="D100" s="158">
        <v>4</v>
      </c>
      <c r="E100" s="188">
        <f t="shared" si="58"/>
        <v>120</v>
      </c>
      <c r="F100" s="188">
        <f t="shared" si="59"/>
        <v>10</v>
      </c>
      <c r="G100" s="188">
        <v>8</v>
      </c>
      <c r="H100" s="188"/>
      <c r="I100" s="188">
        <v>2</v>
      </c>
      <c r="J100" s="188">
        <f t="shared" si="60"/>
        <v>110</v>
      </c>
      <c r="K100" s="187">
        <v>8</v>
      </c>
      <c r="L100" s="187">
        <v>2</v>
      </c>
      <c r="M100" s="188" t="s">
        <v>18</v>
      </c>
      <c r="N100" s="187">
        <f t="shared" si="61"/>
        <v>8.3333333333333321</v>
      </c>
      <c r="O100" s="341" t="s">
        <v>56</v>
      </c>
      <c r="P100" s="159" t="s">
        <v>29</v>
      </c>
      <c r="Q100" s="292" t="s">
        <v>314</v>
      </c>
      <c r="R100" s="292"/>
      <c r="S100" s="292" t="s">
        <v>322</v>
      </c>
      <c r="T100" s="292" t="s">
        <v>323</v>
      </c>
      <c r="U100">
        <v>8</v>
      </c>
      <c r="V100"/>
      <c r="W100"/>
      <c r="X100"/>
      <c r="Y100"/>
      <c r="Z100">
        <v>2</v>
      </c>
      <c r="AA100" s="287">
        <f t="shared" si="62"/>
        <v>8</v>
      </c>
      <c r="AB100" s="287">
        <f t="shared" si="62"/>
        <v>2</v>
      </c>
      <c r="AC100" s="341"/>
      <c r="AD100" s="341" t="s">
        <v>377</v>
      </c>
      <c r="AE100" s="44" t="s">
        <v>13</v>
      </c>
      <c r="AF100" s="44" t="s">
        <v>14</v>
      </c>
      <c r="AG100" s="118" t="s">
        <v>60</v>
      </c>
      <c r="AH100" s="158">
        <v>4</v>
      </c>
      <c r="AI100" s="188">
        <f t="shared" si="63"/>
        <v>120</v>
      </c>
      <c r="AJ100" s="188">
        <f t="shared" si="64"/>
        <v>10</v>
      </c>
      <c r="AK100" s="188">
        <v>8</v>
      </c>
      <c r="AL100" s="188"/>
      <c r="AM100" s="188">
        <v>2</v>
      </c>
      <c r="AN100" s="188">
        <f t="shared" si="65"/>
        <v>110</v>
      </c>
      <c r="AO100" s="187">
        <v>8</v>
      </c>
      <c r="AP100" s="187">
        <v>2</v>
      </c>
      <c r="AQ100" s="188" t="s">
        <v>18</v>
      </c>
      <c r="AR100" s="187">
        <f t="shared" si="66"/>
        <v>8.3333333333333321</v>
      </c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</row>
    <row r="101" spans="1:58" x14ac:dyDescent="0.25">
      <c r="A101" s="44" t="s">
        <v>13</v>
      </c>
      <c r="B101" s="44" t="s">
        <v>14</v>
      </c>
      <c r="C101" s="345" t="s">
        <v>347</v>
      </c>
      <c r="D101" s="158">
        <v>6</v>
      </c>
      <c r="E101" s="159">
        <f t="shared" si="58"/>
        <v>180</v>
      </c>
      <c r="F101" s="159">
        <f t="shared" si="59"/>
        <v>12</v>
      </c>
      <c r="G101" s="159">
        <v>8</v>
      </c>
      <c r="H101" s="159"/>
      <c r="I101" s="159">
        <v>4</v>
      </c>
      <c r="J101" s="159">
        <f t="shared" si="60"/>
        <v>168</v>
      </c>
      <c r="K101" s="158">
        <v>12</v>
      </c>
      <c r="L101" s="158"/>
      <c r="M101" s="159" t="s">
        <v>18</v>
      </c>
      <c r="N101" s="158">
        <f t="shared" si="61"/>
        <v>6.666666666666667</v>
      </c>
      <c r="O101" s="341" t="s">
        <v>58</v>
      </c>
      <c r="P101" s="159" t="s">
        <v>18</v>
      </c>
      <c r="Q101" s="341" t="s">
        <v>314</v>
      </c>
      <c r="R101" s="341"/>
      <c r="S101" s="341" t="s">
        <v>313</v>
      </c>
      <c r="T101" s="341" t="s">
        <v>315</v>
      </c>
      <c r="U101" s="341">
        <v>8</v>
      </c>
      <c r="V101" s="341"/>
      <c r="W101" s="341"/>
      <c r="X101" s="341"/>
      <c r="Y101" s="341">
        <v>4</v>
      </c>
      <c r="Z101" s="341"/>
      <c r="AA101" s="287">
        <f t="shared" si="62"/>
        <v>12</v>
      </c>
      <c r="AB101" s="287">
        <f t="shared" si="62"/>
        <v>0</v>
      </c>
      <c r="AC101" s="341"/>
      <c r="AD101" s="341" t="s">
        <v>379</v>
      </c>
      <c r="AE101" s="44" t="s">
        <v>13</v>
      </c>
      <c r="AF101" s="44" t="s">
        <v>14</v>
      </c>
      <c r="AG101" s="345" t="s">
        <v>347</v>
      </c>
      <c r="AH101" s="158">
        <v>6</v>
      </c>
      <c r="AI101" s="159">
        <f t="shared" si="63"/>
        <v>180</v>
      </c>
      <c r="AJ101" s="159">
        <f t="shared" si="64"/>
        <v>12</v>
      </c>
      <c r="AK101" s="159">
        <v>8</v>
      </c>
      <c r="AL101" s="159"/>
      <c r="AM101" s="159">
        <v>4</v>
      </c>
      <c r="AN101" s="159">
        <f t="shared" si="65"/>
        <v>168</v>
      </c>
      <c r="AO101" s="158">
        <v>12</v>
      </c>
      <c r="AP101" s="158"/>
      <c r="AQ101" s="159" t="s">
        <v>18</v>
      </c>
      <c r="AR101" s="158">
        <f t="shared" si="66"/>
        <v>6.666666666666667</v>
      </c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</row>
    <row r="102" spans="1:58" x14ac:dyDescent="0.25">
      <c r="A102" s="44" t="s">
        <v>13</v>
      </c>
      <c r="B102" s="44" t="s">
        <v>14</v>
      </c>
      <c r="C102" s="345" t="s">
        <v>345</v>
      </c>
      <c r="D102" s="158">
        <v>6</v>
      </c>
      <c r="E102" s="159">
        <f t="shared" si="58"/>
        <v>180</v>
      </c>
      <c r="F102" s="159">
        <f t="shared" si="59"/>
        <v>12</v>
      </c>
      <c r="G102" s="159">
        <v>8</v>
      </c>
      <c r="H102" s="159"/>
      <c r="I102" s="159">
        <v>4</v>
      </c>
      <c r="J102" s="159">
        <f t="shared" si="60"/>
        <v>168</v>
      </c>
      <c r="K102" s="158">
        <v>8</v>
      </c>
      <c r="L102" s="158">
        <v>4</v>
      </c>
      <c r="M102" s="159" t="s">
        <v>29</v>
      </c>
      <c r="N102" s="158">
        <f t="shared" si="61"/>
        <v>6.666666666666667</v>
      </c>
      <c r="O102" s="341" t="s">
        <v>58</v>
      </c>
      <c r="P102" s="159" t="s">
        <v>29</v>
      </c>
      <c r="Q102" s="341" t="s">
        <v>314</v>
      </c>
      <c r="R102" s="341"/>
      <c r="S102" s="341" t="s">
        <v>318</v>
      </c>
      <c r="T102" s="292" t="s">
        <v>319</v>
      </c>
      <c r="U102" s="341">
        <v>8</v>
      </c>
      <c r="V102" s="341"/>
      <c r="W102" s="341"/>
      <c r="X102" s="341"/>
      <c r="Y102" s="341"/>
      <c r="Z102" s="341">
        <v>4</v>
      </c>
      <c r="AA102" s="287">
        <f t="shared" si="62"/>
        <v>8</v>
      </c>
      <c r="AB102" s="287">
        <f t="shared" si="62"/>
        <v>4</v>
      </c>
      <c r="AC102" s="341"/>
      <c r="AD102" s="341" t="s">
        <v>379</v>
      </c>
      <c r="AE102" s="44" t="s">
        <v>13</v>
      </c>
      <c r="AF102" s="44" t="s">
        <v>14</v>
      </c>
      <c r="AG102" s="345" t="s">
        <v>345</v>
      </c>
      <c r="AH102" s="158">
        <v>6</v>
      </c>
      <c r="AI102" s="159">
        <f t="shared" si="63"/>
        <v>180</v>
      </c>
      <c r="AJ102" s="159">
        <f t="shared" si="64"/>
        <v>12</v>
      </c>
      <c r="AK102" s="159">
        <v>8</v>
      </c>
      <c r="AL102" s="159"/>
      <c r="AM102" s="159">
        <v>4</v>
      </c>
      <c r="AN102" s="159">
        <f t="shared" si="65"/>
        <v>168</v>
      </c>
      <c r="AO102" s="158">
        <v>8</v>
      </c>
      <c r="AP102" s="158">
        <v>4</v>
      </c>
      <c r="AQ102" s="159" t="s">
        <v>29</v>
      </c>
      <c r="AR102" s="158">
        <f t="shared" si="66"/>
        <v>6.666666666666667</v>
      </c>
      <c r="AS102" s="341" t="s">
        <v>58</v>
      </c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</row>
    <row r="103" spans="1:58" x14ac:dyDescent="0.25">
      <c r="C103" s="46"/>
      <c r="D103" s="158"/>
      <c r="E103" s="159"/>
      <c r="F103" s="159"/>
      <c r="G103" s="159"/>
      <c r="H103" s="159"/>
      <c r="I103" s="159"/>
      <c r="J103" s="159"/>
      <c r="K103" s="158"/>
      <c r="L103" s="158"/>
      <c r="M103" s="159"/>
      <c r="N103" s="158"/>
      <c r="O103" s="341" t="s">
        <v>58</v>
      </c>
      <c r="P103" s="341"/>
      <c r="Q103" s="341"/>
      <c r="R103" s="341"/>
      <c r="S103" s="341"/>
      <c r="T103" s="341"/>
      <c r="U103" s="341"/>
      <c r="V103" s="341"/>
      <c r="W103" s="341"/>
      <c r="X103" s="341"/>
      <c r="Y103" s="341"/>
      <c r="Z103" s="341"/>
      <c r="AA103" s="287">
        <f t="shared" si="62"/>
        <v>0</v>
      </c>
      <c r="AB103" s="287">
        <f t="shared" si="62"/>
        <v>0</v>
      </c>
      <c r="AC103" s="341"/>
      <c r="AD103" s="341"/>
      <c r="AG103" s="46"/>
      <c r="AH103" s="158"/>
      <c r="AI103" s="159"/>
      <c r="AJ103" s="159"/>
      <c r="AK103" s="159"/>
      <c r="AL103" s="159"/>
      <c r="AM103" s="159"/>
      <c r="AN103" s="159"/>
      <c r="AO103" s="158"/>
      <c r="AP103" s="158"/>
      <c r="AQ103" s="159"/>
      <c r="AR103" s="158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</row>
    <row r="104" spans="1:58" ht="12.75" x14ac:dyDescent="0.2">
      <c r="C104" s="35" t="s">
        <v>22</v>
      </c>
      <c r="D104" s="279">
        <f t="shared" ref="D104:N104" si="67">SUM(D97:D103)</f>
        <v>30</v>
      </c>
      <c r="E104" s="308">
        <f t="shared" si="67"/>
        <v>900</v>
      </c>
      <c r="F104" s="308">
        <f t="shared" si="67"/>
        <v>58</v>
      </c>
      <c r="G104" s="308">
        <f t="shared" si="67"/>
        <v>40</v>
      </c>
      <c r="H104" s="308">
        <f t="shared" si="67"/>
        <v>0</v>
      </c>
      <c r="I104" s="308">
        <f t="shared" si="67"/>
        <v>18</v>
      </c>
      <c r="J104" s="308">
        <f t="shared" si="67"/>
        <v>842</v>
      </c>
      <c r="K104" s="308">
        <f t="shared" si="67"/>
        <v>52</v>
      </c>
      <c r="L104" s="308">
        <f t="shared" si="67"/>
        <v>6</v>
      </c>
      <c r="M104" s="308">
        <f t="shared" si="67"/>
        <v>0</v>
      </c>
      <c r="N104" s="308">
        <f t="shared" si="67"/>
        <v>38.111111111111114</v>
      </c>
      <c r="O104" s="3"/>
      <c r="P104" s="3"/>
      <c r="Q104" s="3"/>
      <c r="R104" s="3"/>
      <c r="S104" s="3"/>
      <c r="T104" s="3"/>
      <c r="U104" s="3">
        <f>SUM(U97:U103)</f>
        <v>40</v>
      </c>
      <c r="V104" s="3">
        <f t="shared" ref="V104:AB104" si="68">SUM(V97:V103)</f>
        <v>0</v>
      </c>
      <c r="W104" s="3">
        <f t="shared" si="68"/>
        <v>0</v>
      </c>
      <c r="X104" s="3">
        <f t="shared" si="68"/>
        <v>0</v>
      </c>
      <c r="Y104" s="3">
        <f t="shared" si="68"/>
        <v>12</v>
      </c>
      <c r="Z104" s="3">
        <f t="shared" si="68"/>
        <v>6</v>
      </c>
      <c r="AA104" s="3">
        <f t="shared" si="68"/>
        <v>52</v>
      </c>
      <c r="AB104" s="3">
        <f t="shared" si="68"/>
        <v>6</v>
      </c>
      <c r="AC104" s="3"/>
      <c r="AD104" s="3"/>
      <c r="AG104" s="35" t="s">
        <v>22</v>
      </c>
      <c r="AH104" s="308">
        <f t="shared" ref="AH104:AR104" si="69">SUM(AH97:AH103)</f>
        <v>30</v>
      </c>
      <c r="AI104" s="308">
        <f t="shared" si="69"/>
        <v>900</v>
      </c>
      <c r="AJ104" s="308">
        <f t="shared" si="69"/>
        <v>58</v>
      </c>
      <c r="AK104" s="308">
        <f t="shared" si="69"/>
        <v>40</v>
      </c>
      <c r="AL104" s="308">
        <f t="shared" si="69"/>
        <v>0</v>
      </c>
      <c r="AM104" s="308">
        <f t="shared" si="69"/>
        <v>18</v>
      </c>
      <c r="AN104" s="308">
        <f t="shared" si="69"/>
        <v>842</v>
      </c>
      <c r="AO104" s="308">
        <f t="shared" si="69"/>
        <v>52</v>
      </c>
      <c r="AP104" s="308"/>
      <c r="AQ104" s="308">
        <f t="shared" si="69"/>
        <v>0</v>
      </c>
      <c r="AR104" s="308">
        <f t="shared" si="69"/>
        <v>38.111111111111114</v>
      </c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</row>
    <row r="105" spans="1:58" ht="12.75" x14ac:dyDescent="0.2">
      <c r="C105" s="2" t="s">
        <v>23</v>
      </c>
      <c r="D105" s="3">
        <f>30-D104</f>
        <v>0</v>
      </c>
      <c r="AG105" s="2" t="s">
        <v>23</v>
      </c>
      <c r="AH105" s="3">
        <f>30-AH104</f>
        <v>0</v>
      </c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</row>
    <row r="106" spans="1:58" ht="12.75" x14ac:dyDescent="0.2">
      <c r="C106" s="2"/>
      <c r="D106" s="3"/>
      <c r="AG106" s="2"/>
      <c r="AH106" s="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</row>
    <row r="107" spans="1:58" ht="12.75" x14ac:dyDescent="0.2">
      <c r="C107" s="2"/>
      <c r="D107" s="3"/>
      <c r="AG107" s="2"/>
      <c r="AH107" s="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</row>
    <row r="108" spans="1:58" ht="12.75" x14ac:dyDescent="0.2">
      <c r="C108" s="1" t="s">
        <v>303</v>
      </c>
      <c r="AG108" s="1" t="s">
        <v>303</v>
      </c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</row>
    <row r="109" spans="1:58" ht="12.75" customHeight="1" x14ac:dyDescent="0.2">
      <c r="C109" s="1216" t="s">
        <v>0</v>
      </c>
      <c r="D109" s="1208" t="s">
        <v>1</v>
      </c>
      <c r="E109" s="1209" t="s">
        <v>2</v>
      </c>
      <c r="F109" s="1209"/>
      <c r="G109" s="1209"/>
      <c r="H109" s="1209"/>
      <c r="I109" s="1209"/>
      <c r="J109" s="1210"/>
      <c r="K109" s="1208" t="s">
        <v>370</v>
      </c>
      <c r="L109" s="1208" t="s">
        <v>371</v>
      </c>
      <c r="M109" s="1208" t="s">
        <v>4</v>
      </c>
      <c r="N109" s="1208" t="s">
        <v>5</v>
      </c>
      <c r="O109" s="340"/>
      <c r="P109" s="340"/>
      <c r="Q109" s="340"/>
      <c r="R109" s="340"/>
      <c r="S109" s="340"/>
      <c r="T109" s="340"/>
      <c r="U109" s="340"/>
      <c r="V109" s="340"/>
      <c r="W109" s="340"/>
      <c r="X109" s="340"/>
      <c r="Y109" s="340"/>
      <c r="Z109" s="340"/>
      <c r="AA109" s="340"/>
      <c r="AB109" s="340"/>
      <c r="AC109" s="340"/>
      <c r="AD109" s="340"/>
      <c r="AG109" s="1216" t="s">
        <v>0</v>
      </c>
      <c r="AH109" s="1208" t="s">
        <v>1</v>
      </c>
      <c r="AI109" s="1209" t="s">
        <v>2</v>
      </c>
      <c r="AJ109" s="1209"/>
      <c r="AK109" s="1209"/>
      <c r="AL109" s="1209"/>
      <c r="AM109" s="1209"/>
      <c r="AN109" s="1210"/>
      <c r="AO109" s="1208" t="s">
        <v>372</v>
      </c>
      <c r="AP109" s="1208" t="s">
        <v>373</v>
      </c>
      <c r="AQ109" s="1208" t="s">
        <v>4</v>
      </c>
      <c r="AR109" s="1208" t="s">
        <v>5</v>
      </c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</row>
    <row r="110" spans="1:58" ht="12.75" x14ac:dyDescent="0.2">
      <c r="C110" s="1216"/>
      <c r="D110" s="1208"/>
      <c r="E110" s="1208" t="s">
        <v>6</v>
      </c>
      <c r="F110" s="1211" t="s">
        <v>7</v>
      </c>
      <c r="G110" s="1211"/>
      <c r="H110" s="1211"/>
      <c r="I110" s="1211"/>
      <c r="J110" s="1208" t="s">
        <v>25</v>
      </c>
      <c r="K110" s="1208"/>
      <c r="L110" s="1208"/>
      <c r="M110" s="1208"/>
      <c r="N110" s="1208"/>
      <c r="O110" s="340"/>
      <c r="P110" s="340"/>
      <c r="Q110" s="340"/>
      <c r="R110" s="340"/>
      <c r="S110" s="340"/>
      <c r="T110" s="340"/>
      <c r="U110" s="340"/>
      <c r="V110" s="340"/>
      <c r="W110" s="340"/>
      <c r="X110" s="340"/>
      <c r="Y110" s="340"/>
      <c r="Z110" s="340"/>
      <c r="AA110" s="340"/>
      <c r="AB110" s="340"/>
      <c r="AC110" s="340"/>
      <c r="AD110" s="340"/>
      <c r="AG110" s="1216"/>
      <c r="AH110" s="1208"/>
      <c r="AI110" s="1208" t="s">
        <v>6</v>
      </c>
      <c r="AJ110" s="1211" t="s">
        <v>7</v>
      </c>
      <c r="AK110" s="1211"/>
      <c r="AL110" s="1211"/>
      <c r="AM110" s="1211"/>
      <c r="AN110" s="1208" t="s">
        <v>25</v>
      </c>
      <c r="AO110" s="1208"/>
      <c r="AP110" s="1208"/>
      <c r="AQ110" s="1208"/>
      <c r="AR110" s="1208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</row>
    <row r="111" spans="1:58" ht="12.75" customHeight="1" x14ac:dyDescent="0.2">
      <c r="C111" s="1216"/>
      <c r="D111" s="1208"/>
      <c r="E111" s="1210"/>
      <c r="F111" s="1208" t="s">
        <v>9</v>
      </c>
      <c r="G111" s="1209" t="s">
        <v>10</v>
      </c>
      <c r="H111" s="1210"/>
      <c r="I111" s="1210"/>
      <c r="J111" s="1210"/>
      <c r="K111" s="1208"/>
      <c r="L111" s="1208"/>
      <c r="M111" s="1208"/>
      <c r="N111" s="1208"/>
      <c r="O111" s="340"/>
      <c r="P111" s="340"/>
      <c r="Q111" s="340"/>
      <c r="R111" s="340"/>
      <c r="S111" s="340"/>
      <c r="T111" s="340"/>
      <c r="U111" s="340"/>
      <c r="V111" s="340"/>
      <c r="W111" s="340"/>
      <c r="X111" s="340"/>
      <c r="Y111" s="340"/>
      <c r="Z111" s="340"/>
      <c r="AA111" s="340"/>
      <c r="AB111" s="340"/>
      <c r="AC111" s="340"/>
      <c r="AD111" s="340"/>
      <c r="AG111" s="1216"/>
      <c r="AH111" s="1208"/>
      <c r="AI111" s="1210"/>
      <c r="AJ111" s="1208" t="s">
        <v>9</v>
      </c>
      <c r="AK111" s="1209" t="s">
        <v>10</v>
      </c>
      <c r="AL111" s="1210"/>
      <c r="AM111" s="1210"/>
      <c r="AN111" s="1210"/>
      <c r="AO111" s="1208"/>
      <c r="AP111" s="1208"/>
      <c r="AQ111" s="1208"/>
      <c r="AR111" s="1208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</row>
    <row r="112" spans="1:58" ht="12.75" customHeight="1" x14ac:dyDescent="0.2">
      <c r="C112" s="1216"/>
      <c r="D112" s="1208"/>
      <c r="E112" s="1210"/>
      <c r="F112" s="1212"/>
      <c r="G112" s="1208" t="s">
        <v>11</v>
      </c>
      <c r="H112" s="1208" t="s">
        <v>12</v>
      </c>
      <c r="I112" s="1208" t="s">
        <v>13</v>
      </c>
      <c r="J112" s="1210"/>
      <c r="K112" s="1208"/>
      <c r="L112" s="1208"/>
      <c r="M112" s="1208"/>
      <c r="N112" s="1208"/>
      <c r="O112" s="340"/>
      <c r="P112" s="340"/>
      <c r="Q112" s="1208" t="s">
        <v>11</v>
      </c>
      <c r="R112" s="1208" t="s">
        <v>12</v>
      </c>
      <c r="S112" s="1208" t="s">
        <v>13</v>
      </c>
      <c r="T112" s="1214" t="s">
        <v>9</v>
      </c>
      <c r="U112" s="1214" t="s">
        <v>307</v>
      </c>
      <c r="V112" s="1214"/>
      <c r="W112" s="1214"/>
      <c r="X112" s="1214"/>
      <c r="Y112" s="1214"/>
      <c r="Z112" s="1214"/>
      <c r="AA112" s="1214"/>
      <c r="AB112" s="1214"/>
      <c r="AC112" s="340"/>
      <c r="AD112" s="340"/>
      <c r="AG112" s="1216"/>
      <c r="AH112" s="1208"/>
      <c r="AI112" s="1210"/>
      <c r="AJ112" s="1212"/>
      <c r="AK112" s="1208" t="s">
        <v>26</v>
      </c>
      <c r="AL112" s="1208" t="s">
        <v>27</v>
      </c>
      <c r="AM112" s="1208" t="s">
        <v>28</v>
      </c>
      <c r="AN112" s="1210"/>
      <c r="AO112" s="1208"/>
      <c r="AP112" s="1208"/>
      <c r="AQ112" s="1208"/>
      <c r="AR112" s="1208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</row>
    <row r="113" spans="1:58" ht="12.75" x14ac:dyDescent="0.2">
      <c r="C113" s="1216"/>
      <c r="D113" s="1208"/>
      <c r="E113" s="1210"/>
      <c r="F113" s="1212"/>
      <c r="G113" s="1208"/>
      <c r="H113" s="1208"/>
      <c r="I113" s="1208"/>
      <c r="J113" s="1210"/>
      <c r="K113" s="1208"/>
      <c r="L113" s="1208"/>
      <c r="M113" s="1208"/>
      <c r="N113" s="1208"/>
      <c r="O113" s="340"/>
      <c r="P113" s="340"/>
      <c r="Q113" s="1208"/>
      <c r="R113" s="1208"/>
      <c r="S113" s="1208"/>
      <c r="T113" s="1214"/>
      <c r="U113" s="1214"/>
      <c r="V113" s="1214"/>
      <c r="W113" s="1214"/>
      <c r="X113" s="1214"/>
      <c r="Y113" s="1214"/>
      <c r="Z113" s="1214"/>
      <c r="AA113" s="1214"/>
      <c r="AB113" s="1214"/>
      <c r="AC113" s="340"/>
      <c r="AD113" s="340"/>
      <c r="AG113" s="1216"/>
      <c r="AH113" s="1208"/>
      <c r="AI113" s="1210"/>
      <c r="AJ113" s="1212"/>
      <c r="AK113" s="1208"/>
      <c r="AL113" s="1208"/>
      <c r="AM113" s="1208"/>
      <c r="AN113" s="1210"/>
      <c r="AO113" s="1208"/>
      <c r="AP113" s="1208"/>
      <c r="AQ113" s="1208"/>
      <c r="AR113" s="1208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</row>
    <row r="114" spans="1:58" x14ac:dyDescent="0.25">
      <c r="C114" s="1216"/>
      <c r="D114" s="1208"/>
      <c r="E114" s="1210"/>
      <c r="F114" s="1212"/>
      <c r="G114" s="1208"/>
      <c r="H114" s="1208"/>
      <c r="I114" s="1208"/>
      <c r="J114" s="1210"/>
      <c r="K114" s="1208"/>
      <c r="L114" s="1208"/>
      <c r="M114" s="1208"/>
      <c r="N114" s="1208"/>
      <c r="O114" s="340"/>
      <c r="P114" s="340"/>
      <c r="Q114" s="1208"/>
      <c r="R114" s="1208"/>
      <c r="S114" s="1208"/>
      <c r="T114" s="1214"/>
      <c r="U114" s="1214" t="s">
        <v>308</v>
      </c>
      <c r="V114" s="1214"/>
      <c r="W114" s="1214" t="s">
        <v>309</v>
      </c>
      <c r="X114" s="1214"/>
      <c r="Y114" s="1214" t="s">
        <v>310</v>
      </c>
      <c r="Z114" s="1214"/>
      <c r="AA114" s="287" t="s">
        <v>311</v>
      </c>
      <c r="AB114" s="287"/>
      <c r="AC114" s="340"/>
      <c r="AD114" s="340"/>
      <c r="AG114" s="1216"/>
      <c r="AH114" s="1208"/>
      <c r="AI114" s="1210"/>
      <c r="AJ114" s="1212"/>
      <c r="AK114" s="1208"/>
      <c r="AL114" s="1208"/>
      <c r="AM114" s="1208"/>
      <c r="AN114" s="1210"/>
      <c r="AO114" s="1208"/>
      <c r="AP114" s="1208"/>
      <c r="AQ114" s="1208"/>
      <c r="AR114" s="1208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</row>
    <row r="115" spans="1:58" x14ac:dyDescent="0.25">
      <c r="C115" s="1216"/>
      <c r="D115" s="1208"/>
      <c r="E115" s="1210"/>
      <c r="F115" s="1212"/>
      <c r="G115" s="1208"/>
      <c r="H115" s="1208"/>
      <c r="I115" s="1208"/>
      <c r="J115" s="1210"/>
      <c r="K115" s="1208"/>
      <c r="L115" s="1208"/>
      <c r="M115" s="1208"/>
      <c r="N115" s="1208"/>
      <c r="O115" s="340"/>
      <c r="P115" s="340"/>
      <c r="Q115" s="1208"/>
      <c r="R115" s="1208"/>
      <c r="S115" s="1208"/>
      <c r="T115" s="287"/>
      <c r="U115" s="287" t="s">
        <v>312</v>
      </c>
      <c r="V115" s="287" t="s">
        <v>113</v>
      </c>
      <c r="W115" s="287" t="s">
        <v>312</v>
      </c>
      <c r="X115" s="287" t="s">
        <v>113</v>
      </c>
      <c r="Y115" s="287" t="s">
        <v>312</v>
      </c>
      <c r="Z115" s="287" t="s">
        <v>113</v>
      </c>
      <c r="AA115" s="58" t="s">
        <v>312</v>
      </c>
      <c r="AB115" s="58" t="s">
        <v>113</v>
      </c>
      <c r="AC115" s="340"/>
      <c r="AD115" s="340"/>
      <c r="AG115" s="1216"/>
      <c r="AH115" s="1208"/>
      <c r="AI115" s="1210"/>
      <c r="AJ115" s="1212"/>
      <c r="AK115" s="1208"/>
      <c r="AL115" s="1208"/>
      <c r="AM115" s="1208"/>
      <c r="AN115" s="1210"/>
      <c r="AO115" s="1208"/>
      <c r="AP115" s="1208"/>
      <c r="AQ115" s="1208"/>
      <c r="AR115" s="1208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</row>
    <row r="116" spans="1:58" ht="12.75" x14ac:dyDescent="0.2">
      <c r="A116" s="44" t="s">
        <v>13</v>
      </c>
      <c r="B116" s="44" t="s">
        <v>14</v>
      </c>
      <c r="C116" s="35"/>
      <c r="D116" s="278"/>
      <c r="E116" s="159"/>
      <c r="F116" s="159"/>
      <c r="G116" s="159"/>
      <c r="H116" s="159"/>
      <c r="I116" s="159"/>
      <c r="J116" s="159"/>
      <c r="K116" s="158"/>
      <c r="L116" s="158"/>
      <c r="M116" s="159"/>
      <c r="N116" s="158"/>
      <c r="O116" s="341" t="s">
        <v>58</v>
      </c>
      <c r="P116" s="341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341"/>
      <c r="AD116" s="341"/>
      <c r="AE116" s="44" t="s">
        <v>13</v>
      </c>
      <c r="AF116" s="44" t="s">
        <v>14</v>
      </c>
      <c r="AG116" s="35"/>
      <c r="AH116" s="278"/>
      <c r="AI116" s="159"/>
      <c r="AJ116" s="159"/>
      <c r="AK116" s="159"/>
      <c r="AL116" s="159"/>
      <c r="AM116" s="159"/>
      <c r="AN116" s="159"/>
      <c r="AO116" s="158"/>
      <c r="AP116" s="158"/>
      <c r="AQ116" s="159"/>
      <c r="AR116" s="158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</row>
    <row r="117" spans="1:58" ht="26.25" x14ac:dyDescent="0.25">
      <c r="A117" s="44" t="s">
        <v>16</v>
      </c>
      <c r="B117" s="44" t="s">
        <v>31</v>
      </c>
      <c r="C117" s="118" t="s">
        <v>36</v>
      </c>
      <c r="D117" s="158">
        <v>4</v>
      </c>
      <c r="E117" s="188">
        <f t="shared" ref="E117:E122" si="70">D117*30</f>
        <v>120</v>
      </c>
      <c r="F117" s="188">
        <f t="shared" ref="F117:F122" si="71">G117+H117+I117</f>
        <v>4</v>
      </c>
      <c r="G117" s="188"/>
      <c r="H117" s="188"/>
      <c r="I117" s="188">
        <v>4</v>
      </c>
      <c r="J117" s="188">
        <f t="shared" ref="J117:J122" si="72">E117-F117</f>
        <v>116</v>
      </c>
      <c r="K117" s="187">
        <v>4</v>
      </c>
      <c r="L117" s="187"/>
      <c r="M117" s="188" t="s">
        <v>16</v>
      </c>
      <c r="N117" s="187">
        <f t="shared" ref="N117:N122" si="73">F117/E117*100</f>
        <v>3.3333333333333335</v>
      </c>
      <c r="O117" s="341" t="s">
        <v>59</v>
      </c>
      <c r="P117" s="341"/>
      <c r="Q117" s="288"/>
      <c r="R117" s="288"/>
      <c r="S117" s="288" t="s">
        <v>313</v>
      </c>
      <c r="T117" s="288" t="s">
        <v>313</v>
      </c>
      <c r="U117" s="287"/>
      <c r="V117" s="287"/>
      <c r="W117" s="287"/>
      <c r="X117" s="287"/>
      <c r="Y117" s="287">
        <v>4</v>
      </c>
      <c r="Z117" s="287"/>
      <c r="AA117" s="287">
        <f>U117+W117+Y117</f>
        <v>4</v>
      </c>
      <c r="AB117" s="287">
        <f>V117+X117+Z117</f>
        <v>0</v>
      </c>
      <c r="AC117" s="341"/>
      <c r="AD117" s="341" t="s">
        <v>377</v>
      </c>
      <c r="AE117" s="44" t="s">
        <v>16</v>
      </c>
      <c r="AF117" s="44" t="s">
        <v>31</v>
      </c>
      <c r="AG117" s="118" t="s">
        <v>36</v>
      </c>
      <c r="AH117" s="158">
        <v>4</v>
      </c>
      <c r="AI117" s="188">
        <f t="shared" ref="AI117:AI122" si="74">AH117*30</f>
        <v>120</v>
      </c>
      <c r="AJ117" s="188">
        <f t="shared" ref="AJ117:AJ122" si="75">AK117+AL117+AM117</f>
        <v>4</v>
      </c>
      <c r="AK117" s="188"/>
      <c r="AL117" s="188"/>
      <c r="AM117" s="188">
        <v>4</v>
      </c>
      <c r="AN117" s="188">
        <f t="shared" ref="AN117:AN122" si="76">AI117-AJ117</f>
        <v>116</v>
      </c>
      <c r="AO117" s="187">
        <v>4</v>
      </c>
      <c r="AP117" s="187"/>
      <c r="AQ117" s="188" t="s">
        <v>16</v>
      </c>
      <c r="AR117" s="187">
        <f t="shared" ref="AR117:AR122" si="77">AJ117/AI117*100</f>
        <v>3.3333333333333335</v>
      </c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</row>
    <row r="118" spans="1:58" x14ac:dyDescent="0.25">
      <c r="A118" s="44" t="s">
        <v>13</v>
      </c>
      <c r="B118" s="44" t="s">
        <v>14</v>
      </c>
      <c r="C118" s="46" t="s">
        <v>361</v>
      </c>
      <c r="D118" s="158">
        <v>7</v>
      </c>
      <c r="E118" s="159">
        <f t="shared" si="70"/>
        <v>210</v>
      </c>
      <c r="F118" s="159">
        <f t="shared" si="71"/>
        <v>12</v>
      </c>
      <c r="G118" s="159">
        <v>8</v>
      </c>
      <c r="H118" s="159"/>
      <c r="I118" s="159">
        <v>4</v>
      </c>
      <c r="J118" s="159">
        <f t="shared" si="72"/>
        <v>198</v>
      </c>
      <c r="K118" s="158">
        <v>12</v>
      </c>
      <c r="L118" s="158"/>
      <c r="M118" s="159" t="s">
        <v>18</v>
      </c>
      <c r="N118" s="158">
        <f t="shared" si="73"/>
        <v>5.7142857142857144</v>
      </c>
      <c r="O118" s="341" t="s">
        <v>58</v>
      </c>
      <c r="P118" s="341"/>
      <c r="Q118" s="158" t="s">
        <v>314</v>
      </c>
      <c r="R118" s="158"/>
      <c r="S118" s="158" t="s">
        <v>313</v>
      </c>
      <c r="T118" s="158" t="s">
        <v>315</v>
      </c>
      <c r="U118" s="158">
        <v>8</v>
      </c>
      <c r="V118" s="158"/>
      <c r="W118" s="158"/>
      <c r="X118" s="158"/>
      <c r="Y118" s="158">
        <v>4</v>
      </c>
      <c r="Z118" s="158"/>
      <c r="AA118" s="287">
        <f t="shared" ref="AA118:AB122" si="78">U118+W118+Y118</f>
        <v>12</v>
      </c>
      <c r="AB118" s="287">
        <f t="shared" si="78"/>
        <v>0</v>
      </c>
      <c r="AC118" s="341"/>
      <c r="AD118" s="341" t="s">
        <v>379</v>
      </c>
      <c r="AE118" s="44" t="s">
        <v>13</v>
      </c>
      <c r="AF118" s="44" t="s">
        <v>14</v>
      </c>
      <c r="AG118" s="46" t="s">
        <v>382</v>
      </c>
      <c r="AH118" s="158">
        <v>7</v>
      </c>
      <c r="AI118" s="159">
        <f t="shared" si="74"/>
        <v>210</v>
      </c>
      <c r="AJ118" s="159">
        <f t="shared" si="75"/>
        <v>12</v>
      </c>
      <c r="AK118" s="159">
        <v>8</v>
      </c>
      <c r="AL118" s="159"/>
      <c r="AM118" s="159">
        <v>4</v>
      </c>
      <c r="AN118" s="159">
        <f t="shared" si="76"/>
        <v>198</v>
      </c>
      <c r="AO118" s="158">
        <v>12</v>
      </c>
      <c r="AP118" s="158"/>
      <c r="AQ118" s="159" t="s">
        <v>18</v>
      </c>
      <c r="AR118" s="158">
        <f t="shared" si="77"/>
        <v>5.7142857142857144</v>
      </c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</row>
    <row r="119" spans="1:58" x14ac:dyDescent="0.25">
      <c r="A119" s="44" t="s">
        <v>13</v>
      </c>
      <c r="B119" s="44" t="s">
        <v>14</v>
      </c>
      <c r="C119" s="337" t="s">
        <v>383</v>
      </c>
      <c r="D119" s="158">
        <v>1.5</v>
      </c>
      <c r="E119" s="159">
        <f t="shared" si="70"/>
        <v>45</v>
      </c>
      <c r="F119" s="159">
        <f t="shared" si="71"/>
        <v>4</v>
      </c>
      <c r="G119" s="159"/>
      <c r="H119" s="159"/>
      <c r="I119" s="159">
        <v>4</v>
      </c>
      <c r="J119" s="159">
        <f t="shared" si="72"/>
        <v>41</v>
      </c>
      <c r="K119" s="158">
        <v>4</v>
      </c>
      <c r="L119" s="158"/>
      <c r="M119" s="159" t="s">
        <v>29</v>
      </c>
      <c r="N119" s="158">
        <f t="shared" si="73"/>
        <v>8.8888888888888893</v>
      </c>
      <c r="O119" s="341" t="s">
        <v>58</v>
      </c>
      <c r="P119" s="341"/>
      <c r="Q119" s="158"/>
      <c r="R119" s="158"/>
      <c r="S119" s="158" t="s">
        <v>313</v>
      </c>
      <c r="T119" s="158" t="s">
        <v>313</v>
      </c>
      <c r="U119" s="158"/>
      <c r="V119" s="158"/>
      <c r="W119" s="158"/>
      <c r="X119" s="158"/>
      <c r="Y119" s="158">
        <v>4</v>
      </c>
      <c r="Z119" s="158"/>
      <c r="AA119" s="287">
        <f t="shared" si="78"/>
        <v>4</v>
      </c>
      <c r="AB119" s="287">
        <f t="shared" si="78"/>
        <v>0</v>
      </c>
      <c r="AC119" s="341"/>
      <c r="AD119" s="341" t="s">
        <v>379</v>
      </c>
      <c r="AE119" s="44" t="s">
        <v>13</v>
      </c>
      <c r="AF119" s="44" t="s">
        <v>14</v>
      </c>
      <c r="AG119" s="337" t="s">
        <v>383</v>
      </c>
      <c r="AH119" s="158">
        <v>1.5</v>
      </c>
      <c r="AI119" s="159">
        <f t="shared" si="74"/>
        <v>45</v>
      </c>
      <c r="AJ119" s="159">
        <f t="shared" si="75"/>
        <v>4</v>
      </c>
      <c r="AK119" s="159"/>
      <c r="AL119" s="159"/>
      <c r="AM119" s="159">
        <v>4</v>
      </c>
      <c r="AN119" s="159">
        <f t="shared" si="76"/>
        <v>41</v>
      </c>
      <c r="AO119" s="158">
        <v>4</v>
      </c>
      <c r="AP119" s="158"/>
      <c r="AQ119" s="159" t="s">
        <v>29</v>
      </c>
      <c r="AR119" s="158">
        <f t="shared" si="77"/>
        <v>8.8888888888888893</v>
      </c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</row>
    <row r="120" spans="1:58" x14ac:dyDescent="0.25">
      <c r="A120" s="44" t="s">
        <v>13</v>
      </c>
      <c r="B120" s="44" t="s">
        <v>31</v>
      </c>
      <c r="C120" s="337" t="s">
        <v>348</v>
      </c>
      <c r="D120" s="158">
        <v>5.5</v>
      </c>
      <c r="E120" s="159">
        <f t="shared" si="70"/>
        <v>165</v>
      </c>
      <c r="F120" s="159">
        <f t="shared" si="71"/>
        <v>8</v>
      </c>
      <c r="G120" s="159">
        <v>8</v>
      </c>
      <c r="H120" s="159"/>
      <c r="I120" s="159"/>
      <c r="J120" s="159">
        <f t="shared" si="72"/>
        <v>157</v>
      </c>
      <c r="K120" s="158">
        <v>8</v>
      </c>
      <c r="L120" s="158"/>
      <c r="M120" s="159" t="s">
        <v>29</v>
      </c>
      <c r="N120" s="158">
        <f t="shared" si="73"/>
        <v>4.8484848484848486</v>
      </c>
      <c r="O120" s="341" t="s">
        <v>58</v>
      </c>
      <c r="P120" s="341"/>
      <c r="Q120" s="158" t="s">
        <v>314</v>
      </c>
      <c r="R120" s="158"/>
      <c r="S120" s="158"/>
      <c r="T120" s="158" t="s">
        <v>314</v>
      </c>
      <c r="U120" s="158">
        <v>8</v>
      </c>
      <c r="V120" s="158"/>
      <c r="W120" s="158"/>
      <c r="X120" s="158"/>
      <c r="Y120" s="158"/>
      <c r="Z120" s="158"/>
      <c r="AA120" s="287">
        <f t="shared" si="78"/>
        <v>8</v>
      </c>
      <c r="AB120" s="287">
        <f t="shared" si="78"/>
        <v>0</v>
      </c>
      <c r="AC120" s="341"/>
      <c r="AD120" s="341" t="s">
        <v>379</v>
      </c>
      <c r="AE120" s="44" t="s">
        <v>13</v>
      </c>
      <c r="AF120" s="44" t="s">
        <v>31</v>
      </c>
      <c r="AG120" s="337" t="s">
        <v>348</v>
      </c>
      <c r="AH120" s="158">
        <v>5.5</v>
      </c>
      <c r="AI120" s="159">
        <f t="shared" si="74"/>
        <v>165</v>
      </c>
      <c r="AJ120" s="159">
        <f t="shared" si="75"/>
        <v>8</v>
      </c>
      <c r="AK120" s="159">
        <v>8</v>
      </c>
      <c r="AL120" s="159"/>
      <c r="AM120" s="159"/>
      <c r="AN120" s="159">
        <f t="shared" si="76"/>
        <v>157</v>
      </c>
      <c r="AO120" s="158">
        <v>8</v>
      </c>
      <c r="AP120" s="158"/>
      <c r="AQ120" s="159" t="s">
        <v>29</v>
      </c>
      <c r="AR120" s="158">
        <f t="shared" si="77"/>
        <v>4.8484848484848486</v>
      </c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</row>
    <row r="121" spans="1:58" ht="26.25" x14ac:dyDescent="0.25">
      <c r="A121" s="44" t="s">
        <v>13</v>
      </c>
      <c r="B121" s="44" t="s">
        <v>31</v>
      </c>
      <c r="C121" s="169" t="s">
        <v>362</v>
      </c>
      <c r="D121" s="199">
        <v>6</v>
      </c>
      <c r="E121" s="159">
        <f t="shared" si="70"/>
        <v>180</v>
      </c>
      <c r="F121" s="159">
        <f t="shared" si="71"/>
        <v>12</v>
      </c>
      <c r="G121" s="159">
        <v>8</v>
      </c>
      <c r="H121" s="159"/>
      <c r="I121" s="159">
        <v>4</v>
      </c>
      <c r="J121" s="159">
        <f t="shared" si="72"/>
        <v>168</v>
      </c>
      <c r="K121" s="158">
        <v>12</v>
      </c>
      <c r="L121" s="158"/>
      <c r="M121" s="159" t="s">
        <v>18</v>
      </c>
      <c r="N121" s="158">
        <f t="shared" si="73"/>
        <v>6.666666666666667</v>
      </c>
      <c r="O121" s="341" t="s">
        <v>58</v>
      </c>
      <c r="P121" s="341"/>
      <c r="Q121" s="158" t="s">
        <v>314</v>
      </c>
      <c r="R121" s="158"/>
      <c r="S121" s="158" t="s">
        <v>313</v>
      </c>
      <c r="T121" s="158" t="s">
        <v>315</v>
      </c>
      <c r="U121" s="158">
        <v>8</v>
      </c>
      <c r="V121" s="158"/>
      <c r="W121" s="158"/>
      <c r="X121" s="158"/>
      <c r="Y121" s="158">
        <v>4</v>
      </c>
      <c r="Z121" s="158"/>
      <c r="AA121" s="287">
        <f t="shared" si="78"/>
        <v>12</v>
      </c>
      <c r="AB121" s="287">
        <f t="shared" si="78"/>
        <v>0</v>
      </c>
      <c r="AC121" s="341"/>
      <c r="AD121" s="341" t="s">
        <v>379</v>
      </c>
      <c r="AE121" s="44" t="s">
        <v>13</v>
      </c>
      <c r="AF121" s="44" t="s">
        <v>31</v>
      </c>
      <c r="AG121" s="337" t="s">
        <v>384</v>
      </c>
      <c r="AH121" s="199">
        <v>6</v>
      </c>
      <c r="AI121" s="159">
        <f t="shared" si="74"/>
        <v>180</v>
      </c>
      <c r="AJ121" s="159">
        <f t="shared" si="75"/>
        <v>12</v>
      </c>
      <c r="AK121" s="159">
        <v>8</v>
      </c>
      <c r="AL121" s="159"/>
      <c r="AM121" s="159">
        <v>4</v>
      </c>
      <c r="AN121" s="159">
        <f t="shared" si="76"/>
        <v>168</v>
      </c>
      <c r="AO121" s="158">
        <v>12</v>
      </c>
      <c r="AP121" s="158"/>
      <c r="AQ121" s="159" t="s">
        <v>18</v>
      </c>
      <c r="AR121" s="158">
        <f t="shared" si="77"/>
        <v>6.666666666666667</v>
      </c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</row>
    <row r="122" spans="1:58" ht="26.25" x14ac:dyDescent="0.25">
      <c r="A122" s="44" t="s">
        <v>13</v>
      </c>
      <c r="B122" s="44" t="s">
        <v>31</v>
      </c>
      <c r="C122" s="337" t="s">
        <v>356</v>
      </c>
      <c r="D122" s="158">
        <v>6</v>
      </c>
      <c r="E122" s="159">
        <f t="shared" si="70"/>
        <v>180</v>
      </c>
      <c r="F122" s="159">
        <f t="shared" si="71"/>
        <v>12</v>
      </c>
      <c r="G122" s="159">
        <v>8</v>
      </c>
      <c r="H122" s="159"/>
      <c r="I122" s="159">
        <v>4</v>
      </c>
      <c r="J122" s="159">
        <f t="shared" si="72"/>
        <v>168</v>
      </c>
      <c r="K122" s="158">
        <v>12</v>
      </c>
      <c r="L122" s="158"/>
      <c r="M122" s="159" t="s">
        <v>18</v>
      </c>
      <c r="N122" s="158">
        <f t="shared" si="73"/>
        <v>6.666666666666667</v>
      </c>
      <c r="O122" s="341" t="s">
        <v>58</v>
      </c>
      <c r="P122" s="341"/>
      <c r="Q122" s="158" t="s">
        <v>314</v>
      </c>
      <c r="R122" s="158"/>
      <c r="S122" s="158" t="s">
        <v>313</v>
      </c>
      <c r="T122" s="158" t="s">
        <v>315</v>
      </c>
      <c r="U122" s="158">
        <v>8</v>
      </c>
      <c r="V122" s="158"/>
      <c r="W122" s="158"/>
      <c r="X122" s="158"/>
      <c r="Y122" s="158">
        <v>4</v>
      </c>
      <c r="Z122" s="158"/>
      <c r="AA122" s="287">
        <f t="shared" si="78"/>
        <v>12</v>
      </c>
      <c r="AB122" s="287">
        <f t="shared" si="78"/>
        <v>0</v>
      </c>
      <c r="AC122" s="341"/>
      <c r="AD122" s="341" t="s">
        <v>379</v>
      </c>
      <c r="AE122" s="44" t="s">
        <v>13</v>
      </c>
      <c r="AF122" s="44" t="s">
        <v>31</v>
      </c>
      <c r="AG122" s="337" t="s">
        <v>385</v>
      </c>
      <c r="AH122" s="158">
        <v>6</v>
      </c>
      <c r="AI122" s="159">
        <f t="shared" si="74"/>
        <v>180</v>
      </c>
      <c r="AJ122" s="159">
        <f t="shared" si="75"/>
        <v>12</v>
      </c>
      <c r="AK122" s="159">
        <v>8</v>
      </c>
      <c r="AL122" s="159"/>
      <c r="AM122" s="159">
        <v>4</v>
      </c>
      <c r="AN122" s="159">
        <f t="shared" si="76"/>
        <v>168</v>
      </c>
      <c r="AO122" s="158">
        <v>12</v>
      </c>
      <c r="AP122" s="158"/>
      <c r="AQ122" s="159" t="s">
        <v>18</v>
      </c>
      <c r="AR122" s="158">
        <f t="shared" si="77"/>
        <v>6.666666666666667</v>
      </c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</row>
    <row r="123" spans="1:58" ht="12.75" x14ac:dyDescent="0.2">
      <c r="C123" s="35" t="s">
        <v>22</v>
      </c>
      <c r="D123" s="279">
        <f t="shared" ref="D123:K123" si="79">SUM(D116:D122)</f>
        <v>30</v>
      </c>
      <c r="E123" s="308">
        <f t="shared" si="79"/>
        <v>900</v>
      </c>
      <c r="F123" s="308">
        <f t="shared" si="79"/>
        <v>52</v>
      </c>
      <c r="G123" s="308">
        <f t="shared" si="79"/>
        <v>32</v>
      </c>
      <c r="H123" s="308">
        <f t="shared" si="79"/>
        <v>0</v>
      </c>
      <c r="I123" s="308">
        <f t="shared" si="79"/>
        <v>20</v>
      </c>
      <c r="J123" s="308">
        <f t="shared" si="79"/>
        <v>848</v>
      </c>
      <c r="K123" s="308">
        <f t="shared" si="79"/>
        <v>52</v>
      </c>
      <c r="L123" s="308"/>
      <c r="M123" s="308"/>
      <c r="N123" s="308"/>
      <c r="O123" s="3"/>
      <c r="P123" s="3"/>
      <c r="Q123" s="308"/>
      <c r="R123" s="308"/>
      <c r="S123" s="308"/>
      <c r="T123" s="308"/>
      <c r="U123" s="308">
        <f>SUM(U117:U122)</f>
        <v>32</v>
      </c>
      <c r="V123" s="308">
        <f t="shared" ref="V123:AB123" si="80">SUM(V117:V122)</f>
        <v>0</v>
      </c>
      <c r="W123" s="308">
        <f t="shared" si="80"/>
        <v>0</v>
      </c>
      <c r="X123" s="308">
        <f t="shared" si="80"/>
        <v>0</v>
      </c>
      <c r="Y123" s="308">
        <f t="shared" si="80"/>
        <v>20</v>
      </c>
      <c r="Z123" s="308">
        <f t="shared" si="80"/>
        <v>0</v>
      </c>
      <c r="AA123" s="308">
        <f t="shared" si="80"/>
        <v>52</v>
      </c>
      <c r="AB123" s="308">
        <f t="shared" si="80"/>
        <v>0</v>
      </c>
      <c r="AC123" s="3"/>
      <c r="AD123" s="3"/>
      <c r="AG123" s="35" t="s">
        <v>22</v>
      </c>
      <c r="AH123" s="279">
        <f t="shared" ref="AH123:AO123" si="81">SUM(AH116:AH122)</f>
        <v>30</v>
      </c>
      <c r="AI123" s="308">
        <f t="shared" si="81"/>
        <v>900</v>
      </c>
      <c r="AJ123" s="308">
        <f t="shared" si="81"/>
        <v>52</v>
      </c>
      <c r="AK123" s="308">
        <f t="shared" si="81"/>
        <v>32</v>
      </c>
      <c r="AL123" s="308">
        <f t="shared" si="81"/>
        <v>0</v>
      </c>
      <c r="AM123" s="308">
        <f t="shared" si="81"/>
        <v>20</v>
      </c>
      <c r="AN123" s="308">
        <f t="shared" si="81"/>
        <v>848</v>
      </c>
      <c r="AO123" s="308">
        <f t="shared" si="81"/>
        <v>52</v>
      </c>
      <c r="AP123" s="308"/>
      <c r="AQ123" s="308"/>
      <c r="AR123" s="308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</row>
    <row r="124" spans="1:58" ht="12.75" x14ac:dyDescent="0.2">
      <c r="C124" s="2" t="s">
        <v>23</v>
      </c>
      <c r="D124" s="3">
        <f>30-D123</f>
        <v>0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G124" s="2" t="s">
        <v>23</v>
      </c>
      <c r="AH124" s="3">
        <f>30-AH123</f>
        <v>0</v>
      </c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</row>
    <row r="125" spans="1:58" ht="12.75" x14ac:dyDescent="0.2"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G125" s="2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</row>
    <row r="126" spans="1:58" ht="12.75" x14ac:dyDescent="0.2"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G126" s="2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</row>
    <row r="127" spans="1:58" ht="12.75" x14ac:dyDescent="0.2">
      <c r="C127" s="1" t="s">
        <v>304</v>
      </c>
      <c r="AG127" s="1" t="s">
        <v>304</v>
      </c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</row>
    <row r="128" spans="1:58" ht="12.75" customHeight="1" x14ac:dyDescent="0.2">
      <c r="C128" s="1216" t="s">
        <v>0</v>
      </c>
      <c r="D128" s="1208" t="s">
        <v>1</v>
      </c>
      <c r="E128" s="1209" t="s">
        <v>2</v>
      </c>
      <c r="F128" s="1209"/>
      <c r="G128" s="1209"/>
      <c r="H128" s="1209"/>
      <c r="I128" s="1209"/>
      <c r="J128" s="1210"/>
      <c r="K128" s="1208" t="s">
        <v>370</v>
      </c>
      <c r="L128" s="1208" t="s">
        <v>371</v>
      </c>
      <c r="M128" s="1208" t="s">
        <v>4</v>
      </c>
      <c r="N128" s="1208" t="s">
        <v>5</v>
      </c>
      <c r="O128" s="340"/>
      <c r="P128" s="340"/>
      <c r="Q128" s="340"/>
      <c r="R128" s="340"/>
      <c r="S128" s="340"/>
      <c r="T128" s="340"/>
      <c r="U128" s="340"/>
      <c r="V128" s="340"/>
      <c r="W128" s="340"/>
      <c r="X128" s="340"/>
      <c r="Y128" s="340"/>
      <c r="Z128" s="340"/>
      <c r="AA128" s="340"/>
      <c r="AB128" s="340"/>
      <c r="AC128" s="340"/>
      <c r="AD128" s="340"/>
      <c r="AG128" s="1216" t="s">
        <v>0</v>
      </c>
      <c r="AH128" s="1208" t="s">
        <v>1</v>
      </c>
      <c r="AI128" s="1209" t="s">
        <v>2</v>
      </c>
      <c r="AJ128" s="1209"/>
      <c r="AK128" s="1209"/>
      <c r="AL128" s="1209"/>
      <c r="AM128" s="1209"/>
      <c r="AN128" s="1210"/>
      <c r="AO128" s="1208" t="s">
        <v>372</v>
      </c>
      <c r="AP128" s="1208" t="s">
        <v>373</v>
      </c>
      <c r="AQ128" s="1208" t="s">
        <v>4</v>
      </c>
      <c r="AR128" s="1208" t="s">
        <v>5</v>
      </c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</row>
    <row r="129" spans="1:58" ht="12.75" x14ac:dyDescent="0.2">
      <c r="C129" s="1216"/>
      <c r="D129" s="1208"/>
      <c r="E129" s="1208" t="s">
        <v>6</v>
      </c>
      <c r="F129" s="1211" t="s">
        <v>7</v>
      </c>
      <c r="G129" s="1211"/>
      <c r="H129" s="1211"/>
      <c r="I129" s="1211"/>
      <c r="J129" s="1208" t="s">
        <v>25</v>
      </c>
      <c r="K129" s="1208"/>
      <c r="L129" s="1208"/>
      <c r="M129" s="1208"/>
      <c r="N129" s="1208"/>
      <c r="O129" s="340"/>
      <c r="P129" s="340"/>
      <c r="Q129" s="340"/>
      <c r="R129" s="340"/>
      <c r="S129" s="340"/>
      <c r="T129" s="340"/>
      <c r="U129" s="340"/>
      <c r="V129" s="340"/>
      <c r="W129" s="340"/>
      <c r="X129" s="340"/>
      <c r="Y129" s="340"/>
      <c r="Z129" s="340"/>
      <c r="AA129" s="340"/>
      <c r="AB129" s="340"/>
      <c r="AC129" s="340"/>
      <c r="AD129" s="340"/>
      <c r="AG129" s="1216"/>
      <c r="AH129" s="1208"/>
      <c r="AI129" s="1208" t="s">
        <v>6</v>
      </c>
      <c r="AJ129" s="1211" t="s">
        <v>7</v>
      </c>
      <c r="AK129" s="1211"/>
      <c r="AL129" s="1211"/>
      <c r="AM129" s="1211"/>
      <c r="AN129" s="1208" t="s">
        <v>25</v>
      </c>
      <c r="AO129" s="1208"/>
      <c r="AP129" s="1208"/>
      <c r="AQ129" s="1208"/>
      <c r="AR129" s="1208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</row>
    <row r="130" spans="1:58" ht="12.75" x14ac:dyDescent="0.2">
      <c r="C130" s="1216"/>
      <c r="D130" s="1208"/>
      <c r="E130" s="1210"/>
      <c r="F130" s="1208" t="s">
        <v>9</v>
      </c>
      <c r="G130" s="1209" t="s">
        <v>10</v>
      </c>
      <c r="H130" s="1210"/>
      <c r="I130" s="1210"/>
      <c r="J130" s="1210"/>
      <c r="K130" s="1208"/>
      <c r="L130" s="1208"/>
      <c r="M130" s="1208"/>
      <c r="N130" s="1208"/>
      <c r="O130" s="340"/>
      <c r="P130" s="340"/>
      <c r="Q130" s="1208" t="s">
        <v>11</v>
      </c>
      <c r="R130" s="1208" t="s">
        <v>12</v>
      </c>
      <c r="S130" s="1208" t="s">
        <v>13</v>
      </c>
      <c r="T130" s="1214" t="s">
        <v>9</v>
      </c>
      <c r="U130" s="1214" t="s">
        <v>307</v>
      </c>
      <c r="V130" s="1214"/>
      <c r="W130" s="1214"/>
      <c r="X130" s="1214"/>
      <c r="Y130" s="1214"/>
      <c r="Z130" s="1214"/>
      <c r="AA130" s="1214"/>
      <c r="AB130" s="1214"/>
      <c r="AC130" s="340"/>
      <c r="AD130" s="340"/>
      <c r="AG130" s="1216"/>
      <c r="AH130" s="1208"/>
      <c r="AI130" s="1210"/>
      <c r="AJ130" s="1208" t="s">
        <v>9</v>
      </c>
      <c r="AK130" s="1209" t="s">
        <v>10</v>
      </c>
      <c r="AL130" s="1210"/>
      <c r="AM130" s="1210"/>
      <c r="AN130" s="1210"/>
      <c r="AO130" s="1208"/>
      <c r="AP130" s="1208"/>
      <c r="AQ130" s="1208"/>
      <c r="AR130" s="1208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</row>
    <row r="131" spans="1:58" ht="12.75" x14ac:dyDescent="0.2">
      <c r="C131" s="1216"/>
      <c r="D131" s="1208"/>
      <c r="E131" s="1210"/>
      <c r="F131" s="1212"/>
      <c r="G131" s="1208" t="s">
        <v>11</v>
      </c>
      <c r="H131" s="1208" t="s">
        <v>12</v>
      </c>
      <c r="I131" s="1208" t="s">
        <v>13</v>
      </c>
      <c r="J131" s="1210"/>
      <c r="K131" s="1208"/>
      <c r="L131" s="1208"/>
      <c r="M131" s="1208"/>
      <c r="N131" s="1208"/>
      <c r="O131" s="340"/>
      <c r="P131" s="340"/>
      <c r="Q131" s="1208"/>
      <c r="R131" s="1208"/>
      <c r="S131" s="1208"/>
      <c r="T131" s="1214"/>
      <c r="U131" s="1214"/>
      <c r="V131" s="1214"/>
      <c r="W131" s="1214"/>
      <c r="X131" s="1214"/>
      <c r="Y131" s="1214"/>
      <c r="Z131" s="1214"/>
      <c r="AA131" s="1214"/>
      <c r="AB131" s="1214"/>
      <c r="AC131" s="340"/>
      <c r="AD131" s="340"/>
      <c r="AG131" s="1216"/>
      <c r="AH131" s="1208"/>
      <c r="AI131" s="1210"/>
      <c r="AJ131" s="1212"/>
      <c r="AK131" s="1208" t="s">
        <v>26</v>
      </c>
      <c r="AL131" s="1208" t="s">
        <v>27</v>
      </c>
      <c r="AM131" s="1208" t="s">
        <v>28</v>
      </c>
      <c r="AN131" s="1210"/>
      <c r="AO131" s="1208"/>
      <c r="AP131" s="1208"/>
      <c r="AQ131" s="1208"/>
      <c r="AR131" s="1208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</row>
    <row r="132" spans="1:58" x14ac:dyDescent="0.25">
      <c r="C132" s="1216"/>
      <c r="D132" s="1208"/>
      <c r="E132" s="1210"/>
      <c r="F132" s="1212"/>
      <c r="G132" s="1208"/>
      <c r="H132" s="1208"/>
      <c r="I132" s="1208"/>
      <c r="J132" s="1210"/>
      <c r="K132" s="1208"/>
      <c r="L132" s="1208"/>
      <c r="M132" s="1208"/>
      <c r="N132" s="1208"/>
      <c r="O132" s="340"/>
      <c r="P132" s="340"/>
      <c r="Q132" s="1208"/>
      <c r="R132" s="1208"/>
      <c r="S132" s="1208"/>
      <c r="T132" s="1214"/>
      <c r="U132" s="1214" t="s">
        <v>308</v>
      </c>
      <c r="V132" s="1214"/>
      <c r="W132" s="1214" t="s">
        <v>309</v>
      </c>
      <c r="X132" s="1214"/>
      <c r="Y132" s="1214" t="s">
        <v>310</v>
      </c>
      <c r="Z132" s="1214"/>
      <c r="AA132" s="287" t="s">
        <v>311</v>
      </c>
      <c r="AB132" s="287"/>
      <c r="AC132" s="340"/>
      <c r="AD132" s="340"/>
      <c r="AG132" s="1216"/>
      <c r="AH132" s="1208"/>
      <c r="AI132" s="1210"/>
      <c r="AJ132" s="1212"/>
      <c r="AK132" s="1208"/>
      <c r="AL132" s="1208"/>
      <c r="AM132" s="1208"/>
      <c r="AN132" s="1210"/>
      <c r="AO132" s="1208"/>
      <c r="AP132" s="1208"/>
      <c r="AQ132" s="1208"/>
      <c r="AR132" s="1208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</row>
    <row r="133" spans="1:58" x14ac:dyDescent="0.25">
      <c r="C133" s="1216"/>
      <c r="D133" s="1208"/>
      <c r="E133" s="1210"/>
      <c r="F133" s="1212"/>
      <c r="G133" s="1208"/>
      <c r="H133" s="1208"/>
      <c r="I133" s="1208"/>
      <c r="J133" s="1210"/>
      <c r="K133" s="1208"/>
      <c r="L133" s="1208"/>
      <c r="M133" s="1208"/>
      <c r="N133" s="1208"/>
      <c r="O133" s="340"/>
      <c r="P133" s="340"/>
      <c r="Q133" s="1208"/>
      <c r="R133" s="1208"/>
      <c r="S133" s="1208"/>
      <c r="T133" s="287"/>
      <c r="U133" s="287" t="s">
        <v>312</v>
      </c>
      <c r="V133" s="287" t="s">
        <v>113</v>
      </c>
      <c r="W133" s="287" t="s">
        <v>312</v>
      </c>
      <c r="X133" s="287" t="s">
        <v>113</v>
      </c>
      <c r="Y133" s="287" t="s">
        <v>312</v>
      </c>
      <c r="Z133" s="287" t="s">
        <v>113</v>
      </c>
      <c r="AA133" s="58" t="s">
        <v>312</v>
      </c>
      <c r="AB133" s="58" t="s">
        <v>113</v>
      </c>
      <c r="AC133" s="340"/>
      <c r="AD133" s="340"/>
      <c r="AG133" s="1216"/>
      <c r="AH133" s="1208"/>
      <c r="AI133" s="1210"/>
      <c r="AJ133" s="1212"/>
      <c r="AK133" s="1208"/>
      <c r="AL133" s="1208"/>
      <c r="AM133" s="1208"/>
      <c r="AN133" s="1210"/>
      <c r="AO133" s="1208"/>
      <c r="AP133" s="1208"/>
      <c r="AQ133" s="1208"/>
      <c r="AR133" s="1208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</row>
    <row r="134" spans="1:58" ht="12.75" x14ac:dyDescent="0.2">
      <c r="C134" s="1216"/>
      <c r="D134" s="1208"/>
      <c r="E134" s="1210"/>
      <c r="F134" s="1212"/>
      <c r="G134" s="1208"/>
      <c r="H134" s="1208"/>
      <c r="I134" s="1208"/>
      <c r="J134" s="1210"/>
      <c r="K134" s="1208"/>
      <c r="L134" s="1208"/>
      <c r="M134" s="1208"/>
      <c r="N134" s="1208"/>
      <c r="O134" s="340"/>
      <c r="P134" s="340"/>
      <c r="Q134" s="340"/>
      <c r="R134" s="340"/>
      <c r="S134" s="340"/>
      <c r="T134" s="340"/>
      <c r="U134" s="340"/>
      <c r="V134" s="340"/>
      <c r="W134" s="340"/>
      <c r="X134" s="340"/>
      <c r="Y134" s="340"/>
      <c r="Z134" s="340"/>
      <c r="AA134" s="340"/>
      <c r="AB134" s="340"/>
      <c r="AC134" s="340"/>
      <c r="AD134" s="340"/>
      <c r="AG134" s="1216"/>
      <c r="AH134" s="1208"/>
      <c r="AI134" s="1210"/>
      <c r="AJ134" s="1212"/>
      <c r="AK134" s="1208"/>
      <c r="AL134" s="1208"/>
      <c r="AM134" s="1208"/>
      <c r="AN134" s="1210"/>
      <c r="AO134" s="1208"/>
      <c r="AP134" s="1208"/>
      <c r="AQ134" s="1208"/>
      <c r="AR134" s="1208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</row>
    <row r="135" spans="1:58" x14ac:dyDescent="0.25">
      <c r="A135" s="44" t="s">
        <v>16</v>
      </c>
      <c r="B135" s="44" t="s">
        <v>31</v>
      </c>
      <c r="C135" s="118" t="s">
        <v>81</v>
      </c>
      <c r="D135" s="295">
        <v>3</v>
      </c>
      <c r="E135" s="188">
        <f>D135*30</f>
        <v>90</v>
      </c>
      <c r="F135" s="188">
        <f>G135+H135+I135</f>
        <v>4</v>
      </c>
      <c r="G135" s="188"/>
      <c r="H135" s="188"/>
      <c r="I135" s="188">
        <v>4</v>
      </c>
      <c r="J135" s="188">
        <f>E135-F135</f>
        <v>86</v>
      </c>
      <c r="K135" s="187">
        <v>4</v>
      </c>
      <c r="L135" s="187"/>
      <c r="M135" s="188" t="s">
        <v>16</v>
      </c>
      <c r="N135" s="187">
        <f>F135/E135*100</f>
        <v>4.4444444444444446</v>
      </c>
      <c r="O135" s="341" t="s">
        <v>59</v>
      </c>
      <c r="P135" s="341"/>
      <c r="Q135" s="292"/>
      <c r="R135" s="292"/>
      <c r="S135" s="292" t="s">
        <v>313</v>
      </c>
      <c r="T135" s="296" t="s">
        <v>313</v>
      </c>
      <c r="U135"/>
      <c r="V135"/>
      <c r="W135"/>
      <c r="X135"/>
      <c r="Y135">
        <v>4</v>
      </c>
      <c r="Z135"/>
      <c r="AA135" s="287">
        <f>U135+W135+Y135</f>
        <v>4</v>
      </c>
      <c r="AB135" s="287">
        <f>V135+X135+Z135</f>
        <v>0</v>
      </c>
      <c r="AC135" s="341"/>
      <c r="AD135" s="341" t="s">
        <v>374</v>
      </c>
      <c r="AE135" s="44" t="s">
        <v>16</v>
      </c>
      <c r="AF135" s="44" t="s">
        <v>31</v>
      </c>
      <c r="AG135" s="118" t="s">
        <v>81</v>
      </c>
      <c r="AH135" s="295">
        <v>3</v>
      </c>
      <c r="AI135" s="188">
        <f>AH135*30</f>
        <v>90</v>
      </c>
      <c r="AJ135" s="188">
        <f>AK135+AL135+AM135</f>
        <v>4</v>
      </c>
      <c r="AK135" s="188"/>
      <c r="AL135" s="188"/>
      <c r="AM135" s="188">
        <v>4</v>
      </c>
      <c r="AN135" s="188">
        <f>AI135-AJ135</f>
        <v>86</v>
      </c>
      <c r="AO135" s="187">
        <v>4</v>
      </c>
      <c r="AP135" s="187"/>
      <c r="AQ135" s="188" t="s">
        <v>16</v>
      </c>
      <c r="AR135" s="187">
        <f>AJ135/AI135*100</f>
        <v>4.4444444444444446</v>
      </c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</row>
    <row r="136" spans="1:58" x14ac:dyDescent="0.25">
      <c r="A136" s="44" t="s">
        <v>13</v>
      </c>
      <c r="B136" s="44" t="s">
        <v>14</v>
      </c>
      <c r="C136" s="46" t="s">
        <v>386</v>
      </c>
      <c r="D136" s="158">
        <v>5</v>
      </c>
      <c r="E136" s="159">
        <f t="shared" ref="E136:E141" si="82">D136*30</f>
        <v>150</v>
      </c>
      <c r="F136" s="159">
        <f t="shared" ref="F136:F141" si="83">G136+H136+I136</f>
        <v>12</v>
      </c>
      <c r="G136" s="159">
        <v>8</v>
      </c>
      <c r="H136" s="159">
        <v>4</v>
      </c>
      <c r="I136" s="159"/>
      <c r="J136" s="159">
        <f t="shared" ref="J136:J141" si="84">E136-F136</f>
        <v>138</v>
      </c>
      <c r="K136" s="158">
        <v>12</v>
      </c>
      <c r="L136" s="158"/>
      <c r="M136" s="159" t="s">
        <v>18</v>
      </c>
      <c r="N136" s="158">
        <f t="shared" ref="N136:N141" si="85">F136/E136*100</f>
        <v>8</v>
      </c>
      <c r="O136" s="341" t="s">
        <v>58</v>
      </c>
      <c r="P136" s="341"/>
      <c r="Q136" s="341" t="s">
        <v>314</v>
      </c>
      <c r="R136" s="341" t="s">
        <v>313</v>
      </c>
      <c r="S136" s="341"/>
      <c r="T136" s="341" t="s">
        <v>315</v>
      </c>
      <c r="U136" s="341">
        <v>8</v>
      </c>
      <c r="V136" s="341"/>
      <c r="W136" s="341">
        <v>4</v>
      </c>
      <c r="X136" s="341"/>
      <c r="Y136" s="341"/>
      <c r="Z136" s="341"/>
      <c r="AA136" s="287">
        <f t="shared" ref="AA136:AB141" si="86">U136+W136+Y136</f>
        <v>12</v>
      </c>
      <c r="AB136" s="287">
        <f t="shared" si="86"/>
        <v>0</v>
      </c>
      <c r="AC136" s="341"/>
      <c r="AD136" s="341" t="s">
        <v>379</v>
      </c>
      <c r="AE136" s="44" t="s">
        <v>13</v>
      </c>
      <c r="AF136" s="44" t="s">
        <v>14</v>
      </c>
      <c r="AG136" s="46" t="s">
        <v>386</v>
      </c>
      <c r="AH136" s="158">
        <v>5</v>
      </c>
      <c r="AI136" s="159">
        <f t="shared" ref="AI136:AI141" si="87">AH136*30</f>
        <v>150</v>
      </c>
      <c r="AJ136" s="159">
        <f t="shared" ref="AJ136:AJ141" si="88">AK136+AL136+AM136</f>
        <v>12</v>
      </c>
      <c r="AK136" s="159">
        <v>8</v>
      </c>
      <c r="AL136" s="159">
        <v>4</v>
      </c>
      <c r="AM136" s="159"/>
      <c r="AN136" s="159">
        <f t="shared" ref="AN136:AN141" si="89">AI136-AJ136</f>
        <v>138</v>
      </c>
      <c r="AO136" s="158">
        <v>12</v>
      </c>
      <c r="AP136" s="158"/>
      <c r="AQ136" s="159" t="s">
        <v>18</v>
      </c>
      <c r="AR136" s="158">
        <f t="shared" ref="AR136:AR141" si="90">AJ136/AI136*100</f>
        <v>8</v>
      </c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</row>
    <row r="137" spans="1:58" ht="26.25" x14ac:dyDescent="0.25">
      <c r="A137" s="44" t="s">
        <v>13</v>
      </c>
      <c r="B137" s="44" t="s">
        <v>31</v>
      </c>
      <c r="C137" s="337" t="s">
        <v>358</v>
      </c>
      <c r="D137" s="158">
        <v>6</v>
      </c>
      <c r="E137" s="159">
        <f t="shared" si="82"/>
        <v>180</v>
      </c>
      <c r="F137" s="159">
        <f t="shared" si="83"/>
        <v>12</v>
      </c>
      <c r="G137" s="159">
        <v>8</v>
      </c>
      <c r="H137" s="159"/>
      <c r="I137" s="159">
        <v>4</v>
      </c>
      <c r="J137" s="159">
        <f t="shared" si="84"/>
        <v>168</v>
      </c>
      <c r="K137" s="158">
        <v>12</v>
      </c>
      <c r="L137" s="158"/>
      <c r="M137" s="159" t="s">
        <v>18</v>
      </c>
      <c r="N137" s="158">
        <f t="shared" si="85"/>
        <v>6.666666666666667</v>
      </c>
      <c r="O137" s="341" t="s">
        <v>58</v>
      </c>
      <c r="P137" s="341"/>
      <c r="Q137" s="341" t="s">
        <v>314</v>
      </c>
      <c r="R137" s="341"/>
      <c r="S137" s="341" t="s">
        <v>313</v>
      </c>
      <c r="T137" s="341" t="s">
        <v>315</v>
      </c>
      <c r="U137" s="341">
        <v>8</v>
      </c>
      <c r="V137" s="341"/>
      <c r="W137" s="341"/>
      <c r="X137" s="341"/>
      <c r="Y137" s="341">
        <v>4</v>
      </c>
      <c r="Z137" s="341"/>
      <c r="AA137" s="287">
        <f t="shared" si="86"/>
        <v>12</v>
      </c>
      <c r="AB137" s="287">
        <f t="shared" si="86"/>
        <v>0</v>
      </c>
      <c r="AC137" s="341"/>
      <c r="AD137" s="341" t="s">
        <v>379</v>
      </c>
      <c r="AE137" s="44" t="s">
        <v>13</v>
      </c>
      <c r="AF137" s="44" t="s">
        <v>31</v>
      </c>
      <c r="AG137" s="337" t="s">
        <v>387</v>
      </c>
      <c r="AH137" s="158">
        <v>6</v>
      </c>
      <c r="AI137" s="159">
        <f t="shared" si="87"/>
        <v>180</v>
      </c>
      <c r="AJ137" s="159">
        <f t="shared" si="88"/>
        <v>12</v>
      </c>
      <c r="AK137" s="159">
        <v>8</v>
      </c>
      <c r="AL137" s="159"/>
      <c r="AM137" s="159">
        <v>4</v>
      </c>
      <c r="AN137" s="159">
        <f t="shared" si="89"/>
        <v>168</v>
      </c>
      <c r="AO137" s="158">
        <v>12</v>
      </c>
      <c r="AP137" s="158"/>
      <c r="AQ137" s="159" t="s">
        <v>18</v>
      </c>
      <c r="AR137" s="158">
        <f t="shared" si="90"/>
        <v>6.666666666666667</v>
      </c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</row>
    <row r="138" spans="1:58" ht="14.25" customHeight="1" x14ac:dyDescent="0.25">
      <c r="A138" s="44" t="s">
        <v>13</v>
      </c>
      <c r="B138" s="44" t="s">
        <v>31</v>
      </c>
      <c r="C138" s="337" t="s">
        <v>351</v>
      </c>
      <c r="D138" s="158">
        <v>6</v>
      </c>
      <c r="E138" s="159">
        <f t="shared" si="82"/>
        <v>180</v>
      </c>
      <c r="F138" s="159">
        <f t="shared" si="83"/>
        <v>12</v>
      </c>
      <c r="G138" s="159">
        <v>8</v>
      </c>
      <c r="H138" s="159"/>
      <c r="I138" s="159">
        <v>4</v>
      </c>
      <c r="J138" s="159">
        <f t="shared" si="84"/>
        <v>168</v>
      </c>
      <c r="K138" s="158">
        <v>8</v>
      </c>
      <c r="L138" s="158">
        <v>4</v>
      </c>
      <c r="M138" s="159" t="s">
        <v>29</v>
      </c>
      <c r="N138" s="158">
        <f t="shared" si="85"/>
        <v>6.666666666666667</v>
      </c>
      <c r="O138" s="341" t="s">
        <v>58</v>
      </c>
      <c r="P138" s="341"/>
      <c r="Q138" s="346" t="s">
        <v>316</v>
      </c>
      <c r="R138" s="341"/>
      <c r="S138" s="341" t="s">
        <v>313</v>
      </c>
      <c r="T138" s="346" t="s">
        <v>319</v>
      </c>
      <c r="U138" s="341">
        <v>4</v>
      </c>
      <c r="V138" s="341">
        <v>4</v>
      </c>
      <c r="W138" s="341"/>
      <c r="X138" s="341"/>
      <c r="Y138" s="341">
        <v>4</v>
      </c>
      <c r="Z138" s="341"/>
      <c r="AA138" s="287">
        <f t="shared" si="86"/>
        <v>8</v>
      </c>
      <c r="AB138" s="287">
        <f t="shared" si="86"/>
        <v>4</v>
      </c>
      <c r="AC138" s="341"/>
      <c r="AD138" s="341" t="s">
        <v>379</v>
      </c>
      <c r="AE138" s="44" t="s">
        <v>13</v>
      </c>
      <c r="AF138" s="44" t="s">
        <v>31</v>
      </c>
      <c r="AG138" s="337" t="s">
        <v>388</v>
      </c>
      <c r="AH138" s="158">
        <v>6</v>
      </c>
      <c r="AI138" s="159">
        <f t="shared" si="87"/>
        <v>180</v>
      </c>
      <c r="AJ138" s="159">
        <f t="shared" si="88"/>
        <v>12</v>
      </c>
      <c r="AK138" s="159">
        <v>8</v>
      </c>
      <c r="AL138" s="159"/>
      <c r="AM138" s="159">
        <v>4</v>
      </c>
      <c r="AN138" s="159">
        <f t="shared" si="89"/>
        <v>168</v>
      </c>
      <c r="AO138" s="158">
        <v>8</v>
      </c>
      <c r="AP138" s="158">
        <v>4</v>
      </c>
      <c r="AQ138" s="159" t="s">
        <v>29</v>
      </c>
      <c r="AR138" s="158">
        <f t="shared" si="90"/>
        <v>6.666666666666667</v>
      </c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</row>
    <row r="139" spans="1:58" ht="26.25" x14ac:dyDescent="0.25">
      <c r="A139" s="44" t="s">
        <v>13</v>
      </c>
      <c r="B139" s="44" t="s">
        <v>31</v>
      </c>
      <c r="C139" s="337" t="s">
        <v>354</v>
      </c>
      <c r="D139" s="158">
        <v>6</v>
      </c>
      <c r="E139" s="159">
        <f t="shared" si="82"/>
        <v>180</v>
      </c>
      <c r="F139" s="159">
        <f t="shared" si="83"/>
        <v>12</v>
      </c>
      <c r="G139" s="159">
        <v>8</v>
      </c>
      <c r="H139" s="159"/>
      <c r="I139" s="159">
        <v>4</v>
      </c>
      <c r="J139" s="159">
        <f t="shared" si="84"/>
        <v>168</v>
      </c>
      <c r="K139" s="158">
        <v>12</v>
      </c>
      <c r="L139" s="158"/>
      <c r="M139" s="159" t="s">
        <v>18</v>
      </c>
      <c r="N139" s="158">
        <f t="shared" si="85"/>
        <v>6.666666666666667</v>
      </c>
      <c r="O139" s="341" t="s">
        <v>58</v>
      </c>
      <c r="P139" s="341"/>
      <c r="Q139" s="341" t="s">
        <v>314</v>
      </c>
      <c r="R139" s="341"/>
      <c r="S139" s="341" t="s">
        <v>313</v>
      </c>
      <c r="T139" s="341" t="s">
        <v>315</v>
      </c>
      <c r="U139" s="341">
        <v>8</v>
      </c>
      <c r="V139" s="341"/>
      <c r="W139" s="341"/>
      <c r="X139" s="341"/>
      <c r="Y139" s="341">
        <v>4</v>
      </c>
      <c r="Z139" s="341"/>
      <c r="AA139" s="287">
        <f t="shared" si="86"/>
        <v>12</v>
      </c>
      <c r="AB139" s="287">
        <f t="shared" si="86"/>
        <v>0</v>
      </c>
      <c r="AC139" s="341"/>
      <c r="AD139" s="341" t="s">
        <v>379</v>
      </c>
      <c r="AE139" s="44" t="s">
        <v>13</v>
      </c>
      <c r="AF139" s="44" t="s">
        <v>31</v>
      </c>
      <c r="AG139" s="337" t="s">
        <v>389</v>
      </c>
      <c r="AH139" s="158">
        <v>6</v>
      </c>
      <c r="AI139" s="159">
        <f t="shared" si="87"/>
        <v>180</v>
      </c>
      <c r="AJ139" s="159">
        <f t="shared" si="88"/>
        <v>12</v>
      </c>
      <c r="AK139" s="159">
        <v>8</v>
      </c>
      <c r="AL139" s="159"/>
      <c r="AM139" s="159">
        <v>4</v>
      </c>
      <c r="AN139" s="159">
        <f t="shared" si="89"/>
        <v>168</v>
      </c>
      <c r="AO139" s="158">
        <v>12</v>
      </c>
      <c r="AP139" s="158"/>
      <c r="AQ139" s="159" t="s">
        <v>18</v>
      </c>
      <c r="AR139" s="158">
        <f t="shared" si="90"/>
        <v>6.666666666666667</v>
      </c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</row>
    <row r="140" spans="1:58" x14ac:dyDescent="0.25">
      <c r="A140" s="44" t="s">
        <v>16</v>
      </c>
      <c r="B140" s="44" t="s">
        <v>14</v>
      </c>
      <c r="C140" s="129" t="s">
        <v>39</v>
      </c>
      <c r="D140" s="187">
        <v>3</v>
      </c>
      <c r="E140" s="188">
        <f t="shared" si="82"/>
        <v>90</v>
      </c>
      <c r="F140" s="188">
        <f t="shared" si="83"/>
        <v>8</v>
      </c>
      <c r="G140" s="188">
        <v>8</v>
      </c>
      <c r="H140" s="188"/>
      <c r="I140" s="188"/>
      <c r="J140" s="188">
        <f t="shared" si="84"/>
        <v>82</v>
      </c>
      <c r="K140" s="187">
        <v>4</v>
      </c>
      <c r="L140" s="187">
        <v>4</v>
      </c>
      <c r="M140" s="188" t="s">
        <v>29</v>
      </c>
      <c r="N140" s="187">
        <f t="shared" si="85"/>
        <v>8.8888888888888893</v>
      </c>
      <c r="O140" s="341" t="s">
        <v>59</v>
      </c>
      <c r="P140" s="341"/>
      <c r="Q140" s="292" t="s">
        <v>316</v>
      </c>
      <c r="R140" s="292"/>
      <c r="S140" s="292"/>
      <c r="T140" s="296" t="s">
        <v>316</v>
      </c>
      <c r="U140">
        <v>4</v>
      </c>
      <c r="V140">
        <v>4</v>
      </c>
      <c r="W140"/>
      <c r="X140"/>
      <c r="Y140"/>
      <c r="Z140"/>
      <c r="AA140" s="287">
        <f t="shared" si="86"/>
        <v>4</v>
      </c>
      <c r="AB140" s="287">
        <f t="shared" si="86"/>
        <v>4</v>
      </c>
      <c r="AC140" s="341"/>
      <c r="AD140" s="341" t="s">
        <v>390</v>
      </c>
      <c r="AE140" s="44" t="s">
        <v>16</v>
      </c>
      <c r="AF140" s="44" t="s">
        <v>14</v>
      </c>
      <c r="AG140" s="129" t="s">
        <v>39</v>
      </c>
      <c r="AH140" s="187">
        <v>3</v>
      </c>
      <c r="AI140" s="188">
        <f t="shared" si="87"/>
        <v>90</v>
      </c>
      <c r="AJ140" s="188">
        <f t="shared" si="88"/>
        <v>8</v>
      </c>
      <c r="AK140" s="188">
        <v>8</v>
      </c>
      <c r="AL140" s="188"/>
      <c r="AM140" s="188"/>
      <c r="AN140" s="188">
        <f t="shared" si="89"/>
        <v>82</v>
      </c>
      <c r="AO140" s="187">
        <v>4</v>
      </c>
      <c r="AP140" s="187">
        <v>4</v>
      </c>
      <c r="AQ140" s="188" t="s">
        <v>29</v>
      </c>
      <c r="AR140" s="187">
        <f t="shared" si="90"/>
        <v>8.8888888888888893</v>
      </c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</row>
    <row r="141" spans="1:58" x14ac:dyDescent="0.25">
      <c r="A141" s="44" t="s">
        <v>13</v>
      </c>
      <c r="B141" s="44" t="s">
        <v>14</v>
      </c>
      <c r="C141" s="46" t="s">
        <v>365</v>
      </c>
      <c r="D141" s="158">
        <v>1</v>
      </c>
      <c r="E141" s="159">
        <f t="shared" si="82"/>
        <v>30</v>
      </c>
      <c r="F141" s="159">
        <f t="shared" si="83"/>
        <v>4</v>
      </c>
      <c r="G141" s="159"/>
      <c r="H141" s="159"/>
      <c r="I141" s="159">
        <v>4</v>
      </c>
      <c r="J141" s="159">
        <f t="shared" si="84"/>
        <v>26</v>
      </c>
      <c r="K141" s="158">
        <v>4</v>
      </c>
      <c r="L141" s="158"/>
      <c r="M141" s="159" t="s">
        <v>29</v>
      </c>
      <c r="N141" s="158">
        <f t="shared" si="85"/>
        <v>13.333333333333334</v>
      </c>
      <c r="O141" s="341" t="s">
        <v>58</v>
      </c>
      <c r="P141" s="341"/>
      <c r="Q141" s="341"/>
      <c r="R141" s="341"/>
      <c r="S141" s="341" t="s">
        <v>313</v>
      </c>
      <c r="T141" s="341" t="s">
        <v>313</v>
      </c>
      <c r="U141" s="341"/>
      <c r="V141" s="341"/>
      <c r="W141" s="341"/>
      <c r="X141" s="341"/>
      <c r="Y141" s="341">
        <v>4</v>
      </c>
      <c r="Z141" s="341"/>
      <c r="AA141" s="287">
        <f t="shared" si="86"/>
        <v>4</v>
      </c>
      <c r="AB141" s="287">
        <f t="shared" si="86"/>
        <v>0</v>
      </c>
      <c r="AC141" s="341"/>
      <c r="AD141" s="341" t="s">
        <v>379</v>
      </c>
      <c r="AE141" s="44" t="s">
        <v>13</v>
      </c>
      <c r="AF141" s="44" t="s">
        <v>14</v>
      </c>
      <c r="AG141" s="46" t="s">
        <v>365</v>
      </c>
      <c r="AH141" s="158">
        <v>1</v>
      </c>
      <c r="AI141" s="159">
        <f t="shared" si="87"/>
        <v>30</v>
      </c>
      <c r="AJ141" s="159">
        <f t="shared" si="88"/>
        <v>4</v>
      </c>
      <c r="AK141" s="159"/>
      <c r="AL141" s="159"/>
      <c r="AM141" s="159">
        <v>4</v>
      </c>
      <c r="AN141" s="159">
        <f t="shared" si="89"/>
        <v>26</v>
      </c>
      <c r="AO141" s="158">
        <v>4</v>
      </c>
      <c r="AP141" s="158"/>
      <c r="AQ141" s="159" t="s">
        <v>29</v>
      </c>
      <c r="AR141" s="158">
        <f t="shared" si="90"/>
        <v>13.333333333333334</v>
      </c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</row>
    <row r="142" spans="1:58" ht="12.75" x14ac:dyDescent="0.2">
      <c r="C142" s="35" t="s">
        <v>22</v>
      </c>
      <c r="D142" s="279">
        <f t="shared" ref="D142:N142" si="91">SUM(D135:D141)</f>
        <v>30</v>
      </c>
      <c r="E142" s="308">
        <f t="shared" si="91"/>
        <v>900</v>
      </c>
      <c r="F142" s="308">
        <f t="shared" si="91"/>
        <v>64</v>
      </c>
      <c r="G142" s="308">
        <f t="shared" si="91"/>
        <v>40</v>
      </c>
      <c r="H142" s="308">
        <f t="shared" si="91"/>
        <v>4</v>
      </c>
      <c r="I142" s="308">
        <f t="shared" si="91"/>
        <v>20</v>
      </c>
      <c r="J142" s="308">
        <f t="shared" si="91"/>
        <v>836</v>
      </c>
      <c r="K142" s="308">
        <f t="shared" si="91"/>
        <v>56</v>
      </c>
      <c r="L142" s="308">
        <f t="shared" si="91"/>
        <v>8</v>
      </c>
      <c r="M142" s="308">
        <f t="shared" si="91"/>
        <v>0</v>
      </c>
      <c r="N142" s="308">
        <f t="shared" si="91"/>
        <v>54.666666666666664</v>
      </c>
      <c r="O142" s="3"/>
      <c r="P142" s="3"/>
      <c r="Q142" s="3"/>
      <c r="R142" s="3"/>
      <c r="S142" s="3"/>
      <c r="T142" s="3"/>
      <c r="U142" s="3">
        <f>SUM(U135:U141)</f>
        <v>32</v>
      </c>
      <c r="V142" s="3">
        <f t="shared" ref="V142:AB142" si="92">SUM(V135:V141)</f>
        <v>8</v>
      </c>
      <c r="W142" s="3">
        <f t="shared" si="92"/>
        <v>4</v>
      </c>
      <c r="X142" s="3">
        <f t="shared" si="92"/>
        <v>0</v>
      </c>
      <c r="Y142" s="3">
        <f t="shared" si="92"/>
        <v>20</v>
      </c>
      <c r="Z142" s="3">
        <f t="shared" si="92"/>
        <v>0</v>
      </c>
      <c r="AA142" s="3">
        <f t="shared" si="92"/>
        <v>56</v>
      </c>
      <c r="AB142" s="3">
        <f t="shared" si="92"/>
        <v>8</v>
      </c>
      <c r="AC142" s="3"/>
      <c r="AD142" s="3"/>
      <c r="AG142" s="35" t="s">
        <v>22</v>
      </c>
      <c r="AH142" s="308">
        <f t="shared" ref="AH142:AR142" si="93">SUM(AH135:AH141)</f>
        <v>30</v>
      </c>
      <c r="AI142" s="308">
        <f t="shared" si="93"/>
        <v>900</v>
      </c>
      <c r="AJ142" s="308">
        <f t="shared" si="93"/>
        <v>64</v>
      </c>
      <c r="AK142" s="308">
        <f t="shared" si="93"/>
        <v>40</v>
      </c>
      <c r="AL142" s="308">
        <f t="shared" si="93"/>
        <v>4</v>
      </c>
      <c r="AM142" s="308">
        <f t="shared" si="93"/>
        <v>20</v>
      </c>
      <c r="AN142" s="308">
        <f t="shared" si="93"/>
        <v>836</v>
      </c>
      <c r="AO142" s="308">
        <f t="shared" si="93"/>
        <v>56</v>
      </c>
      <c r="AP142" s="308">
        <f t="shared" si="93"/>
        <v>8</v>
      </c>
      <c r="AQ142" s="308">
        <f t="shared" si="93"/>
        <v>0</v>
      </c>
      <c r="AR142" s="308">
        <f t="shared" si="93"/>
        <v>54.666666666666664</v>
      </c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</row>
    <row r="143" spans="1:58" ht="12.75" x14ac:dyDescent="0.2">
      <c r="C143" s="2" t="s">
        <v>23</v>
      </c>
      <c r="D143" s="3">
        <f>30-D142</f>
        <v>0</v>
      </c>
      <c r="AG143" s="2" t="s">
        <v>23</v>
      </c>
      <c r="AH143" s="3">
        <f>30-AH142</f>
        <v>0</v>
      </c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</row>
    <row r="144" spans="1:58" ht="12.75" x14ac:dyDescent="0.2">
      <c r="C144" s="2"/>
      <c r="D144" s="3"/>
      <c r="AG144" s="2"/>
      <c r="AH144" s="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</row>
    <row r="145" spans="1:58" ht="12.75" x14ac:dyDescent="0.2">
      <c r="C145" s="2"/>
      <c r="D145" s="3"/>
      <c r="AG145" s="2"/>
      <c r="AH145" s="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</row>
    <row r="146" spans="1:58" ht="12.75" x14ac:dyDescent="0.2">
      <c r="C146" s="2"/>
      <c r="D146" s="3"/>
      <c r="AG146" s="2"/>
      <c r="AH146" s="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</row>
    <row r="147" spans="1:58" ht="12.75" x14ac:dyDescent="0.2">
      <c r="C147" s="2"/>
      <c r="D147" s="3"/>
      <c r="AG147" s="2"/>
      <c r="AH147" s="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</row>
    <row r="148" spans="1:58" ht="12.75" x14ac:dyDescent="0.2">
      <c r="C148" s="1" t="s">
        <v>305</v>
      </c>
      <c r="AG148" s="1" t="s">
        <v>305</v>
      </c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</row>
    <row r="149" spans="1:58" ht="12.75" customHeight="1" x14ac:dyDescent="0.2">
      <c r="C149" s="1216" t="s">
        <v>0</v>
      </c>
      <c r="D149" s="1208" t="s">
        <v>1</v>
      </c>
      <c r="E149" s="1209" t="s">
        <v>2</v>
      </c>
      <c r="F149" s="1209"/>
      <c r="G149" s="1209"/>
      <c r="H149" s="1209"/>
      <c r="I149" s="1209"/>
      <c r="J149" s="1210"/>
      <c r="K149" s="1208" t="s">
        <v>370</v>
      </c>
      <c r="L149" s="1208" t="s">
        <v>371</v>
      </c>
      <c r="M149" s="1208" t="s">
        <v>4</v>
      </c>
      <c r="N149" s="1208" t="s">
        <v>5</v>
      </c>
      <c r="O149" s="340"/>
      <c r="P149" s="340"/>
      <c r="Q149" s="340"/>
      <c r="R149" s="340"/>
      <c r="S149" s="340"/>
      <c r="T149" s="340"/>
      <c r="U149" s="340"/>
      <c r="V149" s="340"/>
      <c r="W149" s="340"/>
      <c r="X149" s="340"/>
      <c r="Y149" s="340"/>
      <c r="Z149" s="340"/>
      <c r="AA149" s="340"/>
      <c r="AB149" s="340"/>
      <c r="AC149" s="340"/>
      <c r="AD149" s="340"/>
      <c r="AG149" s="1216" t="s">
        <v>0</v>
      </c>
      <c r="AH149" s="1208" t="s">
        <v>1</v>
      </c>
      <c r="AI149" s="1209" t="s">
        <v>2</v>
      </c>
      <c r="AJ149" s="1209"/>
      <c r="AK149" s="1209"/>
      <c r="AL149" s="1209"/>
      <c r="AM149" s="1209"/>
      <c r="AN149" s="1210"/>
      <c r="AO149" s="1208" t="s">
        <v>372</v>
      </c>
      <c r="AP149" s="1208" t="s">
        <v>373</v>
      </c>
      <c r="AQ149" s="1208" t="s">
        <v>4</v>
      </c>
      <c r="AR149" s="1208" t="s">
        <v>5</v>
      </c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</row>
    <row r="150" spans="1:58" ht="12.75" x14ac:dyDescent="0.2">
      <c r="C150" s="1216"/>
      <c r="D150" s="1208"/>
      <c r="E150" s="1208" t="s">
        <v>6</v>
      </c>
      <c r="F150" s="1211" t="s">
        <v>7</v>
      </c>
      <c r="G150" s="1211"/>
      <c r="H150" s="1211"/>
      <c r="I150" s="1211"/>
      <c r="J150" s="1208" t="s">
        <v>25</v>
      </c>
      <c r="K150" s="1208"/>
      <c r="L150" s="1208"/>
      <c r="M150" s="1208"/>
      <c r="N150" s="1208"/>
      <c r="O150" s="340"/>
      <c r="P150" s="340"/>
      <c r="Q150" s="340"/>
      <c r="R150" s="340"/>
      <c r="S150" s="340"/>
      <c r="T150" s="340"/>
      <c r="U150" s="340"/>
      <c r="V150" s="340"/>
      <c r="W150" s="340"/>
      <c r="X150" s="340"/>
      <c r="Y150" s="340"/>
      <c r="Z150" s="340"/>
      <c r="AA150" s="340"/>
      <c r="AB150" s="340"/>
      <c r="AC150" s="340"/>
      <c r="AD150" s="340"/>
      <c r="AG150" s="1216"/>
      <c r="AH150" s="1208"/>
      <c r="AI150" s="1208" t="s">
        <v>6</v>
      </c>
      <c r="AJ150" s="1211" t="s">
        <v>7</v>
      </c>
      <c r="AK150" s="1211"/>
      <c r="AL150" s="1211"/>
      <c r="AM150" s="1211"/>
      <c r="AN150" s="1208" t="s">
        <v>25</v>
      </c>
      <c r="AO150" s="1208"/>
      <c r="AP150" s="1208"/>
      <c r="AQ150" s="1208"/>
      <c r="AR150" s="1208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</row>
    <row r="151" spans="1:58" ht="12.75" x14ac:dyDescent="0.2">
      <c r="C151" s="1216"/>
      <c r="D151" s="1208"/>
      <c r="E151" s="1210"/>
      <c r="F151" s="1208" t="s">
        <v>9</v>
      </c>
      <c r="G151" s="1209" t="s">
        <v>10</v>
      </c>
      <c r="H151" s="1210"/>
      <c r="I151" s="1210"/>
      <c r="J151" s="1210"/>
      <c r="K151" s="1208"/>
      <c r="L151" s="1208"/>
      <c r="M151" s="1208"/>
      <c r="N151" s="1208"/>
      <c r="O151" s="340"/>
      <c r="P151" s="340"/>
      <c r="Q151" s="340"/>
      <c r="R151" s="340"/>
      <c r="S151" s="340"/>
      <c r="T151" s="340"/>
      <c r="U151" s="340"/>
      <c r="V151" s="340"/>
      <c r="W151" s="340"/>
      <c r="X151" s="340"/>
      <c r="Y151" s="340"/>
      <c r="Z151" s="340"/>
      <c r="AA151" s="340"/>
      <c r="AB151" s="340"/>
      <c r="AC151" s="340"/>
      <c r="AD151" s="340"/>
      <c r="AG151" s="1216"/>
      <c r="AH151" s="1208"/>
      <c r="AI151" s="1210"/>
      <c r="AJ151" s="1208" t="s">
        <v>9</v>
      </c>
      <c r="AK151" s="1209" t="s">
        <v>10</v>
      </c>
      <c r="AL151" s="1210"/>
      <c r="AM151" s="1210"/>
      <c r="AN151" s="1210"/>
      <c r="AO151" s="1208"/>
      <c r="AP151" s="1208"/>
      <c r="AQ151" s="1208"/>
      <c r="AR151" s="1208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</row>
    <row r="152" spans="1:58" ht="12.75" x14ac:dyDescent="0.2">
      <c r="C152" s="1216"/>
      <c r="D152" s="1208"/>
      <c r="E152" s="1210"/>
      <c r="F152" s="1212"/>
      <c r="G152" s="1208" t="s">
        <v>11</v>
      </c>
      <c r="H152" s="1208" t="s">
        <v>12</v>
      </c>
      <c r="I152" s="1208" t="s">
        <v>13</v>
      </c>
      <c r="J152" s="1210"/>
      <c r="K152" s="1208"/>
      <c r="L152" s="1208"/>
      <c r="M152" s="1208"/>
      <c r="N152" s="1208"/>
      <c r="O152" s="340"/>
      <c r="P152" s="340"/>
      <c r="Q152" s="1208" t="s">
        <v>11</v>
      </c>
      <c r="R152" s="1208" t="s">
        <v>12</v>
      </c>
      <c r="S152" s="1208" t="s">
        <v>13</v>
      </c>
      <c r="T152" s="1214" t="s">
        <v>9</v>
      </c>
      <c r="U152" s="1214" t="s">
        <v>307</v>
      </c>
      <c r="V152" s="1214"/>
      <c r="W152" s="1214"/>
      <c r="X152" s="1214"/>
      <c r="Y152" s="1214"/>
      <c r="Z152" s="1214"/>
      <c r="AA152" s="1214"/>
      <c r="AB152" s="1214"/>
      <c r="AC152" s="340"/>
      <c r="AD152" s="340"/>
      <c r="AG152" s="1216"/>
      <c r="AH152" s="1208"/>
      <c r="AI152" s="1210"/>
      <c r="AJ152" s="1212"/>
      <c r="AK152" s="1208" t="s">
        <v>26</v>
      </c>
      <c r="AL152" s="1208" t="s">
        <v>27</v>
      </c>
      <c r="AM152" s="1208" t="s">
        <v>28</v>
      </c>
      <c r="AN152" s="1210"/>
      <c r="AO152" s="1208"/>
      <c r="AP152" s="1208"/>
      <c r="AQ152" s="1208"/>
      <c r="AR152" s="1208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</row>
    <row r="153" spans="1:58" ht="12.75" x14ac:dyDescent="0.2">
      <c r="C153" s="1216"/>
      <c r="D153" s="1208"/>
      <c r="E153" s="1210"/>
      <c r="F153" s="1212"/>
      <c r="G153" s="1208"/>
      <c r="H153" s="1208"/>
      <c r="I153" s="1208"/>
      <c r="J153" s="1210"/>
      <c r="K153" s="1208"/>
      <c r="L153" s="1208"/>
      <c r="M153" s="1208"/>
      <c r="N153" s="1208"/>
      <c r="O153" s="340"/>
      <c r="P153" s="340"/>
      <c r="Q153" s="1208"/>
      <c r="R153" s="1208"/>
      <c r="S153" s="1208"/>
      <c r="T153" s="1214"/>
      <c r="U153" s="1214"/>
      <c r="V153" s="1214"/>
      <c r="W153" s="1214"/>
      <c r="X153" s="1214"/>
      <c r="Y153" s="1214"/>
      <c r="Z153" s="1214"/>
      <c r="AA153" s="1214"/>
      <c r="AB153" s="1214"/>
      <c r="AC153" s="340"/>
      <c r="AD153" s="340"/>
      <c r="AG153" s="1216"/>
      <c r="AH153" s="1208"/>
      <c r="AI153" s="1210"/>
      <c r="AJ153" s="1212"/>
      <c r="AK153" s="1208"/>
      <c r="AL153" s="1208"/>
      <c r="AM153" s="1208"/>
      <c r="AN153" s="1210"/>
      <c r="AO153" s="1208"/>
      <c r="AP153" s="1208"/>
      <c r="AQ153" s="1208"/>
      <c r="AR153" s="1208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</row>
    <row r="154" spans="1:58" x14ac:dyDescent="0.25">
      <c r="C154" s="1216"/>
      <c r="D154" s="1208"/>
      <c r="E154" s="1210"/>
      <c r="F154" s="1212"/>
      <c r="G154" s="1208"/>
      <c r="H154" s="1208"/>
      <c r="I154" s="1208"/>
      <c r="J154" s="1210"/>
      <c r="K154" s="1208"/>
      <c r="L154" s="1208"/>
      <c r="M154" s="1208"/>
      <c r="N154" s="1208"/>
      <c r="O154" s="340"/>
      <c r="P154" s="340"/>
      <c r="Q154" s="1208"/>
      <c r="R154" s="1208"/>
      <c r="S154" s="1208"/>
      <c r="T154" s="1214"/>
      <c r="U154" s="1214" t="s">
        <v>308</v>
      </c>
      <c r="V154" s="1214"/>
      <c r="W154" s="1214" t="s">
        <v>309</v>
      </c>
      <c r="X154" s="1214"/>
      <c r="Y154" s="1214" t="s">
        <v>310</v>
      </c>
      <c r="Z154" s="1214"/>
      <c r="AA154" s="287" t="s">
        <v>311</v>
      </c>
      <c r="AB154" s="287"/>
      <c r="AC154" s="340"/>
      <c r="AD154" s="340"/>
      <c r="AG154" s="1216"/>
      <c r="AH154" s="1208"/>
      <c r="AI154" s="1210"/>
      <c r="AJ154" s="1212"/>
      <c r="AK154" s="1208"/>
      <c r="AL154" s="1208"/>
      <c r="AM154" s="1208"/>
      <c r="AN154" s="1210"/>
      <c r="AO154" s="1208"/>
      <c r="AP154" s="1208"/>
      <c r="AQ154" s="1208"/>
      <c r="AR154" s="1208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</row>
    <row r="155" spans="1:58" x14ac:dyDescent="0.25">
      <c r="C155" s="1216"/>
      <c r="D155" s="1208"/>
      <c r="E155" s="1210"/>
      <c r="F155" s="1212"/>
      <c r="G155" s="1208"/>
      <c r="H155" s="1208"/>
      <c r="I155" s="1208"/>
      <c r="J155" s="1210"/>
      <c r="K155" s="1208"/>
      <c r="L155" s="1208"/>
      <c r="M155" s="1208"/>
      <c r="N155" s="1208"/>
      <c r="O155" s="340"/>
      <c r="P155" s="340"/>
      <c r="Q155" s="1208"/>
      <c r="R155" s="1208"/>
      <c r="S155" s="1208"/>
      <c r="T155" s="287"/>
      <c r="U155" s="287" t="s">
        <v>312</v>
      </c>
      <c r="V155" s="287" t="s">
        <v>113</v>
      </c>
      <c r="W155" s="287" t="s">
        <v>312</v>
      </c>
      <c r="X155" s="287" t="s">
        <v>113</v>
      </c>
      <c r="Y155" s="287" t="s">
        <v>312</v>
      </c>
      <c r="Z155" s="287" t="s">
        <v>113</v>
      </c>
      <c r="AA155" s="58" t="s">
        <v>312</v>
      </c>
      <c r="AB155" s="58" t="s">
        <v>113</v>
      </c>
      <c r="AC155" s="340"/>
      <c r="AD155" s="340"/>
      <c r="AG155" s="1216"/>
      <c r="AH155" s="1208"/>
      <c r="AI155" s="1210"/>
      <c r="AJ155" s="1212"/>
      <c r="AK155" s="1208"/>
      <c r="AL155" s="1208"/>
      <c r="AM155" s="1208"/>
      <c r="AN155" s="1210"/>
      <c r="AO155" s="1208"/>
      <c r="AP155" s="1208"/>
      <c r="AQ155" s="1208"/>
      <c r="AR155" s="1208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</row>
    <row r="156" spans="1:58" ht="12.75" x14ac:dyDescent="0.2">
      <c r="A156" s="44" t="s">
        <v>13</v>
      </c>
      <c r="B156" s="44" t="s">
        <v>14</v>
      </c>
      <c r="C156" s="35"/>
      <c r="D156" s="278"/>
      <c r="E156" s="159"/>
      <c r="F156" s="159"/>
      <c r="G156" s="159"/>
      <c r="H156" s="159"/>
      <c r="I156" s="159"/>
      <c r="J156" s="159"/>
      <c r="K156" s="158"/>
      <c r="L156" s="158"/>
      <c r="M156" s="159"/>
      <c r="N156" s="158"/>
      <c r="O156" s="341" t="s">
        <v>58</v>
      </c>
      <c r="P156" s="341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  <c r="AA156" s="158"/>
      <c r="AB156" s="158"/>
      <c r="AC156" s="341"/>
      <c r="AD156" s="341"/>
      <c r="AE156" s="44" t="s">
        <v>13</v>
      </c>
      <c r="AF156" s="44" t="s">
        <v>14</v>
      </c>
      <c r="AG156" s="35"/>
      <c r="AH156" s="278"/>
      <c r="AI156" s="159"/>
      <c r="AJ156" s="159"/>
      <c r="AK156" s="159"/>
      <c r="AL156" s="159"/>
      <c r="AM156" s="159"/>
      <c r="AN156" s="159"/>
      <c r="AO156" s="158"/>
      <c r="AP156" s="158"/>
      <c r="AQ156" s="159"/>
      <c r="AR156" s="158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</row>
    <row r="157" spans="1:58" ht="12.75" x14ac:dyDescent="0.2">
      <c r="A157" s="44" t="s">
        <v>13</v>
      </c>
      <c r="B157" s="44" t="s">
        <v>14</v>
      </c>
      <c r="C157" s="46" t="s">
        <v>43</v>
      </c>
      <c r="D157" s="128">
        <f>10*1.5</f>
        <v>15</v>
      </c>
      <c r="E157" s="159">
        <f t="shared" ref="E157:E162" si="94">D157*30</f>
        <v>450</v>
      </c>
      <c r="F157" s="159">
        <f t="shared" ref="F157:F162" si="95">G157+H157+I157</f>
        <v>0</v>
      </c>
      <c r="G157" s="159"/>
      <c r="H157" s="159"/>
      <c r="I157" s="159"/>
      <c r="J157" s="159">
        <f t="shared" ref="J157:J162" si="96">E157-F157</f>
        <v>450</v>
      </c>
      <c r="K157" s="158">
        <f t="shared" ref="K157:K158" si="97">F157/13</f>
        <v>0</v>
      </c>
      <c r="L157" s="158"/>
      <c r="M157" s="159"/>
      <c r="N157" s="158">
        <f t="shared" ref="N157:N162" si="98">F157/E157*100</f>
        <v>0</v>
      </c>
      <c r="O157" s="341" t="s">
        <v>58</v>
      </c>
      <c r="P157" s="341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  <c r="AA157" s="158"/>
      <c r="AB157" s="158"/>
      <c r="AC157" s="341"/>
      <c r="AD157" s="341"/>
      <c r="AE157" s="44" t="s">
        <v>13</v>
      </c>
      <c r="AF157" s="44" t="s">
        <v>14</v>
      </c>
      <c r="AG157" s="46" t="s">
        <v>43</v>
      </c>
      <c r="AH157" s="128">
        <f>10*1.5</f>
        <v>15</v>
      </c>
      <c r="AI157" s="159">
        <f t="shared" ref="AI157:AI162" si="99">AH157*30</f>
        <v>450</v>
      </c>
      <c r="AJ157" s="159">
        <f t="shared" ref="AJ157:AJ162" si="100">AK157+AL157+AM157</f>
        <v>0</v>
      </c>
      <c r="AK157" s="159"/>
      <c r="AL157" s="159"/>
      <c r="AM157" s="159"/>
      <c r="AN157" s="159">
        <f t="shared" ref="AN157:AN162" si="101">AI157-AJ157</f>
        <v>450</v>
      </c>
      <c r="AO157" s="158">
        <f t="shared" ref="AO157:AO158" si="102">AJ157/13</f>
        <v>0</v>
      </c>
      <c r="AP157" s="158"/>
      <c r="AQ157" s="159"/>
      <c r="AR157" s="158">
        <f t="shared" ref="AR157:AR162" si="103">AJ157/AI157*100</f>
        <v>0</v>
      </c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</row>
    <row r="158" spans="1:58" ht="12.75" x14ac:dyDescent="0.2">
      <c r="A158" s="44" t="s">
        <v>13</v>
      </c>
      <c r="B158" s="44" t="s">
        <v>14</v>
      </c>
      <c r="C158" s="46" t="s">
        <v>40</v>
      </c>
      <c r="D158" s="158">
        <v>3</v>
      </c>
      <c r="E158" s="159">
        <f t="shared" si="94"/>
        <v>90</v>
      </c>
      <c r="F158" s="159">
        <f t="shared" si="95"/>
        <v>0</v>
      </c>
      <c r="G158" s="159"/>
      <c r="H158" s="159"/>
      <c r="I158" s="159"/>
      <c r="J158" s="159">
        <f t="shared" si="96"/>
        <v>90</v>
      </c>
      <c r="K158" s="158">
        <f t="shared" si="97"/>
        <v>0</v>
      </c>
      <c r="L158" s="158"/>
      <c r="M158" s="159"/>
      <c r="N158" s="158">
        <f t="shared" si="98"/>
        <v>0</v>
      </c>
      <c r="O158" s="341" t="s">
        <v>58</v>
      </c>
      <c r="P158" s="341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  <c r="AA158" s="158"/>
      <c r="AB158" s="158"/>
      <c r="AC158" s="341"/>
      <c r="AD158" s="341"/>
      <c r="AE158" s="44" t="s">
        <v>13</v>
      </c>
      <c r="AF158" s="44" t="s">
        <v>14</v>
      </c>
      <c r="AG158" s="46" t="s">
        <v>40</v>
      </c>
      <c r="AH158" s="158">
        <v>3</v>
      </c>
      <c r="AI158" s="159">
        <f t="shared" si="99"/>
        <v>90</v>
      </c>
      <c r="AJ158" s="159">
        <f t="shared" si="100"/>
        <v>0</v>
      </c>
      <c r="AK158" s="159"/>
      <c r="AL158" s="159"/>
      <c r="AM158" s="159"/>
      <c r="AN158" s="159">
        <f t="shared" si="101"/>
        <v>90</v>
      </c>
      <c r="AO158" s="158">
        <f t="shared" si="102"/>
        <v>0</v>
      </c>
      <c r="AP158" s="158"/>
      <c r="AQ158" s="159"/>
      <c r="AR158" s="158">
        <f t="shared" si="103"/>
        <v>0</v>
      </c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</row>
    <row r="159" spans="1:58" x14ac:dyDescent="0.25">
      <c r="A159" s="44" t="s">
        <v>16</v>
      </c>
      <c r="B159" s="44" t="s">
        <v>31</v>
      </c>
      <c r="C159" s="118" t="s">
        <v>306</v>
      </c>
      <c r="D159" s="297">
        <v>2</v>
      </c>
      <c r="E159" s="188">
        <f t="shared" si="94"/>
        <v>60</v>
      </c>
      <c r="F159" s="188">
        <f t="shared" si="95"/>
        <v>4</v>
      </c>
      <c r="G159" s="188"/>
      <c r="H159" s="188"/>
      <c r="I159" s="188">
        <v>4</v>
      </c>
      <c r="J159" s="188">
        <f t="shared" si="96"/>
        <v>56</v>
      </c>
      <c r="K159" s="187">
        <v>4</v>
      </c>
      <c r="L159" s="187"/>
      <c r="M159" s="188" t="s">
        <v>29</v>
      </c>
      <c r="N159" s="187">
        <f t="shared" si="98"/>
        <v>6.666666666666667</v>
      </c>
      <c r="O159" s="43" t="s">
        <v>59</v>
      </c>
      <c r="Q159" s="287"/>
      <c r="R159" s="287"/>
      <c r="S159" s="287" t="s">
        <v>313</v>
      </c>
      <c r="T159" s="287" t="s">
        <v>313</v>
      </c>
      <c r="U159" s="287"/>
      <c r="V159" s="287"/>
      <c r="W159" s="287"/>
      <c r="X159" s="287"/>
      <c r="Y159" s="287">
        <v>4</v>
      </c>
      <c r="Z159" s="287"/>
      <c r="AA159" s="287">
        <f>U159+W159+Y159</f>
        <v>4</v>
      </c>
      <c r="AB159" s="287">
        <f>V159+X159+Z159</f>
        <v>0</v>
      </c>
      <c r="AC159" s="347"/>
      <c r="AD159" s="341" t="s">
        <v>374</v>
      </c>
      <c r="AE159" s="44" t="s">
        <v>16</v>
      </c>
      <c r="AF159" s="44" t="s">
        <v>31</v>
      </c>
      <c r="AG159" s="46" t="s">
        <v>306</v>
      </c>
      <c r="AH159" s="297">
        <v>2</v>
      </c>
      <c r="AI159" s="159">
        <f t="shared" si="99"/>
        <v>60</v>
      </c>
      <c r="AJ159" s="159">
        <f t="shared" si="100"/>
        <v>4</v>
      </c>
      <c r="AK159" s="188"/>
      <c r="AL159" s="188"/>
      <c r="AM159" s="188">
        <v>4</v>
      </c>
      <c r="AN159" s="188">
        <f t="shared" si="101"/>
        <v>56</v>
      </c>
      <c r="AO159" s="187">
        <v>4</v>
      </c>
      <c r="AP159" s="158"/>
      <c r="AQ159" s="159" t="s">
        <v>29</v>
      </c>
      <c r="AR159" s="158">
        <f t="shared" si="103"/>
        <v>6.666666666666667</v>
      </c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</row>
    <row r="160" spans="1:58" x14ac:dyDescent="0.25">
      <c r="A160" s="44" t="s">
        <v>13</v>
      </c>
      <c r="B160" s="44" t="s">
        <v>31</v>
      </c>
      <c r="C160" s="348" t="s">
        <v>359</v>
      </c>
      <c r="D160" s="158">
        <v>3</v>
      </c>
      <c r="E160" s="159">
        <f t="shared" si="94"/>
        <v>90</v>
      </c>
      <c r="F160" s="159">
        <f t="shared" si="95"/>
        <v>12</v>
      </c>
      <c r="G160" s="159">
        <v>8</v>
      </c>
      <c r="H160" s="159"/>
      <c r="I160" s="159">
        <v>4</v>
      </c>
      <c r="J160" s="159">
        <f t="shared" si="96"/>
        <v>78</v>
      </c>
      <c r="K160" s="158">
        <v>12</v>
      </c>
      <c r="L160" s="158"/>
      <c r="M160" s="159" t="s">
        <v>18</v>
      </c>
      <c r="N160" s="158">
        <f t="shared" si="98"/>
        <v>13.333333333333334</v>
      </c>
      <c r="O160" s="341" t="s">
        <v>58</v>
      </c>
      <c r="P160" s="341"/>
      <c r="Q160" s="287" t="s">
        <v>314</v>
      </c>
      <c r="R160" s="287"/>
      <c r="S160" s="287" t="s">
        <v>313</v>
      </c>
      <c r="T160" s="287" t="s">
        <v>315</v>
      </c>
      <c r="U160" s="287">
        <v>8</v>
      </c>
      <c r="V160" s="287"/>
      <c r="W160" s="287"/>
      <c r="X160" s="287"/>
      <c r="Y160" s="287">
        <v>4</v>
      </c>
      <c r="Z160" s="287"/>
      <c r="AA160" s="287">
        <f t="shared" ref="AA160:AB162" si="104">U160+W160+Y160</f>
        <v>12</v>
      </c>
      <c r="AB160" s="287">
        <f t="shared" si="104"/>
        <v>0</v>
      </c>
      <c r="AC160" s="341"/>
      <c r="AD160" s="341" t="s">
        <v>379</v>
      </c>
      <c r="AE160" s="44" t="s">
        <v>13</v>
      </c>
      <c r="AF160" s="44" t="s">
        <v>31</v>
      </c>
      <c r="AG160" s="348" t="s">
        <v>359</v>
      </c>
      <c r="AH160" s="158">
        <v>3</v>
      </c>
      <c r="AI160" s="159">
        <f t="shared" si="99"/>
        <v>90</v>
      </c>
      <c r="AJ160" s="159">
        <f t="shared" si="100"/>
        <v>12</v>
      </c>
      <c r="AK160" s="159">
        <v>8</v>
      </c>
      <c r="AL160" s="159"/>
      <c r="AM160" s="159">
        <v>4</v>
      </c>
      <c r="AN160" s="159">
        <f t="shared" si="101"/>
        <v>78</v>
      </c>
      <c r="AO160" s="158">
        <v>12</v>
      </c>
      <c r="AP160" s="158"/>
      <c r="AQ160" s="159" t="s">
        <v>18</v>
      </c>
      <c r="AR160" s="158">
        <f t="shared" si="103"/>
        <v>13.333333333333334</v>
      </c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</row>
    <row r="161" spans="1:58" x14ac:dyDescent="0.25">
      <c r="A161" s="44" t="s">
        <v>13</v>
      </c>
      <c r="B161" s="44" t="s">
        <v>14</v>
      </c>
      <c r="C161" s="337" t="s">
        <v>364</v>
      </c>
      <c r="D161" s="158">
        <v>3.5</v>
      </c>
      <c r="E161" s="159">
        <f t="shared" si="94"/>
        <v>105</v>
      </c>
      <c r="F161" s="159">
        <f t="shared" si="95"/>
        <v>12</v>
      </c>
      <c r="G161" s="159">
        <v>8</v>
      </c>
      <c r="H161" s="159"/>
      <c r="I161" s="159">
        <v>4</v>
      </c>
      <c r="J161" s="159">
        <f t="shared" si="96"/>
        <v>93</v>
      </c>
      <c r="K161" s="158">
        <v>12</v>
      </c>
      <c r="L161" s="158"/>
      <c r="M161" s="159" t="s">
        <v>18</v>
      </c>
      <c r="N161" s="158">
        <f t="shared" si="98"/>
        <v>11.428571428571429</v>
      </c>
      <c r="O161" s="341" t="s">
        <v>58</v>
      </c>
      <c r="P161" s="341"/>
      <c r="Q161" s="287" t="s">
        <v>314</v>
      </c>
      <c r="R161" s="287"/>
      <c r="S161" s="287" t="s">
        <v>313</v>
      </c>
      <c r="T161" s="287" t="s">
        <v>315</v>
      </c>
      <c r="U161" s="287">
        <v>8</v>
      </c>
      <c r="V161" s="287"/>
      <c r="W161" s="287"/>
      <c r="X161" s="287"/>
      <c r="Y161" s="287">
        <v>4</v>
      </c>
      <c r="Z161" s="287"/>
      <c r="AA161" s="287">
        <f t="shared" si="104"/>
        <v>12</v>
      </c>
      <c r="AB161" s="287">
        <f t="shared" si="104"/>
        <v>0</v>
      </c>
      <c r="AC161" s="341"/>
      <c r="AD161" s="341" t="s">
        <v>379</v>
      </c>
      <c r="AE161" s="44" t="s">
        <v>13</v>
      </c>
      <c r="AF161" s="44" t="s">
        <v>14</v>
      </c>
      <c r="AG161" s="337" t="s">
        <v>364</v>
      </c>
      <c r="AH161" s="158">
        <v>3.5</v>
      </c>
      <c r="AI161" s="159">
        <f t="shared" si="99"/>
        <v>105</v>
      </c>
      <c r="AJ161" s="159">
        <f t="shared" si="100"/>
        <v>12</v>
      </c>
      <c r="AK161" s="159">
        <v>8</v>
      </c>
      <c r="AL161" s="159"/>
      <c r="AM161" s="159">
        <v>4</v>
      </c>
      <c r="AN161" s="159">
        <f t="shared" si="101"/>
        <v>93</v>
      </c>
      <c r="AO161" s="158">
        <v>12</v>
      </c>
      <c r="AP161" s="158"/>
      <c r="AQ161" s="159" t="s">
        <v>18</v>
      </c>
      <c r="AR161" s="158">
        <f t="shared" si="103"/>
        <v>11.428571428571429</v>
      </c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</row>
    <row r="162" spans="1:58" ht="26.25" x14ac:dyDescent="0.25">
      <c r="A162" s="44" t="s">
        <v>13</v>
      </c>
      <c r="B162" s="44" t="s">
        <v>31</v>
      </c>
      <c r="C162" s="337" t="s">
        <v>363</v>
      </c>
      <c r="D162" s="158">
        <v>3.5</v>
      </c>
      <c r="E162" s="159">
        <f t="shared" si="94"/>
        <v>105</v>
      </c>
      <c r="F162" s="159">
        <f t="shared" si="95"/>
        <v>12</v>
      </c>
      <c r="G162" s="159">
        <v>8</v>
      </c>
      <c r="H162" s="159"/>
      <c r="I162" s="159">
        <v>4</v>
      </c>
      <c r="J162" s="159">
        <f t="shared" si="96"/>
        <v>93</v>
      </c>
      <c r="K162" s="158">
        <v>12</v>
      </c>
      <c r="L162" s="158"/>
      <c r="M162" s="159" t="s">
        <v>18</v>
      </c>
      <c r="N162" s="158">
        <f t="shared" si="98"/>
        <v>11.428571428571429</v>
      </c>
      <c r="O162" s="341" t="s">
        <v>58</v>
      </c>
      <c r="P162" s="341"/>
      <c r="Q162" s="287" t="s">
        <v>314</v>
      </c>
      <c r="R162" s="287"/>
      <c r="S162" s="287" t="s">
        <v>313</v>
      </c>
      <c r="T162" s="287" t="s">
        <v>315</v>
      </c>
      <c r="U162" s="287">
        <v>8</v>
      </c>
      <c r="V162" s="287"/>
      <c r="W162" s="287"/>
      <c r="X162" s="287"/>
      <c r="Y162" s="287">
        <v>4</v>
      </c>
      <c r="Z162" s="287"/>
      <c r="AA162" s="287">
        <f t="shared" si="104"/>
        <v>12</v>
      </c>
      <c r="AB162" s="287">
        <f t="shared" si="104"/>
        <v>0</v>
      </c>
      <c r="AC162" s="341"/>
      <c r="AD162" s="341" t="s">
        <v>379</v>
      </c>
      <c r="AE162" s="44" t="s">
        <v>13</v>
      </c>
      <c r="AF162" s="44" t="s">
        <v>31</v>
      </c>
      <c r="AG162" s="46" t="s">
        <v>391</v>
      </c>
      <c r="AH162" s="158">
        <v>3.5</v>
      </c>
      <c r="AI162" s="159">
        <f t="shared" si="99"/>
        <v>105</v>
      </c>
      <c r="AJ162" s="159">
        <f t="shared" si="100"/>
        <v>12</v>
      </c>
      <c r="AK162" s="159">
        <v>8</v>
      </c>
      <c r="AL162" s="159"/>
      <c r="AM162" s="159">
        <v>4</v>
      </c>
      <c r="AN162" s="159">
        <f t="shared" si="101"/>
        <v>93</v>
      </c>
      <c r="AO162" s="158">
        <v>12</v>
      </c>
      <c r="AP162" s="158"/>
      <c r="AQ162" s="159" t="s">
        <v>18</v>
      </c>
      <c r="AR162" s="158">
        <f t="shared" si="103"/>
        <v>11.428571428571429</v>
      </c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</row>
    <row r="163" spans="1:58" ht="12.75" x14ac:dyDescent="0.2">
      <c r="C163" s="35" t="s">
        <v>22</v>
      </c>
      <c r="D163" s="279">
        <f t="shared" ref="D163:N163" si="105">SUM(D156:D162)</f>
        <v>30</v>
      </c>
      <c r="E163" s="308">
        <f t="shared" si="105"/>
        <v>900</v>
      </c>
      <c r="F163" s="308">
        <f t="shared" si="105"/>
        <v>40</v>
      </c>
      <c r="G163" s="308">
        <f t="shared" si="105"/>
        <v>24</v>
      </c>
      <c r="H163" s="308">
        <f t="shared" si="105"/>
        <v>0</v>
      </c>
      <c r="I163" s="308">
        <f t="shared" si="105"/>
        <v>16</v>
      </c>
      <c r="J163" s="308">
        <f t="shared" si="105"/>
        <v>860</v>
      </c>
      <c r="K163" s="308">
        <f t="shared" si="105"/>
        <v>40</v>
      </c>
      <c r="L163" s="308"/>
      <c r="M163" s="308">
        <f t="shared" si="105"/>
        <v>0</v>
      </c>
      <c r="N163" s="308">
        <f t="shared" si="105"/>
        <v>42.857142857142861</v>
      </c>
      <c r="O163" s="3"/>
      <c r="P163" s="3"/>
      <c r="Q163" s="308"/>
      <c r="R163" s="308"/>
      <c r="S163" s="308"/>
      <c r="T163" s="308"/>
      <c r="U163" s="308">
        <f>SUM(U156:U162)</f>
        <v>24</v>
      </c>
      <c r="V163" s="308">
        <f t="shared" ref="V163:AB163" si="106">SUM(V156:V162)</f>
        <v>0</v>
      </c>
      <c r="W163" s="308">
        <f t="shared" si="106"/>
        <v>0</v>
      </c>
      <c r="X163" s="308">
        <f t="shared" si="106"/>
        <v>0</v>
      </c>
      <c r="Y163" s="308">
        <f t="shared" si="106"/>
        <v>16</v>
      </c>
      <c r="Z163" s="308">
        <f t="shared" si="106"/>
        <v>0</v>
      </c>
      <c r="AA163" s="308">
        <f t="shared" si="106"/>
        <v>40</v>
      </c>
      <c r="AB163" s="308">
        <f t="shared" si="106"/>
        <v>0</v>
      </c>
      <c r="AC163" s="3"/>
      <c r="AD163" s="3"/>
      <c r="AG163" s="35" t="s">
        <v>22</v>
      </c>
      <c r="AH163" s="308">
        <f t="shared" ref="AH163:AR163" si="107">SUM(AH156:AH162)</f>
        <v>30</v>
      </c>
      <c r="AI163" s="308">
        <f t="shared" si="107"/>
        <v>900</v>
      </c>
      <c r="AJ163" s="308">
        <f t="shared" si="107"/>
        <v>40</v>
      </c>
      <c r="AK163" s="308">
        <f t="shared" si="107"/>
        <v>24</v>
      </c>
      <c r="AL163" s="308">
        <f t="shared" si="107"/>
        <v>0</v>
      </c>
      <c r="AM163" s="308">
        <f t="shared" si="107"/>
        <v>16</v>
      </c>
      <c r="AN163" s="308">
        <f t="shared" si="107"/>
        <v>860</v>
      </c>
      <c r="AO163" s="308">
        <f t="shared" si="107"/>
        <v>40</v>
      </c>
      <c r="AP163" s="308"/>
      <c r="AQ163" s="308">
        <f t="shared" si="107"/>
        <v>0</v>
      </c>
      <c r="AR163" s="308">
        <f t="shared" si="107"/>
        <v>42.857142857142861</v>
      </c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</row>
    <row r="164" spans="1:58" ht="12.75" x14ac:dyDescent="0.2">
      <c r="C164" s="2" t="s">
        <v>23</v>
      </c>
      <c r="D164" s="4">
        <f>30-D163</f>
        <v>0</v>
      </c>
      <c r="AG164" s="2" t="s">
        <v>23</v>
      </c>
      <c r="AH164" s="4">
        <f>30-AH163</f>
        <v>0</v>
      </c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</row>
    <row r="165" spans="1:58" ht="12.75" x14ac:dyDescent="0.2"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</row>
    <row r="166" spans="1:58" ht="12.75" x14ac:dyDescent="0.2">
      <c r="C166" s="1" t="s">
        <v>22</v>
      </c>
      <c r="D166" s="280">
        <f>D167+D168</f>
        <v>240</v>
      </c>
      <c r="E166" s="280">
        <f>E167+E168</f>
        <v>7200</v>
      </c>
      <c r="F166" s="281">
        <f>E166/$E$166*100</f>
        <v>100</v>
      </c>
      <c r="G166" s="282"/>
      <c r="H166" s="283"/>
      <c r="I166" s="283"/>
      <c r="J166" s="283"/>
      <c r="K166" s="283"/>
      <c r="L166" s="283"/>
      <c r="M166" s="283"/>
      <c r="N166" s="43" t="s">
        <v>59</v>
      </c>
      <c r="O166" s="43">
        <f>SUMIF($O$4:$O$162,N166,$D$4:$D$162)</f>
        <v>72.5</v>
      </c>
      <c r="AG166" s="1" t="s">
        <v>22</v>
      </c>
      <c r="AH166" s="280">
        <f>AH167+AH168</f>
        <v>240</v>
      </c>
      <c r="AI166" s="280">
        <f>AI167+AI168</f>
        <v>7200</v>
      </c>
      <c r="AJ166" s="281">
        <f>AI166/$E$166*100</f>
        <v>100</v>
      </c>
      <c r="AK166" s="282"/>
      <c r="AL166" s="283"/>
      <c r="AM166" s="283"/>
      <c r="AN166" s="283"/>
      <c r="AO166" s="283"/>
      <c r="AP166" s="283"/>
      <c r="AQ166" s="28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</row>
    <row r="167" spans="1:58" ht="12.75" x14ac:dyDescent="0.2">
      <c r="B167" s="44" t="s">
        <v>14</v>
      </c>
      <c r="C167" s="1" t="s">
        <v>41</v>
      </c>
      <c r="D167" s="281">
        <f>SUMIF(B$11:B$162,B167,D$11:D$162)</f>
        <v>179.5</v>
      </c>
      <c r="E167" s="44">
        <f>D167*30</f>
        <v>5385</v>
      </c>
      <c r="F167" s="281">
        <f>E167/E$166*100</f>
        <v>74.791666666666671</v>
      </c>
      <c r="G167" s="44"/>
      <c r="I167" s="43" t="s">
        <v>328</v>
      </c>
      <c r="J167" s="43" t="s">
        <v>309</v>
      </c>
      <c r="K167" s="43" t="s">
        <v>329</v>
      </c>
      <c r="L167" s="284"/>
      <c r="N167" s="43" t="s">
        <v>56</v>
      </c>
      <c r="O167" s="43">
        <f>SUMIF($O$4:$O$162,N167,$D$4:$D$162)</f>
        <v>22.5</v>
      </c>
      <c r="AF167" s="44" t="s">
        <v>14</v>
      </c>
      <c r="AG167" s="1" t="s">
        <v>41</v>
      </c>
      <c r="AH167" s="281">
        <f>SUMIF(AF$11:AF$162,AF167,AH$11:AH$162)</f>
        <v>179.5</v>
      </c>
      <c r="AI167" s="44">
        <f>AH167*30</f>
        <v>5385</v>
      </c>
      <c r="AJ167" s="281">
        <f>AI167/AI$166*100</f>
        <v>74.791666666666671</v>
      </c>
      <c r="AK167" s="44"/>
      <c r="AM167" s="284"/>
      <c r="AN167" s="284"/>
      <c r="AO167" s="284"/>
      <c r="AP167" s="284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</row>
    <row r="168" spans="1:58" ht="12.75" x14ac:dyDescent="0.2">
      <c r="B168" s="44" t="s">
        <v>31</v>
      </c>
      <c r="C168" s="1" t="s">
        <v>42</v>
      </c>
      <c r="D168" s="281">
        <f>SUMIF(B$11:B$162,B168,D$11:D$162)</f>
        <v>60.5</v>
      </c>
      <c r="E168" s="44">
        <f t="shared" ref="E168:E175" si="108">D168*30</f>
        <v>1815</v>
      </c>
      <c r="F168" s="285">
        <f>E168/E$166*100</f>
        <v>25.208333333333332</v>
      </c>
      <c r="G168" s="44"/>
      <c r="K168" s="284"/>
      <c r="L168" s="284"/>
      <c r="M168" s="284"/>
      <c r="N168" s="43" t="s">
        <v>55</v>
      </c>
      <c r="O168" s="43">
        <f>SUMIF($O$4:$O$162,N168,$D$4:$D$162)</f>
        <v>11.5</v>
      </c>
      <c r="AF168" s="44" t="s">
        <v>31</v>
      </c>
      <c r="AG168" s="1" t="s">
        <v>42</v>
      </c>
      <c r="AH168" s="281">
        <f>SUMIF(AF$11:AF$162,AF168,AH$11:AH$162)</f>
        <v>60.5</v>
      </c>
      <c r="AI168" s="44">
        <f t="shared" ref="AI168" si="109">AH168*30</f>
        <v>1815</v>
      </c>
      <c r="AJ168" s="285">
        <f>AI168/AI$166*100</f>
        <v>25.208333333333332</v>
      </c>
      <c r="AK168" s="44"/>
      <c r="AO168" s="284"/>
      <c r="AP168" s="284"/>
      <c r="AQ168" s="284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</row>
    <row r="169" spans="1:58" ht="12.75" x14ac:dyDescent="0.2">
      <c r="D169" s="44"/>
      <c r="E169" s="44"/>
      <c r="F169" s="44"/>
      <c r="G169" s="44"/>
      <c r="N169" s="43" t="s">
        <v>57</v>
      </c>
      <c r="O169" s="43">
        <f>SUMIF($O$4:$O$162,N169,$D$4:$D$162)</f>
        <v>12.5</v>
      </c>
      <c r="AH169" s="44"/>
      <c r="AI169" s="44"/>
      <c r="AJ169" s="44"/>
      <c r="AK169" s="44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</row>
    <row r="170" spans="1:58" ht="12.75" x14ac:dyDescent="0.2">
      <c r="C170" s="1" t="s">
        <v>47</v>
      </c>
      <c r="D170" s="286">
        <f>D171+D172</f>
        <v>96</v>
      </c>
      <c r="E170" s="286">
        <f t="shared" ref="E170" si="110">E171+E172</f>
        <v>2880</v>
      </c>
      <c r="F170" s="281">
        <f>E170/$E$170*100</f>
        <v>100</v>
      </c>
      <c r="G170" s="44"/>
      <c r="N170" s="43" t="s">
        <v>58</v>
      </c>
      <c r="O170" s="43">
        <f>SUMIF($O$4:$O$162,N170,$D$4:$D$162)</f>
        <v>120</v>
      </c>
      <c r="AG170" s="1" t="s">
        <v>47</v>
      </c>
      <c r="AH170" s="286">
        <f>AH171+AH172</f>
        <v>96</v>
      </c>
      <c r="AI170" s="286">
        <f t="shared" ref="AI170" si="111">AI171+AI172</f>
        <v>2880</v>
      </c>
      <c r="AJ170" s="281">
        <f>AI170/$E$170*100</f>
        <v>100</v>
      </c>
      <c r="AK170" s="44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</row>
    <row r="171" spans="1:58" ht="12.75" x14ac:dyDescent="0.2">
      <c r="A171" s="44" t="s">
        <v>16</v>
      </c>
      <c r="B171" s="44" t="s">
        <v>14</v>
      </c>
      <c r="C171" s="1" t="s">
        <v>41</v>
      </c>
      <c r="D171" s="44">
        <f>SUMIFS(D$11:D$162,A$11:A$162,A171,B$11:B$162,B171)</f>
        <v>77.5</v>
      </c>
      <c r="E171" s="44">
        <f t="shared" si="108"/>
        <v>2325</v>
      </c>
      <c r="F171" s="281">
        <f>E171/E$170*100</f>
        <v>80.729166666666657</v>
      </c>
      <c r="G171" s="44"/>
      <c r="I171" s="43">
        <f>SUMIFS(G$11:G$162,A$11:A$162,A171,B$11:B$162,B171)</f>
        <v>76</v>
      </c>
      <c r="J171" s="43">
        <f>SUMIFS(H$11:H$162,A$11:A$162,A171,B$11:B$162,B171)</f>
        <v>8</v>
      </c>
      <c r="K171" s="43">
        <f>SUMIFS(I$11:I$162,A$11:A$162,A171,B$11:B$162,B171)</f>
        <v>48</v>
      </c>
      <c r="O171" s="43">
        <f>SUM(O166:O170)</f>
        <v>239</v>
      </c>
      <c r="AE171" s="44" t="s">
        <v>16</v>
      </c>
      <c r="AF171" s="44" t="s">
        <v>14</v>
      </c>
      <c r="AG171" s="1" t="s">
        <v>41</v>
      </c>
      <c r="AH171" s="44">
        <f>SUMIFS(AH$11:AH$162,AE$11:AE$162,AE171,AF$11:AF$162,AF171)</f>
        <v>77.5</v>
      </c>
      <c r="AI171" s="44">
        <f t="shared" ref="AI171:AI172" si="112">AH171*30</f>
        <v>2325</v>
      </c>
      <c r="AJ171" s="281">
        <f>AI171/AI$170*100</f>
        <v>80.729166666666657</v>
      </c>
      <c r="AK171" s="44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</row>
    <row r="172" spans="1:58" ht="12.75" x14ac:dyDescent="0.2">
      <c r="A172" s="44" t="s">
        <v>16</v>
      </c>
      <c r="B172" s="44" t="s">
        <v>31</v>
      </c>
      <c r="C172" s="1" t="s">
        <v>42</v>
      </c>
      <c r="D172" s="44">
        <f>SUMIFS(D$11:D$162,A$11:A$162,A172,B$11:B$162,B172)</f>
        <v>18.5</v>
      </c>
      <c r="E172" s="44">
        <f t="shared" si="108"/>
        <v>555</v>
      </c>
      <c r="F172" s="281">
        <f>E172/E$170*100</f>
        <v>19.270833333333336</v>
      </c>
      <c r="G172" s="44"/>
      <c r="I172" s="43">
        <f>SUMIFS(G$11:G$162,A$11:A$162,A172,B$11:B$162,B172)</f>
        <v>8</v>
      </c>
      <c r="J172" s="43">
        <f>SUMIFS(H$11:H$162,A$11:A$162,A172,B$11:B$162,B172)</f>
        <v>0</v>
      </c>
      <c r="K172" s="43">
        <f>SUMIFS(I$11:I$162,A$11:A$162,A172,B$11:B$162,B172)</f>
        <v>16</v>
      </c>
      <c r="AE172" s="44" t="s">
        <v>16</v>
      </c>
      <c r="AF172" s="44" t="s">
        <v>31</v>
      </c>
      <c r="AG172" s="1" t="s">
        <v>42</v>
      </c>
      <c r="AH172" s="44">
        <f>SUMIFS(AH$11:AH$162,AE$11:AE$162,AE172,AF$11:AF$162,AF172)</f>
        <v>18.5</v>
      </c>
      <c r="AI172" s="44">
        <f t="shared" si="112"/>
        <v>555</v>
      </c>
      <c r="AJ172" s="281">
        <f>AI172/AI$170*100</f>
        <v>19.270833333333336</v>
      </c>
      <c r="AK172" s="44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</row>
    <row r="173" spans="1:58" ht="12.75" x14ac:dyDescent="0.2">
      <c r="C173" s="1" t="s">
        <v>48</v>
      </c>
      <c r="D173" s="286">
        <f>D174+D175</f>
        <v>144</v>
      </c>
      <c r="E173" s="286">
        <f>E174+E175</f>
        <v>4320</v>
      </c>
      <c r="F173" s="286">
        <f>E173/$E$173*100</f>
        <v>100</v>
      </c>
      <c r="AG173" s="1" t="s">
        <v>48</v>
      </c>
      <c r="AH173" s="286">
        <f>AH174+AH175</f>
        <v>144</v>
      </c>
      <c r="AI173" s="286">
        <f>AI174+AI175</f>
        <v>4320</v>
      </c>
      <c r="AJ173" s="286">
        <f>AI173/$E$173*100</f>
        <v>100</v>
      </c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</row>
    <row r="174" spans="1:58" ht="12.75" x14ac:dyDescent="0.2">
      <c r="A174" s="44" t="s">
        <v>13</v>
      </c>
      <c r="B174" s="44" t="s">
        <v>14</v>
      </c>
      <c r="C174" s="1" t="s">
        <v>41</v>
      </c>
      <c r="D174" s="44">
        <f>SUMIFS(D$11:D$162,A$11:A$162,A174,B$11:B$162,B174)</f>
        <v>102</v>
      </c>
      <c r="E174" s="44">
        <f t="shared" si="108"/>
        <v>3060</v>
      </c>
      <c r="F174" s="43">
        <f>E174/E$173*100</f>
        <v>70.833333333333343</v>
      </c>
      <c r="I174" s="43">
        <f>SUMIFS(G$11:G$162,A$11:A$162,A174,B$11:B$162,B174)</f>
        <v>110</v>
      </c>
      <c r="J174" s="43">
        <f>SUMIFS(H$11:H$162,A$11:A$162,A174,B$11:B$162,B174)</f>
        <v>4</v>
      </c>
      <c r="K174" s="43">
        <f>SUMIFS(I$11:I$162,A$11:A$162,A174,B$11:B$162,B174)</f>
        <v>50</v>
      </c>
      <c r="AE174" s="44" t="s">
        <v>13</v>
      </c>
      <c r="AF174" s="44" t="s">
        <v>14</v>
      </c>
      <c r="AG174" s="1" t="s">
        <v>41</v>
      </c>
      <c r="AH174" s="44">
        <f>SUMIFS(AH$11:AH$162,AE$11:AE$162,AE174,AF$11:AF$162,AF174)</f>
        <v>102</v>
      </c>
      <c r="AI174" s="44">
        <f t="shared" ref="AI174:AI175" si="113">AH174*30</f>
        <v>3060</v>
      </c>
      <c r="AJ174" s="43">
        <f>AI174/AI$173*100</f>
        <v>70.833333333333343</v>
      </c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</row>
    <row r="175" spans="1:58" ht="12.75" x14ac:dyDescent="0.2">
      <c r="A175" s="44" t="s">
        <v>13</v>
      </c>
      <c r="B175" s="44" t="s">
        <v>31</v>
      </c>
      <c r="C175" s="1" t="s">
        <v>42</v>
      </c>
      <c r="D175" s="44">
        <f>SUMIFS(D$11:D$162,A$11:A$162,A175,B$11:B$162,B175)</f>
        <v>42</v>
      </c>
      <c r="E175" s="44">
        <f t="shared" si="108"/>
        <v>1260</v>
      </c>
      <c r="F175" s="43">
        <f>E175/E$173*100</f>
        <v>29.166666666666668</v>
      </c>
      <c r="I175" s="43">
        <f>SUMIFS(G$11:G$162,A$11:A$162,A175,B$11:B$162,B175)</f>
        <v>64</v>
      </c>
      <c r="J175" s="43">
        <f>SUMIFS(H$11:H$162,A$11:A$162,A175,B$11:B$162,B175)</f>
        <v>0</v>
      </c>
      <c r="K175" s="43">
        <f>SUMIFS(I$11:I$162,A$11:A$162,A175,B$11:B$162,B175)</f>
        <v>28</v>
      </c>
      <c r="AE175" s="44" t="s">
        <v>13</v>
      </c>
      <c r="AF175" s="44" t="s">
        <v>31</v>
      </c>
      <c r="AG175" s="1" t="s">
        <v>42</v>
      </c>
      <c r="AH175" s="44">
        <f>SUMIFS(AH$11:AH$162,AE$11:AE$162,AE175,AF$11:AF$162,AF175)</f>
        <v>42</v>
      </c>
      <c r="AI175" s="44">
        <f t="shared" si="113"/>
        <v>1260</v>
      </c>
      <c r="AJ175" s="43">
        <f>AI175/AI$173*100</f>
        <v>29.166666666666668</v>
      </c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</row>
    <row r="178" spans="30:34" ht="15.75" x14ac:dyDescent="0.25">
      <c r="AD178" s="349"/>
      <c r="AE178" s="104" t="s">
        <v>392</v>
      </c>
      <c r="AF178" s="104" t="s">
        <v>393</v>
      </c>
      <c r="AG178" s="104" t="s">
        <v>394</v>
      </c>
      <c r="AH178" s="104" t="s">
        <v>395</v>
      </c>
    </row>
    <row r="179" spans="30:34" ht="15.75" x14ac:dyDescent="0.25">
      <c r="AD179" s="350" t="s">
        <v>396</v>
      </c>
      <c r="AE179" s="351">
        <f>SUMIF(AD$11:AD$35,AD179,D$11:D$35)</f>
        <v>0</v>
      </c>
      <c r="AF179" s="43">
        <f>SUMIF(AD$53:AD$78,AD179,D$53:D$78)</f>
        <v>0</v>
      </c>
      <c r="AG179" s="43">
        <f>SUMIF(AD$97:AD$122,AD179,D$97:D$122)</f>
        <v>0</v>
      </c>
      <c r="AH179" s="43">
        <f>SUMIF(AD$135:AD$162,AD179,D$135:D$162)</f>
        <v>0</v>
      </c>
    </row>
    <row r="180" spans="30:34" ht="15.75" x14ac:dyDescent="0.25">
      <c r="AD180" s="350" t="s">
        <v>397</v>
      </c>
      <c r="AE180" s="351">
        <f t="shared" ref="AE180:AE203" si="114">SUMIF(AD$11:AD$35,AD180,D$11:D$35)</f>
        <v>0</v>
      </c>
      <c r="AF180" s="43">
        <f t="shared" ref="AF180:AF203" si="115">SUMIF(AD$53:AD$78,AD180,D$53:D$78)</f>
        <v>0</v>
      </c>
      <c r="AG180" s="43">
        <f t="shared" ref="AG180:AG203" si="116">SUMIF(AD$97:AD$122,AD180,D$97:D$122)</f>
        <v>0</v>
      </c>
      <c r="AH180" s="43">
        <f t="shared" ref="AH180:AH202" si="117">SUMIF(AD$135:AD$162,AD180,D$135:D$162)</f>
        <v>0</v>
      </c>
    </row>
    <row r="181" spans="30:34" ht="15.75" x14ac:dyDescent="0.25">
      <c r="AD181" s="350" t="s">
        <v>398</v>
      </c>
      <c r="AE181" s="351">
        <f t="shared" si="114"/>
        <v>0</v>
      </c>
      <c r="AF181" s="43">
        <f t="shared" si="115"/>
        <v>0</v>
      </c>
      <c r="AG181" s="43">
        <f t="shared" si="116"/>
        <v>0</v>
      </c>
      <c r="AH181" s="43">
        <f t="shared" si="117"/>
        <v>0</v>
      </c>
    </row>
    <row r="182" spans="30:34" ht="15.75" x14ac:dyDescent="0.25">
      <c r="AD182" s="350" t="s">
        <v>399</v>
      </c>
      <c r="AE182" s="351">
        <f t="shared" si="114"/>
        <v>0</v>
      </c>
      <c r="AF182" s="43">
        <f t="shared" si="115"/>
        <v>0</v>
      </c>
      <c r="AG182" s="43">
        <f t="shared" si="116"/>
        <v>0</v>
      </c>
      <c r="AH182" s="43">
        <f t="shared" si="117"/>
        <v>0</v>
      </c>
    </row>
    <row r="183" spans="30:34" ht="15.75" x14ac:dyDescent="0.25">
      <c r="AD183" s="350" t="s">
        <v>400</v>
      </c>
      <c r="AE183" s="351">
        <f t="shared" si="114"/>
        <v>0</v>
      </c>
      <c r="AF183" s="43">
        <f t="shared" si="115"/>
        <v>0</v>
      </c>
      <c r="AG183" s="43">
        <f t="shared" si="116"/>
        <v>0</v>
      </c>
      <c r="AH183" s="43">
        <f t="shared" si="117"/>
        <v>0</v>
      </c>
    </row>
    <row r="184" spans="30:34" ht="15.75" x14ac:dyDescent="0.25">
      <c r="AD184" s="350" t="s">
        <v>378</v>
      </c>
      <c r="AE184" s="351">
        <f t="shared" si="114"/>
        <v>7.5</v>
      </c>
      <c r="AF184" s="43">
        <f t="shared" si="115"/>
        <v>0</v>
      </c>
      <c r="AG184" s="43">
        <f t="shared" si="116"/>
        <v>0</v>
      </c>
      <c r="AH184" s="43">
        <f t="shared" si="117"/>
        <v>0</v>
      </c>
    </row>
    <row r="185" spans="30:34" ht="15.75" x14ac:dyDescent="0.25">
      <c r="AD185" s="350" t="s">
        <v>401</v>
      </c>
      <c r="AE185" s="351">
        <f t="shared" si="114"/>
        <v>0</v>
      </c>
      <c r="AF185" s="43">
        <f t="shared" si="115"/>
        <v>0</v>
      </c>
      <c r="AG185" s="43">
        <f t="shared" si="116"/>
        <v>0</v>
      </c>
      <c r="AH185" s="43">
        <f t="shared" si="117"/>
        <v>0</v>
      </c>
    </row>
    <row r="186" spans="30:34" ht="15.75" x14ac:dyDescent="0.25">
      <c r="AD186" s="350" t="s">
        <v>402</v>
      </c>
      <c r="AE186" s="351">
        <f t="shared" si="114"/>
        <v>0</v>
      </c>
      <c r="AF186" s="43">
        <f t="shared" si="115"/>
        <v>0</v>
      </c>
      <c r="AG186" s="43">
        <f t="shared" si="116"/>
        <v>0</v>
      </c>
      <c r="AH186" s="43">
        <f t="shared" si="117"/>
        <v>0</v>
      </c>
    </row>
    <row r="187" spans="30:34" ht="15.75" x14ac:dyDescent="0.25">
      <c r="AD187" s="350" t="s">
        <v>403</v>
      </c>
      <c r="AE187" s="351">
        <f t="shared" si="114"/>
        <v>0</v>
      </c>
      <c r="AF187" s="43">
        <f t="shared" si="115"/>
        <v>0</v>
      </c>
      <c r="AG187" s="43">
        <f t="shared" si="116"/>
        <v>0</v>
      </c>
      <c r="AH187" s="43">
        <f t="shared" si="117"/>
        <v>0</v>
      </c>
    </row>
    <row r="188" spans="30:34" ht="15.75" x14ac:dyDescent="0.25">
      <c r="AD188" s="350" t="s">
        <v>376</v>
      </c>
      <c r="AE188" s="351">
        <f t="shared" si="114"/>
        <v>15.5</v>
      </c>
      <c r="AF188" s="43">
        <f t="shared" si="115"/>
        <v>0</v>
      </c>
      <c r="AG188" s="43">
        <f t="shared" si="116"/>
        <v>0</v>
      </c>
      <c r="AH188" s="43">
        <f t="shared" si="117"/>
        <v>0</v>
      </c>
    </row>
    <row r="189" spans="30:34" ht="15.75" x14ac:dyDescent="0.25">
      <c r="AD189" s="350" t="s">
        <v>404</v>
      </c>
      <c r="AE189" s="351">
        <f t="shared" si="114"/>
        <v>0</v>
      </c>
      <c r="AF189" s="43">
        <f t="shared" si="115"/>
        <v>0</v>
      </c>
      <c r="AG189" s="43">
        <f t="shared" si="116"/>
        <v>0</v>
      </c>
      <c r="AH189" s="43">
        <f t="shared" si="117"/>
        <v>0</v>
      </c>
    </row>
    <row r="190" spans="30:34" ht="15.75" x14ac:dyDescent="0.25">
      <c r="AD190" s="350" t="s">
        <v>324</v>
      </c>
      <c r="AE190" s="351">
        <f t="shared" si="114"/>
        <v>0</v>
      </c>
      <c r="AF190" s="43">
        <f t="shared" si="115"/>
        <v>0</v>
      </c>
      <c r="AG190" s="43">
        <f t="shared" si="116"/>
        <v>0</v>
      </c>
      <c r="AH190" s="43">
        <f t="shared" si="117"/>
        <v>0</v>
      </c>
    </row>
    <row r="191" spans="30:34" ht="15.75" x14ac:dyDescent="0.25">
      <c r="AD191" s="350" t="s">
        <v>405</v>
      </c>
      <c r="AE191" s="351">
        <f t="shared" si="114"/>
        <v>0</v>
      </c>
      <c r="AF191" s="43">
        <f t="shared" si="115"/>
        <v>0</v>
      </c>
      <c r="AG191" s="43">
        <f t="shared" si="116"/>
        <v>0</v>
      </c>
      <c r="AH191" s="43">
        <f t="shared" si="117"/>
        <v>0</v>
      </c>
    </row>
    <row r="192" spans="30:34" ht="15.75" x14ac:dyDescent="0.25">
      <c r="AD192" s="350" t="s">
        <v>406</v>
      </c>
      <c r="AE192" s="351">
        <f t="shared" si="114"/>
        <v>0</v>
      </c>
      <c r="AF192" s="43">
        <f t="shared" si="115"/>
        <v>0</v>
      </c>
      <c r="AG192" s="43">
        <f t="shared" si="116"/>
        <v>0</v>
      </c>
      <c r="AH192" s="43">
        <f t="shared" si="117"/>
        <v>0</v>
      </c>
    </row>
    <row r="193" spans="30:34" ht="15.75" x14ac:dyDescent="0.25">
      <c r="AD193" s="350" t="s">
        <v>407</v>
      </c>
      <c r="AE193" s="351">
        <f t="shared" si="114"/>
        <v>0</v>
      </c>
      <c r="AF193" s="43">
        <f t="shared" si="115"/>
        <v>0</v>
      </c>
      <c r="AG193" s="43">
        <f t="shared" si="116"/>
        <v>0</v>
      </c>
      <c r="AH193" s="43">
        <f t="shared" si="117"/>
        <v>0</v>
      </c>
    </row>
    <row r="194" spans="30:34" ht="15.75" x14ac:dyDescent="0.25">
      <c r="AD194" s="350" t="s">
        <v>408</v>
      </c>
      <c r="AE194" s="351">
        <f t="shared" si="114"/>
        <v>0</v>
      </c>
      <c r="AF194" s="43">
        <f t="shared" si="115"/>
        <v>0</v>
      </c>
      <c r="AG194" s="43">
        <f t="shared" si="116"/>
        <v>0</v>
      </c>
      <c r="AH194" s="43">
        <f t="shared" si="117"/>
        <v>0</v>
      </c>
    </row>
    <row r="195" spans="30:34" ht="15.75" x14ac:dyDescent="0.25">
      <c r="AD195" s="350" t="s">
        <v>409</v>
      </c>
      <c r="AE195" s="351">
        <f t="shared" si="114"/>
        <v>0</v>
      </c>
      <c r="AF195" s="43">
        <f t="shared" si="115"/>
        <v>0</v>
      </c>
      <c r="AG195" s="43">
        <f t="shared" si="116"/>
        <v>0</v>
      </c>
      <c r="AH195" s="43">
        <f t="shared" si="117"/>
        <v>0</v>
      </c>
    </row>
    <row r="196" spans="30:34" ht="15.75" x14ac:dyDescent="0.25">
      <c r="AD196" s="350" t="s">
        <v>390</v>
      </c>
      <c r="AE196" s="351">
        <f t="shared" si="114"/>
        <v>0</v>
      </c>
      <c r="AF196" s="43">
        <f t="shared" si="115"/>
        <v>0</v>
      </c>
      <c r="AG196" s="43">
        <f t="shared" si="116"/>
        <v>0</v>
      </c>
      <c r="AH196" s="284">
        <f>SUMIF(AD$135:AD$162,AD196,D$135:D$162)+0.9</f>
        <v>3.9</v>
      </c>
    </row>
    <row r="197" spans="30:34" ht="15.75" x14ac:dyDescent="0.25">
      <c r="AD197" s="350" t="s">
        <v>381</v>
      </c>
      <c r="AE197" s="351">
        <f t="shared" si="114"/>
        <v>0</v>
      </c>
      <c r="AF197" s="43">
        <f t="shared" si="115"/>
        <v>6.5</v>
      </c>
      <c r="AG197" s="43">
        <f t="shared" si="116"/>
        <v>5</v>
      </c>
      <c r="AH197" s="43">
        <f t="shared" si="117"/>
        <v>0</v>
      </c>
    </row>
    <row r="198" spans="30:34" ht="15.75" x14ac:dyDescent="0.25">
      <c r="AD198" s="350" t="s">
        <v>380</v>
      </c>
      <c r="AE198" s="351">
        <f t="shared" si="114"/>
        <v>0</v>
      </c>
      <c r="AF198" s="43">
        <f t="shared" si="115"/>
        <v>12.5</v>
      </c>
      <c r="AG198" s="43">
        <f t="shared" si="116"/>
        <v>0</v>
      </c>
      <c r="AH198" s="43">
        <f t="shared" si="117"/>
        <v>0</v>
      </c>
    </row>
    <row r="199" spans="30:34" ht="15.75" x14ac:dyDescent="0.25">
      <c r="AD199" s="350" t="s">
        <v>377</v>
      </c>
      <c r="AE199" s="351">
        <f t="shared" si="114"/>
        <v>12</v>
      </c>
      <c r="AF199" s="43">
        <f t="shared" si="115"/>
        <v>6.5</v>
      </c>
      <c r="AG199" s="43">
        <f t="shared" si="116"/>
        <v>11</v>
      </c>
      <c r="AH199" s="43">
        <f t="shared" si="117"/>
        <v>0</v>
      </c>
    </row>
    <row r="200" spans="30:34" ht="15.75" x14ac:dyDescent="0.25">
      <c r="AD200" s="350" t="s">
        <v>374</v>
      </c>
      <c r="AE200" s="351">
        <f t="shared" si="114"/>
        <v>9</v>
      </c>
      <c r="AF200" s="43">
        <f t="shared" si="115"/>
        <v>9.5</v>
      </c>
      <c r="AG200" s="43">
        <f t="shared" si="116"/>
        <v>0</v>
      </c>
      <c r="AH200" s="43">
        <f t="shared" si="117"/>
        <v>5</v>
      </c>
    </row>
    <row r="201" spans="30:34" ht="15.75" x14ac:dyDescent="0.25">
      <c r="AD201" s="350" t="s">
        <v>375</v>
      </c>
      <c r="AE201" s="351">
        <f t="shared" si="114"/>
        <v>16</v>
      </c>
      <c r="AF201" s="43">
        <f t="shared" si="115"/>
        <v>0</v>
      </c>
      <c r="AG201" s="43">
        <f t="shared" si="116"/>
        <v>0</v>
      </c>
      <c r="AH201" s="43">
        <f t="shared" si="117"/>
        <v>0</v>
      </c>
    </row>
    <row r="202" spans="30:34" ht="15.75" x14ac:dyDescent="0.25">
      <c r="AD202" s="350" t="s">
        <v>410</v>
      </c>
      <c r="AE202" s="351">
        <f t="shared" si="114"/>
        <v>0</v>
      </c>
      <c r="AF202" s="43">
        <f t="shared" si="115"/>
        <v>0</v>
      </c>
      <c r="AG202" s="43">
        <f t="shared" si="116"/>
        <v>0</v>
      </c>
      <c r="AH202" s="43">
        <f t="shared" si="117"/>
        <v>0</v>
      </c>
    </row>
    <row r="203" spans="30:34" x14ac:dyDescent="0.25">
      <c r="AD203" s="352" t="s">
        <v>379</v>
      </c>
      <c r="AE203" s="351">
        <f t="shared" si="114"/>
        <v>0</v>
      </c>
      <c r="AF203" s="43">
        <f t="shared" si="115"/>
        <v>25</v>
      </c>
      <c r="AG203" s="43">
        <f t="shared" si="116"/>
        <v>44</v>
      </c>
      <c r="AH203" s="284">
        <f>SUMIF(AD$135:AD$162,AD203,D$135:D$162)+17.1</f>
        <v>51.1</v>
      </c>
    </row>
    <row r="204" spans="30:34" x14ac:dyDescent="0.25">
      <c r="AD204" s="353"/>
      <c r="AE204" s="354">
        <f>SUM(AE179:AE203)</f>
        <v>60</v>
      </c>
      <c r="AF204" s="354">
        <f t="shared" ref="AF204:AH204" si="118">SUM(AF179:AF203)</f>
        <v>60</v>
      </c>
      <c r="AG204" s="354">
        <f t="shared" si="118"/>
        <v>60</v>
      </c>
      <c r="AH204" s="354">
        <f t="shared" si="118"/>
        <v>60</v>
      </c>
    </row>
  </sheetData>
  <mergeCells count="306">
    <mergeCell ref="E150:E155"/>
    <mergeCell ref="F150:I150"/>
    <mergeCell ref="J150:J155"/>
    <mergeCell ref="AI150:AI155"/>
    <mergeCell ref="AJ150:AM150"/>
    <mergeCell ref="AN150:AN155"/>
    <mergeCell ref="F151:F155"/>
    <mergeCell ref="G151:I151"/>
    <mergeCell ref="AJ151:AJ155"/>
    <mergeCell ref="AG149:AG155"/>
    <mergeCell ref="AH149:AH155"/>
    <mergeCell ref="AI149:AN149"/>
    <mergeCell ref="AK151:AM151"/>
    <mergeCell ref="U152:AB153"/>
    <mergeCell ref="AK152:AK155"/>
    <mergeCell ref="AL152:AL155"/>
    <mergeCell ref="L149:L155"/>
    <mergeCell ref="M149:M155"/>
    <mergeCell ref="N149:N155"/>
    <mergeCell ref="G152:G155"/>
    <mergeCell ref="Q152:Q155"/>
    <mergeCell ref="R152:R155"/>
    <mergeCell ref="S152:S155"/>
    <mergeCell ref="T152:T154"/>
    <mergeCell ref="AR149:AR155"/>
    <mergeCell ref="AO149:AO155"/>
    <mergeCell ref="AP149:AP155"/>
    <mergeCell ref="AQ149:AQ155"/>
    <mergeCell ref="C128:C134"/>
    <mergeCell ref="D128:D134"/>
    <mergeCell ref="H152:H155"/>
    <mergeCell ref="I152:I155"/>
    <mergeCell ref="U130:AB131"/>
    <mergeCell ref="AJ130:AJ134"/>
    <mergeCell ref="AK130:AM130"/>
    <mergeCell ref="G131:G134"/>
    <mergeCell ref="H131:H134"/>
    <mergeCell ref="I131:I134"/>
    <mergeCell ref="AK131:AK134"/>
    <mergeCell ref="AL131:AL134"/>
    <mergeCell ref="AM131:AM134"/>
    <mergeCell ref="U132:V132"/>
    <mergeCell ref="W132:X132"/>
    <mergeCell ref="Y132:Z132"/>
    <mergeCell ref="AM152:AM155"/>
    <mergeCell ref="U154:V154"/>
    <mergeCell ref="W154:X154"/>
    <mergeCell ref="Y154:Z154"/>
    <mergeCell ref="C149:C155"/>
    <mergeCell ref="D149:D155"/>
    <mergeCell ref="E149:J149"/>
    <mergeCell ref="K149:K155"/>
    <mergeCell ref="AQ128:AQ134"/>
    <mergeCell ref="AR128:AR134"/>
    <mergeCell ref="E129:E134"/>
    <mergeCell ref="F129:I129"/>
    <mergeCell ref="J129:J134"/>
    <mergeCell ref="AI129:AI134"/>
    <mergeCell ref="AJ129:AM129"/>
    <mergeCell ref="AN129:AN134"/>
    <mergeCell ref="F130:F134"/>
    <mergeCell ref="G130:I130"/>
    <mergeCell ref="N128:N134"/>
    <mergeCell ref="AG128:AG134"/>
    <mergeCell ref="AH128:AH134"/>
    <mergeCell ref="AI128:AN128"/>
    <mergeCell ref="AO128:AO134"/>
    <mergeCell ref="AP128:AP134"/>
    <mergeCell ref="Q130:Q133"/>
    <mergeCell ref="R130:R133"/>
    <mergeCell ref="S130:S133"/>
    <mergeCell ref="T130:T132"/>
    <mergeCell ref="E128:J128"/>
    <mergeCell ref="K128:K134"/>
    <mergeCell ref="L128:L134"/>
    <mergeCell ref="M128:M134"/>
    <mergeCell ref="AR109:AR115"/>
    <mergeCell ref="E110:E115"/>
    <mergeCell ref="F110:I110"/>
    <mergeCell ref="J110:J115"/>
    <mergeCell ref="AI110:AI115"/>
    <mergeCell ref="AJ110:AM110"/>
    <mergeCell ref="AN110:AN115"/>
    <mergeCell ref="F111:F115"/>
    <mergeCell ref="G111:I111"/>
    <mergeCell ref="AJ111:AJ115"/>
    <mergeCell ref="AG109:AG115"/>
    <mergeCell ref="AH109:AH115"/>
    <mergeCell ref="AI109:AN109"/>
    <mergeCell ref="AO109:AO115"/>
    <mergeCell ref="AP109:AP115"/>
    <mergeCell ref="AQ109:AQ115"/>
    <mergeCell ref="AK111:AM111"/>
    <mergeCell ref="T112:T114"/>
    <mergeCell ref="U112:AB113"/>
    <mergeCell ref="AK112:AK115"/>
    <mergeCell ref="AL112:AL115"/>
    <mergeCell ref="AM112:AM115"/>
    <mergeCell ref="U114:V114"/>
    <mergeCell ref="W114:X114"/>
    <mergeCell ref="Y114:Z114"/>
    <mergeCell ref="G112:G115"/>
    <mergeCell ref="H112:H115"/>
    <mergeCell ref="I112:I115"/>
    <mergeCell ref="Q112:Q115"/>
    <mergeCell ref="R112:R115"/>
    <mergeCell ref="S112:S115"/>
    <mergeCell ref="M109:M115"/>
    <mergeCell ref="N109:N115"/>
    <mergeCell ref="C90:C96"/>
    <mergeCell ref="D90:D96"/>
    <mergeCell ref="E90:J90"/>
    <mergeCell ref="K90:K96"/>
    <mergeCell ref="C109:C115"/>
    <mergeCell ref="D109:D115"/>
    <mergeCell ref="E109:J109"/>
    <mergeCell ref="K109:K115"/>
    <mergeCell ref="L109:L115"/>
    <mergeCell ref="L90:L96"/>
    <mergeCell ref="AR90:AR96"/>
    <mergeCell ref="E91:E96"/>
    <mergeCell ref="F91:I91"/>
    <mergeCell ref="J91:J96"/>
    <mergeCell ref="AI91:AI96"/>
    <mergeCell ref="AJ91:AM91"/>
    <mergeCell ref="AN91:AN96"/>
    <mergeCell ref="F92:F96"/>
    <mergeCell ref="G92:I92"/>
    <mergeCell ref="Q92:Q95"/>
    <mergeCell ref="AG90:AG96"/>
    <mergeCell ref="AH90:AH96"/>
    <mergeCell ref="AI90:AN90"/>
    <mergeCell ref="AO90:AO96"/>
    <mergeCell ref="AP90:AP96"/>
    <mergeCell ref="AQ90:AQ96"/>
    <mergeCell ref="AM93:AM96"/>
    <mergeCell ref="U94:V94"/>
    <mergeCell ref="W94:X94"/>
    <mergeCell ref="Y94:Z94"/>
    <mergeCell ref="U92:AB93"/>
    <mergeCell ref="M90:M96"/>
    <mergeCell ref="N90:N96"/>
    <mergeCell ref="R92:R95"/>
    <mergeCell ref="C64:C70"/>
    <mergeCell ref="D64:D70"/>
    <mergeCell ref="U66:AB67"/>
    <mergeCell ref="AJ66:AJ70"/>
    <mergeCell ref="AK66:AM66"/>
    <mergeCell ref="G67:G70"/>
    <mergeCell ref="H67:H70"/>
    <mergeCell ref="I67:I70"/>
    <mergeCell ref="AK67:AK70"/>
    <mergeCell ref="AL67:AL70"/>
    <mergeCell ref="AM67:AM70"/>
    <mergeCell ref="U68:V68"/>
    <mergeCell ref="W68:X68"/>
    <mergeCell ref="Y68:Z68"/>
    <mergeCell ref="AJ92:AJ96"/>
    <mergeCell ref="AK92:AM92"/>
    <mergeCell ref="G93:G96"/>
    <mergeCell ref="H93:H96"/>
    <mergeCell ref="I93:I96"/>
    <mergeCell ref="AK93:AK96"/>
    <mergeCell ref="S92:S95"/>
    <mergeCell ref="T92:T94"/>
    <mergeCell ref="AL93:AL96"/>
    <mergeCell ref="AQ64:AQ70"/>
    <mergeCell ref="AR64:AR70"/>
    <mergeCell ref="E65:E70"/>
    <mergeCell ref="F65:I65"/>
    <mergeCell ref="J65:J70"/>
    <mergeCell ref="AI65:AI70"/>
    <mergeCell ref="AJ65:AM65"/>
    <mergeCell ref="AN65:AN70"/>
    <mergeCell ref="F66:F70"/>
    <mergeCell ref="G66:I66"/>
    <mergeCell ref="N64:N70"/>
    <mergeCell ref="AG64:AG70"/>
    <mergeCell ref="AH64:AH70"/>
    <mergeCell ref="AI64:AN64"/>
    <mergeCell ref="AO64:AO70"/>
    <mergeCell ref="AP64:AP70"/>
    <mergeCell ref="Q66:Q69"/>
    <mergeCell ref="R66:R69"/>
    <mergeCell ref="S66:S69"/>
    <mergeCell ref="T66:T68"/>
    <mergeCell ref="E64:J64"/>
    <mergeCell ref="K64:K70"/>
    <mergeCell ref="L64:L70"/>
    <mergeCell ref="M64:M70"/>
    <mergeCell ref="AQ46:AQ52"/>
    <mergeCell ref="AR46:AR52"/>
    <mergeCell ref="E47:E52"/>
    <mergeCell ref="F47:I47"/>
    <mergeCell ref="J47:J52"/>
    <mergeCell ref="AI47:AI52"/>
    <mergeCell ref="AJ47:AM47"/>
    <mergeCell ref="AN47:AN52"/>
    <mergeCell ref="F48:F52"/>
    <mergeCell ref="G48:I48"/>
    <mergeCell ref="N46:N52"/>
    <mergeCell ref="AG46:AG52"/>
    <mergeCell ref="AH46:AH52"/>
    <mergeCell ref="AI46:AN46"/>
    <mergeCell ref="AO46:AO52"/>
    <mergeCell ref="AP46:AP52"/>
    <mergeCell ref="AJ48:AJ52"/>
    <mergeCell ref="AK48:AM48"/>
    <mergeCell ref="Q49:Q52"/>
    <mergeCell ref="R49:R52"/>
    <mergeCell ref="S49:S52"/>
    <mergeCell ref="T49:T51"/>
    <mergeCell ref="U49:AB50"/>
    <mergeCell ref="AK49:AK52"/>
    <mergeCell ref="AL49:AL52"/>
    <mergeCell ref="AM49:AM52"/>
    <mergeCell ref="U51:V51"/>
    <mergeCell ref="W51:X51"/>
    <mergeCell ref="Y51:Z51"/>
    <mergeCell ref="C22:C28"/>
    <mergeCell ref="D22:D28"/>
    <mergeCell ref="E22:J22"/>
    <mergeCell ref="K22:K28"/>
    <mergeCell ref="L22:L28"/>
    <mergeCell ref="M22:M28"/>
    <mergeCell ref="F24:F28"/>
    <mergeCell ref="G24:I24"/>
    <mergeCell ref="C46:C52"/>
    <mergeCell ref="D46:D52"/>
    <mergeCell ref="E46:J46"/>
    <mergeCell ref="K46:K52"/>
    <mergeCell ref="L46:L52"/>
    <mergeCell ref="M46:M52"/>
    <mergeCell ref="G49:G52"/>
    <mergeCell ref="H49:H52"/>
    <mergeCell ref="I49:I52"/>
    <mergeCell ref="AR22:AR28"/>
    <mergeCell ref="E23:E28"/>
    <mergeCell ref="F23:I23"/>
    <mergeCell ref="J23:J28"/>
    <mergeCell ref="Q23:Q26"/>
    <mergeCell ref="R23:R26"/>
    <mergeCell ref="S23:S26"/>
    <mergeCell ref="T23:T25"/>
    <mergeCell ref="U23:AB24"/>
    <mergeCell ref="N22:N28"/>
    <mergeCell ref="AG22:AG28"/>
    <mergeCell ref="AH22:AH28"/>
    <mergeCell ref="AI22:AN22"/>
    <mergeCell ref="AO22:AO28"/>
    <mergeCell ref="AP22:AP28"/>
    <mergeCell ref="AI23:AI28"/>
    <mergeCell ref="AJ23:AM23"/>
    <mergeCell ref="AN23:AN28"/>
    <mergeCell ref="AJ24:AJ28"/>
    <mergeCell ref="AK24:AM24"/>
    <mergeCell ref="G25:G28"/>
    <mergeCell ref="H25:H28"/>
    <mergeCell ref="I25:I28"/>
    <mergeCell ref="AL25:AL28"/>
    <mergeCell ref="G7:G10"/>
    <mergeCell ref="H7:H10"/>
    <mergeCell ref="I7:I10"/>
    <mergeCell ref="Q7:Q10"/>
    <mergeCell ref="R7:R10"/>
    <mergeCell ref="S7:S10"/>
    <mergeCell ref="J5:J10"/>
    <mergeCell ref="AI5:AI10"/>
    <mergeCell ref="AJ5:AM5"/>
    <mergeCell ref="AR4:AR10"/>
    <mergeCell ref="C1:N1"/>
    <mergeCell ref="AG1:AR1"/>
    <mergeCell ref="C4:C10"/>
    <mergeCell ref="D4:D10"/>
    <mergeCell ref="E4:J4"/>
    <mergeCell ref="K4:K10"/>
    <mergeCell ref="L4:L10"/>
    <mergeCell ref="M4:M10"/>
    <mergeCell ref="N4:N10"/>
    <mergeCell ref="AG4:AG10"/>
    <mergeCell ref="AN5:AN10"/>
    <mergeCell ref="F6:F10"/>
    <mergeCell ref="G6:I6"/>
    <mergeCell ref="AJ6:AJ10"/>
    <mergeCell ref="AK6:AM6"/>
    <mergeCell ref="AH4:AH10"/>
    <mergeCell ref="AI4:AN4"/>
    <mergeCell ref="AO4:AO10"/>
    <mergeCell ref="T7:T9"/>
    <mergeCell ref="E5:E10"/>
    <mergeCell ref="F5:I5"/>
    <mergeCell ref="AM7:AM10"/>
    <mergeCell ref="U9:V9"/>
    <mergeCell ref="AP4:AP10"/>
    <mergeCell ref="U7:AB8"/>
    <mergeCell ref="AK7:AK10"/>
    <mergeCell ref="AL7:AL10"/>
    <mergeCell ref="U25:V25"/>
    <mergeCell ref="W25:X25"/>
    <mergeCell ref="Y25:Z25"/>
    <mergeCell ref="AK25:AK28"/>
    <mergeCell ref="AQ4:AQ10"/>
    <mergeCell ref="W9:X9"/>
    <mergeCell ref="Y9:Z9"/>
    <mergeCell ref="AQ22:AQ28"/>
    <mergeCell ref="AM25:AM28"/>
  </mergeCells>
  <pageMargins left="0.19685039370078741" right="0.19685039370078741" top="0" bottom="0" header="0.31496062992125984" footer="0.31496062992125984"/>
  <pageSetup paperSize="9" orientation="landscape" r:id="rId1"/>
  <rowBreaks count="4" manualBreakCount="4">
    <brk id="44" max="16383" man="1"/>
    <brk id="88" max="16383" man="1"/>
    <brk id="126" max="16383" man="1"/>
    <brk id="16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Normal="100" zoomScaleSheetLayoutView="110" workbookViewId="0">
      <selection activeCell="E51" sqref="E51"/>
    </sheetView>
  </sheetViews>
  <sheetFormatPr defaultRowHeight="15" x14ac:dyDescent="0.25"/>
  <cols>
    <col min="1" max="1" width="3.85546875" style="45" customWidth="1"/>
    <col min="2" max="2" width="4.5703125" style="45" customWidth="1"/>
    <col min="3" max="3" width="46.140625" style="1" customWidth="1"/>
    <col min="4" max="4" width="8.5703125" style="1" customWidth="1"/>
    <col min="5" max="5" width="9.140625" style="47"/>
    <col min="6" max="6" width="7.140625" style="47" customWidth="1"/>
    <col min="7" max="7" width="7.28515625" style="47" customWidth="1"/>
    <col min="8" max="10" width="4.42578125" style="47" customWidth="1"/>
    <col min="11" max="11" width="5.5703125" style="47" customWidth="1"/>
    <col min="12" max="12" width="7" style="47" customWidth="1"/>
    <col min="13" max="13" width="7.7109375" style="47" customWidth="1"/>
    <col min="14" max="14" width="9.140625" style="47"/>
    <col min="15" max="15" width="6.7109375" style="47" customWidth="1"/>
    <col min="16" max="16" width="3.85546875" style="9" customWidth="1"/>
    <col min="17" max="17" width="7" style="9" customWidth="1"/>
    <col min="18" max="18" width="7.42578125" style="9" customWidth="1"/>
    <col min="19" max="19" width="9.140625" style="9"/>
    <col min="20" max="20" width="7.140625" style="9" customWidth="1"/>
    <col min="21" max="21" width="7.28515625" style="9" customWidth="1"/>
    <col min="22" max="23" width="4.42578125" style="9" customWidth="1"/>
    <col min="24" max="24" width="20.140625" style="9" customWidth="1"/>
    <col min="25" max="25" width="8.28515625" style="9" customWidth="1"/>
    <col min="26" max="26" width="7" style="9" customWidth="1"/>
    <col min="27" max="27" width="11" style="9" customWidth="1"/>
    <col min="28" max="29" width="9.140625" style="9"/>
    <col min="30" max="30" width="3.85546875" style="9" customWidth="1"/>
    <col min="31" max="31" width="4.5703125" style="9" customWidth="1"/>
    <col min="32" max="32" width="33.28515625" style="9" customWidth="1"/>
    <col min="33" max="33" width="9.140625" style="9"/>
    <col min="34" max="34" width="7.140625" style="9" customWidth="1"/>
    <col min="35" max="35" width="7.28515625" style="9" customWidth="1"/>
    <col min="36" max="38" width="4.42578125" style="9" customWidth="1"/>
    <col min="39" max="39" width="5.5703125" style="9" customWidth="1"/>
    <col min="40" max="40" width="7" style="9" customWidth="1"/>
    <col min="41" max="42" width="9.140625" style="9"/>
    <col min="43" max="16384" width="9.140625" style="47"/>
  </cols>
  <sheetData>
    <row r="1" spans="1:42" x14ac:dyDescent="0.25">
      <c r="C1" s="1201" t="s">
        <v>245</v>
      </c>
      <c r="D1" s="1201"/>
      <c r="E1" s="1201"/>
      <c r="F1" s="1201"/>
      <c r="G1" s="1201"/>
      <c r="H1" s="1201"/>
      <c r="I1" s="1201"/>
      <c r="J1" s="1201"/>
      <c r="K1" s="1201"/>
      <c r="L1" s="1201"/>
      <c r="M1" s="1201"/>
      <c r="N1" s="1201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</row>
    <row r="2" spans="1:42" x14ac:dyDescent="0.25">
      <c r="C2" s="1" t="s">
        <v>50</v>
      </c>
      <c r="O2" s="47" t="s">
        <v>289</v>
      </c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</row>
    <row r="3" spans="1:42" ht="15" customHeight="1" x14ac:dyDescent="0.25">
      <c r="C3" s="1202" t="s">
        <v>0</v>
      </c>
      <c r="D3" s="1205" t="s">
        <v>74</v>
      </c>
      <c r="E3" s="1208" t="s">
        <v>75</v>
      </c>
      <c r="F3" s="1209" t="s">
        <v>2</v>
      </c>
      <c r="G3" s="1209"/>
      <c r="H3" s="1209"/>
      <c r="I3" s="1209"/>
      <c r="J3" s="1209"/>
      <c r="K3" s="1210"/>
      <c r="L3" s="1208" t="s">
        <v>3</v>
      </c>
      <c r="M3" s="1208" t="s">
        <v>4</v>
      </c>
      <c r="N3" s="1208" t="s">
        <v>5</v>
      </c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</row>
    <row r="4" spans="1:42" x14ac:dyDescent="0.25">
      <c r="C4" s="1203"/>
      <c r="D4" s="1206"/>
      <c r="E4" s="1208"/>
      <c r="F4" s="1208" t="s">
        <v>6</v>
      </c>
      <c r="G4" s="1211" t="s">
        <v>7</v>
      </c>
      <c r="H4" s="1211"/>
      <c r="I4" s="1211"/>
      <c r="J4" s="1211"/>
      <c r="K4" s="1208" t="s">
        <v>8</v>
      </c>
      <c r="L4" s="1208"/>
      <c r="M4" s="1208"/>
      <c r="N4" s="1208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</row>
    <row r="5" spans="1:42" x14ac:dyDescent="0.25">
      <c r="C5" s="1203"/>
      <c r="D5" s="1206"/>
      <c r="E5" s="1208"/>
      <c r="F5" s="1210"/>
      <c r="G5" s="1208" t="s">
        <v>9</v>
      </c>
      <c r="H5" s="1209" t="s">
        <v>10</v>
      </c>
      <c r="I5" s="1210"/>
      <c r="J5" s="1210"/>
      <c r="K5" s="1210"/>
      <c r="L5" s="1208"/>
      <c r="M5" s="1208"/>
      <c r="N5" s="1208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</row>
    <row r="6" spans="1:42" x14ac:dyDescent="0.25">
      <c r="C6" s="1203"/>
      <c r="D6" s="1206"/>
      <c r="E6" s="1208"/>
      <c r="F6" s="1210"/>
      <c r="G6" s="1212"/>
      <c r="H6" s="1208" t="s">
        <v>11</v>
      </c>
      <c r="I6" s="1208" t="s">
        <v>12</v>
      </c>
      <c r="J6" s="1208" t="s">
        <v>13</v>
      </c>
      <c r="K6" s="1210"/>
      <c r="L6" s="1208"/>
      <c r="M6" s="1208"/>
      <c r="N6" s="1208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</row>
    <row r="7" spans="1:42" x14ac:dyDescent="0.25">
      <c r="C7" s="1203"/>
      <c r="D7" s="1206"/>
      <c r="E7" s="1208"/>
      <c r="F7" s="1210"/>
      <c r="G7" s="1212"/>
      <c r="H7" s="1208"/>
      <c r="I7" s="1208"/>
      <c r="J7" s="1208"/>
      <c r="K7" s="1210"/>
      <c r="L7" s="1208"/>
      <c r="M7" s="1208"/>
      <c r="N7" s="1208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</row>
    <row r="8" spans="1:42" x14ac:dyDescent="0.25">
      <c r="C8" s="1203"/>
      <c r="D8" s="1206"/>
      <c r="E8" s="1208"/>
      <c r="F8" s="1210"/>
      <c r="G8" s="1212"/>
      <c r="H8" s="1208"/>
      <c r="I8" s="1208"/>
      <c r="J8" s="1208"/>
      <c r="K8" s="1210"/>
      <c r="L8" s="1208"/>
      <c r="M8" s="1208"/>
      <c r="N8" s="1208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</row>
    <row r="9" spans="1:42" x14ac:dyDescent="0.25">
      <c r="C9" s="1204"/>
      <c r="D9" s="1207"/>
      <c r="E9" s="1208"/>
      <c r="F9" s="1210"/>
      <c r="G9" s="1212"/>
      <c r="H9" s="1208"/>
      <c r="I9" s="1208"/>
      <c r="J9" s="1208"/>
      <c r="K9" s="1210"/>
      <c r="L9" s="1208"/>
      <c r="M9" s="1208"/>
      <c r="N9" s="1208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</row>
    <row r="10" spans="1:42" x14ac:dyDescent="0.25">
      <c r="A10" s="45" t="s">
        <v>16</v>
      </c>
      <c r="B10" s="45" t="s">
        <v>14</v>
      </c>
      <c r="C10" s="141" t="s">
        <v>224</v>
      </c>
      <c r="D10" s="142">
        <v>10</v>
      </c>
      <c r="E10" s="260"/>
      <c r="F10" s="261"/>
      <c r="G10" s="262"/>
      <c r="H10" s="260"/>
      <c r="I10" s="260"/>
      <c r="J10" s="260"/>
      <c r="K10" s="261"/>
      <c r="L10" s="260"/>
      <c r="M10" s="260"/>
      <c r="N10" s="260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</row>
    <row r="11" spans="1:42" ht="27" customHeight="1" x14ac:dyDescent="0.25">
      <c r="A11" s="45" t="s">
        <v>16</v>
      </c>
      <c r="B11" s="45" t="s">
        <v>31</v>
      </c>
      <c r="C11" s="118" t="s">
        <v>46</v>
      </c>
      <c r="D11" s="145">
        <v>1</v>
      </c>
      <c r="E11" s="145">
        <v>2</v>
      </c>
      <c r="F11" s="122">
        <f>E11*30</f>
        <v>60</v>
      </c>
      <c r="G11" s="122">
        <f>H11+I11+J11</f>
        <v>30</v>
      </c>
      <c r="H11" s="122">
        <v>15</v>
      </c>
      <c r="I11" s="122"/>
      <c r="J11" s="122">
        <v>15</v>
      </c>
      <c r="K11" s="122">
        <f>F11-G11</f>
        <v>30</v>
      </c>
      <c r="L11" s="121">
        <f>G11/15</f>
        <v>2</v>
      </c>
      <c r="M11" s="122" t="s">
        <v>16</v>
      </c>
      <c r="N11" s="121">
        <f>G11/F11*100</f>
        <v>50</v>
      </c>
      <c r="O11" s="47" t="s">
        <v>83</v>
      </c>
      <c r="R11" s="58"/>
      <c r="T11" s="9" t="s">
        <v>82</v>
      </c>
      <c r="AN11" s="47"/>
      <c r="AO11" s="47"/>
      <c r="AP11" s="47"/>
    </row>
    <row r="12" spans="1:42" x14ac:dyDescent="0.25">
      <c r="A12" s="45" t="s">
        <v>16</v>
      </c>
      <c r="B12" s="45" t="s">
        <v>14</v>
      </c>
      <c r="C12" s="118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47" t="s">
        <v>68</v>
      </c>
      <c r="P12" s="135"/>
      <c r="Q12" s="135"/>
      <c r="R12" s="139" t="s">
        <v>56</v>
      </c>
      <c r="S12" s="146">
        <f>E21+E25+E26+E45</f>
        <v>9</v>
      </c>
      <c r="T12" s="147">
        <f>E11+E21+E25+E26+E40+E45+E67</f>
        <v>15</v>
      </c>
      <c r="U12" s="135"/>
      <c r="V12" s="139"/>
      <c r="W12" s="139"/>
      <c r="X12" s="139"/>
      <c r="Y12" s="139" t="s">
        <v>221</v>
      </c>
      <c r="Z12" s="139" t="s">
        <v>222</v>
      </c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47"/>
      <c r="AO12" s="47"/>
      <c r="AP12" s="47"/>
    </row>
    <row r="13" spans="1:42" x14ac:dyDescent="0.25">
      <c r="A13" s="148" t="s">
        <v>16</v>
      </c>
      <c r="B13" s="149" t="s">
        <v>14</v>
      </c>
      <c r="C13" s="119" t="s">
        <v>52</v>
      </c>
      <c r="D13" s="17"/>
      <c r="E13" s="7"/>
      <c r="F13" s="8"/>
      <c r="G13" s="8"/>
      <c r="H13" s="8"/>
      <c r="I13" s="8"/>
      <c r="J13" s="8"/>
      <c r="K13" s="8"/>
      <c r="L13" s="7"/>
      <c r="M13" s="8"/>
      <c r="N13" s="7"/>
      <c r="P13" s="135"/>
      <c r="Q13" s="135"/>
      <c r="R13" s="139" t="s">
        <v>59</v>
      </c>
      <c r="S13" s="146">
        <f>E15+E22</f>
        <v>3</v>
      </c>
      <c r="T13" s="139">
        <v>3.5</v>
      </c>
      <c r="U13" s="135"/>
      <c r="V13" s="8"/>
      <c r="W13" s="8"/>
      <c r="X13" s="46" t="s">
        <v>47</v>
      </c>
      <c r="Y13" s="139"/>
      <c r="Z13" s="139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47"/>
      <c r="AO13" s="47"/>
      <c r="AP13" s="47"/>
    </row>
    <row r="14" spans="1:42" x14ac:dyDescent="0.25">
      <c r="A14" s="148" t="s">
        <v>16</v>
      </c>
      <c r="B14" s="149" t="s">
        <v>14</v>
      </c>
      <c r="C14" s="118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35"/>
      <c r="Q14" s="135"/>
      <c r="R14" s="139" t="s">
        <v>68</v>
      </c>
      <c r="S14" s="146">
        <f>E12+E41</f>
        <v>4</v>
      </c>
      <c r="T14" s="139">
        <v>4.5</v>
      </c>
      <c r="U14" s="135"/>
      <c r="V14" s="8" t="s">
        <v>16</v>
      </c>
      <c r="W14" s="8" t="s">
        <v>14</v>
      </c>
      <c r="X14" s="46" t="s">
        <v>41</v>
      </c>
      <c r="Y14" s="138">
        <f>SUMIFS(E$11:E$28,A$11:A$28,$A$115,B$11:B$28,$B$115)</f>
        <v>14</v>
      </c>
      <c r="Z14" s="139">
        <f>SUMIFS(D$10:D$28,A$10:A$28,$A$115,B$10:B$28,$B$115)</f>
        <v>42.5</v>
      </c>
      <c r="AA14" s="133">
        <f>D12+D14+D15+D17+D47+D20+D21+D22+D24+D25+D26</f>
        <v>34.5</v>
      </c>
      <c r="AB14" s="133">
        <f>E12+E14+E15+E17+E47+E20+E21+E22+E24+E25+E26</f>
        <v>17</v>
      </c>
      <c r="AC14" s="135"/>
      <c r="AD14" s="135"/>
      <c r="AE14" s="133">
        <f>E12+E14+E15</f>
        <v>3.5</v>
      </c>
      <c r="AF14" s="135"/>
      <c r="AG14" s="135"/>
      <c r="AH14" s="135"/>
      <c r="AI14" s="135"/>
      <c r="AJ14" s="135"/>
      <c r="AK14" s="135"/>
      <c r="AL14" s="135"/>
      <c r="AM14" s="135"/>
      <c r="AN14" s="47"/>
      <c r="AO14" s="47"/>
      <c r="AP14" s="47"/>
    </row>
    <row r="15" spans="1:42" x14ac:dyDescent="0.25">
      <c r="A15" s="148" t="s">
        <v>16</v>
      </c>
      <c r="B15" s="149" t="s">
        <v>14</v>
      </c>
      <c r="C15" s="118" t="s">
        <v>80</v>
      </c>
      <c r="D15" s="51">
        <v>1</v>
      </c>
      <c r="E15" s="52">
        <v>1.5</v>
      </c>
      <c r="F15" s="8">
        <f>E15*30</f>
        <v>45</v>
      </c>
      <c r="G15" s="8">
        <f t="shared" ref="G15" si="0"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47" t="s">
        <v>59</v>
      </c>
      <c r="P15" s="135"/>
      <c r="Q15" s="135"/>
      <c r="R15" s="139" t="s">
        <v>78</v>
      </c>
      <c r="S15" s="146">
        <f>E19+E27+E46+E52+E48+E51+E18+E53+E68+E69+E70+E71+E72+E73+E74+E75+E76+E93+E94+E95+E96+E97+E100+E101+E102</f>
        <v>76.5</v>
      </c>
      <c r="T15" s="139">
        <v>82</v>
      </c>
      <c r="U15" s="135"/>
      <c r="V15" s="8" t="s">
        <v>16</v>
      </c>
      <c r="W15" s="8" t="s">
        <v>31</v>
      </c>
      <c r="X15" s="46" t="s">
        <v>42</v>
      </c>
      <c r="Y15" s="138">
        <f>SUMIFS(E$11:E$28,A$11:A$28,$A$116,B$11:B$28,$B$116)</f>
        <v>2</v>
      </c>
      <c r="Z15" s="138">
        <f>SUMIFS(D$11:D$28,A$11:A$28,$A$116,B$11:B$28,$B$116)</f>
        <v>1</v>
      </c>
      <c r="AA15" s="134">
        <f>D11</f>
        <v>1</v>
      </c>
      <c r="AB15" s="134">
        <f>E11</f>
        <v>2</v>
      </c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47"/>
      <c r="AO15" s="47"/>
      <c r="AP15" s="47"/>
    </row>
    <row r="16" spans="1:42" x14ac:dyDescent="0.25">
      <c r="A16" s="136" t="s">
        <v>16</v>
      </c>
      <c r="B16" s="137" t="s">
        <v>14</v>
      </c>
      <c r="C16" s="119" t="s">
        <v>79</v>
      </c>
      <c r="D16" s="17"/>
      <c r="E16" s="7"/>
      <c r="F16" s="8"/>
      <c r="G16" s="8"/>
      <c r="H16" s="8"/>
      <c r="I16" s="8"/>
      <c r="J16" s="8"/>
      <c r="K16" s="8"/>
      <c r="L16" s="7"/>
      <c r="M16" s="8"/>
      <c r="N16" s="7"/>
      <c r="P16" s="135"/>
      <c r="Q16" s="135"/>
      <c r="R16" s="139" t="s">
        <v>57</v>
      </c>
      <c r="S16" s="146">
        <f>E28</f>
        <v>3</v>
      </c>
      <c r="T16" s="139">
        <v>3</v>
      </c>
      <c r="U16" s="135"/>
      <c r="V16" s="8"/>
      <c r="W16" s="8"/>
      <c r="X16" s="46" t="s">
        <v>48</v>
      </c>
      <c r="Y16" s="138"/>
      <c r="Z16" s="139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47"/>
      <c r="AO16" s="47"/>
      <c r="AP16" s="47"/>
    </row>
    <row r="17" spans="1:42" x14ac:dyDescent="0.25">
      <c r="A17" s="136" t="s">
        <v>16</v>
      </c>
      <c r="B17" s="137" t="s">
        <v>14</v>
      </c>
      <c r="C17" s="153" t="s">
        <v>19</v>
      </c>
      <c r="D17" s="51">
        <v>3</v>
      </c>
      <c r="E17" s="52">
        <v>2</v>
      </c>
      <c r="F17" s="143">
        <f t="shared" ref="F17:F18" si="1">E17*30</f>
        <v>60</v>
      </c>
      <c r="G17" s="143">
        <f t="shared" ref="G17:G18" si="2">H17+I17+J17</f>
        <v>30</v>
      </c>
      <c r="H17" s="143">
        <v>15</v>
      </c>
      <c r="I17" s="143"/>
      <c r="J17" s="143">
        <v>15</v>
      </c>
      <c r="K17" s="143">
        <f t="shared" ref="K17:K18" si="3">F17-G17</f>
        <v>30</v>
      </c>
      <c r="L17" s="128">
        <f t="shared" ref="L17" si="4">G17/15</f>
        <v>2</v>
      </c>
      <c r="M17" s="143" t="s">
        <v>18</v>
      </c>
      <c r="N17" s="128">
        <f t="shared" ref="N17:N18" si="5">G17/F17*100</f>
        <v>50</v>
      </c>
      <c r="O17" s="47" t="s">
        <v>69</v>
      </c>
      <c r="P17" s="135"/>
      <c r="Q17" s="135"/>
      <c r="R17" s="139" t="s">
        <v>58</v>
      </c>
      <c r="S17" s="146">
        <f>E50</f>
        <v>3</v>
      </c>
      <c r="T17" s="139">
        <v>3</v>
      </c>
      <c r="U17" s="135"/>
      <c r="V17" s="8" t="s">
        <v>13</v>
      </c>
      <c r="W17" s="8" t="s">
        <v>14</v>
      </c>
      <c r="X17" s="46" t="s">
        <v>41</v>
      </c>
      <c r="Y17" s="138">
        <f>SUMIFS(E$11:E$28,A$11:A$28,$A$118,B$11:B$28,$B$118)</f>
        <v>11</v>
      </c>
      <c r="Z17" s="139">
        <f>SUMIFS(D$11:D$28,A$11:A$28,$A$118,B$11:B$28,$B$118)</f>
        <v>11.5</v>
      </c>
      <c r="AA17" s="135">
        <f>D19+D23+D27+D28</f>
        <v>11.5</v>
      </c>
      <c r="AB17" s="135">
        <f>E19+E23+E27+E28</f>
        <v>11</v>
      </c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47"/>
      <c r="AO17" s="47"/>
      <c r="AP17" s="47"/>
    </row>
    <row r="18" spans="1:42" x14ac:dyDescent="0.25">
      <c r="A18" s="173" t="s">
        <v>13</v>
      </c>
      <c r="B18" s="173" t="s">
        <v>31</v>
      </c>
      <c r="C18" s="178" t="s">
        <v>232</v>
      </c>
      <c r="D18" s="174">
        <v>2</v>
      </c>
      <c r="E18" s="174">
        <v>3</v>
      </c>
      <c r="F18" s="175">
        <f t="shared" si="1"/>
        <v>90</v>
      </c>
      <c r="G18" s="175">
        <f t="shared" si="2"/>
        <v>45</v>
      </c>
      <c r="H18" s="175">
        <v>15</v>
      </c>
      <c r="I18" s="175"/>
      <c r="J18" s="175">
        <v>30</v>
      </c>
      <c r="K18" s="175">
        <f t="shared" si="3"/>
        <v>45</v>
      </c>
      <c r="L18" s="174">
        <v>3</v>
      </c>
      <c r="M18" s="175" t="s">
        <v>29</v>
      </c>
      <c r="N18" s="174">
        <f t="shared" si="5"/>
        <v>50</v>
      </c>
      <c r="O18" s="176" t="s">
        <v>56</v>
      </c>
      <c r="P18" s="177"/>
      <c r="AN18" s="47"/>
      <c r="AO18" s="47"/>
      <c r="AP18" s="47"/>
    </row>
    <row r="19" spans="1:42" x14ac:dyDescent="0.25">
      <c r="A19" s="45" t="s">
        <v>13</v>
      </c>
      <c r="B19" s="45" t="s">
        <v>14</v>
      </c>
      <c r="C19" s="153" t="s">
        <v>37</v>
      </c>
      <c r="D19" s="128">
        <v>2</v>
      </c>
      <c r="E19" s="128">
        <v>3</v>
      </c>
      <c r="F19" s="143">
        <f>E19*30</f>
        <v>90</v>
      </c>
      <c r="G19" s="143">
        <f>H19+I19+J19</f>
        <v>45</v>
      </c>
      <c r="H19" s="143">
        <v>30</v>
      </c>
      <c r="I19" s="143"/>
      <c r="J19" s="143">
        <v>15</v>
      </c>
      <c r="K19" s="143">
        <f>F19-G19</f>
        <v>45</v>
      </c>
      <c r="L19" s="128">
        <f>G19/15</f>
        <v>3</v>
      </c>
      <c r="M19" s="8" t="s">
        <v>18</v>
      </c>
      <c r="N19" s="7">
        <f>G19/F19*100</f>
        <v>50</v>
      </c>
      <c r="O19" s="47" t="s">
        <v>78</v>
      </c>
      <c r="P19" s="135"/>
      <c r="Q19" s="135"/>
      <c r="R19" s="139" t="s">
        <v>71</v>
      </c>
      <c r="S19" s="147">
        <f>E91</f>
        <v>1</v>
      </c>
      <c r="T19" s="139">
        <v>1</v>
      </c>
      <c r="U19" s="135"/>
      <c r="V19" s="139"/>
      <c r="W19" s="139"/>
      <c r="X19" s="139"/>
      <c r="Y19" s="138">
        <f ca="1">SUM(Y14:Y53)</f>
        <v>32</v>
      </c>
      <c r="Z19" s="138">
        <f ca="1">SUM(Z14:Z53)</f>
        <v>55</v>
      </c>
      <c r="AA19" s="133">
        <f ca="1">SUM(AA14:AA53)</f>
        <v>45</v>
      </c>
      <c r="AB19" s="133">
        <f ca="1">SUM(AB14:AB53)</f>
        <v>32</v>
      </c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47"/>
      <c r="AO19" s="47"/>
      <c r="AP19" s="47"/>
    </row>
    <row r="20" spans="1:42" x14ac:dyDescent="0.25">
      <c r="A20" s="45" t="s">
        <v>16</v>
      </c>
      <c r="B20" s="45" t="s">
        <v>14</v>
      </c>
      <c r="C20" s="118" t="s">
        <v>21</v>
      </c>
      <c r="D20" s="168">
        <v>4</v>
      </c>
      <c r="E20" s="167">
        <v>1</v>
      </c>
      <c r="F20" s="143">
        <f t="shared" ref="F20:F21" si="6">E20*30</f>
        <v>30</v>
      </c>
      <c r="G20" s="143">
        <f t="shared" ref="G20:G21" si="7">H20+I20+J20</f>
        <v>22</v>
      </c>
      <c r="H20" s="143">
        <v>15</v>
      </c>
      <c r="I20" s="143"/>
      <c r="J20" s="143">
        <v>7</v>
      </c>
      <c r="K20" s="143">
        <f t="shared" ref="K20:K21" si="8">F20-G20</f>
        <v>8</v>
      </c>
      <c r="L20" s="128">
        <f>G20/15</f>
        <v>1.4666666666666666</v>
      </c>
      <c r="M20" s="143" t="s">
        <v>16</v>
      </c>
      <c r="N20" s="128">
        <f t="shared" ref="N20:N21" si="9">G20/F20*100</f>
        <v>73.333333333333329</v>
      </c>
      <c r="O20" s="200" t="s">
        <v>59</v>
      </c>
      <c r="P20" s="135"/>
      <c r="Q20" s="135"/>
      <c r="R20" s="139" t="s">
        <v>69</v>
      </c>
      <c r="S20" s="146">
        <f>E47</f>
        <v>3</v>
      </c>
      <c r="T20" s="139">
        <v>5</v>
      </c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47"/>
      <c r="AO20" s="47"/>
      <c r="AP20" s="47"/>
    </row>
    <row r="21" spans="1:42" x14ac:dyDescent="0.25">
      <c r="A21" s="45" t="s">
        <v>16</v>
      </c>
      <c r="B21" s="45" t="s">
        <v>14</v>
      </c>
      <c r="C21" s="153" t="s">
        <v>61</v>
      </c>
      <c r="D21" s="154"/>
      <c r="E21" s="128">
        <v>1</v>
      </c>
      <c r="F21" s="143">
        <f t="shared" si="6"/>
        <v>30</v>
      </c>
      <c r="G21" s="143">
        <f t="shared" si="7"/>
        <v>15</v>
      </c>
      <c r="H21" s="143">
        <v>8</v>
      </c>
      <c r="I21" s="143"/>
      <c r="J21" s="143">
        <v>7</v>
      </c>
      <c r="K21" s="143">
        <f t="shared" si="8"/>
        <v>15</v>
      </c>
      <c r="L21" s="128">
        <f t="shared" ref="L21" si="10">G21/15</f>
        <v>1</v>
      </c>
      <c r="M21" s="143" t="s">
        <v>16</v>
      </c>
      <c r="N21" s="128">
        <f t="shared" si="9"/>
        <v>50</v>
      </c>
      <c r="O21" s="47" t="s">
        <v>56</v>
      </c>
      <c r="P21" s="135"/>
      <c r="Q21" s="135"/>
      <c r="R21" s="139"/>
      <c r="S21" s="146">
        <f>S12+S13+S14+S15+S16+S17+S47+S19+S20</f>
        <v>111.5</v>
      </c>
      <c r="T21" s="146">
        <f>T12+T13+T14+T15+T16+T17+T47+T19+T20</f>
        <v>120</v>
      </c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47"/>
      <c r="AO21" s="47"/>
      <c r="AP21" s="47"/>
    </row>
    <row r="22" spans="1:42" x14ac:dyDescent="0.25">
      <c r="A22" s="45" t="s">
        <v>16</v>
      </c>
      <c r="B22" s="45" t="s">
        <v>14</v>
      </c>
      <c r="C22" s="118" t="s">
        <v>30</v>
      </c>
      <c r="D22" s="51">
        <v>2.5</v>
      </c>
      <c r="E22" s="52">
        <v>1.5</v>
      </c>
      <c r="F22" s="8">
        <f>E22*30</f>
        <v>45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23</v>
      </c>
      <c r="L22" s="7">
        <f>G22/15</f>
        <v>1.4666666666666666</v>
      </c>
      <c r="M22" s="8" t="s">
        <v>16</v>
      </c>
      <c r="N22" s="7">
        <f>G22/F22*100</f>
        <v>48.888888888888886</v>
      </c>
      <c r="O22" s="47" t="s">
        <v>59</v>
      </c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47"/>
      <c r="AO22" s="47"/>
      <c r="AP22" s="47"/>
    </row>
    <row r="23" spans="1:42" x14ac:dyDescent="0.25">
      <c r="A23" s="45" t="s">
        <v>13</v>
      </c>
      <c r="B23" s="45" t="s">
        <v>14</v>
      </c>
      <c r="C23" s="118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47"/>
      <c r="AO23" s="47"/>
      <c r="AP23" s="47"/>
    </row>
    <row r="24" spans="1:42" x14ac:dyDescent="0.25">
      <c r="A24" s="45" t="s">
        <v>16</v>
      </c>
      <c r="B24" s="45" t="s">
        <v>14</v>
      </c>
      <c r="C24" s="118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47"/>
      <c r="AO24" s="47"/>
      <c r="AP24" s="47"/>
    </row>
    <row r="25" spans="1:42" x14ac:dyDescent="0.25">
      <c r="A25" s="45" t="s">
        <v>16</v>
      </c>
      <c r="B25" s="45" t="s">
        <v>14</v>
      </c>
      <c r="C25" s="118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47" t="s">
        <v>56</v>
      </c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47"/>
      <c r="AO25" s="47"/>
      <c r="AP25" s="47"/>
    </row>
    <row r="26" spans="1:42" s="5" customFormat="1" x14ac:dyDescent="0.25">
      <c r="A26" s="44" t="s">
        <v>16</v>
      </c>
      <c r="B26" s="44" t="s">
        <v>14</v>
      </c>
      <c r="C26" s="153" t="s">
        <v>62</v>
      </c>
      <c r="D26" s="155">
        <v>3</v>
      </c>
      <c r="E26" s="156">
        <v>3</v>
      </c>
      <c r="F26" s="157">
        <f>E26*30</f>
        <v>90</v>
      </c>
      <c r="G26" s="157">
        <f>H26+I26+J26</f>
        <v>60</v>
      </c>
      <c r="H26" s="157">
        <v>30</v>
      </c>
      <c r="I26" s="157"/>
      <c r="J26" s="157">
        <v>30</v>
      </c>
      <c r="K26" s="157">
        <f>F26-G26</f>
        <v>30</v>
      </c>
      <c r="L26" s="156">
        <f>G26/15</f>
        <v>4</v>
      </c>
      <c r="M26" s="157" t="s">
        <v>29</v>
      </c>
      <c r="N26" s="156">
        <f>G26/F26*100</f>
        <v>66.666666666666657</v>
      </c>
      <c r="O26" s="43" t="s">
        <v>56</v>
      </c>
      <c r="P26" s="150"/>
      <c r="Q26" s="151"/>
      <c r="R26" s="152">
        <f>E21+E25+E26+E45</f>
        <v>9</v>
      </c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43"/>
      <c r="AO26" s="43"/>
      <c r="AP26" s="43"/>
    </row>
    <row r="27" spans="1:42" s="5" customFormat="1" x14ac:dyDescent="0.25">
      <c r="A27" s="44" t="s">
        <v>13</v>
      </c>
      <c r="B27" s="44" t="s">
        <v>14</v>
      </c>
      <c r="C27" s="118" t="s">
        <v>225</v>
      </c>
      <c r="D27" s="46">
        <v>2</v>
      </c>
      <c r="E27" s="158">
        <v>5</v>
      </c>
      <c r="F27" s="159">
        <f t="shared" ref="F27" si="11">E27*30</f>
        <v>150</v>
      </c>
      <c r="G27" s="159">
        <f t="shared" ref="G27" si="12">H27+I27+J27</f>
        <v>60</v>
      </c>
      <c r="H27" s="159">
        <v>30</v>
      </c>
      <c r="I27" s="159"/>
      <c r="J27" s="159">
        <v>30</v>
      </c>
      <c r="K27" s="159">
        <f t="shared" ref="K27" si="13">F27-G27</f>
        <v>90</v>
      </c>
      <c r="L27" s="158">
        <f t="shared" ref="L27" si="14">G27/15</f>
        <v>4</v>
      </c>
      <c r="M27" s="159" t="s">
        <v>18</v>
      </c>
      <c r="N27" s="158">
        <f t="shared" ref="N27" si="15">G27/F27*100</f>
        <v>40</v>
      </c>
      <c r="O27" s="43" t="s">
        <v>56</v>
      </c>
      <c r="P27" s="135"/>
      <c r="Q27" s="151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43"/>
      <c r="AO27" s="43"/>
      <c r="AP27" s="43"/>
    </row>
    <row r="28" spans="1:42" s="5" customFormat="1" ht="15.75" thickBot="1" x14ac:dyDescent="0.3">
      <c r="A28" s="44" t="s">
        <v>13</v>
      </c>
      <c r="B28" s="44" t="s">
        <v>14</v>
      </c>
      <c r="C28" s="129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3" t="s">
        <v>57</v>
      </c>
      <c r="P28" s="150"/>
      <c r="Q28" s="151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43"/>
      <c r="AO28" s="43"/>
      <c r="AP28" s="43"/>
    </row>
    <row r="29" spans="1:42" ht="15.75" thickBot="1" x14ac:dyDescent="0.3">
      <c r="A29" s="22"/>
      <c r="B29" s="23"/>
      <c r="C29" s="13" t="s">
        <v>23</v>
      </c>
      <c r="D29" s="11">
        <f>SUM(D10:D28)</f>
        <v>57</v>
      </c>
      <c r="E29" s="12">
        <f>SUM(E11:E28)</f>
        <v>30</v>
      </c>
      <c r="F29" s="14"/>
      <c r="G29" s="14"/>
      <c r="H29" s="14"/>
      <c r="I29" s="14"/>
      <c r="J29" s="14"/>
      <c r="K29" s="14"/>
      <c r="L29" s="14">
        <f>SUM(L11:L28)</f>
        <v>30.933333333333334</v>
      </c>
      <c r="M29" s="14"/>
      <c r="N29" s="24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9">
        <v>39</v>
      </c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</row>
    <row r="31" spans="1:42" x14ac:dyDescent="0.25">
      <c r="C31" s="1" t="s">
        <v>24</v>
      </c>
      <c r="R31" s="9">
        <v>37</v>
      </c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</row>
    <row r="32" spans="1:42" x14ac:dyDescent="0.25">
      <c r="C32" s="1202" t="s">
        <v>0</v>
      </c>
      <c r="D32" s="1205" t="s">
        <v>74</v>
      </c>
      <c r="E32" s="1208" t="s">
        <v>1</v>
      </c>
      <c r="F32" s="1209" t="s">
        <v>2</v>
      </c>
      <c r="G32" s="1209"/>
      <c r="H32" s="1209"/>
      <c r="I32" s="1209"/>
      <c r="J32" s="1209"/>
      <c r="K32" s="1210"/>
      <c r="L32" s="1208" t="s">
        <v>3</v>
      </c>
      <c r="M32" s="1208" t="s">
        <v>4</v>
      </c>
      <c r="N32" s="1208" t="s">
        <v>5</v>
      </c>
      <c r="R32" s="9">
        <v>25</v>
      </c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</row>
    <row r="33" spans="1:42" x14ac:dyDescent="0.25">
      <c r="C33" s="1203"/>
      <c r="D33" s="1206"/>
      <c r="E33" s="1208"/>
      <c r="F33" s="1208" t="s">
        <v>6</v>
      </c>
      <c r="G33" s="1211" t="s">
        <v>7</v>
      </c>
      <c r="H33" s="1211"/>
      <c r="I33" s="1211"/>
      <c r="J33" s="1211"/>
      <c r="K33" s="1208" t="s">
        <v>25</v>
      </c>
      <c r="L33" s="1208"/>
      <c r="M33" s="1208"/>
      <c r="N33" s="1208"/>
      <c r="R33" s="9">
        <v>19</v>
      </c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</row>
    <row r="34" spans="1:42" x14ac:dyDescent="0.25">
      <c r="C34" s="1203"/>
      <c r="D34" s="1206"/>
      <c r="E34" s="1208"/>
      <c r="F34" s="1210"/>
      <c r="G34" s="1208" t="s">
        <v>9</v>
      </c>
      <c r="H34" s="1209" t="s">
        <v>10</v>
      </c>
      <c r="I34" s="1210"/>
      <c r="J34" s="1210"/>
      <c r="K34" s="1210"/>
      <c r="L34" s="1208"/>
      <c r="M34" s="1208"/>
      <c r="N34" s="1208"/>
      <c r="R34" s="9">
        <f>SUM(R30:R33)</f>
        <v>120</v>
      </c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</row>
    <row r="35" spans="1:42" x14ac:dyDescent="0.25">
      <c r="C35" s="1203"/>
      <c r="D35" s="1206"/>
      <c r="E35" s="1208"/>
      <c r="F35" s="1210"/>
      <c r="G35" s="1212"/>
      <c r="H35" s="1213" t="s">
        <v>26</v>
      </c>
      <c r="I35" s="1213" t="s">
        <v>27</v>
      </c>
      <c r="J35" s="1213" t="s">
        <v>28</v>
      </c>
      <c r="K35" s="1210"/>
      <c r="L35" s="1208"/>
      <c r="M35" s="1208"/>
      <c r="N35" s="1208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</row>
    <row r="36" spans="1:42" x14ac:dyDescent="0.25">
      <c r="C36" s="1203"/>
      <c r="D36" s="1206"/>
      <c r="E36" s="1208"/>
      <c r="F36" s="1210"/>
      <c r="G36" s="1212"/>
      <c r="H36" s="1213"/>
      <c r="I36" s="1213"/>
      <c r="J36" s="1213"/>
      <c r="K36" s="1210"/>
      <c r="L36" s="1208"/>
      <c r="M36" s="1208"/>
      <c r="N36" s="1208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</row>
    <row r="37" spans="1:42" x14ac:dyDescent="0.25">
      <c r="C37" s="1203"/>
      <c r="D37" s="1206"/>
      <c r="E37" s="1208"/>
      <c r="F37" s="1210"/>
      <c r="G37" s="1212"/>
      <c r="H37" s="1213"/>
      <c r="I37" s="1213"/>
      <c r="J37" s="1213"/>
      <c r="K37" s="1210"/>
      <c r="L37" s="1208"/>
      <c r="M37" s="1208"/>
      <c r="N37" s="1208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</row>
    <row r="38" spans="1:42" ht="15" customHeight="1" x14ac:dyDescent="0.25">
      <c r="C38" s="1204"/>
      <c r="D38" s="1207"/>
      <c r="E38" s="1208"/>
      <c r="F38" s="1210"/>
      <c r="G38" s="1212"/>
      <c r="H38" s="1213"/>
      <c r="I38" s="1213"/>
      <c r="J38" s="1213"/>
      <c r="K38" s="1210"/>
      <c r="L38" s="1208"/>
      <c r="M38" s="1208"/>
      <c r="N38" s="1208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</row>
    <row r="39" spans="1:42" x14ac:dyDescent="0.25">
      <c r="A39" s="160" t="s">
        <v>13</v>
      </c>
      <c r="B39" s="160" t="s">
        <v>14</v>
      </c>
      <c r="C39" s="161" t="s">
        <v>226</v>
      </c>
      <c r="D39" s="162">
        <v>4.5</v>
      </c>
      <c r="E39" s="163"/>
      <c r="F39" s="164"/>
      <c r="G39" s="164"/>
      <c r="H39" s="164"/>
      <c r="I39" s="164"/>
      <c r="J39" s="164"/>
      <c r="K39" s="164"/>
      <c r="L39" s="165"/>
      <c r="M39" s="164"/>
      <c r="N39" s="165"/>
      <c r="AN39" s="47"/>
      <c r="AO39" s="47"/>
      <c r="AP39" s="47"/>
    </row>
    <row r="40" spans="1:42" ht="26.25" x14ac:dyDescent="0.25">
      <c r="A40" s="45" t="s">
        <v>16</v>
      </c>
      <c r="B40" s="45" t="s">
        <v>31</v>
      </c>
      <c r="C40" s="144" t="s">
        <v>36</v>
      </c>
      <c r="D40" s="168">
        <v>2</v>
      </c>
      <c r="E40" s="128">
        <v>2</v>
      </c>
      <c r="F40" s="143">
        <f t="shared" ref="F40" si="16">E40*30</f>
        <v>60</v>
      </c>
      <c r="G40" s="166">
        <f t="shared" ref="G40" si="17">H40+I40+J40</f>
        <v>18</v>
      </c>
      <c r="H40" s="166"/>
      <c r="I40" s="166"/>
      <c r="J40" s="166">
        <v>18</v>
      </c>
      <c r="K40" s="166">
        <f t="shared" ref="K40" si="18">F40-G40</f>
        <v>42</v>
      </c>
      <c r="L40" s="167">
        <f>G40/9</f>
        <v>2</v>
      </c>
      <c r="M40" s="143" t="s">
        <v>16</v>
      </c>
      <c r="N40" s="128">
        <f t="shared" ref="N40" si="19">G40/F40*100</f>
        <v>30</v>
      </c>
      <c r="O40" s="47" t="s">
        <v>83</v>
      </c>
      <c r="P40" s="9" t="s">
        <v>63</v>
      </c>
      <c r="S40" s="9" t="s">
        <v>201</v>
      </c>
      <c r="V40" s="58"/>
      <c r="W40" s="58"/>
      <c r="X40" s="58"/>
      <c r="Y40" s="58" t="s">
        <v>221</v>
      </c>
      <c r="Z40" s="58" t="s">
        <v>222</v>
      </c>
      <c r="AN40" s="47"/>
      <c r="AO40" s="47"/>
      <c r="AP40" s="47"/>
    </row>
    <row r="41" spans="1:42" x14ac:dyDescent="0.25">
      <c r="A41" s="45" t="s">
        <v>16</v>
      </c>
      <c r="B41" s="45" t="s">
        <v>14</v>
      </c>
      <c r="C41" s="118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47" t="s">
        <v>68</v>
      </c>
      <c r="P41" s="9" t="s">
        <v>64</v>
      </c>
      <c r="V41" s="8"/>
      <c r="W41" s="8"/>
      <c r="X41" s="46" t="s">
        <v>47</v>
      </c>
      <c r="Y41" s="123"/>
      <c r="Z41" s="123"/>
      <c r="AN41" s="47"/>
      <c r="AO41" s="47"/>
      <c r="AP41" s="47"/>
    </row>
    <row r="42" spans="1:42" x14ac:dyDescent="0.25">
      <c r="C42" s="119" t="s">
        <v>77</v>
      </c>
      <c r="D42" s="17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6" t="s">
        <v>41</v>
      </c>
      <c r="Y42" s="138">
        <f>SUMIFS(E$39:E$55,A$39:A$55,$A$115,B$39:B$55,$B$115)</f>
        <v>5</v>
      </c>
      <c r="Z42" s="139">
        <f>SUMIFS(D$39:D$55,A$39:A$55,$A$115,B$39:B$55,$B$115)</f>
        <v>7</v>
      </c>
      <c r="AN42" s="47"/>
      <c r="AO42" s="47"/>
      <c r="AP42" s="47"/>
    </row>
    <row r="43" spans="1:42" x14ac:dyDescent="0.25">
      <c r="A43" s="44" t="s">
        <v>16</v>
      </c>
      <c r="B43" s="44" t="s">
        <v>31</v>
      </c>
      <c r="C43" s="204" t="s">
        <v>67</v>
      </c>
      <c r="D43" s="168">
        <v>2.5</v>
      </c>
      <c r="E43" s="167">
        <v>1.5</v>
      </c>
      <c r="F43" s="166">
        <f t="shared" ref="F43" si="20">E43*30</f>
        <v>45</v>
      </c>
      <c r="G43" s="166">
        <f t="shared" ref="G43" si="21">H43+I43+J43</f>
        <v>18</v>
      </c>
      <c r="H43" s="166">
        <v>9</v>
      </c>
      <c r="I43" s="166"/>
      <c r="J43" s="166">
        <v>9</v>
      </c>
      <c r="K43" s="166">
        <f t="shared" ref="K43" si="22">F43-G43</f>
        <v>27</v>
      </c>
      <c r="L43" s="167">
        <f>G43/9</f>
        <v>2</v>
      </c>
      <c r="M43" s="166" t="s">
        <v>16</v>
      </c>
      <c r="N43" s="167">
        <f t="shared" ref="N43" si="23">G43/F43*100</f>
        <v>40</v>
      </c>
      <c r="O43" s="43" t="s">
        <v>58</v>
      </c>
      <c r="P43" t="s">
        <v>63</v>
      </c>
      <c r="Q43" s="9" t="s">
        <v>227</v>
      </c>
      <c r="V43" s="8" t="s">
        <v>16</v>
      </c>
      <c r="W43" s="8" t="s">
        <v>31</v>
      </c>
      <c r="X43" s="46" t="s">
        <v>42</v>
      </c>
      <c r="Y43" s="138">
        <f>SUMIFS(E$39:E$55,A$39:A$55,$A$116,B$39:B$55,$B$116)</f>
        <v>3.5</v>
      </c>
      <c r="Z43" s="138">
        <f>SUMIFS(D$39:D$55,A$39:A$55,$A$116,B$39:B$55,$B$116)</f>
        <v>7.5</v>
      </c>
      <c r="AN43" s="47"/>
      <c r="AO43" s="47"/>
      <c r="AP43" s="47"/>
    </row>
    <row r="44" spans="1:42" x14ac:dyDescent="0.25">
      <c r="A44" s="45" t="s">
        <v>16</v>
      </c>
      <c r="B44" s="45" t="s">
        <v>31</v>
      </c>
      <c r="C44" s="118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5"/>
      <c r="V44" s="8"/>
      <c r="W44" s="8"/>
      <c r="X44" s="46" t="s">
        <v>48</v>
      </c>
      <c r="Y44" s="138"/>
      <c r="Z44" s="139"/>
      <c r="AN44" s="47"/>
      <c r="AO44" s="47"/>
      <c r="AP44" s="47"/>
    </row>
    <row r="45" spans="1:42" x14ac:dyDescent="0.25">
      <c r="A45" s="170" t="s">
        <v>13</v>
      </c>
      <c r="B45" s="170" t="s">
        <v>14</v>
      </c>
      <c r="C45" s="172" t="s">
        <v>38</v>
      </c>
      <c r="D45" s="154">
        <v>2</v>
      </c>
      <c r="E45" s="171">
        <v>3</v>
      </c>
      <c r="F45" s="143">
        <f>E45*30</f>
        <v>90</v>
      </c>
      <c r="G45" s="143">
        <f>H45+I45+J45</f>
        <v>45</v>
      </c>
      <c r="H45" s="143">
        <v>27</v>
      </c>
      <c r="I45" s="143"/>
      <c r="J45" s="143">
        <v>18</v>
      </c>
      <c r="K45" s="143">
        <f>F45-G45</f>
        <v>45</v>
      </c>
      <c r="L45" s="128">
        <f>G45/9</f>
        <v>5</v>
      </c>
      <c r="M45" s="143" t="s">
        <v>18</v>
      </c>
      <c r="N45" s="128">
        <f>G45/F45*100</f>
        <v>50</v>
      </c>
      <c r="O45" s="47" t="s">
        <v>56</v>
      </c>
      <c r="P45" s="9" t="s">
        <v>63</v>
      </c>
      <c r="AN45" s="47"/>
      <c r="AO45" s="47"/>
      <c r="AP45" s="47"/>
    </row>
    <row r="46" spans="1:42" x14ac:dyDescent="0.25">
      <c r="A46" s="173" t="s">
        <v>13</v>
      </c>
      <c r="B46" s="173" t="s">
        <v>14</v>
      </c>
      <c r="C46" s="178" t="s">
        <v>60</v>
      </c>
      <c r="D46" s="174">
        <v>1</v>
      </c>
      <c r="E46" s="174">
        <v>4</v>
      </c>
      <c r="F46" s="175">
        <f>E46*30</f>
        <v>120</v>
      </c>
      <c r="G46" s="175">
        <f>H46+I46+J46</f>
        <v>45</v>
      </c>
      <c r="H46" s="175">
        <v>15</v>
      </c>
      <c r="I46" s="175"/>
      <c r="J46" s="175">
        <v>30</v>
      </c>
      <c r="K46" s="175">
        <f>F46-G46</f>
        <v>75</v>
      </c>
      <c r="L46" s="174">
        <f>G46/9</f>
        <v>5</v>
      </c>
      <c r="M46" s="175" t="s">
        <v>18</v>
      </c>
      <c r="N46" s="174">
        <f>G46/F46*100</f>
        <v>37.5</v>
      </c>
      <c r="O46" s="176" t="s">
        <v>56</v>
      </c>
      <c r="P46" s="177" t="s">
        <v>63</v>
      </c>
      <c r="V46" s="8" t="s">
        <v>13</v>
      </c>
      <c r="W46" s="8" t="s">
        <v>14</v>
      </c>
      <c r="X46" s="46" t="s">
        <v>41</v>
      </c>
      <c r="Y46" s="138">
        <f>SUMIFS(E$39:E$55,A$39:A$55,$A$118,B$39:B$55,$B$118)</f>
        <v>21.5</v>
      </c>
      <c r="Z46" s="139">
        <f>SUMIFS(D$39:D$55,A$39:A$55,$A$118,B$39:B$55,$B$118)</f>
        <v>17.5</v>
      </c>
      <c r="AA46" s="41">
        <f>E46+E48+E45</f>
        <v>8</v>
      </c>
      <c r="AB46" s="41">
        <f>E52+E51+E50+E53</f>
        <v>13.5</v>
      </c>
      <c r="AN46" s="47"/>
      <c r="AO46" s="47"/>
      <c r="AP46" s="47"/>
    </row>
    <row r="47" spans="1:42" x14ac:dyDescent="0.25">
      <c r="A47" s="136" t="s">
        <v>16</v>
      </c>
      <c r="B47" s="137" t="s">
        <v>14</v>
      </c>
      <c r="C47" s="153" t="s">
        <v>33</v>
      </c>
      <c r="D47" s="168">
        <v>2</v>
      </c>
      <c r="E47" s="167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47" t="s">
        <v>69</v>
      </c>
      <c r="P47" s="135"/>
      <c r="Q47" s="135"/>
      <c r="R47" s="139" t="s">
        <v>73</v>
      </c>
      <c r="S47" s="147">
        <f>E11+E40+E67+E90</f>
        <v>9</v>
      </c>
      <c r="T47" s="146">
        <f>E90</f>
        <v>3</v>
      </c>
      <c r="U47" s="135"/>
      <c r="V47" s="8" t="s">
        <v>13</v>
      </c>
      <c r="W47" s="8" t="s">
        <v>31</v>
      </c>
      <c r="X47" s="46" t="s">
        <v>42</v>
      </c>
      <c r="Y47" s="138">
        <f>SUMIFS(E$11:E$28,A$11:A$28,$A$119,B$11:B$28,$B$119)</f>
        <v>3</v>
      </c>
      <c r="Z47" s="139">
        <f>SUMIFS(D$10:D$28,A$10:A$28,$A$119,B$10:B$28,$B$119)</f>
        <v>2</v>
      </c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47"/>
      <c r="AO47" s="47"/>
      <c r="AP47" s="47"/>
    </row>
    <row r="48" spans="1:42" s="28" customFormat="1" ht="29.25" customHeight="1" thickBot="1" x14ac:dyDescent="0.3">
      <c r="A48" s="179" t="s">
        <v>13</v>
      </c>
      <c r="B48" s="179" t="s">
        <v>14</v>
      </c>
      <c r="C48" s="180" t="s">
        <v>228</v>
      </c>
      <c r="D48" s="181"/>
      <c r="E48" s="182">
        <v>1</v>
      </c>
      <c r="F48" s="183">
        <f>E48*30</f>
        <v>30</v>
      </c>
      <c r="G48" s="184">
        <f>H48+I48+J48</f>
        <v>10</v>
      </c>
      <c r="H48" s="183"/>
      <c r="I48" s="183"/>
      <c r="J48" s="183">
        <v>10</v>
      </c>
      <c r="K48" s="183">
        <f>F48-G48</f>
        <v>20</v>
      </c>
      <c r="L48" s="182">
        <v>1</v>
      </c>
      <c r="M48" s="183" t="s">
        <v>29</v>
      </c>
      <c r="N48" s="182">
        <f>G48/F48*100</f>
        <v>33.333333333333329</v>
      </c>
      <c r="O48" s="185" t="s">
        <v>56</v>
      </c>
      <c r="P48" s="186" t="s">
        <v>63</v>
      </c>
      <c r="Q48" s="27"/>
      <c r="R48" s="27">
        <v>6</v>
      </c>
      <c r="S48" s="27"/>
      <c r="T48" s="27"/>
      <c r="U48" s="27"/>
      <c r="V48" s="58"/>
      <c r="W48" s="58"/>
      <c r="X48" s="58"/>
      <c r="Y48" s="138">
        <f ca="1">SUM(Y42:Y52)</f>
        <v>32</v>
      </c>
      <c r="Z48" s="138">
        <f ca="1">SUM(Z42:Z52)</f>
        <v>35</v>
      </c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</row>
    <row r="49" spans="1:42" x14ac:dyDescent="0.25">
      <c r="A49" s="45" t="s">
        <v>13</v>
      </c>
      <c r="B49" s="45" t="s">
        <v>14</v>
      </c>
      <c r="C49" s="118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47"/>
      <c r="AO49" s="47"/>
      <c r="AP49" s="47"/>
    </row>
    <row r="50" spans="1:42" x14ac:dyDescent="0.25">
      <c r="A50" s="170" t="s">
        <v>13</v>
      </c>
      <c r="B50" s="170" t="s">
        <v>14</v>
      </c>
      <c r="C50" s="144" t="s">
        <v>54</v>
      </c>
      <c r="D50" s="154">
        <v>3</v>
      </c>
      <c r="E50" s="128">
        <v>3</v>
      </c>
      <c r="F50" s="143">
        <f t="shared" ref="F50" si="24">E50*30</f>
        <v>90</v>
      </c>
      <c r="G50" s="143">
        <f t="shared" ref="G50" si="25">H50+I50+J50</f>
        <v>45</v>
      </c>
      <c r="H50" s="143">
        <v>18</v>
      </c>
      <c r="I50" s="143"/>
      <c r="J50" s="143">
        <v>27</v>
      </c>
      <c r="K50" s="143">
        <f t="shared" ref="K50" si="26">F50-G50</f>
        <v>45</v>
      </c>
      <c r="L50" s="128">
        <f>G50/9</f>
        <v>5</v>
      </c>
      <c r="M50" s="166" t="s">
        <v>29</v>
      </c>
      <c r="N50" s="128">
        <f t="shared" ref="N50" si="27">G50/F50*100</f>
        <v>50</v>
      </c>
      <c r="O50" s="47" t="s">
        <v>58</v>
      </c>
      <c r="P50" s="9" t="s">
        <v>64</v>
      </c>
      <c r="AN50" s="47"/>
      <c r="AO50" s="47"/>
      <c r="AP50" s="47"/>
    </row>
    <row r="51" spans="1:42" x14ac:dyDescent="0.25">
      <c r="A51" s="44" t="s">
        <v>13</v>
      </c>
      <c r="B51" s="44" t="s">
        <v>14</v>
      </c>
      <c r="C51" s="193" t="s">
        <v>230</v>
      </c>
      <c r="D51" s="191">
        <v>1</v>
      </c>
      <c r="E51" s="191">
        <v>5</v>
      </c>
      <c r="F51" s="192">
        <f>E51*30</f>
        <v>150</v>
      </c>
      <c r="G51" s="192">
        <f>H51+I51+J51</f>
        <v>45</v>
      </c>
      <c r="H51" s="192">
        <v>15</v>
      </c>
      <c r="I51" s="192"/>
      <c r="J51" s="192">
        <v>30</v>
      </c>
      <c r="K51" s="192">
        <f>F51-G51</f>
        <v>105</v>
      </c>
      <c r="L51" s="191">
        <f>G51/9</f>
        <v>5</v>
      </c>
      <c r="M51" s="192" t="s">
        <v>18</v>
      </c>
      <c r="N51" s="191">
        <f>G51/F51*100</f>
        <v>30</v>
      </c>
      <c r="O51" s="43" t="s">
        <v>56</v>
      </c>
      <c r="P51" t="s">
        <v>64</v>
      </c>
      <c r="Q51" s="27"/>
      <c r="AN51" s="47"/>
      <c r="AO51" s="47"/>
      <c r="AP51" s="47"/>
    </row>
    <row r="52" spans="1:42" x14ac:dyDescent="0.25">
      <c r="A52" s="194" t="s">
        <v>13</v>
      </c>
      <c r="B52" s="194" t="s">
        <v>14</v>
      </c>
      <c r="C52" s="178" t="s">
        <v>231</v>
      </c>
      <c r="D52" s="178">
        <v>2</v>
      </c>
      <c r="E52" s="195">
        <v>4</v>
      </c>
      <c r="F52" s="184">
        <f>E52*30</f>
        <v>120</v>
      </c>
      <c r="G52" s="184">
        <f>H52+I52+J52</f>
        <v>45</v>
      </c>
      <c r="H52" s="184">
        <v>15</v>
      </c>
      <c r="I52" s="184"/>
      <c r="J52" s="184">
        <v>30</v>
      </c>
      <c r="K52" s="184">
        <f>F52-G52</f>
        <v>75</v>
      </c>
      <c r="L52" s="196">
        <f>G52/9</f>
        <v>5</v>
      </c>
      <c r="M52" s="184" t="s">
        <v>29</v>
      </c>
      <c r="N52" s="196">
        <f>G52/F52*100</f>
        <v>37.5</v>
      </c>
      <c r="O52" s="197" t="s">
        <v>56</v>
      </c>
      <c r="P52" s="198" t="s">
        <v>64</v>
      </c>
      <c r="V52" s="8" t="s">
        <v>13</v>
      </c>
      <c r="W52" s="8" t="s">
        <v>31</v>
      </c>
      <c r="X52" s="46" t="s">
        <v>42</v>
      </c>
      <c r="Y52" s="138">
        <f>SUMIFS(E$39:E$55,A$39:A$55,$A$119,B$39:B$55,$B$119)</f>
        <v>0</v>
      </c>
      <c r="Z52" s="139">
        <f>SUMIFS(D$39:D$55,A$39:A$55,$A$119,B$39:B$55,$B$119)</f>
        <v>0</v>
      </c>
      <c r="AN52" s="47"/>
      <c r="AO52" s="47"/>
      <c r="AP52" s="47"/>
    </row>
    <row r="53" spans="1:42" x14ac:dyDescent="0.25">
      <c r="A53" s="179" t="s">
        <v>13</v>
      </c>
      <c r="B53" s="179" t="s">
        <v>14</v>
      </c>
      <c r="C53" s="118" t="s">
        <v>229</v>
      </c>
      <c r="D53" s="187"/>
      <c r="E53" s="187">
        <v>1.5</v>
      </c>
      <c r="F53" s="188">
        <f t="shared" ref="F53" si="28">E53*30</f>
        <v>45</v>
      </c>
      <c r="G53" s="188">
        <f t="shared" ref="G53" si="29">H53+I53+J53</f>
        <v>0</v>
      </c>
      <c r="H53" s="188"/>
      <c r="I53" s="188"/>
      <c r="J53" s="188"/>
      <c r="K53" s="188">
        <f t="shared" ref="K53" si="30">F53-G53</f>
        <v>45</v>
      </c>
      <c r="L53" s="187">
        <f>G53/9</f>
        <v>0</v>
      </c>
      <c r="M53" s="188" t="s">
        <v>29</v>
      </c>
      <c r="N53" s="187">
        <f t="shared" ref="N53" si="31">G53/F53*100</f>
        <v>0</v>
      </c>
      <c r="O53" s="189" t="s">
        <v>56</v>
      </c>
      <c r="P53" s="190" t="s">
        <v>64</v>
      </c>
      <c r="AN53" s="47"/>
      <c r="AO53" s="47"/>
      <c r="AP53" s="47"/>
    </row>
    <row r="54" spans="1:42" ht="15.75" thickBot="1" x14ac:dyDescent="0.3">
      <c r="A54" s="45" t="s">
        <v>16</v>
      </c>
      <c r="B54" s="45" t="s">
        <v>14</v>
      </c>
      <c r="C54" s="130" t="s">
        <v>34</v>
      </c>
      <c r="D54" s="57">
        <v>5</v>
      </c>
      <c r="E54" s="56"/>
      <c r="F54" s="21"/>
      <c r="G54" s="21"/>
      <c r="H54" s="21"/>
      <c r="I54" s="21"/>
      <c r="J54" s="21"/>
      <c r="K54" s="21"/>
      <c r="L54" s="20"/>
      <c r="M54" s="21"/>
      <c r="N54" s="20"/>
      <c r="R54" s="9">
        <v>6</v>
      </c>
      <c r="AN54" s="47"/>
      <c r="AO54" s="47"/>
      <c r="AP54" s="47"/>
    </row>
    <row r="55" spans="1:42" ht="15.75" thickBot="1" x14ac:dyDescent="0.3">
      <c r="A55" s="29"/>
      <c r="B55" s="30"/>
      <c r="C55" s="10"/>
      <c r="D55" s="11">
        <f>SUM(D39:D54)</f>
        <v>32</v>
      </c>
      <c r="E55" s="12">
        <f>SUM(E39:E54)</f>
        <v>30</v>
      </c>
      <c r="F55" s="31"/>
      <c r="G55" s="31"/>
      <c r="H55" s="31"/>
      <c r="I55" s="31"/>
      <c r="J55" s="31"/>
      <c r="K55" s="31"/>
      <c r="L55" s="31"/>
      <c r="M55" s="31"/>
      <c r="N55" s="24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</row>
    <row r="56" spans="1:42" x14ac:dyDescent="0.25">
      <c r="C56" s="2"/>
      <c r="D56" s="2"/>
      <c r="E56" s="4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9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</row>
    <row r="58" spans="1:42" x14ac:dyDescent="0.25">
      <c r="C58" s="1" t="s">
        <v>51</v>
      </c>
      <c r="D58" s="47"/>
      <c r="O58" s="9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</row>
    <row r="59" spans="1:42" x14ac:dyDescent="0.25">
      <c r="C59" s="1202" t="s">
        <v>0</v>
      </c>
      <c r="D59" s="1205" t="s">
        <v>74</v>
      </c>
      <c r="E59" s="1208" t="s">
        <v>1</v>
      </c>
      <c r="F59" s="1209" t="s">
        <v>2</v>
      </c>
      <c r="G59" s="1209"/>
      <c r="H59" s="1209"/>
      <c r="I59" s="1209"/>
      <c r="J59" s="1209"/>
      <c r="K59" s="1210"/>
      <c r="L59" s="1208" t="s">
        <v>3</v>
      </c>
      <c r="M59" s="1208" t="s">
        <v>4</v>
      </c>
      <c r="N59" s="1208" t="s">
        <v>5</v>
      </c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</row>
    <row r="60" spans="1:42" x14ac:dyDescent="0.25">
      <c r="C60" s="1203"/>
      <c r="D60" s="1206"/>
      <c r="E60" s="1208"/>
      <c r="F60" s="1208" t="s">
        <v>6</v>
      </c>
      <c r="G60" s="1211" t="s">
        <v>7</v>
      </c>
      <c r="H60" s="1211"/>
      <c r="I60" s="1211"/>
      <c r="J60" s="1211"/>
      <c r="K60" s="1208" t="s">
        <v>25</v>
      </c>
      <c r="L60" s="1208"/>
      <c r="M60" s="1208"/>
      <c r="N60" s="1208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</row>
    <row r="61" spans="1:42" x14ac:dyDescent="0.25">
      <c r="C61" s="1203"/>
      <c r="D61" s="1206"/>
      <c r="E61" s="1208"/>
      <c r="F61" s="1210"/>
      <c r="G61" s="1208" t="s">
        <v>9</v>
      </c>
      <c r="H61" s="1209" t="s">
        <v>10</v>
      </c>
      <c r="I61" s="1210"/>
      <c r="J61" s="1210"/>
      <c r="K61" s="1210"/>
      <c r="L61" s="1208"/>
      <c r="M61" s="1208"/>
      <c r="N61" s="1208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</row>
    <row r="62" spans="1:42" x14ac:dyDescent="0.25">
      <c r="C62" s="1203"/>
      <c r="D62" s="1206"/>
      <c r="E62" s="1208"/>
      <c r="F62" s="1210"/>
      <c r="G62" s="1212"/>
      <c r="H62" s="1213" t="s">
        <v>26</v>
      </c>
      <c r="I62" s="1213" t="s">
        <v>27</v>
      </c>
      <c r="J62" s="1213" t="s">
        <v>28</v>
      </c>
      <c r="K62" s="1210"/>
      <c r="L62" s="1208"/>
      <c r="M62" s="1208"/>
      <c r="N62" s="1208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</row>
    <row r="63" spans="1:42" x14ac:dyDescent="0.25">
      <c r="C63" s="1203"/>
      <c r="D63" s="1206"/>
      <c r="E63" s="1208"/>
      <c r="F63" s="1210"/>
      <c r="G63" s="1212"/>
      <c r="H63" s="1213"/>
      <c r="I63" s="1213"/>
      <c r="J63" s="1213"/>
      <c r="K63" s="1210"/>
      <c r="L63" s="1208"/>
      <c r="M63" s="1208"/>
      <c r="N63" s="1208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</row>
    <row r="64" spans="1:42" x14ac:dyDescent="0.25">
      <c r="C64" s="1203"/>
      <c r="D64" s="1206"/>
      <c r="E64" s="1208"/>
      <c r="F64" s="1210"/>
      <c r="G64" s="1212"/>
      <c r="H64" s="1213"/>
      <c r="I64" s="1213"/>
      <c r="J64" s="1213"/>
      <c r="K64" s="1210"/>
      <c r="L64" s="1208"/>
      <c r="M64" s="1208"/>
      <c r="N64" s="1208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</row>
    <row r="65" spans="1:42" ht="15" customHeight="1" x14ac:dyDescent="0.25">
      <c r="C65" s="1204"/>
      <c r="D65" s="1207"/>
      <c r="E65" s="1208"/>
      <c r="F65" s="1210"/>
      <c r="G65" s="1212"/>
      <c r="H65" s="1213"/>
      <c r="I65" s="1213"/>
      <c r="J65" s="1213"/>
      <c r="K65" s="1210"/>
      <c r="L65" s="1208"/>
      <c r="M65" s="1208"/>
      <c r="N65" s="1208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</row>
    <row r="66" spans="1:42" ht="26.25" x14ac:dyDescent="0.25">
      <c r="A66" s="45" t="s">
        <v>13</v>
      </c>
      <c r="B66" s="45" t="s">
        <v>14</v>
      </c>
      <c r="C66" s="205" t="s">
        <v>233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47"/>
      <c r="AN66" s="47"/>
      <c r="AO66" s="47"/>
      <c r="AP66" s="47"/>
    </row>
    <row r="67" spans="1:42" ht="26.25" x14ac:dyDescent="0.25">
      <c r="A67" s="203" t="s">
        <v>16</v>
      </c>
      <c r="B67" s="203" t="s">
        <v>31</v>
      </c>
      <c r="C67" s="206" t="s">
        <v>81</v>
      </c>
      <c r="D67" s="120">
        <v>4</v>
      </c>
      <c r="E67" s="121">
        <v>2</v>
      </c>
      <c r="F67" s="122">
        <f>E67*30</f>
        <v>60</v>
      </c>
      <c r="G67" s="122">
        <f>H67+I67+J67</f>
        <v>30</v>
      </c>
      <c r="H67" s="122"/>
      <c r="I67" s="122"/>
      <c r="J67" s="122">
        <v>30</v>
      </c>
      <c r="K67" s="122">
        <f>F67-G67</f>
        <v>30</v>
      </c>
      <c r="L67" s="121">
        <f>G67/15</f>
        <v>2</v>
      </c>
      <c r="M67" s="122" t="s">
        <v>16</v>
      </c>
      <c r="N67" s="121">
        <f>G67/F67*100</f>
        <v>50</v>
      </c>
      <c r="O67" s="47" t="s">
        <v>83</v>
      </c>
      <c r="Q67" s="9" t="s">
        <v>234</v>
      </c>
      <c r="V67" s="58"/>
      <c r="W67" s="58"/>
      <c r="X67" s="58"/>
      <c r="Y67" s="58" t="s">
        <v>221</v>
      </c>
      <c r="Z67" s="58" t="s">
        <v>222</v>
      </c>
      <c r="AN67" s="47"/>
      <c r="AO67" s="47"/>
      <c r="AP67" s="47"/>
    </row>
    <row r="68" spans="1:42" s="218" customFormat="1" ht="30.75" customHeight="1" x14ac:dyDescent="0.25">
      <c r="A68" s="207" t="s">
        <v>13</v>
      </c>
      <c r="B68" s="207" t="s">
        <v>31</v>
      </c>
      <c r="C68" s="208" t="s">
        <v>235</v>
      </c>
      <c r="D68" s="209">
        <v>2</v>
      </c>
      <c r="E68" s="210">
        <v>3</v>
      </c>
      <c r="F68" s="211">
        <f t="shared" ref="F68" si="32">E68*30</f>
        <v>90</v>
      </c>
      <c r="G68" s="211">
        <f t="shared" ref="G68" si="33">H68+I68+J68</f>
        <v>45</v>
      </c>
      <c r="H68" s="211">
        <v>30</v>
      </c>
      <c r="I68" s="211"/>
      <c r="J68" s="211">
        <v>15</v>
      </c>
      <c r="K68" s="211">
        <f t="shared" ref="K68" si="34">F68-G68</f>
        <v>45</v>
      </c>
      <c r="L68" s="212">
        <f>G68/15</f>
        <v>3</v>
      </c>
      <c r="M68" s="211" t="s">
        <v>29</v>
      </c>
      <c r="N68" s="212">
        <f t="shared" ref="N68" si="35">G68/F68*100</f>
        <v>50</v>
      </c>
      <c r="O68" s="213" t="s">
        <v>56</v>
      </c>
      <c r="P68" s="214"/>
      <c r="Q68" s="215"/>
      <c r="R68" s="215"/>
      <c r="S68" s="215"/>
      <c r="T68" s="215"/>
      <c r="U68" s="215"/>
      <c r="V68" s="216"/>
      <c r="W68" s="216"/>
      <c r="X68" s="206" t="s">
        <v>47</v>
      </c>
      <c r="Y68" s="217"/>
      <c r="Z68" s="217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</row>
    <row r="69" spans="1:42" s="5" customFormat="1" ht="26.25" x14ac:dyDescent="0.25">
      <c r="A69" s="207" t="s">
        <v>13</v>
      </c>
      <c r="B69" s="207" t="s">
        <v>31</v>
      </c>
      <c r="C69" s="206" t="s">
        <v>237</v>
      </c>
      <c r="D69" s="206">
        <v>1</v>
      </c>
      <c r="E69" s="210">
        <v>3</v>
      </c>
      <c r="F69" s="211">
        <f>E69*30</f>
        <v>90</v>
      </c>
      <c r="G69" s="211">
        <f>H69+I69+J69</f>
        <v>45</v>
      </c>
      <c r="H69" s="211">
        <v>30</v>
      </c>
      <c r="I69" s="211"/>
      <c r="J69" s="211">
        <v>15</v>
      </c>
      <c r="K69" s="211">
        <f>F69-G69</f>
        <v>45</v>
      </c>
      <c r="L69" s="212">
        <v>3</v>
      </c>
      <c r="M69" s="211" t="s">
        <v>18</v>
      </c>
      <c r="N69" s="212">
        <f>G69/F69*100</f>
        <v>50</v>
      </c>
      <c r="O69" s="213" t="s">
        <v>56</v>
      </c>
      <c r="P69" s="9"/>
      <c r="Q69" s="6"/>
      <c r="R69" s="6"/>
      <c r="S69" s="6"/>
      <c r="T69" s="6"/>
      <c r="U69" s="6"/>
      <c r="V69" s="8" t="s">
        <v>16</v>
      </c>
      <c r="W69" s="8" t="s">
        <v>14</v>
      </c>
      <c r="X69" s="46" t="s">
        <v>41</v>
      </c>
      <c r="Y69" s="138">
        <f>SUMIFS(E$66:E$77,A$66:A$77,$A$115,B$66:B$77,$B$115)</f>
        <v>0</v>
      </c>
      <c r="Z69" s="139">
        <f>SUMIFS(D$66:D$77,A$66:A$77,$A$115,B$66:B$77,$B$115)</f>
        <v>0</v>
      </c>
      <c r="AA69" s="6"/>
      <c r="AB69" s="6"/>
    </row>
    <row r="70" spans="1:42" s="5" customFormat="1" x14ac:dyDescent="0.25">
      <c r="A70" s="207" t="s">
        <v>13</v>
      </c>
      <c r="B70" s="207" t="s">
        <v>14</v>
      </c>
      <c r="C70" s="208" t="s">
        <v>236</v>
      </c>
      <c r="D70" s="206">
        <v>1</v>
      </c>
      <c r="E70" s="210">
        <v>3</v>
      </c>
      <c r="F70" s="211">
        <f t="shared" ref="F70:F75" si="36">E70*30</f>
        <v>90</v>
      </c>
      <c r="G70" s="211">
        <f t="shared" ref="G70:G72" si="37">H70+I70+J70</f>
        <v>30</v>
      </c>
      <c r="H70" s="211">
        <v>15</v>
      </c>
      <c r="I70" s="211"/>
      <c r="J70" s="211">
        <v>15</v>
      </c>
      <c r="K70" s="211">
        <f t="shared" ref="K70:K72" si="38">F70-G70</f>
        <v>60</v>
      </c>
      <c r="L70" s="212">
        <v>2</v>
      </c>
      <c r="M70" s="211" t="s">
        <v>16</v>
      </c>
      <c r="N70" s="212">
        <f t="shared" ref="N70:N72" si="39">G70/F70*100</f>
        <v>33.333333333333329</v>
      </c>
      <c r="O70" s="213" t="s">
        <v>56</v>
      </c>
      <c r="P70" s="9"/>
      <c r="Q70" s="6"/>
      <c r="R70" s="6"/>
      <c r="S70" s="6"/>
      <c r="T70" s="6"/>
      <c r="U70" s="6"/>
      <c r="V70" s="8" t="s">
        <v>16</v>
      </c>
      <c r="W70" s="8" t="s">
        <v>31</v>
      </c>
      <c r="X70" s="46" t="s">
        <v>42</v>
      </c>
      <c r="Y70" s="138">
        <f>SUMIFS(E$66:E$77,A$66:A$77,$A$116,B$66:B$77,$B$116)</f>
        <v>2</v>
      </c>
      <c r="Z70" s="138">
        <f>SUMIFS(D$66:D$77,A$66:A$77,$A$116,B$66:B$77,$B$116)</f>
        <v>4</v>
      </c>
      <c r="AA70" s="6"/>
      <c r="AB70" s="6"/>
    </row>
    <row r="71" spans="1:42" s="213" customFormat="1" x14ac:dyDescent="0.25">
      <c r="A71" s="207" t="s">
        <v>13</v>
      </c>
      <c r="B71" s="207" t="s">
        <v>14</v>
      </c>
      <c r="C71" s="206" t="s">
        <v>238</v>
      </c>
      <c r="D71" s="206">
        <v>2</v>
      </c>
      <c r="E71" s="210">
        <v>5</v>
      </c>
      <c r="F71" s="211">
        <f t="shared" si="36"/>
        <v>150</v>
      </c>
      <c r="G71" s="211">
        <f t="shared" si="37"/>
        <v>60</v>
      </c>
      <c r="H71" s="211">
        <v>30</v>
      </c>
      <c r="I71" s="211"/>
      <c r="J71" s="211">
        <v>30</v>
      </c>
      <c r="K71" s="211">
        <f t="shared" si="38"/>
        <v>90</v>
      </c>
      <c r="L71" s="212">
        <f>G71/15</f>
        <v>4</v>
      </c>
      <c r="M71" s="211" t="s">
        <v>18</v>
      </c>
      <c r="N71" s="212">
        <f t="shared" si="39"/>
        <v>40</v>
      </c>
      <c r="O71" s="213" t="s">
        <v>56</v>
      </c>
      <c r="P71" s="219">
        <v>3</v>
      </c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</row>
    <row r="72" spans="1:42" s="5" customFormat="1" x14ac:dyDescent="0.25">
      <c r="A72" s="179" t="s">
        <v>13</v>
      </c>
      <c r="B72" s="179" t="s">
        <v>14</v>
      </c>
      <c r="C72" s="201" t="s">
        <v>242</v>
      </c>
      <c r="D72" s="118">
        <v>2</v>
      </c>
      <c r="E72" s="202">
        <v>4</v>
      </c>
      <c r="F72" s="188">
        <f t="shared" si="36"/>
        <v>120</v>
      </c>
      <c r="G72" s="188">
        <f t="shared" si="37"/>
        <v>60</v>
      </c>
      <c r="H72" s="188">
        <v>30</v>
      </c>
      <c r="I72" s="188"/>
      <c r="J72" s="188">
        <v>30</v>
      </c>
      <c r="K72" s="188">
        <f t="shared" si="38"/>
        <v>60</v>
      </c>
      <c r="L72" s="187">
        <f>G72/15</f>
        <v>4</v>
      </c>
      <c r="M72" s="188" t="s">
        <v>18</v>
      </c>
      <c r="N72" s="187">
        <f t="shared" si="39"/>
        <v>50</v>
      </c>
      <c r="O72" s="189" t="s">
        <v>56</v>
      </c>
      <c r="P72" s="9"/>
      <c r="Q72" s="6"/>
      <c r="R72" s="6"/>
      <c r="S72" s="6"/>
      <c r="T72" s="6"/>
      <c r="U72" s="6"/>
      <c r="V72" s="8" t="s">
        <v>13</v>
      </c>
      <c r="W72" s="8" t="s">
        <v>14</v>
      </c>
      <c r="X72" s="46" t="s">
        <v>41</v>
      </c>
      <c r="Y72" s="138">
        <f>SUMIFS(E$66:E$77,A$66:A$77,$A$118,B$66:B$77,$B$118)</f>
        <v>19</v>
      </c>
      <c r="Z72" s="139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3" customFormat="1" x14ac:dyDescent="0.25">
      <c r="A73" s="44" t="s">
        <v>13</v>
      </c>
      <c r="B73" s="44" t="s">
        <v>14</v>
      </c>
      <c r="C73" s="129" t="s">
        <v>243</v>
      </c>
      <c r="D73" s="46">
        <v>1</v>
      </c>
      <c r="E73" s="199">
        <v>3</v>
      </c>
      <c r="F73" s="159">
        <f>E73*30</f>
        <v>90</v>
      </c>
      <c r="G73" s="159">
        <f>H73+I73+J73</f>
        <v>45</v>
      </c>
      <c r="H73" s="159">
        <v>30</v>
      </c>
      <c r="I73" s="159"/>
      <c r="J73" s="159">
        <v>15</v>
      </c>
      <c r="K73" s="159">
        <f>F73-G73</f>
        <v>45</v>
      </c>
      <c r="L73" s="158">
        <v>3</v>
      </c>
      <c r="M73" s="159" t="s">
        <v>18</v>
      </c>
      <c r="N73" s="158">
        <f>G73/F73*100</f>
        <v>50</v>
      </c>
      <c r="O73" s="43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6" t="s">
        <v>42</v>
      </c>
      <c r="Y73" s="138">
        <f>SUMIFS(E$66:E$77,A$66:A$77,$A$119,B$66:B$77,$B$119)</f>
        <v>9</v>
      </c>
      <c r="Z73" s="139">
        <f>SUMIFS(D$66:D$77,A$66:A$77,$A$119,B$66:B$77,$B$119)</f>
        <v>4</v>
      </c>
      <c r="AA73"/>
      <c r="AB73"/>
    </row>
    <row r="74" spans="1:42" s="213" customFormat="1" ht="30" customHeight="1" x14ac:dyDescent="0.25">
      <c r="A74" s="207" t="s">
        <v>13</v>
      </c>
      <c r="B74" s="207" t="s">
        <v>31</v>
      </c>
      <c r="C74" s="220" t="s">
        <v>239</v>
      </c>
      <c r="D74" s="206">
        <v>1</v>
      </c>
      <c r="E74" s="210">
        <v>3</v>
      </c>
      <c r="F74" s="211">
        <f t="shared" ref="F74" si="40">E74*30</f>
        <v>90</v>
      </c>
      <c r="G74" s="211">
        <f t="shared" ref="G74" si="41">H74+I74+J74</f>
        <v>45</v>
      </c>
      <c r="H74" s="211">
        <v>30</v>
      </c>
      <c r="I74" s="211"/>
      <c r="J74" s="211">
        <v>15</v>
      </c>
      <c r="K74" s="211">
        <f t="shared" ref="K74" si="42">F74-G74</f>
        <v>45</v>
      </c>
      <c r="L74" s="212">
        <v>3</v>
      </c>
      <c r="M74" s="211" t="s">
        <v>16</v>
      </c>
      <c r="N74" s="212">
        <f t="shared" ref="N74" si="43">G74/F74*100</f>
        <v>50</v>
      </c>
      <c r="O74" s="213" t="s">
        <v>56</v>
      </c>
      <c r="P74" s="219">
        <v>3</v>
      </c>
      <c r="Q74" s="219"/>
      <c r="R74" s="219"/>
      <c r="S74" s="219"/>
      <c r="T74" s="219"/>
      <c r="U74" s="219"/>
      <c r="V74" s="219"/>
      <c r="W74" s="219"/>
      <c r="X74" s="219"/>
      <c r="Y74" s="219">
        <f>SUM(Y69:Y73)</f>
        <v>30</v>
      </c>
      <c r="Z74" s="219">
        <f>SUM(Z69:Z73)</f>
        <v>24.5</v>
      </c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</row>
    <row r="75" spans="1:42" s="5" customFormat="1" ht="15.75" customHeight="1" x14ac:dyDescent="0.25">
      <c r="A75" s="44" t="s">
        <v>13</v>
      </c>
      <c r="B75" s="44" t="s">
        <v>14</v>
      </c>
      <c r="C75" s="208" t="s">
        <v>240</v>
      </c>
      <c r="D75" s="46"/>
      <c r="E75" s="199">
        <v>1</v>
      </c>
      <c r="F75" s="159">
        <f t="shared" si="36"/>
        <v>30</v>
      </c>
      <c r="G75" s="159"/>
      <c r="H75" s="159"/>
      <c r="I75" s="159"/>
      <c r="J75" s="159"/>
      <c r="K75" s="159"/>
      <c r="L75" s="158"/>
      <c r="M75" s="159" t="s">
        <v>29</v>
      </c>
      <c r="N75" s="158"/>
      <c r="O75" s="43" t="s">
        <v>56</v>
      </c>
      <c r="P75" s="9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4" t="s">
        <v>13</v>
      </c>
      <c r="B76" s="44" t="s">
        <v>14</v>
      </c>
      <c r="C76" s="118" t="s">
        <v>244</v>
      </c>
      <c r="D76" s="46">
        <v>1</v>
      </c>
      <c r="E76" s="199">
        <v>3</v>
      </c>
      <c r="F76" s="159">
        <f>E76*30</f>
        <v>90</v>
      </c>
      <c r="G76" s="159">
        <f>H76+I76+J76</f>
        <v>45</v>
      </c>
      <c r="H76" s="159">
        <v>30</v>
      </c>
      <c r="I76" s="159"/>
      <c r="J76" s="159">
        <v>15</v>
      </c>
      <c r="K76" s="159">
        <f>F76-G76</f>
        <v>45</v>
      </c>
      <c r="L76" s="158">
        <f>G76/15</f>
        <v>3</v>
      </c>
      <c r="M76" s="159" t="s">
        <v>29</v>
      </c>
      <c r="N76" s="158">
        <f>G76/F76*100</f>
        <v>50</v>
      </c>
      <c r="O76" s="43" t="s">
        <v>56</v>
      </c>
      <c r="P76" s="9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60" t="s">
        <v>13</v>
      </c>
      <c r="B77" s="160" t="s">
        <v>14</v>
      </c>
      <c r="C77" s="118" t="s">
        <v>241</v>
      </c>
      <c r="D77" s="162">
        <v>5</v>
      </c>
      <c r="E77" s="165"/>
      <c r="F77" s="164"/>
      <c r="G77" s="164"/>
      <c r="H77" s="164"/>
      <c r="I77" s="164"/>
      <c r="J77" s="164"/>
      <c r="K77" s="164"/>
      <c r="L77" s="165"/>
      <c r="M77" s="164"/>
      <c r="N77" s="165"/>
      <c r="O77" s="200" t="s">
        <v>55</v>
      </c>
      <c r="P77" s="32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6"/>
      <c r="D78" s="19"/>
      <c r="E78" s="26"/>
      <c r="F78" s="8"/>
      <c r="G78" s="8"/>
      <c r="H78" s="8"/>
      <c r="I78" s="8"/>
      <c r="J78" s="8"/>
      <c r="K78" s="8"/>
      <c r="L78" s="7"/>
      <c r="M78" s="8"/>
      <c r="N78" s="7"/>
      <c r="AN78" s="47"/>
      <c r="AO78" s="47"/>
      <c r="AP78" s="47"/>
    </row>
    <row r="79" spans="1:42" ht="15.75" thickBot="1" x14ac:dyDescent="0.3">
      <c r="C79" s="15"/>
      <c r="D79" s="15"/>
      <c r="E79" s="20"/>
      <c r="F79" s="21"/>
      <c r="G79" s="21"/>
      <c r="H79" s="21"/>
      <c r="I79" s="21"/>
      <c r="J79" s="21"/>
      <c r="K79" s="21"/>
      <c r="L79" s="20"/>
      <c r="M79" s="21"/>
      <c r="N79" s="20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</row>
    <row r="80" spans="1:42" ht="15.75" thickBot="1" x14ac:dyDescent="0.3">
      <c r="A80" s="22"/>
      <c r="B80" s="23"/>
      <c r="C80" s="13"/>
      <c r="D80" s="18">
        <f>SUM(D66:D79)</f>
        <v>24.5</v>
      </c>
      <c r="E80" s="48">
        <f>SUM(E66:E79)</f>
        <v>30</v>
      </c>
      <c r="F80" s="31"/>
      <c r="G80" s="31"/>
      <c r="H80" s="31"/>
      <c r="I80" s="31"/>
      <c r="J80" s="31"/>
      <c r="K80" s="31"/>
      <c r="L80" s="31"/>
      <c r="M80" s="31"/>
      <c r="N80" s="24"/>
      <c r="O80" s="9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</row>
    <row r="81" spans="1:42" x14ac:dyDescent="0.25">
      <c r="C81" s="2"/>
      <c r="D81" s="3"/>
      <c r="O81" s="9"/>
      <c r="R81" s="9">
        <v>80</v>
      </c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</row>
    <row r="82" spans="1:42" x14ac:dyDescent="0.25">
      <c r="C82" s="1" t="s">
        <v>72</v>
      </c>
      <c r="D82" s="47"/>
      <c r="O82" s="9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</row>
    <row r="83" spans="1:42" x14ac:dyDescent="0.25">
      <c r="C83" s="1202" t="s">
        <v>0</v>
      </c>
      <c r="D83" s="1205" t="s">
        <v>74</v>
      </c>
      <c r="E83" s="1208" t="s">
        <v>1</v>
      </c>
      <c r="F83" s="1209" t="s">
        <v>2</v>
      </c>
      <c r="G83" s="1209"/>
      <c r="H83" s="1209"/>
      <c r="I83" s="1209"/>
      <c r="J83" s="1209"/>
      <c r="K83" s="1210"/>
      <c r="L83" s="1208" t="s">
        <v>3</v>
      </c>
      <c r="M83" s="1208" t="s">
        <v>4</v>
      </c>
      <c r="N83" s="1208" t="s">
        <v>5</v>
      </c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</row>
    <row r="84" spans="1:42" x14ac:dyDescent="0.25">
      <c r="C84" s="1203"/>
      <c r="D84" s="1206"/>
      <c r="E84" s="1208"/>
      <c r="F84" s="1208" t="s">
        <v>6</v>
      </c>
      <c r="G84" s="1211" t="s">
        <v>7</v>
      </c>
      <c r="H84" s="1211"/>
      <c r="I84" s="1211"/>
      <c r="J84" s="1211"/>
      <c r="K84" s="1208" t="s">
        <v>25</v>
      </c>
      <c r="L84" s="1208"/>
      <c r="M84" s="1208"/>
      <c r="N84" s="1208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</row>
    <row r="85" spans="1:42" x14ac:dyDescent="0.25">
      <c r="C85" s="1203"/>
      <c r="D85" s="1206"/>
      <c r="E85" s="1208"/>
      <c r="F85" s="1210"/>
      <c r="G85" s="1208" t="s">
        <v>9</v>
      </c>
      <c r="H85" s="1209" t="s">
        <v>10</v>
      </c>
      <c r="I85" s="1210"/>
      <c r="J85" s="1210"/>
      <c r="K85" s="1210"/>
      <c r="L85" s="1208"/>
      <c r="M85" s="1208"/>
      <c r="N85" s="1208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</row>
    <row r="86" spans="1:42" x14ac:dyDescent="0.25">
      <c r="C86" s="1203"/>
      <c r="D86" s="1206"/>
      <c r="E86" s="1208"/>
      <c r="F86" s="1210"/>
      <c r="G86" s="1212"/>
      <c r="H86" s="1213" t="s">
        <v>26</v>
      </c>
      <c r="I86" s="1213" t="s">
        <v>27</v>
      </c>
      <c r="J86" s="1213" t="s">
        <v>28</v>
      </c>
      <c r="K86" s="1210"/>
      <c r="L86" s="1208"/>
      <c r="M86" s="1208"/>
      <c r="N86" s="1208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</row>
    <row r="87" spans="1:42" x14ac:dyDescent="0.25">
      <c r="C87" s="1203"/>
      <c r="D87" s="1206"/>
      <c r="E87" s="1208"/>
      <c r="F87" s="1210"/>
      <c r="G87" s="1212"/>
      <c r="H87" s="1213"/>
      <c r="I87" s="1213"/>
      <c r="J87" s="1213"/>
      <c r="K87" s="1210"/>
      <c r="L87" s="1208"/>
      <c r="M87" s="1208"/>
      <c r="N87" s="1208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</row>
    <row r="88" spans="1:42" x14ac:dyDescent="0.25">
      <c r="C88" s="1203"/>
      <c r="D88" s="1206"/>
      <c r="E88" s="1208"/>
      <c r="F88" s="1210"/>
      <c r="G88" s="1212"/>
      <c r="H88" s="1213"/>
      <c r="I88" s="1213"/>
      <c r="J88" s="1213"/>
      <c r="K88" s="1210"/>
      <c r="L88" s="1208"/>
      <c r="M88" s="1208"/>
      <c r="N88" s="1208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</row>
    <row r="89" spans="1:42" ht="15" customHeight="1" x14ac:dyDescent="0.25">
      <c r="C89" s="1204"/>
      <c r="D89" s="1207"/>
      <c r="E89" s="1208"/>
      <c r="F89" s="1210"/>
      <c r="G89" s="1212"/>
      <c r="H89" s="1213"/>
      <c r="I89" s="1213"/>
      <c r="J89" s="1213"/>
      <c r="K89" s="1210"/>
      <c r="L89" s="1208"/>
      <c r="M89" s="1208"/>
      <c r="N89" s="1208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</row>
    <row r="90" spans="1:42" x14ac:dyDescent="0.25">
      <c r="A90" s="45" t="s">
        <v>16</v>
      </c>
      <c r="B90" s="45" t="s">
        <v>14</v>
      </c>
      <c r="C90" s="118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47" t="s">
        <v>73</v>
      </c>
      <c r="P90" s="9" t="s">
        <v>65</v>
      </c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</row>
    <row r="91" spans="1:42" x14ac:dyDescent="0.25">
      <c r="A91" s="45" t="s">
        <v>16</v>
      </c>
      <c r="B91" s="45" t="s">
        <v>14</v>
      </c>
      <c r="C91" s="118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 t="shared" ref="L91:L92" si="44">G91/13</f>
        <v>1.4615384615384615</v>
      </c>
      <c r="M91" s="8" t="s">
        <v>16</v>
      </c>
      <c r="N91" s="7">
        <f>G91/F91*100</f>
        <v>63.333333333333329</v>
      </c>
      <c r="O91" s="47" t="s">
        <v>71</v>
      </c>
      <c r="P91" s="9" t="s">
        <v>65</v>
      </c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</row>
    <row r="92" spans="1:42" hidden="1" x14ac:dyDescent="0.25">
      <c r="C92" s="33"/>
      <c r="D92" s="46"/>
      <c r="E92" s="26"/>
      <c r="F92" s="8"/>
      <c r="G92" s="8"/>
      <c r="H92" s="8"/>
      <c r="I92" s="8"/>
      <c r="J92" s="8"/>
      <c r="K92" s="8"/>
      <c r="L92" s="7">
        <f t="shared" si="44"/>
        <v>0</v>
      </c>
      <c r="M92" s="8"/>
      <c r="N92" s="7"/>
      <c r="O92" s="47" t="s">
        <v>78</v>
      </c>
      <c r="P92" s="9" t="s">
        <v>65</v>
      </c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</row>
    <row r="93" spans="1:42" x14ac:dyDescent="0.25">
      <c r="A93" s="44" t="s">
        <v>13</v>
      </c>
      <c r="B93" s="44" t="s">
        <v>31</v>
      </c>
      <c r="C93" s="129" t="s">
        <v>246</v>
      </c>
      <c r="D93" s="46">
        <v>1.5</v>
      </c>
      <c r="E93" s="199">
        <v>2</v>
      </c>
      <c r="F93" s="159">
        <f t="shared" ref="F93:F98" si="45">E93*30</f>
        <v>60</v>
      </c>
      <c r="G93" s="159">
        <f t="shared" ref="G93" si="46">H93+I93+J93</f>
        <v>26</v>
      </c>
      <c r="H93" s="159">
        <v>13</v>
      </c>
      <c r="I93" s="159"/>
      <c r="J93" s="159">
        <v>13</v>
      </c>
      <c r="K93" s="159">
        <f t="shared" ref="K93:K95" si="47">F93-G93</f>
        <v>34</v>
      </c>
      <c r="L93" s="167">
        <v>2</v>
      </c>
      <c r="M93" s="159" t="s">
        <v>16</v>
      </c>
      <c r="N93" s="167">
        <f t="shared" ref="N93:N95" si="48">G93/F93*100</f>
        <v>43.333333333333336</v>
      </c>
      <c r="O93" s="43" t="s">
        <v>56</v>
      </c>
      <c r="P93" s="9" t="s">
        <v>65</v>
      </c>
      <c r="V93" s="58"/>
      <c r="W93" s="58"/>
      <c r="X93" s="58"/>
      <c r="Y93" s="58" t="s">
        <v>221</v>
      </c>
      <c r="Z93" s="58" t="s">
        <v>222</v>
      </c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</row>
    <row r="94" spans="1:42" x14ac:dyDescent="0.25">
      <c r="A94" s="179" t="s">
        <v>13</v>
      </c>
      <c r="B94" s="179" t="s">
        <v>14</v>
      </c>
      <c r="C94" s="129" t="s">
        <v>247</v>
      </c>
      <c r="D94" s="118"/>
      <c r="E94" s="202">
        <v>1</v>
      </c>
      <c r="F94" s="188">
        <f t="shared" si="45"/>
        <v>30</v>
      </c>
      <c r="G94" s="188"/>
      <c r="H94" s="188"/>
      <c r="I94" s="188"/>
      <c r="J94" s="188"/>
      <c r="K94" s="188">
        <f t="shared" si="47"/>
        <v>30</v>
      </c>
      <c r="L94" s="187">
        <f t="shared" ref="L94" si="49">G94/15</f>
        <v>0</v>
      </c>
      <c r="M94" s="188" t="s">
        <v>29</v>
      </c>
      <c r="N94" s="187">
        <f t="shared" si="48"/>
        <v>0</v>
      </c>
      <c r="O94" s="189" t="s">
        <v>56</v>
      </c>
      <c r="P94" s="9" t="s">
        <v>65</v>
      </c>
      <c r="R94" s="9">
        <v>7</v>
      </c>
      <c r="V94" s="8"/>
      <c r="W94" s="8"/>
      <c r="X94" s="46" t="s">
        <v>47</v>
      </c>
      <c r="Y94" s="123"/>
      <c r="Z94" s="123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</row>
    <row r="95" spans="1:42" ht="26.25" x14ac:dyDescent="0.25">
      <c r="A95" s="44" t="s">
        <v>13</v>
      </c>
      <c r="B95" s="44" t="s">
        <v>31</v>
      </c>
      <c r="C95" s="118" t="s">
        <v>248</v>
      </c>
      <c r="D95" s="46">
        <v>1</v>
      </c>
      <c r="E95" s="199">
        <v>2</v>
      </c>
      <c r="F95" s="159">
        <f t="shared" si="45"/>
        <v>60</v>
      </c>
      <c r="G95" s="159">
        <f t="shared" ref="G95" si="50">H95+I95+J95</f>
        <v>26</v>
      </c>
      <c r="H95" s="159">
        <v>13</v>
      </c>
      <c r="I95" s="159"/>
      <c r="J95" s="159">
        <v>13</v>
      </c>
      <c r="K95" s="159">
        <f t="shared" si="47"/>
        <v>34</v>
      </c>
      <c r="L95" s="167">
        <v>2</v>
      </c>
      <c r="M95" s="159" t="s">
        <v>29</v>
      </c>
      <c r="N95" s="167">
        <f t="shared" si="48"/>
        <v>43.333333333333336</v>
      </c>
      <c r="O95" s="43" t="s">
        <v>56</v>
      </c>
      <c r="P95" s="9" t="s">
        <v>66</v>
      </c>
      <c r="V95" s="8" t="s">
        <v>16</v>
      </c>
      <c r="W95" s="8" t="s">
        <v>14</v>
      </c>
      <c r="X95" s="46" t="s">
        <v>41</v>
      </c>
      <c r="Y95" s="138">
        <f>SUMIFS(E$90:E$102,A$90:A$102,$A$115,B$90:B$102,$B$115)</f>
        <v>4</v>
      </c>
      <c r="Z95" s="139">
        <f>SUMIFS(D$90:D$102,A$90:A$102,$A$115,B$90:B$102,$B$115)</f>
        <v>2</v>
      </c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</row>
    <row r="96" spans="1:42" x14ac:dyDescent="0.25">
      <c r="A96" s="44" t="s">
        <v>13</v>
      </c>
      <c r="B96" s="44" t="s">
        <v>31</v>
      </c>
      <c r="C96" s="118" t="s">
        <v>249</v>
      </c>
      <c r="D96" s="46"/>
      <c r="E96" s="158">
        <v>3</v>
      </c>
      <c r="F96" s="159">
        <f t="shared" si="45"/>
        <v>90</v>
      </c>
      <c r="G96" s="159">
        <f>H96+I96+J96</f>
        <v>39</v>
      </c>
      <c r="H96" s="159">
        <v>26</v>
      </c>
      <c r="I96" s="159"/>
      <c r="J96" s="159">
        <v>13</v>
      </c>
      <c r="K96" s="159">
        <f>F96-G96</f>
        <v>51</v>
      </c>
      <c r="L96" s="158">
        <v>3</v>
      </c>
      <c r="M96" s="159" t="s">
        <v>18</v>
      </c>
      <c r="N96" s="167">
        <f>G96/F96*100</f>
        <v>43.333333333333336</v>
      </c>
      <c r="O96" s="43" t="s">
        <v>56</v>
      </c>
      <c r="P96" s="34" t="s">
        <v>66</v>
      </c>
      <c r="Q96" s="34"/>
      <c r="R96" s="34"/>
      <c r="S96" s="34"/>
      <c r="T96" s="34"/>
      <c r="U96" s="34"/>
      <c r="V96" s="8" t="s">
        <v>16</v>
      </c>
      <c r="W96" s="8" t="s">
        <v>31</v>
      </c>
      <c r="X96" s="46" t="s">
        <v>42</v>
      </c>
      <c r="Y96" s="138">
        <f>SUMIFS(E$90:E$102,A$90:A$102,$A$116,B$90:B$102,$B$116)</f>
        <v>0</v>
      </c>
      <c r="Z96" s="138">
        <f>SUMIFS(D$90:D$102,A$90:A$102,$A$116,B$90:B$102,$B$116)</f>
        <v>0</v>
      </c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47"/>
      <c r="AO96" s="47"/>
      <c r="AP96" s="47"/>
    </row>
    <row r="97" spans="1:42" ht="26.25" x14ac:dyDescent="0.25">
      <c r="A97" s="44" t="s">
        <v>13</v>
      </c>
      <c r="B97" s="44" t="s">
        <v>31</v>
      </c>
      <c r="C97" s="118" t="s">
        <v>250</v>
      </c>
      <c r="D97" s="46"/>
      <c r="E97" s="158">
        <v>2</v>
      </c>
      <c r="F97" s="159">
        <f t="shared" si="45"/>
        <v>60</v>
      </c>
      <c r="G97" s="159">
        <f>H97+I97+J97</f>
        <v>26</v>
      </c>
      <c r="H97" s="159">
        <v>13</v>
      </c>
      <c r="I97" s="159"/>
      <c r="J97" s="159">
        <v>13</v>
      </c>
      <c r="K97" s="159">
        <f>F97-G97</f>
        <v>34</v>
      </c>
      <c r="L97" s="158">
        <v>2</v>
      </c>
      <c r="M97" s="159" t="s">
        <v>18</v>
      </c>
      <c r="N97" s="167">
        <f>G97/F97*100</f>
        <v>43.333333333333336</v>
      </c>
      <c r="O97" s="43" t="s">
        <v>56</v>
      </c>
      <c r="P97" s="9" t="s">
        <v>66</v>
      </c>
      <c r="V97" s="8"/>
      <c r="W97" s="8"/>
      <c r="X97" s="46" t="s">
        <v>48</v>
      </c>
      <c r="Y97" s="138"/>
      <c r="Z97" s="139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</row>
    <row r="98" spans="1:42" s="43" customFormat="1" ht="26.25" x14ac:dyDescent="0.25">
      <c r="A98" s="44" t="s">
        <v>13</v>
      </c>
      <c r="B98" s="44" t="s">
        <v>31</v>
      </c>
      <c r="C98" s="118" t="s">
        <v>251</v>
      </c>
      <c r="D98" s="169"/>
      <c r="E98" s="158">
        <v>1</v>
      </c>
      <c r="F98" s="159">
        <f t="shared" si="45"/>
        <v>30</v>
      </c>
      <c r="G98" s="159">
        <f>H98+I98+J98</f>
        <v>13</v>
      </c>
      <c r="H98" s="159"/>
      <c r="I98" s="159"/>
      <c r="J98" s="159">
        <v>13</v>
      </c>
      <c r="K98" s="159">
        <f>F98-G98</f>
        <v>17</v>
      </c>
      <c r="L98" s="158">
        <f>G98/13</f>
        <v>1</v>
      </c>
      <c r="M98" s="159" t="s">
        <v>16</v>
      </c>
      <c r="N98" s="7">
        <f>G98/F98*100</f>
        <v>43.333333333333336</v>
      </c>
      <c r="O98" s="43" t="s">
        <v>56</v>
      </c>
      <c r="P98" s="150" t="s">
        <v>66</v>
      </c>
      <c r="Q98" s="150"/>
      <c r="R98" s="150"/>
      <c r="S98" s="150"/>
      <c r="T98" s="150"/>
      <c r="U98" s="150"/>
      <c r="V98" s="150"/>
      <c r="W98" s="150"/>
      <c r="X98" s="150"/>
      <c r="Y98" s="150"/>
      <c r="Z98" s="150"/>
      <c r="AA98" s="150"/>
      <c r="AB98" s="150"/>
      <c r="AC98" s="150"/>
      <c r="AD98" s="150"/>
      <c r="AE98" s="150"/>
      <c r="AF98" s="150"/>
      <c r="AG98" s="150"/>
      <c r="AH98" s="150"/>
      <c r="AI98" s="150"/>
      <c r="AJ98" s="150"/>
      <c r="AK98" s="150"/>
      <c r="AL98" s="150"/>
      <c r="AM98" s="150"/>
    </row>
    <row r="99" spans="1:42" s="43" customFormat="1" x14ac:dyDescent="0.25">
      <c r="A99" s="44" t="s">
        <v>13</v>
      </c>
      <c r="B99" s="44" t="s">
        <v>14</v>
      </c>
      <c r="C99" s="224" t="s">
        <v>252</v>
      </c>
      <c r="D99" s="15"/>
      <c r="E99" s="221">
        <v>3</v>
      </c>
      <c r="F99" s="222">
        <f>E99*30</f>
        <v>90</v>
      </c>
      <c r="G99" s="222">
        <f>H99+I99+J99</f>
        <v>39</v>
      </c>
      <c r="H99" s="159">
        <v>26</v>
      </c>
      <c r="I99" s="222"/>
      <c r="J99" s="222">
        <v>13</v>
      </c>
      <c r="K99" s="222">
        <f>F99-G99</f>
        <v>51</v>
      </c>
      <c r="L99" s="223">
        <v>3</v>
      </c>
      <c r="M99" s="222" t="s">
        <v>18</v>
      </c>
      <c r="N99" s="223">
        <f>G99/F99*100</f>
        <v>43.333333333333336</v>
      </c>
      <c r="O99" s="43" t="s">
        <v>56</v>
      </c>
      <c r="P99" t="s">
        <v>253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5" t="s">
        <v>13</v>
      </c>
      <c r="B100" s="45" t="s">
        <v>14</v>
      </c>
      <c r="C100" s="35" t="s">
        <v>45</v>
      </c>
      <c r="D100" s="46"/>
      <c r="E100" s="55">
        <v>6</v>
      </c>
      <c r="F100" s="8">
        <f t="shared" ref="F100:F102" si="51">E100*30</f>
        <v>180</v>
      </c>
      <c r="G100" s="8">
        <f t="shared" ref="G100:G102" si="52">H100+I100+J100</f>
        <v>0</v>
      </c>
      <c r="H100" s="8"/>
      <c r="I100" s="8"/>
      <c r="J100" s="8"/>
      <c r="K100" s="8">
        <f t="shared" ref="K100:K102" si="53">F100-G100</f>
        <v>180</v>
      </c>
      <c r="L100" s="7">
        <f t="shared" ref="L100:L102" si="54">G100/13</f>
        <v>0</v>
      </c>
      <c r="M100" s="8" t="s">
        <v>29</v>
      </c>
      <c r="N100" s="7">
        <f t="shared" ref="N100:N102" si="55">G100/F100*100</f>
        <v>0</v>
      </c>
      <c r="O100" s="47" t="s">
        <v>78</v>
      </c>
      <c r="V100" s="8" t="s">
        <v>13</v>
      </c>
      <c r="W100" s="8" t="s">
        <v>14</v>
      </c>
      <c r="X100" s="46" t="s">
        <v>41</v>
      </c>
      <c r="Y100" s="138">
        <f>SUMIFS(E$90:E$102,A$90:A$102,$A$118,B$90:B$102,$B$118)</f>
        <v>16</v>
      </c>
      <c r="Z100" s="139">
        <f>SUMIFS(D$90:D$102,A$90:A$102,$A$118,B$90:B$102,$B$118)</f>
        <v>0</v>
      </c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</row>
    <row r="101" spans="1:42" x14ac:dyDescent="0.25">
      <c r="A101" s="45" t="s">
        <v>13</v>
      </c>
      <c r="B101" s="45" t="s">
        <v>14</v>
      </c>
      <c r="C101" s="46" t="s">
        <v>43</v>
      </c>
      <c r="D101" s="46"/>
      <c r="E101" s="52">
        <v>3</v>
      </c>
      <c r="F101" s="8">
        <f t="shared" si="51"/>
        <v>90</v>
      </c>
      <c r="G101" s="8">
        <f t="shared" si="52"/>
        <v>0</v>
      </c>
      <c r="H101" s="8"/>
      <c r="I101" s="8"/>
      <c r="J101" s="8"/>
      <c r="K101" s="8">
        <f t="shared" si="53"/>
        <v>90</v>
      </c>
      <c r="L101" s="7">
        <f t="shared" si="54"/>
        <v>0</v>
      </c>
      <c r="M101" s="8"/>
      <c r="N101" s="7">
        <f t="shared" si="55"/>
        <v>0</v>
      </c>
      <c r="O101" s="47" t="s">
        <v>78</v>
      </c>
      <c r="V101" s="8" t="s">
        <v>13</v>
      </c>
      <c r="W101" s="8" t="s">
        <v>31</v>
      </c>
      <c r="X101" s="46" t="s">
        <v>42</v>
      </c>
      <c r="Y101" s="138">
        <f>SUMIFS(E$90:E$102,A$90:A$102,$A$119,B$90:B$102,$B$119)</f>
        <v>10</v>
      </c>
      <c r="Z101" s="139">
        <f>SUMIFS(D$90:D$102,A$90:A$102,$A$119,B$90:B$102,$B$119)</f>
        <v>2.5</v>
      </c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</row>
    <row r="102" spans="1:42" ht="15.75" thickBot="1" x14ac:dyDescent="0.3">
      <c r="A102" s="45" t="s">
        <v>13</v>
      </c>
      <c r="B102" s="45" t="s">
        <v>14</v>
      </c>
      <c r="C102" s="46" t="s">
        <v>40</v>
      </c>
      <c r="D102" s="15"/>
      <c r="E102" s="56">
        <v>3</v>
      </c>
      <c r="F102" s="21">
        <f t="shared" si="51"/>
        <v>90</v>
      </c>
      <c r="G102" s="21">
        <f t="shared" si="52"/>
        <v>0</v>
      </c>
      <c r="H102" s="21"/>
      <c r="I102" s="21"/>
      <c r="J102" s="21"/>
      <c r="K102" s="21">
        <f t="shared" si="53"/>
        <v>90</v>
      </c>
      <c r="L102" s="20">
        <f t="shared" si="54"/>
        <v>0</v>
      </c>
      <c r="M102" s="21"/>
      <c r="N102" s="20">
        <f t="shared" si="55"/>
        <v>0</v>
      </c>
      <c r="O102" s="47" t="s">
        <v>78</v>
      </c>
      <c r="V102" s="58"/>
      <c r="W102" s="58"/>
      <c r="X102" s="58"/>
      <c r="Y102" s="138">
        <f>SUM(Y95:Y101)</f>
        <v>30</v>
      </c>
      <c r="Z102" s="138">
        <f>SUM(Z95:Z101)</f>
        <v>4.5</v>
      </c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</row>
    <row r="103" spans="1:42" ht="15.75" thickBot="1" x14ac:dyDescent="0.3">
      <c r="A103" s="22"/>
      <c r="B103" s="23"/>
      <c r="C103" s="46" t="s">
        <v>22</v>
      </c>
      <c r="D103" s="49">
        <f>SUM(D90:D102)</f>
        <v>4.5</v>
      </c>
      <c r="E103" s="48">
        <f>SUM(E90:E102)</f>
        <v>30</v>
      </c>
      <c r="F103" s="31"/>
      <c r="G103" s="31"/>
      <c r="H103" s="31"/>
      <c r="I103" s="31"/>
      <c r="J103" s="31"/>
      <c r="K103" s="31"/>
      <c r="L103" s="31"/>
      <c r="M103" s="31"/>
      <c r="N103" s="24"/>
    </row>
    <row r="104" spans="1:42" x14ac:dyDescent="0.25">
      <c r="C104" s="1" t="s">
        <v>22</v>
      </c>
      <c r="D104" s="16">
        <f>D29+D55+D80+D103</f>
        <v>118</v>
      </c>
      <c r="E104" s="36">
        <f>E29+E55+E80+E103</f>
        <v>120</v>
      </c>
    </row>
    <row r="108" spans="1:42" x14ac:dyDescent="0.25">
      <c r="C108" s="2"/>
      <c r="D108" s="2"/>
      <c r="E108" s="4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</row>
    <row r="109" spans="1:42" x14ac:dyDescent="0.25"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</row>
    <row r="110" spans="1:42" x14ac:dyDescent="0.25">
      <c r="C110" s="1" t="s">
        <v>22</v>
      </c>
      <c r="E110" s="37">
        <f>E111+E112</f>
        <v>118</v>
      </c>
      <c r="F110" s="37">
        <f>F111+F112</f>
        <v>3540</v>
      </c>
      <c r="G110" s="38">
        <f>F110/$F$110*100</f>
        <v>100</v>
      </c>
      <c r="H110" s="39"/>
      <c r="I110" s="40"/>
      <c r="J110" s="40"/>
      <c r="K110" s="40"/>
      <c r="L110" s="47" t="s">
        <v>68</v>
      </c>
      <c r="M110" s="47">
        <f t="shared" ref="M110:M118" ca="1" si="56">SUMIF($O$3:$O$107,L110,$E$3:$E$103)</f>
        <v>4</v>
      </c>
      <c r="O110" s="41">
        <f ca="1">M110/$E$110*100</f>
        <v>3.3898305084745761</v>
      </c>
      <c r="Q110" s="47"/>
      <c r="V110" s="58"/>
      <c r="W110" s="58"/>
      <c r="X110" s="58"/>
      <c r="Y110" s="58" t="s">
        <v>221</v>
      </c>
      <c r="Z110" s="58" t="s">
        <v>222</v>
      </c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</row>
    <row r="111" spans="1:42" x14ac:dyDescent="0.25">
      <c r="B111" s="45" t="s">
        <v>14</v>
      </c>
      <c r="C111" s="1" t="s">
        <v>41</v>
      </c>
      <c r="E111" s="38">
        <f>SUMIF(B$12:B$103,B111,E$12:E$103)</f>
        <v>90.5</v>
      </c>
      <c r="F111" s="45">
        <f>E111*30</f>
        <v>2715</v>
      </c>
      <c r="G111" s="38">
        <f>F111/F$110*100</f>
        <v>76.694915254237287</v>
      </c>
      <c r="H111" s="45"/>
      <c r="J111" s="36"/>
      <c r="K111" s="36"/>
      <c r="L111" s="47" t="s">
        <v>55</v>
      </c>
      <c r="M111" s="47">
        <f t="shared" ca="1" si="56"/>
        <v>0</v>
      </c>
      <c r="O111" s="41">
        <f t="shared" ref="O111:O119" ca="1" si="57">M111/$E$110*100</f>
        <v>0</v>
      </c>
      <c r="Q111" s="47"/>
      <c r="V111" s="8"/>
      <c r="W111" s="8"/>
      <c r="X111" s="46" t="s">
        <v>47</v>
      </c>
      <c r="Y111" s="123"/>
      <c r="Z111" s="123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</row>
    <row r="112" spans="1:42" x14ac:dyDescent="0.25">
      <c r="B112" s="45" t="s">
        <v>31</v>
      </c>
      <c r="C112" s="1" t="s">
        <v>42</v>
      </c>
      <c r="E112" s="38">
        <f>SUMIF(B$12:B$103,B112,E$12:E$103)</f>
        <v>27.5</v>
      </c>
      <c r="F112" s="45">
        <f t="shared" ref="F112:F119" si="58">E112*30</f>
        <v>825</v>
      </c>
      <c r="G112" s="38">
        <f>F112/F$110*100</f>
        <v>23.305084745762709</v>
      </c>
      <c r="H112" s="45"/>
      <c r="L112" s="47" t="s">
        <v>69</v>
      </c>
      <c r="M112" s="47">
        <f t="shared" ca="1" si="56"/>
        <v>5</v>
      </c>
      <c r="O112" s="41">
        <f t="shared" ca="1" si="57"/>
        <v>4.2372881355932197</v>
      </c>
      <c r="Q112" s="47"/>
      <c r="V112" s="8" t="s">
        <v>16</v>
      </c>
      <c r="W112" s="8" t="s">
        <v>14</v>
      </c>
      <c r="X112" s="46" t="s">
        <v>41</v>
      </c>
      <c r="Y112" s="138">
        <f t="shared" ref="Y112:Z114" si="59">Y14+Y42+Y69+Y95</f>
        <v>23</v>
      </c>
      <c r="Z112" s="138">
        <f t="shared" si="59"/>
        <v>51.5</v>
      </c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</row>
    <row r="113" spans="1:42" x14ac:dyDescent="0.25">
      <c r="E113" s="45"/>
      <c r="F113" s="45"/>
      <c r="G113" s="45"/>
      <c r="H113" s="45"/>
      <c r="L113" s="47" t="s">
        <v>73</v>
      </c>
      <c r="M113" s="47">
        <f t="shared" ca="1" si="56"/>
        <v>3</v>
      </c>
      <c r="O113" s="41">
        <f t="shared" ca="1" si="57"/>
        <v>2.5423728813559325</v>
      </c>
      <c r="Q113" s="47"/>
      <c r="V113" s="8" t="s">
        <v>16</v>
      </c>
      <c r="W113" s="8" t="s">
        <v>31</v>
      </c>
      <c r="X113" s="46" t="s">
        <v>42</v>
      </c>
      <c r="Y113" s="138">
        <f t="shared" si="59"/>
        <v>7.5</v>
      </c>
      <c r="Z113" s="138">
        <f t="shared" si="59"/>
        <v>12.5</v>
      </c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</row>
    <row r="114" spans="1:42" x14ac:dyDescent="0.25">
      <c r="C114" s="1" t="s">
        <v>47</v>
      </c>
      <c r="E114" s="42">
        <f>E115+E116</f>
        <v>28.5</v>
      </c>
      <c r="F114" s="42">
        <f>F115+F116</f>
        <v>855</v>
      </c>
      <c r="G114" s="38">
        <f>F114/$F$114*100</f>
        <v>100</v>
      </c>
      <c r="H114" s="45"/>
      <c r="L114" s="47" t="s">
        <v>57</v>
      </c>
      <c r="M114" s="47">
        <f t="shared" ca="1" si="56"/>
        <v>3</v>
      </c>
      <c r="O114" s="41">
        <f t="shared" ca="1" si="57"/>
        <v>2.5423728813559325</v>
      </c>
      <c r="Q114" s="47"/>
      <c r="V114" s="8"/>
      <c r="W114" s="8"/>
      <c r="X114" s="46" t="s">
        <v>48</v>
      </c>
      <c r="Y114" s="138">
        <f t="shared" si="59"/>
        <v>0</v>
      </c>
      <c r="Z114" s="138">
        <f t="shared" si="59"/>
        <v>0</v>
      </c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</row>
    <row r="115" spans="1:42" x14ac:dyDescent="0.25">
      <c r="A115" s="45" t="s">
        <v>16</v>
      </c>
      <c r="B115" s="45" t="s">
        <v>14</v>
      </c>
      <c r="C115" s="1" t="s">
        <v>41</v>
      </c>
      <c r="E115" s="45">
        <f>SUMIFS(E$12:E$103,A$12:A$103,A115,B$12:B$103,B115)</f>
        <v>23</v>
      </c>
      <c r="F115" s="45">
        <f t="shared" si="58"/>
        <v>690</v>
      </c>
      <c r="G115" s="38">
        <f>F115/F$114*100</f>
        <v>80.701754385964904</v>
      </c>
      <c r="H115" s="45"/>
      <c r="L115" s="47" t="s">
        <v>56</v>
      </c>
      <c r="M115" s="47">
        <f t="shared" ca="1" si="56"/>
        <v>74.5</v>
      </c>
      <c r="O115" s="41">
        <f t="shared" ca="1" si="57"/>
        <v>63.135593220338983</v>
      </c>
      <c r="Q115" s="47"/>
      <c r="V115" s="8" t="s">
        <v>13</v>
      </c>
      <c r="W115" s="8" t="s">
        <v>14</v>
      </c>
      <c r="X115" s="46" t="s">
        <v>41</v>
      </c>
      <c r="Y115" s="138">
        <f>Y17+Y46+Y72+Y100</f>
        <v>67.5</v>
      </c>
      <c r="Z115" s="138">
        <f>Z17+Z46+Z72+Z100</f>
        <v>45.5</v>
      </c>
      <c r="AB115" s="140">
        <f>Y115-E100-E101-E102</f>
        <v>55.5</v>
      </c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</row>
    <row r="116" spans="1:42" x14ac:dyDescent="0.25">
      <c r="A116" s="45" t="s">
        <v>16</v>
      </c>
      <c r="B116" s="45" t="s">
        <v>31</v>
      </c>
      <c r="C116" s="1" t="s">
        <v>42</v>
      </c>
      <c r="E116" s="45">
        <f>SUMIFS(E$12:E$103,A$12:A$103,A116,B$12:B$103,B116)</f>
        <v>5.5</v>
      </c>
      <c r="F116" s="45">
        <f>E116*30</f>
        <v>165</v>
      </c>
      <c r="G116" s="38">
        <f>F116/F$114*100</f>
        <v>19.298245614035086</v>
      </c>
      <c r="H116" s="45"/>
      <c r="L116" s="47" t="s">
        <v>70</v>
      </c>
      <c r="M116" s="47">
        <f t="shared" ca="1" si="56"/>
        <v>0</v>
      </c>
      <c r="O116" s="41">
        <f t="shared" ca="1" si="57"/>
        <v>0</v>
      </c>
      <c r="V116" s="8" t="s">
        <v>13</v>
      </c>
      <c r="W116" s="8" t="s">
        <v>31</v>
      </c>
      <c r="X116" s="46" t="s">
        <v>42</v>
      </c>
      <c r="Y116" s="138">
        <f>Y47+Y52+Y73+Y101</f>
        <v>22</v>
      </c>
      <c r="Z116" s="138">
        <f>Z47+Z52+Z73+Z101</f>
        <v>8.5</v>
      </c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</row>
    <row r="117" spans="1:42" x14ac:dyDescent="0.25">
      <c r="C117" s="1" t="s">
        <v>48</v>
      </c>
      <c r="E117" s="42">
        <f>E118+E119</f>
        <v>89.5</v>
      </c>
      <c r="F117" s="42">
        <f>F118+F119</f>
        <v>2685</v>
      </c>
      <c r="G117" s="42">
        <f>G118+G119</f>
        <v>100</v>
      </c>
      <c r="L117" s="47" t="s">
        <v>71</v>
      </c>
      <c r="M117" s="47">
        <f t="shared" ca="1" si="56"/>
        <v>1</v>
      </c>
      <c r="O117" s="41">
        <f t="shared" ca="1" si="57"/>
        <v>0.84745762711864403</v>
      </c>
      <c r="V117" s="58"/>
      <c r="W117" s="58"/>
      <c r="X117" s="58"/>
      <c r="Y117" s="138">
        <f>SUM(Y112:Y116)</f>
        <v>120</v>
      </c>
      <c r="Z117" s="138">
        <f>SUM(Z112:Z116)</f>
        <v>118</v>
      </c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</row>
    <row r="118" spans="1:42" x14ac:dyDescent="0.25">
      <c r="A118" s="45" t="s">
        <v>13</v>
      </c>
      <c r="B118" s="45" t="s">
        <v>14</v>
      </c>
      <c r="C118" s="1" t="s">
        <v>41</v>
      </c>
      <c r="E118" s="45">
        <f>SUMIFS(E$12:E$103,A$12:A$103,A118,B$12:B$103,B118)</f>
        <v>67.5</v>
      </c>
      <c r="F118" s="45">
        <f t="shared" si="58"/>
        <v>2025</v>
      </c>
      <c r="G118" s="47">
        <f>F118/F$117*100</f>
        <v>75.41899441340783</v>
      </c>
      <c r="L118" s="47" t="s">
        <v>58</v>
      </c>
      <c r="M118" s="47">
        <f t="shared" ca="1" si="56"/>
        <v>4.5</v>
      </c>
      <c r="O118" s="41">
        <f t="shared" ca="1" si="57"/>
        <v>3.8135593220338984</v>
      </c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</row>
    <row r="119" spans="1:42" x14ac:dyDescent="0.25">
      <c r="A119" s="45" t="s">
        <v>13</v>
      </c>
      <c r="B119" s="45" t="s">
        <v>31</v>
      </c>
      <c r="C119" s="1" t="s">
        <v>42</v>
      </c>
      <c r="E119" s="45">
        <f>SUMIFS(E$12:E$103,A$12:A$103,A119,B$12:B$103,B119)</f>
        <v>22</v>
      </c>
      <c r="F119" s="45">
        <f t="shared" si="58"/>
        <v>660</v>
      </c>
      <c r="G119" s="47">
        <f>F119/F$117*100</f>
        <v>24.581005586592177</v>
      </c>
      <c r="M119" s="47">
        <f ca="1">SUM(M110:M118)</f>
        <v>95</v>
      </c>
      <c r="O119" s="41">
        <f t="shared" ca="1" si="57"/>
        <v>80.508474576271183</v>
      </c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</row>
    <row r="121" spans="1:42" x14ac:dyDescent="0.25">
      <c r="Y121" s="41">
        <f>Y115-E102-E101-E100</f>
        <v>55.5</v>
      </c>
      <c r="Z121" s="140">
        <f>Z115-D66-D39-D23</f>
        <v>32</v>
      </c>
    </row>
  </sheetData>
  <mergeCells count="61">
    <mergeCell ref="N83:N89"/>
    <mergeCell ref="F84:F89"/>
    <mergeCell ref="G84:J84"/>
    <mergeCell ref="K84:K89"/>
    <mergeCell ref="G85:G89"/>
    <mergeCell ref="H85:J85"/>
    <mergeCell ref="H86:H89"/>
    <mergeCell ref="I86:I89"/>
    <mergeCell ref="J86:J89"/>
    <mergeCell ref="M83:M89"/>
    <mergeCell ref="C83:C89"/>
    <mergeCell ref="D83:D89"/>
    <mergeCell ref="E83:E89"/>
    <mergeCell ref="F83:K83"/>
    <mergeCell ref="L83:L89"/>
    <mergeCell ref="N59:N65"/>
    <mergeCell ref="F60:F65"/>
    <mergeCell ref="G60:J60"/>
    <mergeCell ref="K60:K65"/>
    <mergeCell ref="G61:G65"/>
    <mergeCell ref="H61:J61"/>
    <mergeCell ref="H62:H65"/>
    <mergeCell ref="I62:I65"/>
    <mergeCell ref="J62:J65"/>
    <mergeCell ref="M59:M65"/>
    <mergeCell ref="C59:C65"/>
    <mergeCell ref="D59:D65"/>
    <mergeCell ref="E59:E65"/>
    <mergeCell ref="F59:K59"/>
    <mergeCell ref="L59:L65"/>
    <mergeCell ref="N32:N38"/>
    <mergeCell ref="F33:F38"/>
    <mergeCell ref="G33:J33"/>
    <mergeCell ref="K33:K38"/>
    <mergeCell ref="G34:G38"/>
    <mergeCell ref="H34:J34"/>
    <mergeCell ref="H35:H38"/>
    <mergeCell ref="I35:I38"/>
    <mergeCell ref="J35:J38"/>
    <mergeCell ref="M32:M38"/>
    <mergeCell ref="C32:C38"/>
    <mergeCell ref="D32:D38"/>
    <mergeCell ref="E32:E38"/>
    <mergeCell ref="F32:K32"/>
    <mergeCell ref="L32:L3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до наказу</vt:lpstr>
      <vt:lpstr>титульний 071 заочн</vt:lpstr>
      <vt:lpstr>Титул 071 уск</vt:lpstr>
      <vt:lpstr>план 071</vt:lpstr>
      <vt:lpstr>Лист1</vt:lpstr>
      <vt:lpstr>сравнение</vt:lpstr>
      <vt:lpstr> семестровка 4р заоч </vt:lpstr>
      <vt:lpstr>Семестровка уск (2)</vt:lpstr>
      <vt:lpstr>'до наказу'!Область_печати</vt:lpstr>
      <vt:lpstr>'план 071'!Область_печати</vt:lpstr>
      <vt:lpstr>'Семестровка уск (2)'!Область_печати</vt:lpstr>
      <vt:lpstr>сравнение!Область_печати</vt:lpstr>
      <vt:lpstr>'титульний 071 заочн'!Область_печати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2020-05-12T04:14:24Z</cp:lastPrinted>
  <dcterms:created xsi:type="dcterms:W3CDTF">2018-09-25T13:00:18Z</dcterms:created>
  <dcterms:modified xsi:type="dcterms:W3CDTF">2020-05-12T06:55:09Z</dcterms:modified>
</cp:coreProperties>
</file>