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1\"/>
    </mc:Choice>
  </mc:AlternateContent>
  <bookViews>
    <workbookView xWindow="0" yWindow="0" windowWidth="19320" windowHeight="11640" firstSheet="2" activeTab="3"/>
  </bookViews>
  <sheets>
    <sheet name="план (2)" sheetId="8" state="hidden" r:id="rId1"/>
    <sheet name="заготовка" sheetId="6" state="hidden" r:id="rId2"/>
    <sheet name="Титул 071 уск ОАА" sheetId="5" r:id="rId3"/>
    <sheet name="план" sheetId="7" r:id="rId4"/>
    <sheet name="план (3)" sheetId="9" state="hidden" r:id="rId5"/>
    <sheet name="Семестровка уск" sheetId="4" state="hidden" r:id="rId6"/>
    <sheet name="до наказу" sheetId="10" state="hidden" r:id="rId7"/>
    <sheet name="Семестровка дисп" sheetId="11" state="hidden" r:id="rId8"/>
  </sheets>
  <definedNames>
    <definedName name="_xlnm._FilterDatabase" localSheetId="6" hidden="1">'до наказу'!$A$1:$A$11</definedName>
    <definedName name="_xlnm.Print_Area" localSheetId="6">'до наказу'!$A$1:$J$96</definedName>
    <definedName name="_xlnm.Print_Area" localSheetId="3">план!$A$1:$S$204</definedName>
    <definedName name="_xlnm.Print_Area" localSheetId="0">'план (2)'!$A$1:$AC$193</definedName>
    <definedName name="_xlnm.Print_Area" localSheetId="4">'план (3)'!$A$1:$AC$195</definedName>
    <definedName name="_xlnm.Print_Area" localSheetId="7">'Семестровка дисп'!$A$1:$Q$110</definedName>
    <definedName name="_xlnm.Print_Area" localSheetId="5">'Семестровка уск'!$A$1:$P$138</definedName>
  </definedNames>
  <calcPr calcId="152511"/>
</workbook>
</file>

<file path=xl/calcChain.xml><?xml version="1.0" encoding="utf-8"?>
<calcChain xmlns="http://schemas.openxmlformats.org/spreadsheetml/2006/main">
  <c r="I194" i="7" l="1"/>
  <c r="H194" i="7"/>
  <c r="M194" i="7" s="1"/>
  <c r="I193" i="7"/>
  <c r="H193" i="7"/>
  <c r="M193" i="7" s="1"/>
  <c r="M192" i="7" s="1"/>
  <c r="L192" i="7"/>
  <c r="K192" i="7"/>
  <c r="J192" i="7"/>
  <c r="I192" i="7"/>
  <c r="G192" i="7"/>
  <c r="I191" i="7"/>
  <c r="H191" i="7"/>
  <c r="I190" i="7"/>
  <c r="H190" i="7"/>
  <c r="L189" i="7"/>
  <c r="J189" i="7"/>
  <c r="I189" i="7"/>
  <c r="H189" i="7"/>
  <c r="G189" i="7"/>
  <c r="M190" i="7" l="1"/>
  <c r="M191" i="7"/>
  <c r="H192" i="7"/>
  <c r="M189" i="7" l="1"/>
  <c r="O44" i="7" l="1"/>
  <c r="P44" i="7"/>
  <c r="Q44" i="7"/>
  <c r="R44" i="7"/>
  <c r="S44" i="7"/>
  <c r="N44" i="7"/>
  <c r="G88" i="7"/>
  <c r="J173" i="7"/>
  <c r="K173" i="7"/>
  <c r="L173" i="7"/>
  <c r="N173" i="7"/>
  <c r="O173" i="7"/>
  <c r="O176" i="7" s="1"/>
  <c r="P173" i="7"/>
  <c r="R173" i="7"/>
  <c r="S173" i="7"/>
  <c r="G173" i="7"/>
  <c r="G172" i="7"/>
  <c r="G166" i="7"/>
  <c r="H166" i="7" s="1"/>
  <c r="I168" i="7"/>
  <c r="H168" i="7"/>
  <c r="H167" i="7"/>
  <c r="G160" i="7"/>
  <c r="H160" i="7" s="1"/>
  <c r="I162" i="7"/>
  <c r="H162" i="7"/>
  <c r="H161" i="7"/>
  <c r="G154" i="7"/>
  <c r="H154" i="7" s="1"/>
  <c r="I156" i="7"/>
  <c r="H156" i="7"/>
  <c r="H155" i="7"/>
  <c r="G148" i="7"/>
  <c r="H148" i="7" s="1"/>
  <c r="Q150" i="7"/>
  <c r="Q173" i="7" s="1"/>
  <c r="I150" i="7"/>
  <c r="H150" i="7"/>
  <c r="H149" i="7"/>
  <c r="I147" i="7"/>
  <c r="H147" i="7"/>
  <c r="I145" i="7"/>
  <c r="H145" i="7"/>
  <c r="I143" i="7"/>
  <c r="H143" i="7"/>
  <c r="G136" i="7"/>
  <c r="I138" i="7"/>
  <c r="H138" i="7"/>
  <c r="H137" i="7"/>
  <c r="I146" i="7"/>
  <c r="H146" i="7"/>
  <c r="I144" i="7"/>
  <c r="I142" i="7"/>
  <c r="H144" i="7"/>
  <c r="H142" i="7"/>
  <c r="I171" i="7"/>
  <c r="H171" i="7"/>
  <c r="H170" i="7"/>
  <c r="G169" i="7"/>
  <c r="H169" i="7" s="1"/>
  <c r="I165" i="7"/>
  <c r="H165" i="7"/>
  <c r="H164" i="7"/>
  <c r="G163" i="7"/>
  <c r="H163" i="7" s="1"/>
  <c r="I159" i="7"/>
  <c r="H159" i="7"/>
  <c r="H158" i="7"/>
  <c r="G157" i="7"/>
  <c r="H157" i="7" s="1"/>
  <c r="I153" i="7"/>
  <c r="H153" i="7"/>
  <c r="H152" i="7"/>
  <c r="G151" i="7"/>
  <c r="H151" i="7" s="1"/>
  <c r="I141" i="7"/>
  <c r="H141" i="7"/>
  <c r="H140" i="7"/>
  <c r="G139" i="7"/>
  <c r="H139" i="7" s="1"/>
  <c r="K133" i="7"/>
  <c r="O133" i="7"/>
  <c r="P133" i="7"/>
  <c r="S133" i="7"/>
  <c r="G89" i="7"/>
  <c r="J89" i="7"/>
  <c r="K89" i="7"/>
  <c r="N89" i="7"/>
  <c r="O89" i="7"/>
  <c r="P89" i="7"/>
  <c r="Q89" i="7"/>
  <c r="R89" i="7"/>
  <c r="S89" i="7"/>
  <c r="H77" i="7"/>
  <c r="I77" i="7"/>
  <c r="I56" i="7"/>
  <c r="H56" i="7"/>
  <c r="I54" i="7"/>
  <c r="H54" i="7"/>
  <c r="H53" i="7"/>
  <c r="G52" i="7"/>
  <c r="H52" i="7" s="1"/>
  <c r="J44" i="7"/>
  <c r="L44" i="7"/>
  <c r="G44" i="7"/>
  <c r="G43" i="7"/>
  <c r="I37" i="7"/>
  <c r="H37" i="7"/>
  <c r="G16" i="7"/>
  <c r="H111" i="7"/>
  <c r="H109" i="7"/>
  <c r="I117" i="7"/>
  <c r="L114" i="7"/>
  <c r="I129" i="7"/>
  <c r="I123" i="7"/>
  <c r="H173" i="7" l="1"/>
  <c r="P176" i="7"/>
  <c r="I173" i="7"/>
  <c r="M168" i="7"/>
  <c r="M162" i="7"/>
  <c r="M143" i="7"/>
  <c r="M145" i="7"/>
  <c r="M147" i="7"/>
  <c r="M156" i="7"/>
  <c r="M138" i="7"/>
  <c r="M150" i="7"/>
  <c r="M146" i="7"/>
  <c r="M142" i="7"/>
  <c r="M153" i="7"/>
  <c r="M159" i="7"/>
  <c r="M165" i="7"/>
  <c r="M171" i="7"/>
  <c r="M144" i="7"/>
  <c r="M141" i="7"/>
  <c r="G90" i="7"/>
  <c r="M56" i="7"/>
  <c r="H76" i="7"/>
  <c r="M77" i="7"/>
  <c r="M37" i="7"/>
  <c r="I51" i="7"/>
  <c r="M54" i="7"/>
  <c r="M173" i="7" l="1"/>
  <c r="P123" i="4" l="1"/>
  <c r="P122" i="4"/>
  <c r="P121" i="4"/>
  <c r="P102" i="4"/>
  <c r="P101" i="4"/>
  <c r="P100" i="4"/>
  <c r="E75" i="4" l="1"/>
  <c r="H75" i="4"/>
  <c r="I75" i="4"/>
  <c r="J75" i="4"/>
  <c r="D75" i="4"/>
  <c r="P77" i="4"/>
  <c r="P76" i="4"/>
  <c r="P75" i="4"/>
  <c r="P68" i="4"/>
  <c r="P67" i="4"/>
  <c r="P66" i="4"/>
  <c r="E66" i="4"/>
  <c r="H66" i="4"/>
  <c r="I66" i="4"/>
  <c r="J66" i="4"/>
  <c r="D66" i="4"/>
  <c r="P36" i="4"/>
  <c r="P37" i="4"/>
  <c r="P35" i="4"/>
  <c r="H35" i="4"/>
  <c r="I35" i="4"/>
  <c r="J35" i="4"/>
  <c r="G29" i="4"/>
  <c r="F29" i="4"/>
  <c r="M133" i="4"/>
  <c r="M135" i="4"/>
  <c r="M136" i="4"/>
  <c r="M129" i="4"/>
  <c r="M130" i="4"/>
  <c r="M131" i="4"/>
  <c r="M132" i="4"/>
  <c r="M128" i="4"/>
  <c r="E137" i="4"/>
  <c r="E136" i="4"/>
  <c r="E134" i="4"/>
  <c r="E133" i="4"/>
  <c r="E130" i="4"/>
  <c r="E129" i="4"/>
  <c r="F73" i="4"/>
  <c r="G73" i="4"/>
  <c r="G97" i="4"/>
  <c r="L97" i="4" s="1"/>
  <c r="F97" i="4"/>
  <c r="F31" i="4"/>
  <c r="G31" i="4"/>
  <c r="I79" i="4" l="1"/>
  <c r="E79" i="4"/>
  <c r="J79" i="4"/>
  <c r="H79" i="4"/>
  <c r="D79" i="4"/>
  <c r="K73" i="4"/>
  <c r="K29" i="4"/>
  <c r="N29" i="4"/>
  <c r="L29" i="4"/>
  <c r="E128" i="4"/>
  <c r="O130" i="4" s="1"/>
  <c r="N97" i="4"/>
  <c r="K97" i="4"/>
  <c r="L73" i="4"/>
  <c r="K31" i="4"/>
  <c r="N73" i="4"/>
  <c r="L31" i="4"/>
  <c r="N31" i="4"/>
  <c r="O128" i="4" l="1"/>
  <c r="F56" i="11"/>
  <c r="G56" i="11"/>
  <c r="K56" i="11" s="1"/>
  <c r="N56" i="11"/>
  <c r="E120" i="11"/>
  <c r="F120" i="11" s="1"/>
  <c r="M119" i="11"/>
  <c r="E119" i="11"/>
  <c r="F119" i="11" s="1"/>
  <c r="M118" i="11"/>
  <c r="E118" i="11"/>
  <c r="M117" i="11"/>
  <c r="E117" i="11"/>
  <c r="F117" i="11" s="1"/>
  <c r="M116" i="11"/>
  <c r="E116" i="11"/>
  <c r="F116" i="11" s="1"/>
  <c r="AB115" i="11"/>
  <c r="M115" i="11"/>
  <c r="M114" i="11"/>
  <c r="M113" i="11"/>
  <c r="E113" i="11"/>
  <c r="F113" i="11" s="1"/>
  <c r="M112" i="11"/>
  <c r="E112" i="11"/>
  <c r="F112" i="11" s="1"/>
  <c r="M111" i="11"/>
  <c r="E111" i="11"/>
  <c r="E104" i="11"/>
  <c r="D104" i="11"/>
  <c r="G103" i="11"/>
  <c r="L103" i="11" s="1"/>
  <c r="F103" i="11"/>
  <c r="AA102" i="11"/>
  <c r="Z102" i="11"/>
  <c r="G102" i="11"/>
  <c r="L102" i="11" s="1"/>
  <c r="F102" i="11"/>
  <c r="AA101" i="11"/>
  <c r="Z101" i="11"/>
  <c r="G101" i="11"/>
  <c r="L101" i="11" s="1"/>
  <c r="F101" i="11"/>
  <c r="L100" i="11"/>
  <c r="F100" i="11"/>
  <c r="N100" i="11" s="1"/>
  <c r="AA99" i="11"/>
  <c r="Z99" i="11"/>
  <c r="G99" i="11"/>
  <c r="L99" i="11" s="1"/>
  <c r="F99" i="11"/>
  <c r="AA98" i="11"/>
  <c r="AA103" i="11" s="1"/>
  <c r="Z98" i="11"/>
  <c r="Z103" i="11" s="1"/>
  <c r="G98" i="11"/>
  <c r="L98" i="11" s="1"/>
  <c r="F98" i="11"/>
  <c r="G97" i="11"/>
  <c r="L97" i="11" s="1"/>
  <c r="F97" i="11"/>
  <c r="L96" i="11"/>
  <c r="G95" i="11"/>
  <c r="L95" i="11" s="1"/>
  <c r="F95" i="11"/>
  <c r="G94" i="11"/>
  <c r="L94" i="11" s="1"/>
  <c r="F94" i="11"/>
  <c r="E84" i="11"/>
  <c r="D84" i="11"/>
  <c r="AA80" i="11"/>
  <c r="Z80" i="11"/>
  <c r="G80" i="11"/>
  <c r="L80" i="11" s="1"/>
  <c r="F80" i="11"/>
  <c r="AA79" i="11"/>
  <c r="Z79" i="11"/>
  <c r="F79" i="11"/>
  <c r="K79" i="11" s="1"/>
  <c r="G78" i="11"/>
  <c r="L78" i="11" s="1"/>
  <c r="F78" i="11"/>
  <c r="AA77" i="11"/>
  <c r="Z77" i="11"/>
  <c r="G77" i="11"/>
  <c r="L77" i="11" s="1"/>
  <c r="F77" i="11"/>
  <c r="AA76" i="11"/>
  <c r="Z76" i="11"/>
  <c r="Z113" i="11" s="1"/>
  <c r="G76" i="11"/>
  <c r="L76" i="11" s="1"/>
  <c r="F76" i="11"/>
  <c r="G75" i="11"/>
  <c r="L75" i="11" s="1"/>
  <c r="F75" i="11"/>
  <c r="G74" i="11"/>
  <c r="F74" i="11"/>
  <c r="G73" i="11"/>
  <c r="L73" i="11" s="1"/>
  <c r="F73" i="11"/>
  <c r="E61" i="11"/>
  <c r="D61" i="11"/>
  <c r="G60" i="11"/>
  <c r="L60" i="11" s="1"/>
  <c r="F60" i="11"/>
  <c r="G59" i="11"/>
  <c r="L59" i="11" s="1"/>
  <c r="F59" i="11"/>
  <c r="G58" i="11"/>
  <c r="L58" i="11" s="1"/>
  <c r="F58" i="11"/>
  <c r="G57" i="11"/>
  <c r="F57" i="11"/>
  <c r="G42" i="11"/>
  <c r="L42" i="11" s="1"/>
  <c r="F42" i="11"/>
  <c r="G41" i="11"/>
  <c r="L41" i="11" s="1"/>
  <c r="F41" i="11"/>
  <c r="G40" i="11"/>
  <c r="L40" i="11" s="1"/>
  <c r="F40" i="11"/>
  <c r="G39" i="11"/>
  <c r="L39" i="11" s="1"/>
  <c r="F39" i="11"/>
  <c r="AA38" i="11"/>
  <c r="Z38" i="11"/>
  <c r="Z117" i="11" s="1"/>
  <c r="AB117" i="11" s="1"/>
  <c r="G38" i="11"/>
  <c r="F38" i="11"/>
  <c r="AA37" i="11"/>
  <c r="AA39" i="11" s="1"/>
  <c r="Z37" i="11"/>
  <c r="Z39" i="11" s="1"/>
  <c r="G36" i="11"/>
  <c r="L36" i="11" s="1"/>
  <c r="F36" i="11"/>
  <c r="G35" i="11"/>
  <c r="F35" i="11"/>
  <c r="G34" i="11"/>
  <c r="F34" i="11"/>
  <c r="S29" i="11"/>
  <c r="E24" i="11"/>
  <c r="D24" i="11"/>
  <c r="D105" i="11" s="1"/>
  <c r="G23" i="11"/>
  <c r="L23" i="11" s="1"/>
  <c r="F23" i="11"/>
  <c r="G22" i="11"/>
  <c r="F22" i="11"/>
  <c r="G21" i="11"/>
  <c r="L21" i="11" s="1"/>
  <c r="F21" i="11"/>
  <c r="S20" i="11"/>
  <c r="G20" i="11"/>
  <c r="L20" i="11" s="1"/>
  <c r="F20" i="11"/>
  <c r="G19" i="11"/>
  <c r="L19" i="11" s="1"/>
  <c r="F19" i="11"/>
  <c r="G18" i="11"/>
  <c r="F18" i="11"/>
  <c r="G17" i="11"/>
  <c r="L17" i="11" s="1"/>
  <c r="F17" i="11"/>
  <c r="T16" i="11"/>
  <c r="G16" i="11"/>
  <c r="L16" i="11" s="1"/>
  <c r="F16" i="11"/>
  <c r="K16" i="11" s="1"/>
  <c r="T15" i="11"/>
  <c r="G15" i="11"/>
  <c r="L15" i="11" s="1"/>
  <c r="F15" i="11"/>
  <c r="AC14" i="11"/>
  <c r="AB14" i="11"/>
  <c r="AA14" i="11"/>
  <c r="Z14" i="11"/>
  <c r="T14" i="11"/>
  <c r="G14" i="11"/>
  <c r="L14" i="11" s="1"/>
  <c r="F14" i="11"/>
  <c r="K14" i="11" s="1"/>
  <c r="T13" i="11"/>
  <c r="AC12" i="11"/>
  <c r="AC15" i="11" s="1"/>
  <c r="AB12" i="11"/>
  <c r="AA12" i="11"/>
  <c r="AA114" i="11" s="1"/>
  <c r="Z12" i="11"/>
  <c r="T12" i="11"/>
  <c r="G12" i="11"/>
  <c r="F12" i="11"/>
  <c r="AB15" i="11"/>
  <c r="AA113" i="11"/>
  <c r="AA118" i="11" s="1"/>
  <c r="U11" i="11"/>
  <c r="U17" i="11" s="1"/>
  <c r="T11" i="11"/>
  <c r="G11" i="11"/>
  <c r="F11" i="11"/>
  <c r="G10" i="11"/>
  <c r="F10" i="11"/>
  <c r="Z114" i="11" l="1"/>
  <c r="Z116" i="11"/>
  <c r="AB116" i="11" s="1"/>
  <c r="AA117" i="11"/>
  <c r="AA116" i="11"/>
  <c r="AD116" i="11" s="1"/>
  <c r="K12" i="11"/>
  <c r="E105" i="11"/>
  <c r="K10" i="11"/>
  <c r="K11" i="11"/>
  <c r="T17" i="11"/>
  <c r="N22" i="11"/>
  <c r="K34" i="11"/>
  <c r="K35" i="11"/>
  <c r="N36" i="11"/>
  <c r="K38" i="11"/>
  <c r="K39" i="11"/>
  <c r="N40" i="11"/>
  <c r="K41" i="11"/>
  <c r="N42" i="11"/>
  <c r="K57" i="11"/>
  <c r="K58" i="11"/>
  <c r="N59" i="11"/>
  <c r="K60" i="11"/>
  <c r="K73" i="11"/>
  <c r="K74" i="11"/>
  <c r="N75" i="11"/>
  <c r="K76" i="11"/>
  <c r="Z81" i="11"/>
  <c r="N77" i="11"/>
  <c r="K78" i="11"/>
  <c r="L104" i="11"/>
  <c r="K97" i="11"/>
  <c r="N98" i="11"/>
  <c r="K99" i="11"/>
  <c r="N101" i="11"/>
  <c r="K102" i="11"/>
  <c r="N103" i="11"/>
  <c r="P113" i="11"/>
  <c r="N17" i="11"/>
  <c r="K19" i="11"/>
  <c r="K23" i="11"/>
  <c r="L84" i="11"/>
  <c r="E115" i="11"/>
  <c r="F115" i="11"/>
  <c r="G115" i="11" s="1"/>
  <c r="N16" i="11"/>
  <c r="N23" i="11"/>
  <c r="P112" i="11"/>
  <c r="P115" i="11"/>
  <c r="P116" i="11"/>
  <c r="P119" i="11"/>
  <c r="N10" i="11"/>
  <c r="N11" i="11"/>
  <c r="N12" i="11"/>
  <c r="AB114" i="11"/>
  <c r="N15" i="11"/>
  <c r="N18" i="11"/>
  <c r="N19" i="11"/>
  <c r="K20" i="11"/>
  <c r="N20" i="11"/>
  <c r="N21" i="11"/>
  <c r="K22" i="11"/>
  <c r="L22" i="11"/>
  <c r="N34" i="11"/>
  <c r="N35" i="11"/>
  <c r="N38" i="11"/>
  <c r="N57" i="11"/>
  <c r="N74" i="11"/>
  <c r="AA81" i="11"/>
  <c r="N80" i="11"/>
  <c r="N94" i="11"/>
  <c r="K95" i="11"/>
  <c r="P114" i="11"/>
  <c r="P117" i="11"/>
  <c r="P118" i="11"/>
  <c r="M120" i="11"/>
  <c r="P120" i="11" s="1"/>
  <c r="Z118" i="11"/>
  <c r="AB118" i="11" s="1"/>
  <c r="AB113" i="11"/>
  <c r="L12" i="11"/>
  <c r="N14" i="11"/>
  <c r="AC116" i="11"/>
  <c r="K15" i="11"/>
  <c r="Z15" i="11"/>
  <c r="K17" i="11"/>
  <c r="K21" i="11"/>
  <c r="L34" i="11"/>
  <c r="L10" i="11"/>
  <c r="AA15" i="11"/>
  <c r="K18" i="11"/>
  <c r="F118" i="11"/>
  <c r="G119" i="11" s="1"/>
  <c r="N39" i="11"/>
  <c r="N41" i="11"/>
  <c r="N58" i="11"/>
  <c r="N60" i="11"/>
  <c r="N73" i="11"/>
  <c r="N76" i="11"/>
  <c r="N78" i="11"/>
  <c r="N95" i="11"/>
  <c r="N97" i="11"/>
  <c r="N99" i="11"/>
  <c r="K100" i="11"/>
  <c r="N102" i="11"/>
  <c r="F111" i="11"/>
  <c r="G111" i="11" s="1"/>
  <c r="K36" i="11"/>
  <c r="K40" i="11"/>
  <c r="K42" i="11"/>
  <c r="K59" i="11"/>
  <c r="K75" i="11"/>
  <c r="K77" i="11"/>
  <c r="K80" i="11"/>
  <c r="K94" i="11"/>
  <c r="K98" i="11"/>
  <c r="K101" i="11"/>
  <c r="K103" i="11"/>
  <c r="P111" i="11"/>
  <c r="AD84" i="10"/>
  <c r="AC84" i="10"/>
  <c r="I84" i="10"/>
  <c r="F84" i="10"/>
  <c r="D84" i="10"/>
  <c r="A83" i="10"/>
  <c r="AD81" i="10"/>
  <c r="AC81" i="10"/>
  <c r="I81" i="10"/>
  <c r="F81" i="10"/>
  <c r="D81" i="10"/>
  <c r="A80" i="10"/>
  <c r="AD78" i="10"/>
  <c r="AC78" i="10"/>
  <c r="I78" i="10"/>
  <c r="F78" i="10"/>
  <c r="D78" i="10"/>
  <c r="A77" i="10"/>
  <c r="AD75" i="10"/>
  <c r="AC75" i="10"/>
  <c r="D75" i="10"/>
  <c r="A73" i="10"/>
  <c r="AD71" i="10"/>
  <c r="AC71" i="10"/>
  <c r="I71" i="10"/>
  <c r="F71" i="10"/>
  <c r="D71" i="10"/>
  <c r="A70" i="10"/>
  <c r="AD68" i="10"/>
  <c r="AC68" i="10"/>
  <c r="I68" i="10"/>
  <c r="F68" i="10"/>
  <c r="D68" i="10"/>
  <c r="A67" i="10"/>
  <c r="AD65" i="10"/>
  <c r="AC65" i="10"/>
  <c r="I65" i="10"/>
  <c r="F65" i="10"/>
  <c r="D65" i="10"/>
  <c r="A64" i="10"/>
  <c r="AD62" i="10"/>
  <c r="AC62" i="10"/>
  <c r="F62" i="10"/>
  <c r="D62" i="10"/>
  <c r="A61" i="10"/>
  <c r="AD59" i="10"/>
  <c r="AC59" i="10"/>
  <c r="D59" i="10"/>
  <c r="A58" i="10"/>
  <c r="AD56" i="10"/>
  <c r="AC56" i="10"/>
  <c r="I56" i="10"/>
  <c r="F56" i="10"/>
  <c r="D56" i="10"/>
  <c r="A55" i="10"/>
  <c r="AD53" i="10"/>
  <c r="AC53" i="10"/>
  <c r="I53" i="10"/>
  <c r="F53" i="10"/>
  <c r="D53" i="10"/>
  <c r="C53" i="10"/>
  <c r="A52" i="10"/>
  <c r="AC41" i="10"/>
  <c r="I41" i="10"/>
  <c r="F41" i="10"/>
  <c r="E41" i="10"/>
  <c r="D41" i="10"/>
  <c r="A41" i="10"/>
  <c r="A40" i="10"/>
  <c r="AC38" i="10"/>
  <c r="I38" i="10"/>
  <c r="F38" i="10"/>
  <c r="E38" i="10"/>
  <c r="D38" i="10"/>
  <c r="A38" i="10"/>
  <c r="A37" i="10"/>
  <c r="AC35" i="10"/>
  <c r="I35" i="10"/>
  <c r="F35" i="10"/>
  <c r="E35" i="10"/>
  <c r="D35" i="10"/>
  <c r="A35" i="10"/>
  <c r="A34" i="10"/>
  <c r="AC32" i="10"/>
  <c r="I32" i="10"/>
  <c r="F32" i="10"/>
  <c r="E32" i="10"/>
  <c r="D32" i="10"/>
  <c r="A32" i="10"/>
  <c r="A31" i="10"/>
  <c r="AC29" i="10"/>
  <c r="I29" i="10"/>
  <c r="F29" i="10"/>
  <c r="E29" i="10"/>
  <c r="D29" i="10"/>
  <c r="A29" i="10"/>
  <c r="A28" i="10"/>
  <c r="AC26" i="10"/>
  <c r="I26" i="10"/>
  <c r="F26" i="10"/>
  <c r="E26" i="10"/>
  <c r="D26" i="10"/>
  <c r="C26" i="10"/>
  <c r="A26" i="10"/>
  <c r="A25" i="10"/>
  <c r="AC23" i="10"/>
  <c r="I23" i="10"/>
  <c r="F23" i="10"/>
  <c r="E23" i="10"/>
  <c r="D23" i="10"/>
  <c r="A23" i="10"/>
  <c r="A22" i="10"/>
  <c r="AC20" i="10"/>
  <c r="I20" i="10"/>
  <c r="F20" i="10"/>
  <c r="E20" i="10"/>
  <c r="D20" i="10"/>
  <c r="A20" i="10"/>
  <c r="A19" i="10"/>
  <c r="AC17" i="10"/>
  <c r="I17" i="10"/>
  <c r="F17" i="10"/>
  <c r="E17" i="10"/>
  <c r="D17" i="10"/>
  <c r="A17" i="10"/>
  <c r="A16" i="10"/>
  <c r="AC14" i="10"/>
  <c r="I14" i="10"/>
  <c r="F14" i="10"/>
  <c r="E14" i="10"/>
  <c r="D14" i="10"/>
  <c r="A14" i="10"/>
  <c r="A13" i="10"/>
  <c r="AC11" i="10"/>
  <c r="I11" i="10"/>
  <c r="F11" i="10"/>
  <c r="E11" i="10"/>
  <c r="D11" i="10"/>
  <c r="A11" i="10"/>
  <c r="A10" i="10"/>
  <c r="AC8" i="10"/>
  <c r="I8" i="10"/>
  <c r="F8" i="10"/>
  <c r="E8" i="10"/>
  <c r="D8" i="10"/>
  <c r="C8" i="10"/>
  <c r="A8" i="10"/>
  <c r="A7" i="10"/>
  <c r="AC5" i="10"/>
  <c r="L24" i="11" l="1"/>
  <c r="G120" i="11"/>
  <c r="G118" i="11" s="1"/>
  <c r="G117" i="11"/>
  <c r="G116" i="11"/>
  <c r="G113" i="11"/>
  <c r="G112" i="11"/>
  <c r="AD50" i="10"/>
  <c r="AC50" i="10"/>
  <c r="I50" i="10"/>
  <c r="F50" i="10"/>
  <c r="D50" i="10"/>
  <c r="A49" i="10"/>
  <c r="G92" i="7" l="1"/>
  <c r="G93" i="7"/>
  <c r="H93" i="7" s="1"/>
  <c r="G94" i="7"/>
  <c r="H94" i="7" s="1"/>
  <c r="G95" i="7"/>
  <c r="H95" i="7" s="1"/>
  <c r="I95" i="7"/>
  <c r="I97" i="7" s="1"/>
  <c r="G97" i="7"/>
  <c r="J97" i="7"/>
  <c r="K97" i="7"/>
  <c r="L97" i="7"/>
  <c r="N97" i="7"/>
  <c r="O97" i="7"/>
  <c r="P97" i="7"/>
  <c r="Q97" i="7"/>
  <c r="R97" i="7"/>
  <c r="S97" i="7"/>
  <c r="H100" i="7"/>
  <c r="I100" i="7"/>
  <c r="G101" i="7"/>
  <c r="I101" i="7"/>
  <c r="J101" i="7"/>
  <c r="K101" i="7"/>
  <c r="L101" i="7"/>
  <c r="N101" i="7"/>
  <c r="O101" i="7"/>
  <c r="P101" i="7"/>
  <c r="Q101" i="7"/>
  <c r="S101" i="7"/>
  <c r="G108" i="7"/>
  <c r="G110" i="7"/>
  <c r="H110" i="7" s="1"/>
  <c r="I112" i="7"/>
  <c r="G113" i="7"/>
  <c r="G114" i="7"/>
  <c r="J114" i="7"/>
  <c r="G117" i="7"/>
  <c r="H117" i="7" s="1"/>
  <c r="G119" i="7"/>
  <c r="H119" i="7" s="1"/>
  <c r="G120" i="7"/>
  <c r="H120" i="7" s="1"/>
  <c r="L120" i="7"/>
  <c r="G123" i="7"/>
  <c r="H123" i="7" s="1"/>
  <c r="G125" i="7"/>
  <c r="H125" i="7" s="1"/>
  <c r="G126" i="7"/>
  <c r="H126" i="7" s="1"/>
  <c r="L126" i="7"/>
  <c r="I126" i="7" s="1"/>
  <c r="N103" i="7" l="1"/>
  <c r="G103" i="7"/>
  <c r="I120" i="7"/>
  <c r="M120" i="7" s="1"/>
  <c r="I114" i="7"/>
  <c r="J133" i="7"/>
  <c r="H92" i="7"/>
  <c r="G96" i="7"/>
  <c r="G102" i="7" s="1"/>
  <c r="H114" i="7"/>
  <c r="H108" i="7"/>
  <c r="G132" i="7"/>
  <c r="G128" i="7"/>
  <c r="H128" i="7" s="1"/>
  <c r="M117" i="7"/>
  <c r="G129" i="7"/>
  <c r="H129" i="7" s="1"/>
  <c r="M129" i="7" s="1"/>
  <c r="G112" i="7"/>
  <c r="H112" i="7" s="1"/>
  <c r="G116" i="7"/>
  <c r="H116" i="7" s="1"/>
  <c r="G122" i="7"/>
  <c r="H122" i="7" s="1"/>
  <c r="M123" i="7"/>
  <c r="M126" i="7"/>
  <c r="G124" i="7"/>
  <c r="G127" i="7" s="1"/>
  <c r="H127" i="7" s="1"/>
  <c r="M100" i="7"/>
  <c r="H101" i="7"/>
  <c r="M95" i="7"/>
  <c r="M97" i="7" s="1"/>
  <c r="H97" i="7"/>
  <c r="H96" i="7"/>
  <c r="G118" i="7"/>
  <c r="H118" i="7" s="1"/>
  <c r="H113" i="7"/>
  <c r="G98" i="7" l="1"/>
  <c r="G104" i="7"/>
  <c r="G84" i="7"/>
  <c r="G121" i="7"/>
  <c r="H121" i="7" s="1"/>
  <c r="G115" i="7"/>
  <c r="H115" i="7" s="1"/>
  <c r="H124" i="7"/>
  <c r="M101" i="7"/>
  <c r="H98" i="7"/>
  <c r="G11" i="7"/>
  <c r="E101" i="4" l="1"/>
  <c r="L130" i="7"/>
  <c r="G130" i="7"/>
  <c r="L49" i="7"/>
  <c r="L89" i="7" s="1"/>
  <c r="G47" i="7"/>
  <c r="I130" i="7" l="1"/>
  <c r="I133" i="7" s="1"/>
  <c r="L133" i="7"/>
  <c r="H130" i="7"/>
  <c r="G133" i="7"/>
  <c r="G131" i="7"/>
  <c r="H131" i="7" s="1"/>
  <c r="I131" i="7"/>
  <c r="G134" i="7" l="1"/>
  <c r="G176" i="7"/>
  <c r="M130" i="7"/>
  <c r="H133" i="7"/>
  <c r="M131" i="7"/>
  <c r="G112" i="4"/>
  <c r="L112" i="4" s="1"/>
  <c r="F112" i="4"/>
  <c r="K112" i="4" l="1"/>
  <c r="N112" i="4"/>
  <c r="G92" i="4" l="1"/>
  <c r="F92" i="4"/>
  <c r="N92" i="4" l="1"/>
  <c r="K92" i="4"/>
  <c r="G60" i="4"/>
  <c r="F60" i="4"/>
  <c r="F61" i="4"/>
  <c r="G61" i="4"/>
  <c r="L61" i="4" s="1"/>
  <c r="C62" i="10" s="1"/>
  <c r="F72" i="4"/>
  <c r="G72" i="4"/>
  <c r="K72" i="4" l="1"/>
  <c r="L72" i="4"/>
  <c r="C81" i="10" s="1"/>
  <c r="K61" i="4"/>
  <c r="K60" i="4"/>
  <c r="N60" i="4"/>
  <c r="N61" i="4"/>
  <c r="N72" i="4"/>
  <c r="G32" i="4" l="1"/>
  <c r="L32" i="4" s="1"/>
  <c r="F32" i="4"/>
  <c r="C35" i="10" l="1"/>
  <c r="K32" i="4"/>
  <c r="N32" i="4"/>
  <c r="G63" i="4" l="1"/>
  <c r="F63" i="4"/>
  <c r="H18" i="7"/>
  <c r="G20" i="4"/>
  <c r="F20" i="4"/>
  <c r="H27" i="7"/>
  <c r="H26" i="7"/>
  <c r="G17" i="4"/>
  <c r="F17" i="4"/>
  <c r="N20" i="4" l="1"/>
  <c r="K63" i="4"/>
  <c r="N17" i="4"/>
  <c r="N63" i="4"/>
  <c r="L63" i="4"/>
  <c r="C65" i="10" s="1"/>
  <c r="I18" i="7"/>
  <c r="M18" i="7" s="1"/>
  <c r="G25" i="7"/>
  <c r="L20" i="4"/>
  <c r="C20" i="10" s="1"/>
  <c r="K20" i="4"/>
  <c r="I27" i="7"/>
  <c r="M27" i="7" s="1"/>
  <c r="L17" i="4"/>
  <c r="C14" i="10" s="1"/>
  <c r="K17" i="4"/>
  <c r="D35" i="4" l="1"/>
  <c r="I5" i="10"/>
  <c r="E5" i="10"/>
  <c r="F5" i="10"/>
  <c r="D5" i="10"/>
  <c r="A5" i="10"/>
  <c r="A4" i="10"/>
  <c r="AC181" i="9" l="1"/>
  <c r="AB181" i="9"/>
  <c r="AA181" i="9"/>
  <c r="Z181" i="9"/>
  <c r="Y181" i="9"/>
  <c r="X181" i="9"/>
  <c r="W181" i="9"/>
  <c r="V181" i="9"/>
  <c r="U181" i="9"/>
  <c r="T181" i="9"/>
  <c r="AC174" i="9"/>
  <c r="AB174" i="9"/>
  <c r="AA174" i="9"/>
  <c r="Z174" i="9"/>
  <c r="Y174" i="9"/>
  <c r="AD172" i="9"/>
  <c r="L171" i="9"/>
  <c r="K171" i="9"/>
  <c r="J171" i="9"/>
  <c r="G171" i="9"/>
  <c r="H171" i="9" s="1"/>
  <c r="AD170" i="9"/>
  <c r="G170" i="9"/>
  <c r="AD169" i="9"/>
  <c r="AD168" i="9"/>
  <c r="AD167" i="9"/>
  <c r="I167" i="9"/>
  <c r="G167" i="9"/>
  <c r="H167" i="9" s="1"/>
  <c r="AD166" i="9"/>
  <c r="G166" i="9"/>
  <c r="AD165" i="9"/>
  <c r="AD164" i="9"/>
  <c r="L163" i="9"/>
  <c r="K163" i="9"/>
  <c r="J163" i="9"/>
  <c r="G163" i="9"/>
  <c r="H163" i="9" s="1"/>
  <c r="AD162" i="9"/>
  <c r="G162" i="9"/>
  <c r="AD161" i="9"/>
  <c r="AD160" i="9"/>
  <c r="L159" i="9"/>
  <c r="J159" i="9"/>
  <c r="G159" i="9"/>
  <c r="AD158" i="9"/>
  <c r="G158" i="9"/>
  <c r="H158" i="9" s="1"/>
  <c r="AD157" i="9"/>
  <c r="AD156" i="9"/>
  <c r="L155" i="9"/>
  <c r="J155" i="9"/>
  <c r="G155" i="9"/>
  <c r="H155" i="9" s="1"/>
  <c r="AD154" i="9"/>
  <c r="G154" i="9"/>
  <c r="L153" i="9"/>
  <c r="J153" i="9"/>
  <c r="G153" i="9"/>
  <c r="H153" i="9" s="1"/>
  <c r="AD152" i="9"/>
  <c r="G152" i="9"/>
  <c r="AD151" i="9"/>
  <c r="AD150" i="9"/>
  <c r="L149" i="9"/>
  <c r="J149" i="9"/>
  <c r="G149" i="9"/>
  <c r="AD148" i="9"/>
  <c r="G148" i="9"/>
  <c r="H148" i="9" s="1"/>
  <c r="AD147" i="9"/>
  <c r="AD146" i="9"/>
  <c r="L145" i="9"/>
  <c r="J145" i="9"/>
  <c r="G145" i="9"/>
  <c r="H145" i="9" s="1"/>
  <c r="AD144" i="9"/>
  <c r="G144" i="9"/>
  <c r="AD143" i="9"/>
  <c r="AD142" i="9"/>
  <c r="L141" i="9"/>
  <c r="J141" i="9"/>
  <c r="G141" i="9"/>
  <c r="H141" i="9" s="1"/>
  <c r="AD140" i="9"/>
  <c r="G140" i="9"/>
  <c r="H140" i="9" s="1"/>
  <c r="AD139" i="9"/>
  <c r="AD138" i="9"/>
  <c r="AC136" i="9"/>
  <c r="AB136" i="9"/>
  <c r="AA136" i="9"/>
  <c r="Z136" i="9"/>
  <c r="Y136" i="9"/>
  <c r="I133" i="9"/>
  <c r="AD132" i="9"/>
  <c r="AD131" i="9"/>
  <c r="L130" i="9"/>
  <c r="I130" i="9" s="1"/>
  <c r="G130" i="9"/>
  <c r="AD129" i="9"/>
  <c r="G129" i="9"/>
  <c r="G132" i="9" s="1"/>
  <c r="H132" i="9" s="1"/>
  <c r="AD128" i="9"/>
  <c r="I127" i="9"/>
  <c r="AD126" i="9"/>
  <c r="AD125" i="9"/>
  <c r="AD124" i="9"/>
  <c r="L124" i="9"/>
  <c r="I124" i="9" s="1"/>
  <c r="G124" i="9"/>
  <c r="AD123" i="9"/>
  <c r="G123" i="9"/>
  <c r="G126" i="9" s="1"/>
  <c r="H126" i="9" s="1"/>
  <c r="AD122" i="9"/>
  <c r="G122" i="9"/>
  <c r="H122" i="9" s="1"/>
  <c r="I121" i="9"/>
  <c r="AD120" i="9"/>
  <c r="AD119" i="9"/>
  <c r="AD118" i="9"/>
  <c r="J118" i="9"/>
  <c r="G118" i="9"/>
  <c r="G121" i="9" s="1"/>
  <c r="H121" i="9" s="1"/>
  <c r="AD117" i="9"/>
  <c r="G117" i="9"/>
  <c r="AD116" i="9"/>
  <c r="I116" i="9"/>
  <c r="AD115" i="9"/>
  <c r="AD114" i="9"/>
  <c r="G114" i="9"/>
  <c r="H114" i="9" s="1"/>
  <c r="L113" i="9"/>
  <c r="K113" i="9"/>
  <c r="J113" i="9"/>
  <c r="G113" i="9"/>
  <c r="H113" i="9" s="1"/>
  <c r="AD112" i="9"/>
  <c r="G112" i="9"/>
  <c r="AD111" i="9"/>
  <c r="AD110" i="9"/>
  <c r="X103" i="9"/>
  <c r="W103" i="9"/>
  <c r="V103" i="9"/>
  <c r="U103" i="9"/>
  <c r="T103" i="9"/>
  <c r="S103" i="9"/>
  <c r="Q103" i="9"/>
  <c r="P103" i="9"/>
  <c r="O103" i="9"/>
  <c r="N103" i="9"/>
  <c r="L103" i="9"/>
  <c r="K103" i="9"/>
  <c r="J103" i="9"/>
  <c r="I102" i="9"/>
  <c r="G102" i="9"/>
  <c r="H102" i="9" s="1"/>
  <c r="I101" i="9"/>
  <c r="I103" i="9" s="1"/>
  <c r="G101" i="9"/>
  <c r="H101" i="9" s="1"/>
  <c r="X98" i="9"/>
  <c r="W98" i="9"/>
  <c r="V98" i="9"/>
  <c r="U98" i="9"/>
  <c r="T98" i="9"/>
  <c r="S98" i="9"/>
  <c r="R98" i="9"/>
  <c r="Q98" i="9"/>
  <c r="P98" i="9"/>
  <c r="O98" i="9"/>
  <c r="N98" i="9"/>
  <c r="L98" i="9"/>
  <c r="K98" i="9"/>
  <c r="J98" i="9"/>
  <c r="I96" i="9"/>
  <c r="I98" i="9" s="1"/>
  <c r="G96" i="9"/>
  <c r="G98" i="9" s="1"/>
  <c r="AF98" i="9" s="1"/>
  <c r="G95" i="9"/>
  <c r="H95" i="9" s="1"/>
  <c r="B95" i="9"/>
  <c r="G94" i="9"/>
  <c r="H94" i="9" s="1"/>
  <c r="B94" i="9"/>
  <c r="G93" i="9"/>
  <c r="G97" i="9" s="1"/>
  <c r="AC91" i="9"/>
  <c r="AB91" i="9"/>
  <c r="AA91" i="9"/>
  <c r="Z91" i="9"/>
  <c r="Y91" i="9"/>
  <c r="S90" i="9"/>
  <c r="AD89" i="9"/>
  <c r="AD88" i="9"/>
  <c r="G88" i="9"/>
  <c r="H88" i="9" s="1"/>
  <c r="B88" i="9"/>
  <c r="L87" i="9"/>
  <c r="J87" i="9"/>
  <c r="G87" i="9"/>
  <c r="H87" i="9" s="1"/>
  <c r="AD86" i="9"/>
  <c r="G86" i="9"/>
  <c r="H86" i="9" s="1"/>
  <c r="AD85" i="9"/>
  <c r="B85" i="9"/>
  <c r="L84" i="9"/>
  <c r="J84" i="9"/>
  <c r="G84" i="9"/>
  <c r="H84" i="9" s="1"/>
  <c r="AD83" i="9"/>
  <c r="G83" i="9"/>
  <c r="H83" i="9" s="1"/>
  <c r="AD82" i="9"/>
  <c r="B82" i="9"/>
  <c r="L81" i="9"/>
  <c r="J81" i="9"/>
  <c r="G81" i="9"/>
  <c r="H81" i="9" s="1"/>
  <c r="AD80" i="9"/>
  <c r="G80" i="9"/>
  <c r="H80" i="9" s="1"/>
  <c r="AD79" i="9"/>
  <c r="G79" i="9"/>
  <c r="H79" i="9" s="1"/>
  <c r="B79" i="9"/>
  <c r="G78" i="9"/>
  <c r="H78" i="9" s="1"/>
  <c r="B78" i="9"/>
  <c r="L77" i="9"/>
  <c r="J77" i="9"/>
  <c r="G77" i="9"/>
  <c r="H77" i="9" s="1"/>
  <c r="AD76" i="9"/>
  <c r="G76" i="9"/>
  <c r="H76" i="9" s="1"/>
  <c r="AD75" i="9"/>
  <c r="B75" i="9"/>
  <c r="L74" i="9"/>
  <c r="J74" i="9"/>
  <c r="G74" i="9"/>
  <c r="H74" i="9" s="1"/>
  <c r="AD73" i="9"/>
  <c r="G73" i="9"/>
  <c r="H73" i="9" s="1"/>
  <c r="AD72" i="9"/>
  <c r="G72" i="9"/>
  <c r="H72" i="9" s="1"/>
  <c r="B72" i="9"/>
  <c r="L71" i="9"/>
  <c r="J71" i="9"/>
  <c r="G71" i="9"/>
  <c r="H71" i="9" s="1"/>
  <c r="AD70" i="9"/>
  <c r="G70" i="9"/>
  <c r="H70" i="9" s="1"/>
  <c r="AD69" i="9"/>
  <c r="G69" i="9"/>
  <c r="H69" i="9" s="1"/>
  <c r="B69" i="9"/>
  <c r="AD68" i="9"/>
  <c r="G68" i="9"/>
  <c r="H68" i="9" s="1"/>
  <c r="L67" i="9"/>
  <c r="J67" i="9"/>
  <c r="G67" i="9"/>
  <c r="H67" i="9" s="1"/>
  <c r="AD66" i="9"/>
  <c r="G66" i="9"/>
  <c r="H66" i="9" s="1"/>
  <c r="AD65" i="9"/>
  <c r="L64" i="9"/>
  <c r="J64" i="9"/>
  <c r="G64" i="9"/>
  <c r="H64" i="9" s="1"/>
  <c r="AD63" i="9"/>
  <c r="G63" i="9"/>
  <c r="H63" i="9" s="1"/>
  <c r="AD62" i="9"/>
  <c r="B62" i="9"/>
  <c r="AD61" i="9"/>
  <c r="G61" i="9"/>
  <c r="H61" i="9" s="1"/>
  <c r="AD60" i="9"/>
  <c r="L60" i="9"/>
  <c r="J60" i="9"/>
  <c r="G60" i="9"/>
  <c r="H60" i="9" s="1"/>
  <c r="AD59" i="9"/>
  <c r="G59" i="9"/>
  <c r="H59" i="9" s="1"/>
  <c r="AD58" i="9"/>
  <c r="AD57" i="9"/>
  <c r="G57" i="9"/>
  <c r="H57" i="9" s="1"/>
  <c r="B57" i="9"/>
  <c r="L56" i="9"/>
  <c r="J56" i="9"/>
  <c r="G56" i="9"/>
  <c r="H56" i="9" s="1"/>
  <c r="G55" i="9"/>
  <c r="H55" i="9" s="1"/>
  <c r="B54" i="9"/>
  <c r="AD53" i="9"/>
  <c r="G53" i="9"/>
  <c r="B53" i="9"/>
  <c r="L52" i="9"/>
  <c r="J52" i="9"/>
  <c r="G52" i="9"/>
  <c r="H52" i="9" s="1"/>
  <c r="AD51" i="9"/>
  <c r="G51" i="9"/>
  <c r="H51" i="9" s="1"/>
  <c r="AD50" i="9"/>
  <c r="B50" i="9"/>
  <c r="AC48" i="9"/>
  <c r="AB48" i="9"/>
  <c r="AA48" i="9"/>
  <c r="Z48" i="9"/>
  <c r="Y48" i="9"/>
  <c r="X47" i="9"/>
  <c r="W47" i="9"/>
  <c r="V47" i="9"/>
  <c r="U47" i="9"/>
  <c r="T47" i="9"/>
  <c r="S47" i="9"/>
  <c r="Q47" i="9"/>
  <c r="P47" i="9"/>
  <c r="O47" i="9"/>
  <c r="AD44" i="9"/>
  <c r="M44" i="9"/>
  <c r="L43" i="9"/>
  <c r="I43" i="9" s="1"/>
  <c r="G43" i="9"/>
  <c r="H43" i="9" s="1"/>
  <c r="N42" i="9"/>
  <c r="L42" i="9"/>
  <c r="G42" i="9"/>
  <c r="H42" i="9" s="1"/>
  <c r="AD41" i="9"/>
  <c r="G41" i="9"/>
  <c r="H41" i="9" s="1"/>
  <c r="AD40" i="9"/>
  <c r="L39" i="9"/>
  <c r="K39" i="9"/>
  <c r="J39" i="9"/>
  <c r="G39" i="9"/>
  <c r="H39" i="9" s="1"/>
  <c r="AD38" i="9"/>
  <c r="G38" i="9"/>
  <c r="AD37" i="9"/>
  <c r="AD36" i="9"/>
  <c r="G36" i="9"/>
  <c r="H36" i="9" s="1"/>
  <c r="AD35" i="9"/>
  <c r="G35" i="9"/>
  <c r="H35" i="9" s="1"/>
  <c r="AD34" i="9"/>
  <c r="L34" i="9"/>
  <c r="J34" i="9"/>
  <c r="G34" i="9"/>
  <c r="H34" i="9" s="1"/>
  <c r="AD33" i="9"/>
  <c r="G33" i="9"/>
  <c r="H33" i="9" s="1"/>
  <c r="AD32" i="9"/>
  <c r="L31" i="9"/>
  <c r="J31" i="9"/>
  <c r="G31" i="9"/>
  <c r="H31" i="9" s="1"/>
  <c r="AD30" i="9"/>
  <c r="G30" i="9"/>
  <c r="H30" i="9" s="1"/>
  <c r="AD29" i="9"/>
  <c r="AD28" i="9"/>
  <c r="L28" i="9"/>
  <c r="K28" i="9"/>
  <c r="J28" i="9"/>
  <c r="G28" i="9"/>
  <c r="H28" i="9" s="1"/>
  <c r="AD27" i="9"/>
  <c r="G27" i="9"/>
  <c r="H27" i="9" s="1"/>
  <c r="H26" i="9" s="1"/>
  <c r="AD26" i="9"/>
  <c r="G26" i="9"/>
  <c r="AD25" i="9"/>
  <c r="G25" i="9"/>
  <c r="H25" i="9" s="1"/>
  <c r="AD24" i="9"/>
  <c r="L23" i="9"/>
  <c r="J23" i="9"/>
  <c r="G23" i="9"/>
  <c r="H23" i="9" s="1"/>
  <c r="AD22" i="9"/>
  <c r="G22" i="9"/>
  <c r="H22" i="9" s="1"/>
  <c r="AD21" i="9"/>
  <c r="AD20" i="9"/>
  <c r="G20" i="9"/>
  <c r="AD19" i="9"/>
  <c r="B19" i="9"/>
  <c r="AD18" i="9"/>
  <c r="G18" i="9"/>
  <c r="H18" i="9" s="1"/>
  <c r="L17" i="9"/>
  <c r="I17" i="9" s="1"/>
  <c r="G17" i="9"/>
  <c r="H17" i="9" s="1"/>
  <c r="AD16" i="9"/>
  <c r="G16" i="9"/>
  <c r="AD15" i="9"/>
  <c r="L14" i="9"/>
  <c r="J14" i="9"/>
  <c r="G14" i="9"/>
  <c r="H14" i="9" s="1"/>
  <c r="L13" i="9"/>
  <c r="J13" i="9"/>
  <c r="G13" i="9"/>
  <c r="H13" i="9" s="1"/>
  <c r="AD12" i="9"/>
  <c r="G12" i="9"/>
  <c r="AD11" i="9"/>
  <c r="S105" i="9" l="1"/>
  <c r="M121" i="9"/>
  <c r="Y177" i="9"/>
  <c r="AC177" i="9"/>
  <c r="Z177" i="9"/>
  <c r="AB177" i="9"/>
  <c r="M43" i="9"/>
  <c r="I23" i="9"/>
  <c r="M23" i="9" s="1"/>
  <c r="I28" i="9"/>
  <c r="M28" i="9" s="1"/>
  <c r="I31" i="9"/>
  <c r="M31" i="9" s="1"/>
  <c r="G40" i="9"/>
  <c r="I71" i="9"/>
  <c r="M71" i="9" s="1"/>
  <c r="I81" i="9"/>
  <c r="M81" i="9" s="1"/>
  <c r="M167" i="9"/>
  <c r="M17" i="9"/>
  <c r="I34" i="9"/>
  <c r="M34" i="9" s="1"/>
  <c r="G89" i="9"/>
  <c r="H89" i="9" s="1"/>
  <c r="G54" i="9"/>
  <c r="H54" i="9" s="1"/>
  <c r="I74" i="9"/>
  <c r="M74" i="9" s="1"/>
  <c r="I77" i="9"/>
  <c r="I87" i="9"/>
  <c r="H96" i="9"/>
  <c r="H98" i="9" s="1"/>
  <c r="H129" i="9"/>
  <c r="I141" i="9"/>
  <c r="M141" i="9" s="1"/>
  <c r="I149" i="9"/>
  <c r="I159" i="9"/>
  <c r="G24" i="9"/>
  <c r="I52" i="9"/>
  <c r="M52" i="9" s="1"/>
  <c r="I56" i="9"/>
  <c r="M56" i="9" s="1"/>
  <c r="I64" i="9"/>
  <c r="I67" i="9"/>
  <c r="M67" i="9" s="1"/>
  <c r="M77" i="9"/>
  <c r="I84" i="9"/>
  <c r="M84" i="9" s="1"/>
  <c r="I113" i="9"/>
  <c r="M113" i="9" s="1"/>
  <c r="H118" i="9"/>
  <c r="AD46" i="9"/>
  <c r="H24" i="9"/>
  <c r="M64" i="9"/>
  <c r="M87" i="9"/>
  <c r="I13" i="9"/>
  <c r="M13" i="9" s="1"/>
  <c r="I14" i="9"/>
  <c r="M14" i="9" s="1"/>
  <c r="H20" i="9"/>
  <c r="G29" i="9"/>
  <c r="H29" i="9" s="1"/>
  <c r="G32" i="9"/>
  <c r="H32" i="9" s="1"/>
  <c r="I39" i="9"/>
  <c r="M39" i="9" s="1"/>
  <c r="I60" i="9"/>
  <c r="M60" i="9" s="1"/>
  <c r="G62" i="9"/>
  <c r="H62" i="9" s="1"/>
  <c r="G65" i="9"/>
  <c r="H65" i="9" s="1"/>
  <c r="H93" i="9"/>
  <c r="H97" i="9" s="1"/>
  <c r="H123" i="9"/>
  <c r="G139" i="9"/>
  <c r="H139" i="9" s="1"/>
  <c r="I145" i="9"/>
  <c r="M145" i="9" s="1"/>
  <c r="I153" i="9"/>
  <c r="M153" i="9" s="1"/>
  <c r="I155" i="9"/>
  <c r="M155" i="9" s="1"/>
  <c r="I163" i="9"/>
  <c r="M163" i="9" s="1"/>
  <c r="I171" i="9"/>
  <c r="M171" i="9" s="1"/>
  <c r="H40" i="9"/>
  <c r="G46" i="9"/>
  <c r="H12" i="9"/>
  <c r="G11" i="9"/>
  <c r="H11" i="9" s="1"/>
  <c r="H16" i="9"/>
  <c r="G15" i="9"/>
  <c r="H15" i="9" s="1"/>
  <c r="G21" i="9"/>
  <c r="H38" i="9"/>
  <c r="G37" i="9"/>
  <c r="H37" i="9" s="1"/>
  <c r="I42" i="9"/>
  <c r="I40" i="9" s="1"/>
  <c r="L40" i="9"/>
  <c r="G99" i="9"/>
  <c r="AF99" i="9" s="1"/>
  <c r="AF97" i="9"/>
  <c r="G134" i="9"/>
  <c r="H112" i="9"/>
  <c r="G111" i="9"/>
  <c r="H111" i="9" s="1"/>
  <c r="G120" i="9"/>
  <c r="H117" i="9"/>
  <c r="G133" i="9"/>
  <c r="H133" i="9" s="1"/>
  <c r="M133" i="9" s="1"/>
  <c r="H130" i="9"/>
  <c r="M130" i="9" s="1"/>
  <c r="G128" i="9"/>
  <c r="H149" i="9"/>
  <c r="G147" i="9"/>
  <c r="H147" i="9" s="1"/>
  <c r="H152" i="9"/>
  <c r="G151" i="9"/>
  <c r="H151" i="9" s="1"/>
  <c r="H159" i="9"/>
  <c r="G157" i="9"/>
  <c r="H157" i="9" s="1"/>
  <c r="H162" i="9"/>
  <c r="G161" i="9"/>
  <c r="H161" i="9" s="1"/>
  <c r="G50" i="9"/>
  <c r="H50" i="9" s="1"/>
  <c r="H53" i="9"/>
  <c r="G58" i="9"/>
  <c r="H58" i="9" s="1"/>
  <c r="G75" i="9"/>
  <c r="H75" i="9" s="1"/>
  <c r="G82" i="9"/>
  <c r="H82" i="9" s="1"/>
  <c r="G85" i="9"/>
  <c r="H85" i="9" s="1"/>
  <c r="H103" i="9"/>
  <c r="M101" i="9"/>
  <c r="M102" i="9"/>
  <c r="G103" i="9"/>
  <c r="G116" i="9"/>
  <c r="H116" i="9" s="1"/>
  <c r="H124" i="9"/>
  <c r="G127" i="9"/>
  <c r="H127" i="9" s="1"/>
  <c r="M127" i="9" s="1"/>
  <c r="AA177" i="9"/>
  <c r="G125" i="9"/>
  <c r="H125" i="9" s="1"/>
  <c r="H144" i="9"/>
  <c r="G143" i="9"/>
  <c r="H143" i="9" s="1"/>
  <c r="H166" i="9"/>
  <c r="G165" i="9"/>
  <c r="H165" i="9" s="1"/>
  <c r="H170" i="9"/>
  <c r="G169" i="9"/>
  <c r="H169" i="9" s="1"/>
  <c r="G172" i="9"/>
  <c r="H99" i="9" l="1"/>
  <c r="M159" i="9"/>
  <c r="M149" i="9"/>
  <c r="AF89" i="9"/>
  <c r="G104" i="9"/>
  <c r="AF104" i="9" s="1"/>
  <c r="M103" i="9"/>
  <c r="M96" i="9"/>
  <c r="M98" i="9" s="1"/>
  <c r="M42" i="9"/>
  <c r="M40" i="9" s="1"/>
  <c r="H172" i="9"/>
  <c r="G175" i="9"/>
  <c r="H134" i="9"/>
  <c r="H21" i="9"/>
  <c r="G19" i="9"/>
  <c r="H19" i="9" s="1"/>
  <c r="M124" i="9"/>
  <c r="G131" i="9"/>
  <c r="H131" i="9" s="1"/>
  <c r="H128" i="9"/>
  <c r="H120" i="9"/>
  <c r="G119" i="9"/>
  <c r="H119" i="9" s="1"/>
  <c r="H46" i="9"/>
  <c r="H104" i="9" s="1"/>
  <c r="AF46" i="9"/>
  <c r="H175" i="9" l="1"/>
  <c r="H178" i="9" s="1"/>
  <c r="G178" i="9"/>
  <c r="E35" i="4" l="1"/>
  <c r="G118" i="4"/>
  <c r="F118" i="4"/>
  <c r="H87" i="7"/>
  <c r="L117" i="4"/>
  <c r="F117" i="4"/>
  <c r="N117" i="4" s="1"/>
  <c r="G116" i="4"/>
  <c r="L116" i="4" s="1"/>
  <c r="F116" i="4"/>
  <c r="G115" i="4"/>
  <c r="F115" i="4"/>
  <c r="G114" i="4"/>
  <c r="F114" i="4"/>
  <c r="N115" i="4" l="1"/>
  <c r="R56" i="9"/>
  <c r="R159" i="9"/>
  <c r="AD159" i="9" s="1"/>
  <c r="N116" i="4"/>
  <c r="K118" i="4"/>
  <c r="N114" i="4"/>
  <c r="K115" i="4"/>
  <c r="K114" i="4"/>
  <c r="N118" i="4"/>
  <c r="L118" i="4"/>
  <c r="K117" i="4"/>
  <c r="H51" i="7"/>
  <c r="M51" i="7" s="1"/>
  <c r="K116" i="4"/>
  <c r="L115" i="4"/>
  <c r="L114" i="4"/>
  <c r="G99" i="4"/>
  <c r="F99" i="4"/>
  <c r="F98" i="4"/>
  <c r="K98" i="4" s="1"/>
  <c r="G96" i="4"/>
  <c r="F96" i="4"/>
  <c r="H63" i="7"/>
  <c r="H62" i="7"/>
  <c r="G95" i="4"/>
  <c r="L95" i="4" s="1"/>
  <c r="F95" i="4"/>
  <c r="G94" i="4"/>
  <c r="F94" i="4"/>
  <c r="H86" i="7"/>
  <c r="G93" i="4"/>
  <c r="F93" i="4"/>
  <c r="H83" i="7"/>
  <c r="G74" i="4"/>
  <c r="L74" i="4" s="1"/>
  <c r="C84" i="10" s="1"/>
  <c r="F74" i="4"/>
  <c r="G70" i="4"/>
  <c r="F70" i="4"/>
  <c r="H55" i="7"/>
  <c r="G65" i="4"/>
  <c r="F65" i="4"/>
  <c r="G71" i="4"/>
  <c r="G75" i="4" s="1"/>
  <c r="F71" i="4"/>
  <c r="F75" i="4" s="1"/>
  <c r="L71" i="4" l="1"/>
  <c r="O171" i="9" s="1"/>
  <c r="AD171" i="9" s="1"/>
  <c r="P52" i="9"/>
  <c r="P84" i="9"/>
  <c r="Q64" i="9"/>
  <c r="R74" i="9"/>
  <c r="AD74" i="9" s="1"/>
  <c r="R163" i="9"/>
  <c r="AD163" i="9" s="1"/>
  <c r="H50" i="7"/>
  <c r="K65" i="4"/>
  <c r="K70" i="4"/>
  <c r="N93" i="4"/>
  <c r="N95" i="4"/>
  <c r="N96" i="4"/>
  <c r="N71" i="4"/>
  <c r="N94" i="4"/>
  <c r="N99" i="4"/>
  <c r="N65" i="4"/>
  <c r="N70" i="4"/>
  <c r="N74" i="4"/>
  <c r="K93" i="4"/>
  <c r="K94" i="4"/>
  <c r="G61" i="7"/>
  <c r="H61" i="7" s="1"/>
  <c r="K96" i="4"/>
  <c r="K99" i="4"/>
  <c r="I63" i="7"/>
  <c r="M63" i="7" s="1"/>
  <c r="L99" i="4"/>
  <c r="L96" i="4"/>
  <c r="K95" i="4"/>
  <c r="H84" i="7"/>
  <c r="H85" i="7"/>
  <c r="I86" i="7"/>
  <c r="L94" i="4"/>
  <c r="M86" i="7"/>
  <c r="L93" i="4"/>
  <c r="K74" i="4"/>
  <c r="L70" i="4"/>
  <c r="C78" i="10" s="1"/>
  <c r="G81" i="7"/>
  <c r="H81" i="7" s="1"/>
  <c r="H82" i="7"/>
  <c r="I83" i="7"/>
  <c r="M83" i="7" s="1"/>
  <c r="L65" i="4"/>
  <c r="C71" i="10" s="1"/>
  <c r="K71" i="4"/>
  <c r="H70" i="7"/>
  <c r="H69" i="7"/>
  <c r="H74" i="7"/>
  <c r="M74" i="7" s="1"/>
  <c r="G59" i="4"/>
  <c r="L59" i="4" s="1"/>
  <c r="F59" i="4"/>
  <c r="H49" i="7"/>
  <c r="H48" i="7"/>
  <c r="G33" i="4"/>
  <c r="F33" i="4"/>
  <c r="G71" i="7" l="1"/>
  <c r="K75" i="4"/>
  <c r="L75" i="4"/>
  <c r="C68" i="10"/>
  <c r="O71" i="9"/>
  <c r="P145" i="9"/>
  <c r="AD145" i="9" s="1"/>
  <c r="Q149" i="9"/>
  <c r="AD149" i="9" s="1"/>
  <c r="Q155" i="9"/>
  <c r="AD155" i="9" s="1"/>
  <c r="AD64" i="9"/>
  <c r="AD52" i="9"/>
  <c r="O113" i="9"/>
  <c r="AD113" i="9" s="1"/>
  <c r="O84" i="9"/>
  <c r="AD84" i="9" s="1"/>
  <c r="P71" i="9"/>
  <c r="P90" i="9" s="1"/>
  <c r="P105" i="9" s="1"/>
  <c r="Q87" i="9"/>
  <c r="AD87" i="9" s="1"/>
  <c r="Q141" i="9"/>
  <c r="AD141" i="9" s="1"/>
  <c r="Q153" i="7"/>
  <c r="Q153" i="9"/>
  <c r="AD153" i="9" s="1"/>
  <c r="R90" i="9"/>
  <c r="N33" i="4"/>
  <c r="I70" i="7"/>
  <c r="M70" i="7" s="1"/>
  <c r="I49" i="7"/>
  <c r="N59" i="4"/>
  <c r="G68" i="7"/>
  <c r="H68" i="7" s="1"/>
  <c r="K33" i="4"/>
  <c r="H47" i="7"/>
  <c r="K59" i="4"/>
  <c r="L33" i="4"/>
  <c r="M49" i="7" l="1"/>
  <c r="C38" i="10"/>
  <c r="M78" i="9"/>
  <c r="R173" i="9"/>
  <c r="R176" i="9" s="1"/>
  <c r="W173" i="9"/>
  <c r="L173" i="9"/>
  <c r="T173" i="9"/>
  <c r="I173" i="9"/>
  <c r="O173" i="9"/>
  <c r="S173" i="9"/>
  <c r="X173" i="9"/>
  <c r="V173" i="9"/>
  <c r="J173" i="9"/>
  <c r="N173" i="9"/>
  <c r="P173" i="9"/>
  <c r="G173" i="9"/>
  <c r="K173" i="9"/>
  <c r="Q173" i="9"/>
  <c r="U173" i="9"/>
  <c r="M173" i="9"/>
  <c r="H173" i="9"/>
  <c r="AD71" i="9"/>
  <c r="N77" i="9"/>
  <c r="Q90" i="9"/>
  <c r="Q105" i="9" s="1"/>
  <c r="H174" i="9" l="1"/>
  <c r="AD77" i="9"/>
  <c r="G174" i="9"/>
  <c r="AD173" i="9"/>
  <c r="S103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R169" i="8"/>
  <c r="AD169" i="8" s="1"/>
  <c r="L169" i="8"/>
  <c r="J169" i="8"/>
  <c r="G169" i="8"/>
  <c r="H169" i="8" s="1"/>
  <c r="AD168" i="8"/>
  <c r="G168" i="8"/>
  <c r="H168" i="8" s="1"/>
  <c r="AD167" i="8"/>
  <c r="AD166" i="8"/>
  <c r="R165" i="8"/>
  <c r="AD165" i="8" s="1"/>
  <c r="L165" i="8"/>
  <c r="J165" i="8"/>
  <c r="G165" i="8"/>
  <c r="H165" i="8" s="1"/>
  <c r="AD164" i="8"/>
  <c r="G164" i="8"/>
  <c r="H164" i="8" s="1"/>
  <c r="AD163" i="8"/>
  <c r="AD162" i="8"/>
  <c r="Q161" i="8"/>
  <c r="AD161" i="8" s="1"/>
  <c r="L161" i="8"/>
  <c r="J161" i="8"/>
  <c r="G161" i="8"/>
  <c r="H161" i="8" s="1"/>
  <c r="AD160" i="8"/>
  <c r="G160" i="8"/>
  <c r="H160" i="8" s="1"/>
  <c r="AD159" i="8"/>
  <c r="AD158" i="8"/>
  <c r="R157" i="8"/>
  <c r="AD157" i="8" s="1"/>
  <c r="L157" i="8"/>
  <c r="I157" i="8" s="1"/>
  <c r="G157" i="8"/>
  <c r="H157" i="8" s="1"/>
  <c r="AD156" i="8"/>
  <c r="G156" i="8"/>
  <c r="H156" i="8" s="1"/>
  <c r="AD155" i="8"/>
  <c r="AD154" i="8"/>
  <c r="Q153" i="8"/>
  <c r="AD153" i="8" s="1"/>
  <c r="L153" i="8"/>
  <c r="J153" i="8"/>
  <c r="G153" i="8"/>
  <c r="H153" i="8" s="1"/>
  <c r="AD152" i="8"/>
  <c r="G152" i="8"/>
  <c r="H152" i="8" s="1"/>
  <c r="AD151" i="8"/>
  <c r="AD150" i="8"/>
  <c r="R149" i="8"/>
  <c r="AD149" i="8" s="1"/>
  <c r="L149" i="8"/>
  <c r="J149" i="8"/>
  <c r="G149" i="8"/>
  <c r="H149" i="8" s="1"/>
  <c r="AD148" i="8"/>
  <c r="G148" i="8"/>
  <c r="H148" i="8" s="1"/>
  <c r="AD147" i="8"/>
  <c r="G147" i="8"/>
  <c r="H147" i="8" s="1"/>
  <c r="AD146" i="8"/>
  <c r="Q145" i="8"/>
  <c r="AD145" i="8" s="1"/>
  <c r="L145" i="8"/>
  <c r="J145" i="8"/>
  <c r="G145" i="8"/>
  <c r="H145" i="8" s="1"/>
  <c r="AD144" i="8"/>
  <c r="G144" i="8"/>
  <c r="AD143" i="8"/>
  <c r="AD142" i="8"/>
  <c r="Q141" i="8"/>
  <c r="AD141" i="8" s="1"/>
  <c r="L141" i="8"/>
  <c r="J141" i="8"/>
  <c r="G141" i="8"/>
  <c r="H141" i="8" s="1"/>
  <c r="AD140" i="8"/>
  <c r="G140" i="8"/>
  <c r="H140" i="8" s="1"/>
  <c r="AD139" i="8"/>
  <c r="AD138" i="8"/>
  <c r="AD137" i="8"/>
  <c r="K137" i="8"/>
  <c r="P136" i="8"/>
  <c r="AD136" i="8" s="1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AD127" i="8"/>
  <c r="G127" i="8"/>
  <c r="G130" i="8" s="1"/>
  <c r="H130" i="8" s="1"/>
  <c r="AD126" i="8"/>
  <c r="I125" i="8"/>
  <c r="AD124" i="8"/>
  <c r="AD123" i="8"/>
  <c r="AD122" i="8"/>
  <c r="L122" i="8"/>
  <c r="I122" i="8" s="1"/>
  <c r="G122" i="8"/>
  <c r="H122" i="8" s="1"/>
  <c r="AD121" i="8"/>
  <c r="G121" i="8"/>
  <c r="G124" i="8" s="1"/>
  <c r="H124" i="8" s="1"/>
  <c r="AD120" i="8"/>
  <c r="I119" i="8"/>
  <c r="AD118" i="8"/>
  <c r="AD117" i="8"/>
  <c r="AD116" i="8"/>
  <c r="J116" i="8"/>
  <c r="G116" i="8"/>
  <c r="G119" i="8" s="1"/>
  <c r="H119" i="8" s="1"/>
  <c r="AD115" i="8"/>
  <c r="G115" i="8"/>
  <c r="G118" i="8" s="1"/>
  <c r="H118" i="8" s="1"/>
  <c r="AD114" i="8"/>
  <c r="I114" i="8"/>
  <c r="AD113" i="8"/>
  <c r="AD112" i="8"/>
  <c r="G112" i="8"/>
  <c r="H112" i="8" s="1"/>
  <c r="AD111" i="8"/>
  <c r="AD110" i="8"/>
  <c r="G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H102" i="8" s="1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8" i="8" s="1"/>
  <c r="AF98" i="8" s="1"/>
  <c r="G95" i="8"/>
  <c r="H95" i="8" s="1"/>
  <c r="G94" i="8"/>
  <c r="H94" i="8" s="1"/>
  <c r="G93" i="8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Q86" i="8"/>
  <c r="AD86" i="8" s="1"/>
  <c r="L86" i="8"/>
  <c r="J86" i="8"/>
  <c r="G86" i="8"/>
  <c r="H86" i="8" s="1"/>
  <c r="AD85" i="8"/>
  <c r="G85" i="8"/>
  <c r="H85" i="8" s="1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Q74" i="8"/>
  <c r="AD74" i="8" s="1"/>
  <c r="L74" i="8"/>
  <c r="J74" i="8"/>
  <c r="G74" i="8"/>
  <c r="H74" i="8" s="1"/>
  <c r="AD73" i="8"/>
  <c r="G73" i="8"/>
  <c r="H73" i="8" s="1"/>
  <c r="AD72" i="8"/>
  <c r="P71" i="8"/>
  <c r="AD71" i="8" s="1"/>
  <c r="L71" i="8"/>
  <c r="J71" i="8"/>
  <c r="G71" i="8"/>
  <c r="H71" i="8" s="1"/>
  <c r="AD70" i="8"/>
  <c r="G70" i="8"/>
  <c r="H70" i="8" s="1"/>
  <c r="AD69" i="8"/>
  <c r="G69" i="8"/>
  <c r="AD68" i="8"/>
  <c r="L68" i="8"/>
  <c r="J68" i="8"/>
  <c r="G68" i="8"/>
  <c r="H68" i="8" s="1"/>
  <c r="AD67" i="8"/>
  <c r="G67" i="8"/>
  <c r="H67" i="8" s="1"/>
  <c r="AD66" i="8"/>
  <c r="P65" i="8"/>
  <c r="AD65" i="8" s="1"/>
  <c r="L65" i="8"/>
  <c r="J65" i="8"/>
  <c r="G65" i="8"/>
  <c r="H65" i="8" s="1"/>
  <c r="AD64" i="8"/>
  <c r="G64" i="8"/>
  <c r="H64" i="8" s="1"/>
  <c r="AD63" i="8"/>
  <c r="AD62" i="8"/>
  <c r="I62" i="8"/>
  <c r="H62" i="8"/>
  <c r="Q61" i="8"/>
  <c r="Q90" i="8" s="1"/>
  <c r="L61" i="8"/>
  <c r="J61" i="8"/>
  <c r="G61" i="8"/>
  <c r="H61" i="8" s="1"/>
  <c r="AD60" i="8"/>
  <c r="G60" i="8"/>
  <c r="H60" i="8" s="1"/>
  <c r="AD59" i="8"/>
  <c r="L59" i="8"/>
  <c r="P58" i="8"/>
  <c r="AD58" i="8" s="1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H43" i="8" s="1"/>
  <c r="AD42" i="8"/>
  <c r="G42" i="8"/>
  <c r="H42" i="8" s="1"/>
  <c r="AD41" i="8"/>
  <c r="L40" i="8"/>
  <c r="J40" i="8"/>
  <c r="G40" i="8"/>
  <c r="H40" i="8" s="1"/>
  <c r="AD39" i="8"/>
  <c r="G39" i="8"/>
  <c r="H39" i="8" s="1"/>
  <c r="AD38" i="8"/>
  <c r="AD37" i="8"/>
  <c r="L37" i="8"/>
  <c r="J37" i="8"/>
  <c r="G37" i="8"/>
  <c r="H37" i="8" s="1"/>
  <c r="AD36" i="8"/>
  <c r="G36" i="8"/>
  <c r="H36" i="8" s="1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J27" i="8"/>
  <c r="G27" i="8"/>
  <c r="H27" i="8" s="1"/>
  <c r="L26" i="8"/>
  <c r="K26" i="8"/>
  <c r="J26" i="8"/>
  <c r="G26" i="8"/>
  <c r="H26" i="8" s="1"/>
  <c r="AD25" i="8"/>
  <c r="G25" i="8"/>
  <c r="H25" i="8" s="1"/>
  <c r="AD24" i="8"/>
  <c r="AD23" i="8"/>
  <c r="M23" i="8"/>
  <c r="L22" i="8"/>
  <c r="I22" i="8" s="1"/>
  <c r="G22" i="8"/>
  <c r="H22" i="8" s="1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H14" i="8" s="1"/>
  <c r="AD13" i="8"/>
  <c r="AD12" i="8"/>
  <c r="G12" i="8"/>
  <c r="H12" i="8" s="1"/>
  <c r="AD11" i="8"/>
  <c r="B11" i="8"/>
  <c r="M119" i="8" l="1"/>
  <c r="AE174" i="9"/>
  <c r="G19" i="8"/>
  <c r="I37" i="8"/>
  <c r="I77" i="8"/>
  <c r="M77" i="8" s="1"/>
  <c r="G97" i="8"/>
  <c r="G99" i="8" s="1"/>
  <c r="AF99" i="8" s="1"/>
  <c r="I141" i="8"/>
  <c r="I145" i="8"/>
  <c r="I27" i="8"/>
  <c r="H93" i="8"/>
  <c r="H97" i="8" s="1"/>
  <c r="H96" i="8"/>
  <c r="H98" i="8" s="1"/>
  <c r="G132" i="8"/>
  <c r="H132" i="8" s="1"/>
  <c r="H127" i="8"/>
  <c r="I149" i="8"/>
  <c r="M149" i="8" s="1"/>
  <c r="I161" i="8"/>
  <c r="I165" i="8"/>
  <c r="M165" i="8" s="1"/>
  <c r="I169" i="8"/>
  <c r="I15" i="8"/>
  <c r="M15" i="8" s="1"/>
  <c r="I33" i="8"/>
  <c r="M33" i="8" s="1"/>
  <c r="I40" i="8"/>
  <c r="I53" i="8"/>
  <c r="M53" i="8" s="1"/>
  <c r="M54" i="8"/>
  <c r="M62" i="8"/>
  <c r="M122" i="8"/>
  <c r="H31" i="8"/>
  <c r="M37" i="8"/>
  <c r="G114" i="8"/>
  <c r="H114" i="8" s="1"/>
  <c r="H116" i="8"/>
  <c r="Z175" i="8"/>
  <c r="AB175" i="8"/>
  <c r="G45" i="8"/>
  <c r="AF45" i="8" s="1"/>
  <c r="I19" i="8"/>
  <c r="M22" i="8"/>
  <c r="I26" i="8"/>
  <c r="M26" i="8" s="1"/>
  <c r="M27" i="8"/>
  <c r="G35" i="8"/>
  <c r="H35" i="8" s="1"/>
  <c r="I43" i="8"/>
  <c r="M43" i="8" s="1"/>
  <c r="G89" i="8"/>
  <c r="I55" i="8"/>
  <c r="M55" i="8" s="1"/>
  <c r="I58" i="8"/>
  <c r="M58" i="8" s="1"/>
  <c r="I61" i="8"/>
  <c r="I59" i="8" s="1"/>
  <c r="Q105" i="8"/>
  <c r="I68" i="8"/>
  <c r="M68" i="8" s="1"/>
  <c r="I71" i="8"/>
  <c r="M71" i="8" s="1"/>
  <c r="I81" i="8"/>
  <c r="M81" i="8" s="1"/>
  <c r="G84" i="8"/>
  <c r="I86" i="8"/>
  <c r="S105" i="8"/>
  <c r="M102" i="8"/>
  <c r="H121" i="8"/>
  <c r="M141" i="8"/>
  <c r="G155" i="8"/>
  <c r="H155" i="8" s="1"/>
  <c r="G167" i="8"/>
  <c r="H167" i="8" s="1"/>
  <c r="M157" i="8"/>
  <c r="M169" i="8"/>
  <c r="J59" i="8"/>
  <c r="AD61" i="8"/>
  <c r="I74" i="8"/>
  <c r="M86" i="8"/>
  <c r="M145" i="8"/>
  <c r="M161" i="8"/>
  <c r="M74" i="8"/>
  <c r="I153" i="8"/>
  <c r="M153" i="8" s="1"/>
  <c r="G159" i="8"/>
  <c r="H159" i="8" s="1"/>
  <c r="I136" i="8"/>
  <c r="M136" i="8" s="1"/>
  <c r="I65" i="8"/>
  <c r="M65" i="8" s="1"/>
  <c r="M88" i="8"/>
  <c r="P90" i="8"/>
  <c r="P105" i="8" s="1"/>
  <c r="M18" i="8"/>
  <c r="M21" i="8"/>
  <c r="H29" i="8"/>
  <c r="M40" i="8"/>
  <c r="M49" i="8"/>
  <c r="H103" i="8"/>
  <c r="M101" i="8"/>
  <c r="AF97" i="8"/>
  <c r="AD45" i="8"/>
  <c r="M87" i="8"/>
  <c r="G103" i="8"/>
  <c r="G117" i="8"/>
  <c r="H117" i="8" s="1"/>
  <c r="G131" i="8"/>
  <c r="H131" i="8" s="1"/>
  <c r="M131" i="8" s="1"/>
  <c r="H128" i="8"/>
  <c r="M128" i="8" s="1"/>
  <c r="H144" i="8"/>
  <c r="G143" i="8"/>
  <c r="H143" i="8" s="1"/>
  <c r="G170" i="8"/>
  <c r="Y175" i="8"/>
  <c r="AA175" i="8"/>
  <c r="AC175" i="8"/>
  <c r="G13" i="8"/>
  <c r="H13" i="8" s="1"/>
  <c r="G16" i="8"/>
  <c r="H16" i="8" s="1"/>
  <c r="H19" i="8"/>
  <c r="L19" i="8"/>
  <c r="G24" i="8"/>
  <c r="H24" i="8" s="1"/>
  <c r="G31" i="8"/>
  <c r="G29" i="8" s="1"/>
  <c r="G38" i="8"/>
  <c r="H38" i="8" s="1"/>
  <c r="G41" i="8"/>
  <c r="H41" i="8" s="1"/>
  <c r="G51" i="8"/>
  <c r="H51" i="8" s="1"/>
  <c r="G56" i="8"/>
  <c r="H56" i="8" s="1"/>
  <c r="G59" i="8"/>
  <c r="H59" i="8" s="1"/>
  <c r="G63" i="8"/>
  <c r="H63" i="8" s="1"/>
  <c r="G66" i="8"/>
  <c r="H66" i="8" s="1"/>
  <c r="G72" i="8"/>
  <c r="H72" i="8" s="1"/>
  <c r="G75" i="8"/>
  <c r="H75" i="8" s="1"/>
  <c r="H110" i="8"/>
  <c r="H115" i="8"/>
  <c r="G120" i="8"/>
  <c r="H120" i="8" s="1"/>
  <c r="G125" i="8"/>
  <c r="H125" i="8" s="1"/>
  <c r="M125" i="8" s="1"/>
  <c r="G126" i="8"/>
  <c r="W171" i="8"/>
  <c r="U171" i="8"/>
  <c r="S171" i="8"/>
  <c r="S174" i="8" s="1"/>
  <c r="Q171" i="8"/>
  <c r="O171" i="8"/>
  <c r="K171" i="8"/>
  <c r="G171" i="8"/>
  <c r="X171" i="8"/>
  <c r="V171" i="8"/>
  <c r="T171" i="8"/>
  <c r="R171" i="8"/>
  <c r="R174" i="8" s="1"/>
  <c r="P171" i="8"/>
  <c r="N171" i="8"/>
  <c r="L171" i="8"/>
  <c r="J171" i="8"/>
  <c r="H171" i="8"/>
  <c r="G139" i="8"/>
  <c r="H139" i="8" s="1"/>
  <c r="G151" i="8"/>
  <c r="H151" i="8" s="1"/>
  <c r="G163" i="8"/>
  <c r="H163" i="8" s="1"/>
  <c r="S177" i="8" l="1"/>
  <c r="M171" i="8"/>
  <c r="I171" i="8"/>
  <c r="M96" i="8"/>
  <c r="M98" i="8" s="1"/>
  <c r="G11" i="8"/>
  <c r="H11" i="8" s="1"/>
  <c r="M103" i="8"/>
  <c r="M61" i="8"/>
  <c r="M59" i="8" s="1"/>
  <c r="M19" i="8"/>
  <c r="H45" i="8"/>
  <c r="G104" i="8"/>
  <c r="AF104" i="8" s="1"/>
  <c r="H99" i="8"/>
  <c r="AF89" i="8"/>
  <c r="H89" i="8"/>
  <c r="H104" i="8" s="1"/>
  <c r="G123" i="8"/>
  <c r="H123" i="8" s="1"/>
  <c r="H84" i="8"/>
  <c r="H83" i="8" s="1"/>
  <c r="G83" i="8"/>
  <c r="AD171" i="8"/>
  <c r="G129" i="8"/>
  <c r="H129" i="8" s="1"/>
  <c r="H126" i="8"/>
  <c r="H170" i="8"/>
  <c r="H172" i="8" s="1"/>
  <c r="G173" i="8"/>
  <c r="G172" i="8"/>
  <c r="AE172" i="8" l="1"/>
  <c r="G176" i="8"/>
  <c r="H173" i="8"/>
  <c r="H176" i="8" s="1"/>
  <c r="H11" i="7" l="1"/>
  <c r="H12" i="7"/>
  <c r="H67" i="7"/>
  <c r="H15" i="7" l="1"/>
  <c r="H38" i="7"/>
  <c r="H65" i="7"/>
  <c r="H73" i="7"/>
  <c r="H72" i="7"/>
  <c r="H60" i="7" l="1"/>
  <c r="G64" i="7"/>
  <c r="H64" i="7" s="1"/>
  <c r="I73" i="7"/>
  <c r="H71" i="7"/>
  <c r="M73" i="7"/>
  <c r="H59" i="7"/>
  <c r="H33" i="7"/>
  <c r="H36" i="7"/>
  <c r="H39" i="7"/>
  <c r="K42" i="7"/>
  <c r="K44" i="7" s="1"/>
  <c r="H42" i="7"/>
  <c r="H14" i="7"/>
  <c r="H80" i="7"/>
  <c r="H29" i="7"/>
  <c r="H25" i="7"/>
  <c r="H23" i="7"/>
  <c r="I66" i="7"/>
  <c r="H66" i="7"/>
  <c r="I13" i="7"/>
  <c r="H13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H36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J29" i="6"/>
  <c r="H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H22" i="6" s="1"/>
  <c r="L22" i="6"/>
  <c r="J22" i="6"/>
  <c r="J32" i="6" s="1"/>
  <c r="G22" i="6"/>
  <c r="G32" i="6" s="1"/>
  <c r="I21" i="6"/>
  <c r="H21" i="6"/>
  <c r="M21" i="6" s="1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2" i="5"/>
  <c r="C36" i="5" s="1"/>
  <c r="E121" i="4"/>
  <c r="D101" i="4"/>
  <c r="R13" i="9"/>
  <c r="L113" i="4"/>
  <c r="G57" i="4"/>
  <c r="G91" i="4"/>
  <c r="L91" i="4" s="1"/>
  <c r="Q126" i="7" s="1"/>
  <c r="Q133" i="7" s="1"/>
  <c r="Q176" i="7" s="1"/>
  <c r="F91" i="4"/>
  <c r="C41" i="10"/>
  <c r="G28" i="4"/>
  <c r="F28" i="4"/>
  <c r="G27" i="4"/>
  <c r="L27" i="4" s="1"/>
  <c r="C29" i="10" s="1"/>
  <c r="F27" i="4"/>
  <c r="D121" i="4"/>
  <c r="G47" i="4"/>
  <c r="G66" i="4" s="1"/>
  <c r="F47" i="4"/>
  <c r="G11" i="4"/>
  <c r="F11" i="4"/>
  <c r="F57" i="4"/>
  <c r="G22" i="4"/>
  <c r="F22" i="4"/>
  <c r="G21" i="4"/>
  <c r="F21" i="4"/>
  <c r="G19" i="4"/>
  <c r="L19" i="4" s="1"/>
  <c r="C17" i="10" s="1"/>
  <c r="F19" i="4"/>
  <c r="G15" i="4"/>
  <c r="L15" i="4" s="1"/>
  <c r="C11" i="10" s="1"/>
  <c r="F15" i="4"/>
  <c r="G111" i="4"/>
  <c r="F111" i="4"/>
  <c r="G120" i="4"/>
  <c r="L120" i="4" s="1"/>
  <c r="F120" i="4"/>
  <c r="G119" i="4"/>
  <c r="L119" i="4" s="1"/>
  <c r="F119" i="4"/>
  <c r="F137" i="4"/>
  <c r="F136" i="4"/>
  <c r="F134" i="4"/>
  <c r="F133" i="4"/>
  <c r="F130" i="4"/>
  <c r="F129" i="4"/>
  <c r="E132" i="4"/>
  <c r="H89" i="7" l="1"/>
  <c r="G79" i="4"/>
  <c r="F66" i="4"/>
  <c r="G35" i="4"/>
  <c r="F35" i="4"/>
  <c r="L47" i="4"/>
  <c r="N47" i="4"/>
  <c r="Q130" i="9"/>
  <c r="AD130" i="9" s="1"/>
  <c r="K135" i="9" s="1"/>
  <c r="K176" i="9" s="1"/>
  <c r="L101" i="4"/>
  <c r="N28" i="4"/>
  <c r="L28" i="4"/>
  <c r="C32" i="10" s="1"/>
  <c r="E135" i="4"/>
  <c r="M35" i="6"/>
  <c r="M38" i="6"/>
  <c r="N23" i="9"/>
  <c r="AD23" i="9" s="1"/>
  <c r="N81" i="9"/>
  <c r="N39" i="9"/>
  <c r="AD39" i="9" s="1"/>
  <c r="AD13" i="9"/>
  <c r="N27" i="4"/>
  <c r="K91" i="4"/>
  <c r="K120" i="4"/>
  <c r="N120" i="4"/>
  <c r="K15" i="4"/>
  <c r="N119" i="4"/>
  <c r="N15" i="4"/>
  <c r="K21" i="4"/>
  <c r="N11" i="4"/>
  <c r="N53" i="8"/>
  <c r="Q128" i="8"/>
  <c r="AD128" i="8" s="1"/>
  <c r="L57" i="4"/>
  <c r="C56" i="10" s="1"/>
  <c r="R43" i="8"/>
  <c r="AD43" i="8" s="1"/>
  <c r="O41" i="6"/>
  <c r="S41" i="6"/>
  <c r="S70" i="6" s="1"/>
  <c r="S71" i="6" s="1"/>
  <c r="W41" i="6"/>
  <c r="G69" i="6"/>
  <c r="K47" i="4"/>
  <c r="K111" i="4"/>
  <c r="N15" i="8"/>
  <c r="N21" i="4"/>
  <c r="N26" i="8"/>
  <c r="AD26" i="8" s="1"/>
  <c r="K57" i="4"/>
  <c r="O55" i="8"/>
  <c r="M11" i="6"/>
  <c r="M16" i="6"/>
  <c r="M17" i="6"/>
  <c r="J41" i="6"/>
  <c r="M24" i="6"/>
  <c r="M25" i="6"/>
  <c r="M26" i="6"/>
  <c r="M28" i="6"/>
  <c r="H68" i="6"/>
  <c r="H69" i="6" s="1"/>
  <c r="K69" i="6"/>
  <c r="I68" i="6"/>
  <c r="I69" i="6" s="1"/>
  <c r="H16" i="7"/>
  <c r="L111" i="4"/>
  <c r="L21" i="4"/>
  <c r="C23" i="10" s="1"/>
  <c r="K119" i="4"/>
  <c r="N111" i="4"/>
  <c r="N19" i="4"/>
  <c r="K22" i="4"/>
  <c r="K11" i="4"/>
  <c r="D122" i="4"/>
  <c r="K27" i="4"/>
  <c r="E122" i="4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O70" i="6" s="1"/>
  <c r="O71" i="6" s="1"/>
  <c r="Q69" i="6"/>
  <c r="S69" i="6"/>
  <c r="U69" i="6"/>
  <c r="W69" i="6"/>
  <c r="W70" i="6" s="1"/>
  <c r="W71" i="6" s="1"/>
  <c r="Y69" i="6"/>
  <c r="AA69" i="6"/>
  <c r="I12" i="6"/>
  <c r="I19" i="6" s="1"/>
  <c r="I29" i="6"/>
  <c r="I32" i="6" s="1"/>
  <c r="K41" i="6"/>
  <c r="Q41" i="6"/>
  <c r="Q70" i="6" s="1"/>
  <c r="Q71" i="6" s="1"/>
  <c r="U41" i="6"/>
  <c r="G41" i="6"/>
  <c r="X41" i="6" s="1"/>
  <c r="H40" i="6"/>
  <c r="L11" i="4"/>
  <c r="G174" i="7"/>
  <c r="H172" i="7"/>
  <c r="H20" i="7"/>
  <c r="O132" i="4"/>
  <c r="H41" i="7"/>
  <c r="G40" i="7"/>
  <c r="H40" i="7" s="1"/>
  <c r="G175" i="7"/>
  <c r="G78" i="7"/>
  <c r="M13" i="7"/>
  <c r="M66" i="7"/>
  <c r="G57" i="7"/>
  <c r="H57" i="7" s="1"/>
  <c r="I33" i="7"/>
  <c r="M33" i="7" s="1"/>
  <c r="H58" i="7"/>
  <c r="I59" i="7"/>
  <c r="G34" i="7"/>
  <c r="H34" i="7" s="1"/>
  <c r="I36" i="7"/>
  <c r="M36" i="7" s="1"/>
  <c r="G31" i="7"/>
  <c r="H31" i="7" s="1"/>
  <c r="H32" i="7"/>
  <c r="H35" i="7"/>
  <c r="I14" i="7"/>
  <c r="M14" i="7" s="1"/>
  <c r="I42" i="7"/>
  <c r="H79" i="7"/>
  <c r="I80" i="7"/>
  <c r="M80" i="7" s="1"/>
  <c r="I30" i="7"/>
  <c r="G28" i="7"/>
  <c r="G24" i="7" s="1"/>
  <c r="H30" i="7"/>
  <c r="H44" i="7" s="1"/>
  <c r="G19" i="7"/>
  <c r="H19" i="7" s="1"/>
  <c r="I23" i="7"/>
  <c r="M23" i="7" s="1"/>
  <c r="H22" i="7"/>
  <c r="H19" i="6"/>
  <c r="M39" i="6"/>
  <c r="M14" i="6"/>
  <c r="M12" i="6" s="1"/>
  <c r="M19" i="6" s="1"/>
  <c r="M18" i="6"/>
  <c r="L32" i="6"/>
  <c r="L41" i="6" s="1"/>
  <c r="H32" i="6"/>
  <c r="M27" i="6"/>
  <c r="M34" i="6"/>
  <c r="M36" i="6" s="1"/>
  <c r="M44" i="6"/>
  <c r="M46" i="6" s="1"/>
  <c r="M50" i="6"/>
  <c r="M58" i="6"/>
  <c r="M66" i="6"/>
  <c r="J69" i="6"/>
  <c r="L69" i="6"/>
  <c r="N69" i="6"/>
  <c r="N70" i="6" s="1"/>
  <c r="N71" i="6" s="1"/>
  <c r="P69" i="6"/>
  <c r="P70" i="6" s="1"/>
  <c r="P71" i="6" s="1"/>
  <c r="R69" i="6"/>
  <c r="R70" i="6" s="1"/>
  <c r="R71" i="6" s="1"/>
  <c r="T69" i="6"/>
  <c r="T70" i="6" s="1"/>
  <c r="T71" i="6" s="1"/>
  <c r="V69" i="6"/>
  <c r="V70" i="6" s="1"/>
  <c r="V71" i="6" s="1"/>
  <c r="X69" i="6"/>
  <c r="Z69" i="6"/>
  <c r="AB69" i="6"/>
  <c r="M137" i="4"/>
  <c r="M23" i="6"/>
  <c r="M48" i="6"/>
  <c r="W32" i="5"/>
  <c r="W36" i="5" s="1"/>
  <c r="F128" i="4"/>
  <c r="G128" i="4" s="1"/>
  <c r="F132" i="4"/>
  <c r="G134" i="4" s="1"/>
  <c r="F135" i="4"/>
  <c r="G136" i="4" s="1"/>
  <c r="K19" i="4"/>
  <c r="N22" i="4"/>
  <c r="N57" i="4"/>
  <c r="K28" i="4"/>
  <c r="N91" i="4"/>
  <c r="M59" i="7" l="1"/>
  <c r="M89" i="7" s="1"/>
  <c r="I89" i="7"/>
  <c r="H78" i="7"/>
  <c r="G75" i="7"/>
  <c r="H75" i="7" s="1"/>
  <c r="M42" i="7"/>
  <c r="I44" i="7"/>
  <c r="F79" i="4"/>
  <c r="C50" i="10"/>
  <c r="L66" i="4"/>
  <c r="N114" i="7"/>
  <c r="L35" i="4"/>
  <c r="K66" i="4"/>
  <c r="K35" i="4"/>
  <c r="G135" i="9"/>
  <c r="G136" i="9" s="1"/>
  <c r="M40" i="6"/>
  <c r="K70" i="6"/>
  <c r="J135" i="9"/>
  <c r="J176" i="9" s="1"/>
  <c r="N135" i="9"/>
  <c r="N176" i="9" s="1"/>
  <c r="P135" i="9"/>
  <c r="P176" i="9" s="1"/>
  <c r="P179" i="9" s="1"/>
  <c r="P181" i="9" s="1"/>
  <c r="R131" i="7"/>
  <c r="R130" i="7"/>
  <c r="R133" i="7" s="1"/>
  <c r="R176" i="7" s="1"/>
  <c r="L118" i="9"/>
  <c r="I118" i="9" s="1"/>
  <c r="M114" i="7"/>
  <c r="M133" i="7" s="1"/>
  <c r="H135" i="9"/>
  <c r="H176" i="9" s="1"/>
  <c r="Q135" i="9"/>
  <c r="Q176" i="9" s="1"/>
  <c r="Q179" i="9" s="1"/>
  <c r="Q181" i="9" s="1"/>
  <c r="O135" i="9"/>
  <c r="O176" i="9" s="1"/>
  <c r="H174" i="7"/>
  <c r="G178" i="7"/>
  <c r="R17" i="9"/>
  <c r="AD17" i="9" s="1"/>
  <c r="L121" i="4"/>
  <c r="N31" i="9"/>
  <c r="AD31" i="9" s="1"/>
  <c r="N40" i="8"/>
  <c r="AD40" i="8" s="1"/>
  <c r="L70" i="6"/>
  <c r="H41" i="6"/>
  <c r="I41" i="6"/>
  <c r="I70" i="6" s="1"/>
  <c r="C5" i="10"/>
  <c r="N14" i="9"/>
  <c r="AD81" i="9"/>
  <c r="N90" i="9"/>
  <c r="AF44" i="9"/>
  <c r="O77" i="8"/>
  <c r="AD77" i="8" s="1"/>
  <c r="O67" i="9"/>
  <c r="O136" i="4"/>
  <c r="Q133" i="8"/>
  <c r="Q174" i="8" s="1"/>
  <c r="Q177" i="8" s="1"/>
  <c r="K133" i="8"/>
  <c r="K174" i="8" s="1"/>
  <c r="G133" i="8"/>
  <c r="O133" i="8"/>
  <c r="O174" i="8" s="1"/>
  <c r="P133" i="8"/>
  <c r="P174" i="8" s="1"/>
  <c r="P177" i="8" s="1"/>
  <c r="J133" i="8"/>
  <c r="J174" i="8" s="1"/>
  <c r="N133" i="8"/>
  <c r="N174" i="8" s="1"/>
  <c r="H133" i="8"/>
  <c r="H174" i="8" s="1"/>
  <c r="N90" i="8"/>
  <c r="AD53" i="8"/>
  <c r="L116" i="8"/>
  <c r="N27" i="8"/>
  <c r="AD27" i="8" s="1"/>
  <c r="AD55" i="8"/>
  <c r="O129" i="4"/>
  <c r="O137" i="4"/>
  <c r="J70" i="6"/>
  <c r="G70" i="6"/>
  <c r="Q76" i="6" s="1"/>
  <c r="O135" i="4"/>
  <c r="U70" i="6"/>
  <c r="U71" i="6" s="1"/>
  <c r="R18" i="8"/>
  <c r="AD15" i="8"/>
  <c r="O131" i="4"/>
  <c r="O133" i="4"/>
  <c r="H175" i="7"/>
  <c r="M68" i="6"/>
  <c r="M69" i="6" s="1"/>
  <c r="M29" i="6"/>
  <c r="G137" i="4"/>
  <c r="G135" i="4" s="1"/>
  <c r="G130" i="4"/>
  <c r="H88" i="7"/>
  <c r="H43" i="7"/>
  <c r="H132" i="7"/>
  <c r="M30" i="7"/>
  <c r="H28" i="7"/>
  <c r="H24" i="7" s="1"/>
  <c r="H21" i="7"/>
  <c r="H70" i="6"/>
  <c r="M22" i="6"/>
  <c r="G132" i="4"/>
  <c r="G133" i="4"/>
  <c r="G129" i="4"/>
  <c r="M44" i="7" l="1"/>
  <c r="N117" i="7"/>
  <c r="N133" i="7"/>
  <c r="N176" i="7" s="1"/>
  <c r="N179" i="7" s="1"/>
  <c r="L79" i="4"/>
  <c r="K79" i="4"/>
  <c r="G176" i="9"/>
  <c r="V76" i="6"/>
  <c r="X76" i="6" s="1"/>
  <c r="R47" i="9"/>
  <c r="R105" i="9" s="1"/>
  <c r="R179" i="9" s="1"/>
  <c r="R181" i="9" s="1"/>
  <c r="L135" i="9"/>
  <c r="L176" i="9" s="1"/>
  <c r="P103" i="7"/>
  <c r="P179" i="7" s="1"/>
  <c r="Q103" i="7"/>
  <c r="Q179" i="7" s="1"/>
  <c r="O103" i="7"/>
  <c r="O179" i="7" s="1"/>
  <c r="H102" i="7"/>
  <c r="H178" i="7" s="1"/>
  <c r="O90" i="8"/>
  <c r="O105" i="8" s="1"/>
  <c r="O177" i="8" s="1"/>
  <c r="AD14" i="9"/>
  <c r="N47" i="9"/>
  <c r="N105" i="9" s="1"/>
  <c r="N179" i="9" s="1"/>
  <c r="N181" i="9" s="1"/>
  <c r="H136" i="9"/>
  <c r="H177" i="9" s="1"/>
  <c r="G177" i="9"/>
  <c r="O90" i="9"/>
  <c r="O105" i="9" s="1"/>
  <c r="O179" i="9" s="1"/>
  <c r="O181" i="9" s="1"/>
  <c r="AD67" i="9"/>
  <c r="M118" i="9"/>
  <c r="M135" i="9" s="1"/>
  <c r="M176" i="9" s="1"/>
  <c r="I135" i="9"/>
  <c r="I176" i="9" s="1"/>
  <c r="N46" i="8"/>
  <c r="N105" i="8" s="1"/>
  <c r="N177" i="8" s="1"/>
  <c r="M32" i="6"/>
  <c r="M41" i="6" s="1"/>
  <c r="M70" i="6" s="1"/>
  <c r="R46" i="8"/>
  <c r="R105" i="8" s="1"/>
  <c r="R177" i="8" s="1"/>
  <c r="AD18" i="8"/>
  <c r="AF23" i="8" s="1"/>
  <c r="L133" i="8"/>
  <c r="L174" i="8" s="1"/>
  <c r="I116" i="8"/>
  <c r="K90" i="8"/>
  <c r="J90" i="8"/>
  <c r="H90" i="8"/>
  <c r="H91" i="8" s="1"/>
  <c r="I90" i="8"/>
  <c r="L90" i="8"/>
  <c r="G90" i="8"/>
  <c r="M90" i="8"/>
  <c r="G134" i="8"/>
  <c r="G174" i="8"/>
  <c r="M103" i="7" l="1"/>
  <c r="R103" i="7"/>
  <c r="L176" i="7"/>
  <c r="O181" i="7"/>
  <c r="J176" i="7"/>
  <c r="K176" i="7"/>
  <c r="P181" i="7"/>
  <c r="Q181" i="7"/>
  <c r="H176" i="7"/>
  <c r="I47" i="9"/>
  <c r="G47" i="9"/>
  <c r="H47" i="9"/>
  <c r="J47" i="9"/>
  <c r="L47" i="9"/>
  <c r="K47" i="9"/>
  <c r="M47" i="9"/>
  <c r="J90" i="9"/>
  <c r="J105" i="9" s="1"/>
  <c r="J179" i="9" s="1"/>
  <c r="I90" i="9"/>
  <c r="I105" i="9" s="1"/>
  <c r="I179" i="9" s="1"/>
  <c r="H90" i="9"/>
  <c r="M90" i="9"/>
  <c r="L90" i="9"/>
  <c r="G90" i="9"/>
  <c r="K90" i="9"/>
  <c r="AE177" i="9"/>
  <c r="H134" i="8"/>
  <c r="H175" i="8" s="1"/>
  <c r="G175" i="8"/>
  <c r="AE175" i="8" s="1"/>
  <c r="AF90" i="8"/>
  <c r="G91" i="8"/>
  <c r="AF91" i="8" s="1"/>
  <c r="M116" i="8"/>
  <c r="M133" i="8" s="1"/>
  <c r="M174" i="8" s="1"/>
  <c r="I133" i="8"/>
  <c r="I174" i="8" s="1"/>
  <c r="M46" i="8"/>
  <c r="M105" i="8" s="1"/>
  <c r="I46" i="8"/>
  <c r="I105" i="8" s="1"/>
  <c r="I177" i="8" s="1"/>
  <c r="G46" i="8"/>
  <c r="J46" i="8"/>
  <c r="J105" i="8" s="1"/>
  <c r="J177" i="8" s="1"/>
  <c r="M176" i="7"/>
  <c r="I176" i="7"/>
  <c r="J103" i="7"/>
  <c r="K103" i="7"/>
  <c r="I103" i="7"/>
  <c r="H103" i="7"/>
  <c r="H104" i="7" s="1"/>
  <c r="K46" i="8"/>
  <c r="K105" i="8" s="1"/>
  <c r="K177" i="8" s="1"/>
  <c r="L46" i="8"/>
  <c r="L105" i="8" s="1"/>
  <c r="L177" i="8" s="1"/>
  <c r="H46" i="8"/>
  <c r="H105" i="8" s="1"/>
  <c r="R179" i="7" l="1"/>
  <c r="R181" i="7" s="1"/>
  <c r="N181" i="7"/>
  <c r="J179" i="7"/>
  <c r="L103" i="7"/>
  <c r="L179" i="7" s="1"/>
  <c r="M177" i="8"/>
  <c r="G105" i="9"/>
  <c r="G91" i="9"/>
  <c r="AF91" i="9" s="1"/>
  <c r="AF90" i="9"/>
  <c r="M105" i="9"/>
  <c r="M179" i="9" s="1"/>
  <c r="L105" i="9"/>
  <c r="L179" i="9" s="1"/>
  <c r="H105" i="9"/>
  <c r="H91" i="9"/>
  <c r="K105" i="9"/>
  <c r="K179" i="9" s="1"/>
  <c r="AF47" i="9"/>
  <c r="G48" i="9"/>
  <c r="M179" i="7"/>
  <c r="K179" i="7"/>
  <c r="I179" i="7"/>
  <c r="G45" i="7"/>
  <c r="H106" i="8"/>
  <c r="H178" i="8" s="1"/>
  <c r="H177" i="8"/>
  <c r="H90" i="7"/>
  <c r="G47" i="8"/>
  <c r="AF46" i="8"/>
  <c r="G105" i="8"/>
  <c r="H134" i="7" l="1"/>
  <c r="H177" i="7" s="1"/>
  <c r="G177" i="7"/>
  <c r="H48" i="9"/>
  <c r="AF48" i="9"/>
  <c r="H106" i="9"/>
  <c r="H180" i="9" s="1"/>
  <c r="H179" i="9"/>
  <c r="G106" i="9"/>
  <c r="AF105" i="9"/>
  <c r="G179" i="9"/>
  <c r="AF105" i="8"/>
  <c r="G106" i="8"/>
  <c r="G177" i="8"/>
  <c r="H47" i="8"/>
  <c r="AF47" i="8"/>
  <c r="G179" i="7"/>
  <c r="Q187" i="7" s="1"/>
  <c r="H179" i="7"/>
  <c r="H45" i="7"/>
  <c r="H180" i="7" l="1"/>
  <c r="AF106" i="9"/>
  <c r="Y106" i="9"/>
  <c r="G180" i="9"/>
  <c r="W186" i="9" s="1"/>
  <c r="Q186" i="7"/>
  <c r="G178" i="8"/>
  <c r="W184" i="8" s="1"/>
  <c r="Y106" i="8"/>
  <c r="AF106" i="8"/>
  <c r="G180" i="7"/>
  <c r="Q186" i="9" l="1"/>
  <c r="Y186" i="9" s="1"/>
  <c r="Q184" i="8"/>
  <c r="Y184" i="8" s="1"/>
</calcChain>
</file>

<file path=xl/sharedStrings.xml><?xml version="1.0" encoding="utf-8"?>
<sst xmlns="http://schemas.openxmlformats.org/spreadsheetml/2006/main" count="2059" uniqueCount="497">
  <si>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</si>
  <si>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</si>
  <si>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</si>
  <si>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</si>
  <si>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</si>
  <si>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</si>
  <si>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</si>
  <si>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</si>
  <si>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</si>
  <si>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</si>
  <si>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</si>
  <si>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</si>
  <si>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</si>
  <si>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</si>
  <si>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</si>
  <si>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</si>
  <si>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</si>
  <si>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</si>
  <si>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</si>
  <si>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</si>
  <si>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</si>
  <si>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</si>
  <si>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</si>
  <si>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</si>
  <si>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</si>
  <si>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</si>
  <si>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</si>
  <si>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</si>
  <si>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</si>
  <si>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</si>
  <si>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</si>
  <si>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</si>
  <si>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</si>
  <si>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</si>
  <si>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</si>
  <si>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</si>
  <si>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</si>
  <si>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</si>
  <si>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</si>
  <si>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</si>
  <si>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</si>
  <si>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</si>
  <si>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</si>
  <si>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</si>
  <si>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</si>
  <si>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</si>
  <si>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</si>
  <si>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</si>
  <si>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</si>
  <si>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</si>
  <si>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</si>
  <si>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</si>
  <si>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</si>
  <si>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</si>
  <si>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</si>
  <si>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</si>
  <si>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</si>
  <si>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</si>
  <si>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</si>
  <si>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</si>
  <si>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</si>
  <si>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</si>
  <si>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</si>
  <si>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</si>
  <si>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</si>
  <si>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</si>
  <si>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</si>
  <si>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</si>
  <si>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</si>
  <si>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</si>
  <si>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</si>
  <si>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</si>
  <si>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</si>
  <si>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</si>
  <si>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</si>
  <si>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</si>
  <si>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</si>
  <si>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</si>
  <si>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</si>
  <si>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Податкова система та оподаткування</t>
  </si>
  <si>
    <t>Фінансовий аналіз</t>
  </si>
  <si>
    <t>Курсова робота "Фінансовий аналіз"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</si>
  <si>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</si>
  <si>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</si>
  <si>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</si>
  <si>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</si>
  <si>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</si>
  <si>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</si>
  <si>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</si>
  <si>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</si>
  <si>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</si>
  <si>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</si>
  <si>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</si>
  <si>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</si>
  <si>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</si>
  <si>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</si>
  <si>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</si>
  <si>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</si>
  <si>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</si>
  <si>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</si>
  <si>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</si>
  <si>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</si>
  <si>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</si>
  <si>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</si>
  <si>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</si>
  <si>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</si>
  <si>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</si>
  <si>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</si>
  <si>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</si>
  <si>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</si>
  <si>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</si>
  <si>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</si>
  <si>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</si>
  <si>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</si>
  <si>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</si>
  <si>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</si>
  <si>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</si>
  <si>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</si>
  <si>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</si>
  <si>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</si>
  <si>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</si>
  <si>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</si>
  <si>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</si>
  <si>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</si>
  <si>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</si>
  <si>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</si>
  <si>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</si>
  <si>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</si>
  <si>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</si>
  <si>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</si>
  <si>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</si>
  <si>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</si>
  <si>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</si>
  <si>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</si>
  <si>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</si>
  <si>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</si>
  <si>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</si>
  <si>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</si>
  <si>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</si>
  <si>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</si>
  <si>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</si>
  <si>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</si>
  <si>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</si>
  <si>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</si>
  <si>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</si>
  <si>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</si>
  <si>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</si>
  <si>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</si>
  <si>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</si>
  <si>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</si>
  <si>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</si>
  <si>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</si>
  <si>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</si>
  <si>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</si>
  <si>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</si>
  <si>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</si>
  <si>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</si>
  <si>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</si>
  <si>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</si>
  <si>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</si>
  <si>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</si>
  <si>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</si>
  <si>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</si>
  <si>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</si>
  <si>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</si>
  <si>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</si>
  <si>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</si>
  <si>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</si>
  <si>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</si>
  <si>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</si>
  <si>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</si>
  <si>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</si>
  <si>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</si>
  <si>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</si>
  <si>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</si>
  <si>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</si>
  <si>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</si>
  <si>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</si>
  <si>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</si>
  <si>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</si>
  <si>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</si>
  <si>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</si>
  <si>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</si>
  <si>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</si>
  <si>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</si>
  <si>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</si>
  <si>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</si>
  <si>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</si>
  <si>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</si>
  <si>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</si>
  <si>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</si>
  <si>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</si>
  <si>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</si>
  <si>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</si>
  <si>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</si>
  <si>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</si>
  <si>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</si>
  <si>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</si>
  <si>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</si>
  <si>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</si>
  <si>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</si>
  <si>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</si>
  <si>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</si>
  <si>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</si>
  <si>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</si>
  <si>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</si>
  <si>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</si>
  <si>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</si>
  <si>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</si>
  <si>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</si>
  <si>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</si>
  <si>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</si>
  <si>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</si>
  <si>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</si>
  <si>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</si>
  <si>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</si>
  <si>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</si>
  <si>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</si>
  <si>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</si>
  <si>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</si>
  <si>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</si>
  <si>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</si>
  <si>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</si>
  <si>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</si>
  <si>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</si>
  <si>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</si>
  <si>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</si>
  <si>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</si>
  <si>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</si>
  <si>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</si>
  <si>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</si>
  <si>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</si>
  <si>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</si>
  <si>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</si>
  <si>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</si>
  <si>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</si>
  <si>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</si>
  <si>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</si>
  <si>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</si>
  <si>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</si>
  <si>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</si>
  <si>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</si>
  <si>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</si>
  <si>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</si>
  <si>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</si>
  <si>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</si>
  <si>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</si>
  <si>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</si>
  <si>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</si>
  <si>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</si>
  <si>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</si>
  <si>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</si>
  <si>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</si>
  <si>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</si>
  <si>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</si>
  <si>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</si>
  <si>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</si>
  <si>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</si>
  <si>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</si>
  <si>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</si>
  <si>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</si>
  <si>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</si>
  <si>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</si>
  <si>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</si>
  <si>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</si>
  <si>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</si>
  <si>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</si>
  <si>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</si>
  <si>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</si>
  <si>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</si>
  <si>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</si>
  <si>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</si>
  <si>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</si>
  <si>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</si>
  <si>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</si>
  <si>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</si>
  <si>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</si>
  <si>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</si>
  <si>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</si>
  <si>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</si>
  <si>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</si>
  <si>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</si>
  <si>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</si>
  <si>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</si>
  <si>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</si>
  <si>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</si>
  <si>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</si>
  <si>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</si>
  <si>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</si>
  <si>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</si>
  <si>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</si>
  <si>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</si>
  <si>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</si>
  <si>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</si>
  <si>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</si>
  <si>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</si>
  <si>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</si>
  <si>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</si>
  <si>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</si>
  <si>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</si>
  <si>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</si>
  <si>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</si>
  <si>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</si>
  <si>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</si>
  <si>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</si>
  <si>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</si>
  <si>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</si>
  <si>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</si>
  <si>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</si>
  <si>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</si>
  <si>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</si>
  <si>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</si>
  <si>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</si>
  <si>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</si>
  <si>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</si>
  <si>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</si>
  <si>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</si>
  <si>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</si>
  <si>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</si>
  <si>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</si>
  <si>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</si>
  <si>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</si>
  <si>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</si>
  <si>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</si>
  <si>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</si>
  <si>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</si>
  <si>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</si>
  <si>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</si>
  <si>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</si>
  <si>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</si>
  <si>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</si>
  <si>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</si>
  <si>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</si>
  <si>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</si>
  <si>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</si>
  <si>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</si>
  <si>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</si>
  <si>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</si>
  <si>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2б, 2б**</t>
  </si>
  <si>
    <t>4ф*, 4**</t>
  </si>
  <si>
    <t>1.1.12.1</t>
  </si>
  <si>
    <t>1.1.12.2</t>
  </si>
  <si>
    <t>1.1.12.3</t>
  </si>
  <si>
    <t xml:space="preserve"> Примітка:  ф* / с* - секційні заняття (факультатив), 
 ** - щорічне оцінювання фізичної підготовки студентів</t>
  </si>
  <si>
    <t>Теорія бухгалтерського обліку</t>
  </si>
  <si>
    <t>Виробнича практика 1
 (обліково-економічна) на базі ЗВО 1 рівня_</t>
  </si>
  <si>
    <t>Договірне право / Фінансове право</t>
  </si>
  <si>
    <t xml:space="preserve">Договірне право </t>
  </si>
  <si>
    <t xml:space="preserve">Фінансове право 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</si>
  <si>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</si>
  <si>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</si>
  <si>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</si>
  <si>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</si>
  <si>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Фінансова діяльність субєктів господарювання</t>
  </si>
  <si>
    <t>Фінанси підприємств</t>
  </si>
  <si>
    <t>Фінансовий облік 1</t>
  </si>
  <si>
    <t>Облік у галузях економіки / Казначейська справа та казначейський облік</t>
  </si>
  <si>
    <t>Облік у галузях економіки</t>
  </si>
  <si>
    <t>Казначейська справа та казначейський облік</t>
  </si>
  <si>
    <t>Фінансовий облік 2</t>
  </si>
  <si>
    <t>Внутрішньогосподарський контроль / Оцінка ризиків господарської діяльності</t>
  </si>
  <si>
    <t xml:space="preserve">Внутрішньогосподарський контроль </t>
  </si>
  <si>
    <t>Оцінка ризиків господарської діяльності</t>
  </si>
  <si>
    <t>Інформаційні системи та технології в обліку 
та оподаткуванні</t>
  </si>
  <si>
    <t>Звітність підприємств / Облік на малих підприємствах та у неприбуткових установах</t>
  </si>
  <si>
    <t xml:space="preserve">Звітність підприємств </t>
  </si>
  <si>
    <t xml:space="preserve"> Облік на малих підприємствах та у неприбуткових установах</t>
  </si>
  <si>
    <t>Курсова робота "Аналіз господарської
 діяльності"</t>
  </si>
  <si>
    <t>1.2.1.1</t>
  </si>
  <si>
    <t>1.2.1.2</t>
  </si>
  <si>
    <t>Податковий облік і звітність / Фіскальна політика</t>
  </si>
  <si>
    <t xml:space="preserve">Податковий облік і звітність  </t>
  </si>
  <si>
    <t>Фіскальна політика</t>
  </si>
  <si>
    <t>Управлінський облік / Бюджетування і проектне фінансування</t>
  </si>
  <si>
    <t>Виробнича практика 2 
(обліково-аналітична) на базі ЗВО 1 рівня_</t>
  </si>
  <si>
    <t xml:space="preserve">Управлінський облік  </t>
  </si>
  <si>
    <t>Бюджетування і проектне фінансування</t>
  </si>
  <si>
    <t>у др - 4 кредита</t>
  </si>
  <si>
    <t>Облік у бюджетних установах</t>
  </si>
  <si>
    <t>Облік у банках / Облік у небанківських фінансових установах</t>
  </si>
  <si>
    <t xml:space="preserve">Облік у банках  </t>
  </si>
  <si>
    <t>Облік у небанківських фінансових установах</t>
  </si>
  <si>
    <t>Державний фінансовий контроль / Податкове адміністрування та контроль</t>
  </si>
  <si>
    <t xml:space="preserve">Державний фінансовий контроль  </t>
  </si>
  <si>
    <t>Податкове адміністрування та контроль</t>
  </si>
  <si>
    <t>Аудит</t>
  </si>
  <si>
    <t>Курсова робота "Фінансовий облік"</t>
  </si>
  <si>
    <t xml:space="preserve">Назва дисципліни </t>
  </si>
  <si>
    <t>1.2.11.1</t>
  </si>
  <si>
    <t>1.2.11.2</t>
  </si>
  <si>
    <t>+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</si>
  <si>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</si>
  <si>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</si>
  <si>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</si>
  <si>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</si>
  <si>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</si>
  <si>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</si>
  <si>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</si>
  <si>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</si>
  <si>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Кваліфікація:  бакалавр з обліку та оподаткування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</si>
  <si>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</si>
  <si>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ОАА-19-1т</t>
  </si>
  <si>
    <t>ПК</t>
  </si>
  <si>
    <t>Кількість аудиторних годин за семестрами</t>
  </si>
  <si>
    <t>предлагаю перенести в 1 семестр с 3 кредитами на базе академии</t>
  </si>
  <si>
    <t>Іноземна мова (за професійним спрямуванням) / Професійна етика</t>
  </si>
  <si>
    <t>Професійна етика</t>
  </si>
  <si>
    <t>2.1.5</t>
  </si>
  <si>
    <t>расчасовки были под 18 недель</t>
  </si>
  <si>
    <t>Звітність підприємств /
 Облік на малих підприємствах та у неприбуткових установах</t>
  </si>
  <si>
    <t xml:space="preserve"> -ОА-19-1т</t>
  </si>
  <si>
    <t>група</t>
  </si>
  <si>
    <t xml:space="preserve">2а </t>
  </si>
  <si>
    <t>Облік, аналіз та аудит (уск)</t>
  </si>
  <si>
    <t xml:space="preserve"> -ОА-19-1т,ФПМ-19-1т</t>
  </si>
  <si>
    <t>курс. робота</t>
  </si>
  <si>
    <t>2а, 2б семестр</t>
  </si>
  <si>
    <t>курс.робота</t>
  </si>
  <si>
    <t>викладач</t>
  </si>
  <si>
    <t>разом</t>
  </si>
  <si>
    <t>ОА-19-1т</t>
  </si>
  <si>
    <t>2а семестр 9 тижнів</t>
  </si>
  <si>
    <t>2б семестр 9 тижнів</t>
  </si>
  <si>
    <t>Т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</si>
  <si>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</si>
  <si>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 xml:space="preserve">протокол № </t>
  </si>
  <si>
    <t>"     "                    20       р.</t>
  </si>
  <si>
    <t xml:space="preserve">Гроші та кредит </t>
  </si>
  <si>
    <t>Облік у бюджетних установах /Облік на малих підприємствах та у неприбуткових організаціях</t>
  </si>
  <si>
    <t xml:space="preserve">Управлінський облік </t>
  </si>
  <si>
    <t xml:space="preserve">Державний фінансовий контроль </t>
  </si>
  <si>
    <t>Іноземна мова (за професійним спрямуванням) / Історія бух обліку</t>
  </si>
  <si>
    <t>Основи обліку за МСФЗ/ Фінансова звітність за міжнародними стандартами</t>
  </si>
  <si>
    <t>Податковий облік і звітність / Оподаткування субєктів  малого бізнесу</t>
  </si>
  <si>
    <t>Фінансова звітність підприємств / Управлінська та спеціальна звітість</t>
  </si>
  <si>
    <t>Внутрішньогосподарський контроль</t>
  </si>
  <si>
    <t>Оцінка ризиків господарської діяльності/ Дью ділідженс діяльності підприємства</t>
  </si>
  <si>
    <t>Вступ до освітнього процесу</t>
  </si>
  <si>
    <t>ООЕБ</t>
  </si>
  <si>
    <t>ОО-20-1т</t>
  </si>
  <si>
    <t>Разом</t>
  </si>
  <si>
    <t>Разом 2а</t>
  </si>
  <si>
    <t>Разом 2б</t>
  </si>
  <si>
    <t>Разом 2 семестр</t>
  </si>
  <si>
    <t>Завідувач кафедри</t>
  </si>
  <si>
    <t>О.В. Акімова</t>
  </si>
  <si>
    <t>Гарант освітньої програми</t>
  </si>
  <si>
    <t>на базі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</si>
  <si>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</si>
  <si>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</si>
  <si>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</si>
  <si>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</si>
  <si>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Гроші та кредит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</si>
  <si>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</si>
  <si>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</si>
  <si>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Навчальна пратика "Вступ до фаху"
 на базі фахової передвищої освіти</t>
  </si>
  <si>
    <t>Виробнича практика 1
 (обліково-економічна) на базі фахової передвищої освіти</t>
  </si>
  <si>
    <t>Виробнича практика 2 
(обліково-аналітична)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</si>
  <si>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</si>
  <si>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</si>
  <si>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Кваліфікаційна робота бакалавра</t>
  </si>
  <si>
    <t>Разом обов'язкові компоненти освітньої програми на базі фахової передвищої освіти</t>
  </si>
  <si>
    <t>Фінансове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</si>
  <si>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</si>
  <si>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</si>
  <si>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</si>
  <si>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Історія бухгалтерського обліку</t>
  </si>
  <si>
    <t>Історія України на базі фахової передвищої освіти</t>
  </si>
  <si>
    <t>1.2.12.1</t>
  </si>
  <si>
    <t>1.2.12.2</t>
  </si>
  <si>
    <t>1.2.16</t>
  </si>
  <si>
    <t>1.2.16.1</t>
  </si>
  <si>
    <t>1.2.16.2</t>
  </si>
  <si>
    <t xml:space="preserve">Облік у бюджетних установах </t>
  </si>
  <si>
    <t>Облік на малих підприємствах та у неприбуткових організаціях</t>
  </si>
  <si>
    <t>3 д</t>
  </si>
  <si>
    <t>Основи обліку за МСФЗ</t>
  </si>
  <si>
    <t>Фінансова звітність за міжнародними стандартами</t>
  </si>
  <si>
    <t>Дью ділідженс діяльності підприємства</t>
  </si>
  <si>
    <t>Оподаткування субєктів  малого бізнесу</t>
  </si>
  <si>
    <t xml:space="preserve">Фінансова звітність підприємств </t>
  </si>
  <si>
    <t>Управлінська та спеціальна звітість</t>
  </si>
  <si>
    <t>на базі академії</t>
  </si>
  <si>
    <t>1.1</t>
  </si>
  <si>
    <t>1, 2б д*</t>
  </si>
  <si>
    <t>1.2</t>
  </si>
  <si>
    <t>3, 4б д*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</si>
  <si>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</si>
  <si>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</si>
  <si>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</si>
  <si>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</si>
  <si>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</si>
  <si>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>Атест.</t>
  </si>
  <si>
    <t>Форма  атестації (екзамен, дипломний проект (робота))</t>
  </si>
  <si>
    <t>№</t>
  </si>
  <si>
    <t xml:space="preserve">V. План освітнього процесу                               </t>
  </si>
  <si>
    <t>кількість тижнів у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</si>
</sst>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Arial Cyr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B0F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</cellStyleXfs>
  <cellXfs count="1945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3" borderId="8" xfId="3" applyNumberFormat="1" applyFont="1" applyFill="1" applyBorder="1" applyAlignment="1" applyProtection="1">
      <alignment horizontal="center" vertical="center"/>
    </xf>
    <xf numFmtId="0" fontId="10" fillId="3" borderId="2" xfId="3" applyNumberFormat="1" applyFont="1" applyFill="1" applyBorder="1" applyAlignment="1" applyProtection="1">
      <alignment horizontal="center" vertical="center"/>
    </xf>
    <xf numFmtId="0" fontId="10" fillId="3" borderId="59" xfId="3" applyNumberFormat="1" applyFont="1" applyFill="1" applyBorder="1" applyAlignment="1" applyProtection="1">
      <alignment horizontal="center" vertical="center"/>
    </xf>
    <xf numFmtId="0" fontId="10" fillId="3" borderId="60" xfId="3" applyNumberFormat="1" applyFont="1" applyFill="1" applyBorder="1" applyAlignment="1" applyProtection="1">
      <alignment horizontal="center" vertical="center"/>
    </xf>
    <xf numFmtId="0" fontId="10" fillId="3" borderId="61" xfId="3" applyNumberFormat="1" applyFont="1" applyFill="1" applyBorder="1" applyAlignment="1" applyProtection="1">
      <alignment horizontal="center" vertical="center"/>
    </xf>
    <xf numFmtId="0" fontId="10" fillId="3" borderId="9" xfId="3" applyNumberFormat="1" applyFont="1" applyFill="1" applyBorder="1" applyAlignment="1" applyProtection="1">
      <alignment horizontal="center" vertical="center"/>
    </xf>
    <xf numFmtId="0" fontId="10" fillId="3" borderId="57" xfId="3" applyNumberFormat="1" applyFont="1" applyFill="1" applyBorder="1" applyAlignment="1" applyProtection="1">
      <alignment horizontal="center" vertical="center"/>
    </xf>
    <xf numFmtId="0" fontId="10" fillId="3" borderId="70" xfId="3" applyNumberFormat="1" applyFont="1" applyFill="1" applyBorder="1" applyAlignment="1" applyProtection="1">
      <alignment horizontal="center" vertical="center"/>
    </xf>
    <xf numFmtId="0" fontId="10" fillId="3" borderId="0" xfId="3" applyNumberFormat="1" applyFont="1" applyFill="1" applyBorder="1" applyAlignment="1" applyProtection="1">
      <alignment horizontal="center" vertical="center"/>
    </xf>
    <xf numFmtId="0" fontId="10" fillId="3" borderId="71" xfId="3" applyNumberFormat="1" applyFont="1" applyFill="1" applyBorder="1" applyAlignment="1" applyProtection="1">
      <alignment horizontal="center" vertical="center"/>
    </xf>
    <xf numFmtId="0" fontId="10" fillId="3" borderId="12" xfId="3" applyNumberFormat="1" applyFont="1" applyFill="1" applyBorder="1" applyAlignment="1" applyProtection="1">
      <alignment horizontal="center" vertical="center"/>
    </xf>
    <xf numFmtId="49" fontId="28" fillId="3" borderId="15" xfId="0" applyNumberFormat="1" applyFont="1" applyFill="1" applyBorder="1" applyAlignment="1" applyProtection="1">
      <alignment horizontal="center" vertical="center"/>
    </xf>
    <xf numFmtId="49" fontId="28" fillId="3" borderId="14" xfId="3" applyNumberFormat="1" applyFont="1" applyFill="1" applyBorder="1" applyAlignment="1">
      <alignment vertical="center" wrapText="1"/>
    </xf>
    <xf numFmtId="0" fontId="28" fillId="3" borderId="18" xfId="3" applyFont="1" applyFill="1" applyBorder="1" applyAlignment="1">
      <alignment horizontal="center" vertical="center" wrapText="1"/>
    </xf>
    <xf numFmtId="49" fontId="28" fillId="3" borderId="19" xfId="3" applyNumberFormat="1" applyFont="1" applyFill="1" applyBorder="1" applyAlignment="1">
      <alignment horizontal="center" vertical="center" wrapText="1"/>
    </xf>
    <xf numFmtId="49" fontId="28" fillId="3" borderId="24" xfId="3" applyNumberFormat="1" applyFont="1" applyFill="1" applyBorder="1" applyAlignment="1">
      <alignment horizontal="center" vertical="center" wrapText="1"/>
    </xf>
    <xf numFmtId="170" fontId="28" fillId="3" borderId="20" xfId="3" applyNumberFormat="1" applyFont="1" applyFill="1" applyBorder="1" applyAlignment="1" applyProtection="1">
      <alignment horizontal="center" vertical="center" wrapText="1"/>
    </xf>
    <xf numFmtId="167" fontId="28" fillId="3" borderId="17" xfId="3" applyNumberFormat="1" applyFont="1" applyFill="1" applyBorder="1" applyAlignment="1" applyProtection="1">
      <alignment horizontal="center" vertical="center"/>
    </xf>
    <xf numFmtId="1" fontId="28" fillId="3" borderId="15" xfId="3" applyNumberFormat="1" applyFont="1" applyFill="1" applyBorder="1" applyAlignment="1" applyProtection="1">
      <alignment horizontal="center" vertical="center"/>
    </xf>
    <xf numFmtId="1" fontId="28" fillId="3" borderId="18" xfId="3" applyNumberFormat="1" applyFont="1" applyFill="1" applyBorder="1" applyAlignment="1" applyProtection="1">
      <alignment horizontal="center" vertical="center"/>
    </xf>
    <xf numFmtId="1" fontId="28" fillId="3" borderId="19" xfId="3" applyNumberFormat="1" applyFont="1" applyFill="1" applyBorder="1" applyAlignment="1" applyProtection="1">
      <alignment horizontal="center" vertical="center"/>
    </xf>
    <xf numFmtId="1" fontId="28" fillId="3" borderId="20" xfId="3" applyNumberFormat="1" applyFont="1" applyFill="1" applyBorder="1" applyAlignment="1" applyProtection="1">
      <alignment horizontal="center" vertical="center"/>
    </xf>
    <xf numFmtId="0" fontId="31" fillId="3" borderId="25" xfId="3" applyFont="1" applyFill="1" applyBorder="1" applyAlignment="1">
      <alignment horizontal="center" vertical="center" wrapText="1"/>
    </xf>
    <xf numFmtId="0" fontId="31" fillId="3" borderId="16" xfId="3" applyFont="1" applyFill="1" applyBorder="1" applyAlignment="1">
      <alignment horizontal="center" vertical="center" wrapText="1"/>
    </xf>
    <xf numFmtId="0" fontId="31" fillId="3" borderId="20" xfId="3" applyFont="1" applyFill="1" applyBorder="1" applyAlignment="1">
      <alignment horizontal="center" vertical="center" wrapText="1"/>
    </xf>
    <xf numFmtId="0" fontId="31" fillId="3" borderId="18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3" borderId="76" xfId="0" applyNumberFormat="1" applyFont="1" applyFill="1" applyBorder="1" applyAlignment="1" applyProtection="1">
      <alignment horizontal="center" vertical="center"/>
    </xf>
    <xf numFmtId="49" fontId="28" fillId="3" borderId="77" xfId="0" applyNumberFormat="1" applyFont="1" applyFill="1" applyBorder="1" applyAlignment="1">
      <alignment vertical="center" wrapText="1"/>
    </xf>
    <xf numFmtId="0" fontId="28" fillId="3" borderId="53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170" fontId="28" fillId="3" borderId="54" xfId="0" applyNumberFormat="1" applyFont="1" applyFill="1" applyBorder="1" applyAlignment="1" applyProtection="1">
      <alignment horizontal="center" vertical="center" wrapText="1"/>
    </xf>
    <xf numFmtId="167" fontId="28" fillId="3" borderId="78" xfId="3" applyNumberFormat="1" applyFont="1" applyFill="1" applyBorder="1" applyAlignment="1" applyProtection="1">
      <alignment horizontal="center" vertical="center"/>
    </xf>
    <xf numFmtId="1" fontId="28" fillId="3" borderId="36" xfId="3" applyNumberFormat="1" applyFont="1" applyFill="1" applyBorder="1" applyAlignment="1" applyProtection="1">
      <alignment horizontal="center" vertical="center"/>
    </xf>
    <xf numFmtId="1" fontId="28" fillId="3" borderId="53" xfId="3" applyNumberFormat="1" applyFont="1" applyFill="1" applyBorder="1" applyAlignment="1" applyProtection="1">
      <alignment horizontal="center" vertical="center"/>
    </xf>
    <xf numFmtId="1" fontId="28" fillId="3" borderId="1" xfId="3" applyNumberFormat="1" applyFont="1" applyFill="1" applyBorder="1" applyAlignment="1" applyProtection="1">
      <alignment horizontal="center" vertical="center"/>
    </xf>
    <xf numFmtId="1" fontId="28" fillId="3" borderId="54" xfId="3" applyNumberFormat="1" applyFont="1" applyFill="1" applyBorder="1" applyAlignment="1" applyProtection="1">
      <alignment horizontal="center" vertic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42" xfId="0" applyFont="1" applyFill="1" applyBorder="1" applyAlignment="1">
      <alignment horizontal="center" vertical="center" wrapText="1"/>
    </xf>
    <xf numFmtId="0" fontId="31" fillId="3" borderId="54" xfId="0" applyFont="1" applyFill="1" applyBorder="1" applyAlignment="1">
      <alignment horizontal="center" vertical="center" wrapText="1"/>
    </xf>
    <xf numFmtId="0" fontId="31" fillId="3" borderId="53" xfId="0" applyFont="1" applyFill="1" applyBorder="1" applyAlignment="1">
      <alignment horizontal="center" vertical="center" wrapText="1"/>
    </xf>
    <xf numFmtId="49" fontId="31" fillId="3" borderId="79" xfId="0" applyNumberFormat="1" applyFont="1" applyFill="1" applyBorder="1" applyAlignment="1" applyProtection="1">
      <alignment horizontal="center" vertical="center"/>
    </xf>
    <xf numFmtId="49" fontId="31" fillId="3" borderId="77" xfId="3" applyNumberFormat="1" applyFont="1" applyFill="1" applyBorder="1" applyAlignment="1">
      <alignment horizontal="left" vertical="center" wrapText="1"/>
    </xf>
    <xf numFmtId="0" fontId="28" fillId="3" borderId="80" xfId="0" applyNumberFormat="1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5" fontId="28" fillId="3" borderId="81" xfId="0" applyNumberFormat="1" applyFont="1" applyFill="1" applyBorder="1" applyAlignment="1" applyProtection="1">
      <alignment horizontal="center" vertical="center" wrapText="1"/>
    </xf>
    <xf numFmtId="167" fontId="10" fillId="3" borderId="82" xfId="0" applyNumberFormat="1" applyFont="1" applyFill="1" applyBorder="1" applyAlignment="1" applyProtection="1">
      <alignment horizontal="center" vertical="center"/>
    </xf>
    <xf numFmtId="0" fontId="10" fillId="3" borderId="83" xfId="0" applyFont="1" applyFill="1" applyBorder="1" applyAlignment="1">
      <alignment horizontal="center" vertical="center" wrapText="1"/>
    </xf>
    <xf numFmtId="0" fontId="10" fillId="3" borderId="53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54" xfId="0" applyNumberFormat="1" applyFont="1" applyFill="1" applyBorder="1" applyAlignment="1">
      <alignment horizontal="center" vertical="center" wrapText="1"/>
    </xf>
    <xf numFmtId="0" fontId="31" fillId="3" borderId="10" xfId="3" applyFont="1" applyFill="1" applyBorder="1" applyAlignment="1">
      <alignment horizontal="center" vertical="center" wrapText="1"/>
    </xf>
    <xf numFmtId="0" fontId="31" fillId="3" borderId="42" xfId="3" applyFont="1" applyFill="1" applyBorder="1" applyAlignment="1">
      <alignment horizontal="center" vertical="center" wrapText="1"/>
    </xf>
    <xf numFmtId="0" fontId="31" fillId="3" borderId="54" xfId="3" applyFont="1" applyFill="1" applyBorder="1" applyAlignment="1">
      <alignment horizontal="center" vertical="center" wrapText="1"/>
    </xf>
    <xf numFmtId="0" fontId="31" fillId="3" borderId="53" xfId="3" applyFont="1" applyFill="1" applyBorder="1" applyAlignment="1">
      <alignment horizontal="center" vertical="center" wrapText="1"/>
    </xf>
    <xf numFmtId="0" fontId="10" fillId="3" borderId="53" xfId="3" applyNumberFormat="1" applyFont="1" applyFill="1" applyBorder="1" applyAlignment="1" applyProtection="1">
      <alignment vertical="center"/>
    </xf>
    <xf numFmtId="0" fontId="10" fillId="3" borderId="42" xfId="3" applyNumberFormat="1" applyFont="1" applyFill="1" applyBorder="1" applyAlignment="1" applyProtection="1">
      <alignment vertical="center"/>
    </xf>
    <xf numFmtId="0" fontId="10" fillId="3" borderId="54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3" borderId="1" xfId="3" applyNumberFormat="1" applyFont="1" applyFill="1" applyBorder="1" applyAlignment="1">
      <alignment horizontal="center" vertical="center" wrapText="1"/>
    </xf>
    <xf numFmtId="49" fontId="28" fillId="3" borderId="80" xfId="0" applyNumberFormat="1" applyFont="1" applyFill="1" applyBorder="1" applyAlignment="1">
      <alignment horizontal="center" vertical="center" wrapText="1"/>
    </xf>
    <xf numFmtId="49" fontId="28" fillId="3" borderId="1" xfId="3" applyNumberFormat="1" applyFont="1" applyFill="1" applyBorder="1" applyAlignment="1">
      <alignment horizontal="left" vertical="center" wrapText="1"/>
    </xf>
    <xf numFmtId="0" fontId="28" fillId="3" borderId="53" xfId="3" applyFont="1" applyFill="1" applyBorder="1" applyAlignment="1">
      <alignment horizontal="center" vertical="center" wrapText="1"/>
    </xf>
    <xf numFmtId="49" fontId="28" fillId="3" borderId="1" xfId="3" applyNumberFormat="1" applyFont="1" applyFill="1" applyBorder="1" applyAlignment="1">
      <alignment horizontal="center" vertical="center" wrapText="1"/>
    </xf>
    <xf numFmtId="49" fontId="28" fillId="3" borderId="41" xfId="3" applyNumberFormat="1" applyFont="1" applyFill="1" applyBorder="1" applyAlignment="1">
      <alignment horizontal="center" vertical="center" wrapText="1"/>
    </xf>
    <xf numFmtId="170" fontId="28" fillId="3" borderId="54" xfId="3" applyNumberFormat="1" applyFont="1" applyFill="1" applyBorder="1" applyAlignment="1" applyProtection="1">
      <alignment horizontal="center" vertical="center"/>
    </xf>
    <xf numFmtId="172" fontId="28" fillId="3" borderId="84" xfId="3" applyNumberFormat="1" applyFont="1" applyFill="1" applyBorder="1" applyAlignment="1" applyProtection="1">
      <alignment horizontal="center" vertical="center"/>
    </xf>
    <xf numFmtId="0" fontId="28" fillId="3" borderId="76" xfId="3" applyFont="1" applyFill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center" vertical="center" wrapText="1"/>
    </xf>
    <xf numFmtId="0" fontId="28" fillId="3" borderId="54" xfId="3" applyFont="1" applyFill="1" applyBorder="1" applyAlignment="1">
      <alignment horizontal="center" vertical="center" wrapText="1"/>
    </xf>
    <xf numFmtId="170" fontId="31" fillId="3" borderId="54" xfId="3" applyNumberFormat="1" applyFont="1" applyFill="1" applyBorder="1" applyAlignment="1" applyProtection="1">
      <alignment horizontal="center" vertical="center"/>
    </xf>
    <xf numFmtId="49" fontId="28" fillId="3" borderId="77" xfId="3" applyNumberFormat="1" applyFont="1" applyFill="1" applyBorder="1" applyAlignment="1">
      <alignment horizontal="left" vertical="center" wrapText="1"/>
    </xf>
    <xf numFmtId="0" fontId="28" fillId="3" borderId="41" xfId="3" applyFont="1" applyFill="1" applyBorder="1" applyAlignment="1">
      <alignment horizontal="center" vertical="center" wrapText="1"/>
    </xf>
    <xf numFmtId="171" fontId="33" fillId="3" borderId="54" xfId="3" applyNumberFormat="1" applyFont="1" applyFill="1" applyBorder="1" applyAlignment="1" applyProtection="1">
      <alignment horizontal="center" vertical="center"/>
    </xf>
    <xf numFmtId="0" fontId="28" fillId="3" borderId="79" xfId="3" applyFont="1" applyFill="1" applyBorder="1" applyAlignment="1">
      <alignment horizontal="center" vertical="center" wrapText="1"/>
    </xf>
    <xf numFmtId="0" fontId="28" fillId="3" borderId="22" xfId="3" applyFont="1" applyFill="1" applyBorder="1" applyAlignment="1">
      <alignment horizontal="center" vertical="center" wrapText="1"/>
    </xf>
    <xf numFmtId="0" fontId="28" fillId="3" borderId="4" xfId="3" applyFont="1" applyFill="1" applyBorder="1" applyAlignment="1">
      <alignment horizontal="center" vertical="center" wrapText="1"/>
    </xf>
    <xf numFmtId="0" fontId="28" fillId="3" borderId="23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167" fontId="34" fillId="0" borderId="70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" fontId="34" fillId="0" borderId="60" xfId="3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center" vertical="center"/>
    </xf>
    <xf numFmtId="49" fontId="28" fillId="3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 applyProtection="1">
      <alignment horizontal="center" vertical="center"/>
    </xf>
    <xf numFmtId="166" fontId="28" fillId="0" borderId="17" xfId="0" applyNumberFormat="1" applyFont="1" applyFill="1" applyBorder="1" applyAlignment="1" applyProtection="1">
      <alignment horizontal="center" vertical="center"/>
    </xf>
    <xf numFmtId="0" fontId="28" fillId="3" borderId="15" xfId="3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vertical="center"/>
    </xf>
    <xf numFmtId="0" fontId="28" fillId="3" borderId="20" xfId="3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49" fontId="28" fillId="3" borderId="77" xfId="0" applyNumberFormat="1" applyFont="1" applyFill="1" applyBorder="1" applyAlignment="1" applyProtection="1">
      <alignment horizontal="center" vertical="center"/>
    </xf>
    <xf numFmtId="49" fontId="10" fillId="3" borderId="77" xfId="0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41" xfId="3" applyFont="1" applyFill="1" applyBorder="1" applyAlignment="1">
      <alignment horizontal="center" vertical="center" wrapText="1"/>
    </xf>
    <xf numFmtId="171" fontId="35" fillId="3" borderId="54" xfId="3" applyNumberFormat="1" applyFont="1" applyFill="1" applyBorder="1" applyAlignment="1" applyProtection="1">
      <alignment horizontal="center" vertical="center"/>
    </xf>
    <xf numFmtId="172" fontId="10" fillId="3" borderId="84" xfId="3" applyNumberFormat="1" applyFont="1" applyFill="1" applyBorder="1" applyAlignment="1" applyProtection="1">
      <alignment horizontal="center" vertical="center"/>
    </xf>
    <xf numFmtId="0" fontId="10" fillId="3" borderId="76" xfId="3" applyFont="1" applyFill="1" applyBorder="1" applyAlignment="1">
      <alignment horizontal="center" vertical="center" wrapText="1"/>
    </xf>
    <xf numFmtId="0" fontId="10" fillId="3" borderId="54" xfId="3" applyFont="1" applyFill="1" applyBorder="1" applyAlignment="1">
      <alignment horizontal="center" vertical="center" wrapText="1"/>
    </xf>
    <xf numFmtId="171" fontId="10" fillId="3" borderId="54" xfId="3" applyNumberFormat="1" applyFont="1" applyFill="1" applyBorder="1" applyAlignment="1" applyProtection="1">
      <alignment horizontal="center" vertical="center"/>
    </xf>
    <xf numFmtId="49" fontId="28" fillId="3" borderId="85" xfId="0" applyNumberFormat="1" applyFont="1" applyFill="1" applyBorder="1" applyAlignment="1" applyProtection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3" borderId="53" xfId="3" applyNumberFormat="1" applyFont="1" applyFill="1" applyBorder="1" applyAlignment="1" applyProtection="1">
      <alignment horizontal="center" vertical="center"/>
    </xf>
    <xf numFmtId="172" fontId="28" fillId="3" borderId="86" xfId="3" applyNumberFormat="1" applyFont="1" applyFill="1" applyBorder="1" applyAlignment="1" applyProtection="1">
      <alignment horizontal="center" vertical="center"/>
    </xf>
    <xf numFmtId="0" fontId="10" fillId="3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3" borderId="77" xfId="3" applyNumberFormat="1" applyFont="1" applyFill="1" applyBorder="1" applyAlignment="1">
      <alignment vertical="center" wrapText="1"/>
    </xf>
    <xf numFmtId="0" fontId="28" fillId="0" borderId="77" xfId="0" applyFont="1" applyFill="1" applyBorder="1" applyAlignment="1">
      <alignment horizontal="left" wrapText="1"/>
    </xf>
    <xf numFmtId="170" fontId="31" fillId="3" borderId="54" xfId="3" applyNumberFormat="1" applyFont="1" applyFill="1" applyBorder="1" applyAlignment="1" applyProtection="1">
      <alignment vertical="center"/>
    </xf>
    <xf numFmtId="171" fontId="28" fillId="3" borderId="42" xfId="3" applyNumberFormat="1" applyFont="1" applyFill="1" applyBorder="1" applyAlignment="1" applyProtection="1">
      <alignment horizontal="center" vertical="center"/>
    </xf>
    <xf numFmtId="171" fontId="28" fillId="3" borderId="53" xfId="3" applyNumberFormat="1" applyFont="1" applyFill="1" applyBorder="1" applyAlignment="1" applyProtection="1">
      <alignment horizontal="center" vertical="center"/>
    </xf>
    <xf numFmtId="171" fontId="28" fillId="3" borderId="1" xfId="3" applyNumberFormat="1" applyFont="1" applyFill="1" applyBorder="1" applyAlignment="1" applyProtection="1">
      <alignment horizontal="center" vertical="center"/>
    </xf>
    <xf numFmtId="171" fontId="28" fillId="3" borderId="54" xfId="3" applyNumberFormat="1" applyFont="1" applyFill="1" applyBorder="1" applyAlignment="1" applyProtection="1">
      <alignment horizontal="center" vertical="center"/>
    </xf>
    <xf numFmtId="49" fontId="31" fillId="0" borderId="77" xfId="0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left" wrapText="1"/>
    </xf>
    <xf numFmtId="1" fontId="28" fillId="0" borderId="5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54" xfId="3" applyNumberFormat="1" applyFont="1" applyFill="1" applyBorder="1" applyAlignment="1">
      <alignment horizontal="center" vertical="center"/>
    </xf>
    <xf numFmtId="172" fontId="10" fillId="3" borderId="86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49" fontId="10" fillId="3" borderId="21" xfId="0" applyNumberFormat="1" applyFont="1" applyFill="1" applyBorder="1" applyAlignment="1" applyProtection="1">
      <alignment horizontal="center" vertical="center"/>
    </xf>
    <xf numFmtId="49" fontId="10" fillId="3" borderId="21" xfId="3" applyNumberFormat="1" applyFont="1" applyFill="1" applyBorder="1" applyAlignment="1">
      <alignment vertical="center" wrapText="1"/>
    </xf>
    <xf numFmtId="170" fontId="10" fillId="3" borderId="26" xfId="3" applyNumberFormat="1" applyFont="1" applyFill="1" applyBorder="1" applyAlignment="1" applyProtection="1">
      <alignment horizontal="center" vertical="center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72" fontId="10" fillId="3" borderId="87" xfId="3" applyNumberFormat="1" applyFont="1" applyFill="1" applyBorder="1" applyAlignment="1" applyProtection="1">
      <alignment horizontal="center" vertical="center"/>
    </xf>
    <xf numFmtId="0" fontId="10" fillId="3" borderId="88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89" xfId="3" applyFont="1" applyFill="1" applyBorder="1" applyAlignment="1">
      <alignment horizontal="center" vertical="center" wrapText="1"/>
    </xf>
    <xf numFmtId="167" fontId="28" fillId="3" borderId="70" xfId="3" applyNumberFormat="1" applyFont="1" applyFill="1" applyBorder="1" applyAlignment="1">
      <alignment horizontal="center" vertical="center" wrapText="1"/>
    </xf>
    <xf numFmtId="1" fontId="28" fillId="3" borderId="70" xfId="3" applyNumberFormat="1" applyFont="1" applyFill="1" applyBorder="1" applyAlignment="1">
      <alignment horizontal="center" vertical="center" wrapText="1"/>
    </xf>
    <xf numFmtId="1" fontId="28" fillId="3" borderId="60" xfId="3" applyNumberFormat="1" applyFont="1" applyFill="1" applyBorder="1" applyAlignment="1">
      <alignment horizontal="center" vertical="center" wrapText="1"/>
    </xf>
    <xf numFmtId="0" fontId="28" fillId="3" borderId="14" xfId="0" applyNumberFormat="1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171" fontId="35" fillId="3" borderId="20" xfId="0" applyNumberFormat="1" applyFont="1" applyFill="1" applyBorder="1" applyAlignment="1" applyProtection="1">
      <alignment horizontal="center" vertical="center"/>
    </xf>
    <xf numFmtId="167" fontId="28" fillId="3" borderId="14" xfId="0" applyNumberFormat="1" applyFont="1" applyFill="1" applyBorder="1" applyAlignment="1" applyProtection="1">
      <alignment horizontal="center" vertical="center"/>
    </xf>
    <xf numFmtId="1" fontId="28" fillId="3" borderId="15" xfId="0" applyNumberFormat="1" applyFont="1" applyFill="1" applyBorder="1" applyAlignment="1">
      <alignment horizontal="center" vertical="center" wrapText="1"/>
    </xf>
    <xf numFmtId="0" fontId="28" fillId="3" borderId="19" xfId="3" applyFont="1" applyFill="1" applyBorder="1" applyAlignment="1">
      <alignment horizontal="center" vertical="center" wrapText="1"/>
    </xf>
    <xf numFmtId="167" fontId="28" fillId="3" borderId="90" xfId="3" applyNumberFormat="1" applyFont="1" applyFill="1" applyBorder="1" applyAlignment="1" applyProtection="1">
      <alignment horizontal="center" vertical="center"/>
    </xf>
    <xf numFmtId="1" fontId="28" fillId="3" borderId="91" xfId="3" applyNumberFormat="1" applyFont="1" applyFill="1" applyBorder="1" applyAlignment="1" applyProtection="1">
      <alignment horizontal="center" vertical="center"/>
    </xf>
    <xf numFmtId="1" fontId="28" fillId="3" borderId="92" xfId="3" applyNumberFormat="1" applyFont="1" applyFill="1" applyBorder="1" applyAlignment="1" applyProtection="1">
      <alignment horizontal="center" vertical="center"/>
    </xf>
    <xf numFmtId="167" fontId="28" fillId="3" borderId="93" xfId="3" applyNumberFormat="1" applyFont="1" applyFill="1" applyBorder="1" applyAlignment="1" applyProtection="1">
      <alignment horizontal="center" vertical="center"/>
    </xf>
    <xf numFmtId="167" fontId="28" fillId="3" borderId="91" xfId="3" applyNumberFormat="1" applyFont="1" applyFill="1" applyBorder="1" applyAlignment="1" applyProtection="1">
      <alignment horizontal="center" vertical="center"/>
    </xf>
    <xf numFmtId="49" fontId="28" fillId="3" borderId="79" xfId="0" applyNumberFormat="1" applyFont="1" applyFill="1" applyBorder="1" applyAlignment="1" applyProtection="1">
      <alignment horizontal="center" vertical="center"/>
    </xf>
    <xf numFmtId="0" fontId="28" fillId="3" borderId="85" xfId="0" applyNumberFormat="1" applyFont="1" applyFill="1" applyBorder="1" applyAlignment="1" applyProtection="1">
      <alignment horizontal="left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1" fontId="35" fillId="3" borderId="23" xfId="0" applyNumberFormat="1" applyFont="1" applyFill="1" applyBorder="1" applyAlignment="1" applyProtection="1">
      <alignment horizontal="center" vertical="center"/>
    </xf>
    <xf numFmtId="167" fontId="28" fillId="3" borderId="21" xfId="0" applyNumberFormat="1" applyFont="1" applyFill="1" applyBorder="1" applyAlignment="1" applyProtection="1">
      <alignment horizontal="center" vertical="center"/>
    </xf>
    <xf numFmtId="1" fontId="28" fillId="3" borderId="88" xfId="0" applyNumberFormat="1" applyFont="1" applyFill="1" applyBorder="1" applyAlignment="1" applyProtection="1">
      <alignment horizontal="center" vertical="center"/>
    </xf>
    <xf numFmtId="0" fontId="28" fillId="3" borderId="26" xfId="3" applyFont="1" applyFill="1" applyBorder="1" applyAlignment="1">
      <alignment horizontal="center" vertical="center" wrapText="1"/>
    </xf>
    <xf numFmtId="0" fontId="28" fillId="3" borderId="27" xfId="3" applyFont="1" applyFill="1" applyBorder="1" applyAlignment="1">
      <alignment horizontal="center" vertical="center" wrapText="1"/>
    </xf>
    <xf numFmtId="0" fontId="28" fillId="3" borderId="28" xfId="3" applyFont="1" applyFill="1" applyBorder="1" applyAlignment="1">
      <alignment horizontal="center" vertical="center" wrapText="1"/>
    </xf>
    <xf numFmtId="167" fontId="28" fillId="3" borderId="10" xfId="3" applyNumberFormat="1" applyFont="1" applyFill="1" applyBorder="1" applyAlignment="1" applyProtection="1">
      <alignment horizontal="center" vertical="center"/>
    </xf>
    <xf numFmtId="167" fontId="28" fillId="3" borderId="42" xfId="3" applyNumberFormat="1" applyFont="1" applyFill="1" applyBorder="1" applyAlignment="1" applyProtection="1">
      <alignment horizontal="center" vertical="center"/>
    </xf>
    <xf numFmtId="167" fontId="28" fillId="3" borderId="53" xfId="3" applyNumberFormat="1" applyFont="1" applyFill="1" applyBorder="1" applyAlignment="1" applyProtection="1">
      <alignment horizontal="center" vertical="center"/>
    </xf>
    <xf numFmtId="167" fontId="28" fillId="3" borderId="0" xfId="3" applyNumberFormat="1" applyFont="1" applyFill="1" applyBorder="1" applyAlignment="1" applyProtection="1">
      <alignment horizontal="center" vertical="center"/>
    </xf>
    <xf numFmtId="1" fontId="28" fillId="3" borderId="51" xfId="0" applyNumberFormat="1" applyFont="1" applyFill="1" applyBorder="1" applyAlignment="1" applyProtection="1">
      <alignment horizontal="center" vertical="center"/>
    </xf>
    <xf numFmtId="1" fontId="28" fillId="3" borderId="52" xfId="0" applyNumberFormat="1" applyFont="1" applyFill="1" applyBorder="1" applyAlignment="1" applyProtection="1">
      <alignment horizontal="center" vertical="center"/>
    </xf>
    <xf numFmtId="49" fontId="28" fillId="3" borderId="14" xfId="0" applyNumberFormat="1" applyFont="1" applyFill="1" applyBorder="1" applyAlignment="1" applyProtection="1">
      <alignment horizontal="center" vertical="center"/>
    </xf>
    <xf numFmtId="171" fontId="28" fillId="3" borderId="16" xfId="0" applyNumberFormat="1" applyFont="1" applyFill="1" applyBorder="1" applyAlignment="1" applyProtection="1">
      <alignment horizontal="left" vertical="center" wrapText="1"/>
    </xf>
    <xf numFmtId="171" fontId="10" fillId="3" borderId="18" xfId="0" applyNumberFormat="1" applyFont="1" applyFill="1" applyBorder="1" applyAlignment="1" applyProtection="1">
      <alignment horizontal="center" vertical="center"/>
    </xf>
    <xf numFmtId="171" fontId="10" fillId="3" borderId="19" xfId="0" applyNumberFormat="1" applyFont="1" applyFill="1" applyBorder="1" applyAlignment="1" applyProtection="1">
      <alignment horizontal="center" vertical="center"/>
    </xf>
    <xf numFmtId="171" fontId="10" fillId="3" borderId="24" xfId="0" applyNumberFormat="1" applyFont="1" applyFill="1" applyBorder="1" applyAlignment="1" applyProtection="1">
      <alignment horizontal="center" vertical="center"/>
    </xf>
    <xf numFmtId="167" fontId="28" fillId="3" borderId="15" xfId="0" applyNumberFormat="1" applyFont="1" applyFill="1" applyBorder="1" applyAlignment="1" applyProtection="1">
      <alignment horizontal="center" vertical="center"/>
    </xf>
    <xf numFmtId="171" fontId="28" fillId="3" borderId="15" xfId="0" applyNumberFormat="1" applyFont="1" applyFill="1" applyBorder="1" applyAlignment="1" applyProtection="1">
      <alignment horizontal="center" vertical="center"/>
    </xf>
    <xf numFmtId="0" fontId="28" fillId="3" borderId="18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left" vertical="top" wrapText="1"/>
    </xf>
    <xf numFmtId="0" fontId="28" fillId="3" borderId="25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left" vertical="top" wrapText="1"/>
    </xf>
    <xf numFmtId="0" fontId="28" fillId="3" borderId="24" xfId="0" applyFont="1" applyFill="1" applyBorder="1" applyAlignment="1">
      <alignment horizontal="left" vertical="top" wrapText="1"/>
    </xf>
    <xf numFmtId="0" fontId="28" fillId="3" borderId="18" xfId="0" applyFont="1" applyFill="1" applyBorder="1" applyAlignment="1">
      <alignment horizontal="left" vertical="top" wrapText="1"/>
    </xf>
    <xf numFmtId="0" fontId="28" fillId="3" borderId="20" xfId="0" applyFont="1" applyFill="1" applyBorder="1" applyAlignment="1">
      <alignment horizontal="left" vertical="top" wrapText="1"/>
    </xf>
    <xf numFmtId="49" fontId="28" fillId="3" borderId="21" xfId="0" applyNumberFormat="1" applyFont="1" applyFill="1" applyBorder="1" applyAlignment="1" applyProtection="1">
      <alignment horizontal="center" vertical="center"/>
    </xf>
    <xf numFmtId="171" fontId="28" fillId="3" borderId="89" xfId="0" applyNumberFormat="1" applyFont="1" applyFill="1" applyBorder="1" applyAlignment="1" applyProtection="1">
      <alignment horizontal="left" vertical="top" wrapText="1"/>
    </xf>
    <xf numFmtId="171" fontId="10" fillId="3" borderId="26" xfId="0" applyNumberFormat="1" applyFont="1" applyFill="1" applyBorder="1" applyAlignment="1" applyProtection="1">
      <alignment horizontal="center" vertical="center"/>
    </xf>
    <xf numFmtId="171" fontId="10" fillId="3" borderId="27" xfId="0" applyNumberFormat="1" applyFont="1" applyFill="1" applyBorder="1" applyAlignment="1" applyProtection="1">
      <alignment horizontal="center" vertical="center"/>
    </xf>
    <xf numFmtId="171" fontId="10" fillId="3" borderId="29" xfId="0" applyNumberFormat="1" applyFont="1" applyFill="1" applyBorder="1" applyAlignment="1" applyProtection="1">
      <alignment horizontal="center" vertical="center"/>
    </xf>
    <xf numFmtId="167" fontId="28" fillId="3" borderId="88" xfId="0" applyNumberFormat="1" applyFont="1" applyFill="1" applyBorder="1" applyAlignment="1" applyProtection="1">
      <alignment horizontal="center" vertical="center"/>
    </xf>
    <xf numFmtId="171" fontId="28" fillId="3" borderId="88" xfId="0" applyNumberFormat="1" applyFont="1" applyFill="1" applyBorder="1" applyAlignment="1" applyProtection="1">
      <alignment horizontal="center" vertical="center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left" vertical="top" wrapText="1"/>
    </xf>
    <xf numFmtId="171" fontId="28" fillId="3" borderId="28" xfId="3" applyNumberFormat="1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left" vertical="top" wrapText="1"/>
    </xf>
    <xf numFmtId="0" fontId="28" fillId="3" borderId="89" xfId="0" applyFont="1" applyFill="1" applyBorder="1" applyAlignment="1">
      <alignment horizontal="left" vertical="top" wrapText="1"/>
    </xf>
    <xf numFmtId="0" fontId="28" fillId="3" borderId="29" xfId="0" applyFont="1" applyFill="1" applyBorder="1" applyAlignment="1">
      <alignment horizontal="left" vertical="top" wrapText="1"/>
    </xf>
    <xf numFmtId="0" fontId="28" fillId="3" borderId="26" xfId="0" applyFont="1" applyFill="1" applyBorder="1" applyAlignment="1">
      <alignment horizontal="left" vertical="top" wrapText="1"/>
    </xf>
    <xf numFmtId="0" fontId="28" fillId="3" borderId="28" xfId="0" applyFont="1" applyFill="1" applyBorder="1" applyAlignment="1">
      <alignment horizontal="left" vertical="top" wrapText="1"/>
    </xf>
    <xf numFmtId="167" fontId="28" fillId="3" borderId="94" xfId="0" applyNumberFormat="1" applyFont="1" applyFill="1" applyBorder="1" applyAlignment="1" applyProtection="1">
      <alignment horizontal="center" vertical="center"/>
    </xf>
    <xf numFmtId="1" fontId="28" fillId="3" borderId="94" xfId="0" applyNumberFormat="1" applyFont="1" applyFill="1" applyBorder="1" applyAlignment="1" applyProtection="1">
      <alignment horizontal="center" vertical="center"/>
    </xf>
    <xf numFmtId="1" fontId="28" fillId="3" borderId="66" xfId="0" applyNumberFormat="1" applyFont="1" applyFill="1" applyBorder="1" applyAlignment="1" applyProtection="1">
      <alignment horizontal="center" vertical="center"/>
    </xf>
    <xf numFmtId="167" fontId="28" fillId="3" borderId="51" xfId="3" applyNumberFormat="1" applyFont="1" applyFill="1" applyBorder="1" applyAlignment="1">
      <alignment horizontal="center" vertical="center" wrapText="1"/>
    </xf>
    <xf numFmtId="1" fontId="28" fillId="3" borderId="51" xfId="3" applyNumberFormat="1" applyFont="1" applyFill="1" applyBorder="1" applyAlignment="1">
      <alignment horizontal="center" vertical="center" wrapText="1"/>
    </xf>
    <xf numFmtId="49" fontId="10" fillId="3" borderId="17" xfId="3" applyNumberFormat="1" applyFont="1" applyFill="1" applyBorder="1" applyAlignment="1">
      <alignment vertical="center" wrapText="1"/>
    </xf>
    <xf numFmtId="0" fontId="10" fillId="3" borderId="18" xfId="3" applyNumberFormat="1" applyFont="1" applyFill="1" applyBorder="1" applyAlignment="1" applyProtection="1">
      <alignment horizontal="center" vertical="center"/>
    </xf>
    <xf numFmtId="0" fontId="10" fillId="3" borderId="19" xfId="3" applyNumberFormat="1" applyFont="1" applyFill="1" applyBorder="1" applyAlignment="1" applyProtection="1">
      <alignment horizontal="center" vertical="center"/>
    </xf>
    <xf numFmtId="0" fontId="10" fillId="3" borderId="20" xfId="3" applyNumberFormat="1" applyFont="1" applyFill="1" applyBorder="1" applyAlignment="1" applyProtection="1">
      <alignment horizontal="center" vertical="center"/>
    </xf>
    <xf numFmtId="172" fontId="10" fillId="3" borderId="14" xfId="3" applyNumberFormat="1" applyFont="1" applyFill="1" applyBorder="1" applyAlignment="1" applyProtection="1">
      <alignment horizontal="center" vertical="center"/>
    </xf>
    <xf numFmtId="171" fontId="10" fillId="3" borderId="14" xfId="3" applyNumberFormat="1" applyFont="1" applyFill="1" applyBorder="1" applyAlignment="1" applyProtection="1">
      <alignment horizontal="center" vertical="center"/>
    </xf>
    <xf numFmtId="171" fontId="10" fillId="3" borderId="18" xfId="3" applyNumberFormat="1" applyFont="1" applyFill="1" applyBorder="1" applyAlignment="1" applyProtection="1">
      <alignment horizontal="center" vertical="center"/>
    </xf>
    <xf numFmtId="171" fontId="10" fillId="3" borderId="19" xfId="3" applyNumberFormat="1" applyFont="1" applyFill="1" applyBorder="1" applyAlignment="1" applyProtection="1">
      <alignment horizontal="center" vertical="center"/>
    </xf>
    <xf numFmtId="171" fontId="10" fillId="3" borderId="20" xfId="3" applyNumberFormat="1" applyFont="1" applyFill="1" applyBorder="1" applyAlignment="1" applyProtection="1">
      <alignment horizontal="center" vertical="center"/>
    </xf>
    <xf numFmtId="0" fontId="10" fillId="3" borderId="16" xfId="3" applyNumberFormat="1" applyFont="1" applyFill="1" applyBorder="1" applyAlignment="1" applyProtection="1">
      <alignment horizontal="center" vertical="center"/>
    </xf>
    <xf numFmtId="49" fontId="10" fillId="3" borderId="56" xfId="3" applyNumberFormat="1" applyFont="1" applyFill="1" applyBorder="1" applyAlignment="1">
      <alignment vertical="center" wrapText="1"/>
    </xf>
    <xf numFmtId="0" fontId="10" fillId="3" borderId="67" xfId="3" applyNumberFormat="1" applyFont="1" applyFill="1" applyBorder="1" applyAlignment="1" applyProtection="1">
      <alignment horizontal="center" vertical="center"/>
    </xf>
    <xf numFmtId="0" fontId="10" fillId="3" borderId="68" xfId="3" applyNumberFormat="1" applyFont="1" applyFill="1" applyBorder="1" applyAlignment="1" applyProtection="1">
      <alignment horizontal="center" vertical="center"/>
    </xf>
    <xf numFmtId="0" fontId="10" fillId="3" borderId="97" xfId="3" applyNumberFormat="1" applyFont="1" applyFill="1" applyBorder="1" applyAlignment="1" applyProtection="1">
      <alignment horizontal="center" vertical="center"/>
    </xf>
    <xf numFmtId="172" fontId="10" fillId="3" borderId="66" xfId="3" applyNumberFormat="1" applyFont="1" applyFill="1" applyBorder="1" applyAlignment="1" applyProtection="1">
      <alignment horizontal="center" vertical="center"/>
    </xf>
    <xf numFmtId="171" fontId="10" fillId="3" borderId="66" xfId="3" applyNumberFormat="1" applyFont="1" applyFill="1" applyBorder="1" applyAlignment="1" applyProtection="1">
      <alignment horizontal="center" vertical="center"/>
    </xf>
    <xf numFmtId="171" fontId="10" fillId="3" borderId="67" xfId="3" applyNumberFormat="1" applyFont="1" applyFill="1" applyBorder="1" applyAlignment="1" applyProtection="1">
      <alignment horizontal="center" vertical="center"/>
    </xf>
    <xf numFmtId="171" fontId="10" fillId="3" borderId="68" xfId="3" applyNumberFormat="1" applyFont="1" applyFill="1" applyBorder="1" applyAlignment="1" applyProtection="1">
      <alignment horizontal="center" vertical="center"/>
    </xf>
    <xf numFmtId="171" fontId="10" fillId="3" borderId="97" xfId="3" applyNumberFormat="1" applyFont="1" applyFill="1" applyBorder="1" applyAlignment="1" applyProtection="1">
      <alignment horizontal="center" vertical="center"/>
    </xf>
    <xf numFmtId="0" fontId="10" fillId="3" borderId="13" xfId="3" applyNumberFormat="1" applyFont="1" applyFill="1" applyBorder="1" applyAlignment="1" applyProtection="1">
      <alignment horizontal="center" vertical="center"/>
    </xf>
    <xf numFmtId="167" fontId="28" fillId="3" borderId="66" xfId="3" applyNumberFormat="1" applyFont="1" applyFill="1" applyBorder="1" applyAlignment="1">
      <alignment horizontal="center" vertical="center" wrapText="1"/>
    </xf>
    <xf numFmtId="1" fontId="28" fillId="3" borderId="66" xfId="3" applyNumberFormat="1" applyFont="1" applyFill="1" applyBorder="1" applyAlignment="1">
      <alignment horizontal="center" vertical="center" wrapText="1"/>
    </xf>
    <xf numFmtId="1" fontId="28" fillId="3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98" xfId="3" applyNumberFormat="1" applyFont="1" applyFill="1" applyBorder="1" applyAlignment="1" applyProtection="1">
      <alignment horizontal="center" vertical="center"/>
    </xf>
    <xf numFmtId="0" fontId="10" fillId="0" borderId="99" xfId="3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6" xfId="3" applyNumberFormat="1" applyFont="1" applyFill="1" applyBorder="1" applyAlignment="1" applyProtection="1">
      <alignment horizontal="center" vertical="center"/>
    </xf>
    <xf numFmtId="0" fontId="10" fillId="0" borderId="100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01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vertical="center" wrapText="1"/>
    </xf>
    <xf numFmtId="1" fontId="10" fillId="0" borderId="10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77" xfId="3" applyNumberFormat="1" applyFont="1" applyFill="1" applyBorder="1" applyAlignment="1" applyProtection="1">
      <alignment horizontal="center" vertical="center"/>
    </xf>
    <xf numFmtId="171" fontId="10" fillId="0" borderId="76" xfId="3" applyNumberFormat="1" applyFont="1" applyFill="1" applyBorder="1" applyAlignment="1" applyProtection="1">
      <alignment horizontal="center" vertical="center"/>
    </xf>
    <xf numFmtId="171" fontId="10" fillId="0" borderId="53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54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0" fontId="10" fillId="0" borderId="54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 applyProtection="1">
      <alignment horizontal="center" vertical="center"/>
    </xf>
    <xf numFmtId="0" fontId="10" fillId="0" borderId="84" xfId="3" applyNumberFormat="1" applyFont="1" applyFill="1" applyBorder="1" applyAlignment="1" applyProtection="1">
      <alignment horizontal="center" vertical="center"/>
    </xf>
    <xf numFmtId="1" fontId="10" fillId="0" borderId="76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 wrapText="1"/>
    </xf>
    <xf numFmtId="0" fontId="10" fillId="0" borderId="84" xfId="3" applyNumberFormat="1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54" xfId="3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 applyProtection="1">
      <alignment horizontal="center" vertical="center"/>
    </xf>
    <xf numFmtId="0" fontId="10" fillId="0" borderId="77" xfId="0" applyFont="1" applyBorder="1"/>
    <xf numFmtId="0" fontId="10" fillId="0" borderId="76" xfId="3" applyFont="1" applyFill="1" applyBorder="1" applyAlignment="1">
      <alignment horizontal="center" vertical="center" wrapText="1"/>
    </xf>
    <xf numFmtId="172" fontId="10" fillId="0" borderId="76" xfId="3" applyNumberFormat="1" applyFont="1" applyFill="1" applyBorder="1" applyAlignment="1" applyProtection="1">
      <alignment horizontal="center" vertical="center"/>
    </xf>
    <xf numFmtId="172" fontId="10" fillId="0" borderId="53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87" xfId="3" applyNumberFormat="1" applyFont="1" applyFill="1" applyBorder="1" applyAlignment="1">
      <alignment horizontal="center" vertical="center" wrapText="1"/>
    </xf>
    <xf numFmtId="167" fontId="28" fillId="3" borderId="70" xfId="3" applyNumberFormat="1" applyFont="1" applyFill="1" applyBorder="1" applyAlignment="1" applyProtection="1">
      <alignment horizontal="center" vertical="center"/>
    </xf>
    <xf numFmtId="1" fontId="28" fillId="3" borderId="70" xfId="3" applyNumberFormat="1" applyFont="1" applyFill="1" applyBorder="1" applyAlignment="1" applyProtection="1">
      <alignment horizontal="center" vertical="center"/>
    </xf>
    <xf numFmtId="167" fontId="36" fillId="2" borderId="66" xfId="3" applyNumberFormat="1" applyFont="1" applyFill="1" applyBorder="1" applyAlignment="1" applyProtection="1">
      <alignment horizontal="center" vertical="center"/>
    </xf>
    <xf numFmtId="0" fontId="28" fillId="3" borderId="56" xfId="0" applyFont="1" applyFill="1" applyBorder="1" applyAlignment="1">
      <alignment horizontal="center" vertical="center" wrapText="1"/>
    </xf>
    <xf numFmtId="1" fontId="28" fillId="3" borderId="102" xfId="3" applyNumberFormat="1" applyFont="1" applyFill="1" applyBorder="1" applyAlignment="1">
      <alignment horizontal="center" vertical="center" wrapText="1"/>
    </xf>
    <xf numFmtId="0" fontId="28" fillId="3" borderId="10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70" xfId="0" applyFont="1" applyFill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/>
    </xf>
    <xf numFmtId="0" fontId="28" fillId="3" borderId="70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/>
    </xf>
    <xf numFmtId="0" fontId="28" fillId="3" borderId="56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3" borderId="0" xfId="3" applyNumberFormat="1" applyFont="1" applyFill="1" applyBorder="1" applyAlignment="1" applyProtection="1">
      <alignment horizontal="right" vertical="center"/>
    </xf>
    <xf numFmtId="167" fontId="10" fillId="3" borderId="0" xfId="3" applyNumberFormat="1" applyFont="1" applyFill="1" applyBorder="1" applyAlignment="1" applyProtection="1">
      <alignment horizontal="center" vertical="center"/>
    </xf>
    <xf numFmtId="172" fontId="10" fillId="3" borderId="0" xfId="3" applyNumberFormat="1" applyFont="1" applyFill="1" applyBorder="1" applyAlignment="1" applyProtection="1">
      <alignment horizontal="center" vertical="center"/>
    </xf>
    <xf numFmtId="170" fontId="10" fillId="3" borderId="0" xfId="3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horizontal="right" vertical="center"/>
    </xf>
    <xf numFmtId="0" fontId="10" fillId="3" borderId="0" xfId="3" applyFont="1" applyFill="1" applyBorder="1" applyAlignment="1">
      <alignment horizontal="left" wrapText="1"/>
    </xf>
    <xf numFmtId="0" fontId="10" fillId="3" borderId="0" xfId="3" applyFont="1" applyFill="1" applyBorder="1" applyAlignment="1">
      <alignment horizontal="center" wrapText="1"/>
    </xf>
    <xf numFmtId="0" fontId="31" fillId="3" borderId="0" xfId="3" applyNumberFormat="1" applyFont="1" applyFill="1" applyBorder="1" applyAlignment="1" applyProtection="1">
      <alignment horizontal="center" vertical="center"/>
    </xf>
    <xf numFmtId="170" fontId="32" fillId="3" borderId="0" xfId="3" applyNumberFormat="1" applyFont="1" applyFill="1" applyBorder="1" applyAlignment="1" applyProtection="1">
      <alignment vertical="center"/>
    </xf>
    <xf numFmtId="170" fontId="32" fillId="3" borderId="0" xfId="3" applyNumberFormat="1" applyFont="1" applyFill="1" applyBorder="1" applyAlignment="1" applyProtection="1">
      <alignment horizontal="center" vertical="center" wrapText="1"/>
    </xf>
    <xf numFmtId="0" fontId="32" fillId="3" borderId="0" xfId="3" applyNumberFormat="1" applyFont="1" applyFill="1" applyBorder="1" applyAlignment="1" applyProtection="1">
      <alignment horizontal="center" vertical="center" wrapText="1"/>
    </xf>
    <xf numFmtId="0" fontId="31" fillId="4" borderId="10" xfId="3" applyFont="1" applyFill="1" applyBorder="1" applyAlignment="1">
      <alignment horizontal="center" vertical="center" wrapText="1"/>
    </xf>
    <xf numFmtId="49" fontId="39" fillId="3" borderId="79" xfId="0" applyNumberFormat="1" applyFont="1" applyFill="1" applyBorder="1" applyAlignment="1" applyProtection="1">
      <alignment horizontal="center" vertical="center"/>
    </xf>
    <xf numFmtId="49" fontId="39" fillId="3" borderId="77" xfId="3" applyNumberFormat="1" applyFont="1" applyFill="1" applyBorder="1" applyAlignment="1">
      <alignment horizontal="left" vertical="center" wrapText="1"/>
    </xf>
    <xf numFmtId="0" fontId="40" fillId="3" borderId="53" xfId="0" applyFont="1" applyFill="1" applyBorder="1" applyAlignment="1">
      <alignment horizontal="center" vertical="center" wrapText="1"/>
    </xf>
    <xf numFmtId="49" fontId="41" fillId="3" borderId="80" xfId="0" applyNumberFormat="1" applyFont="1" applyFill="1" applyBorder="1" applyAlignment="1">
      <alignment horizontal="center" vertical="center" wrapText="1"/>
    </xf>
    <xf numFmtId="165" fontId="40" fillId="3" borderId="81" xfId="0" applyNumberFormat="1" applyFont="1" applyFill="1" applyBorder="1" applyAlignment="1" applyProtection="1">
      <alignment horizontal="center" vertical="center" wrapText="1"/>
    </xf>
    <xf numFmtId="167" fontId="42" fillId="3" borderId="82" xfId="0" applyNumberFormat="1" applyFont="1" applyFill="1" applyBorder="1" applyAlignment="1" applyProtection="1">
      <alignment horizontal="center" vertical="center"/>
    </xf>
    <xf numFmtId="0" fontId="42" fillId="3" borderId="83" xfId="0" applyFont="1" applyFill="1" applyBorder="1" applyAlignment="1">
      <alignment horizontal="center" vertical="center" wrapText="1"/>
    </xf>
    <xf numFmtId="0" fontId="42" fillId="3" borderId="53" xfId="3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5" fontId="42" fillId="3" borderId="54" xfId="0" applyNumberFormat="1" applyFont="1" applyFill="1" applyBorder="1" applyAlignment="1">
      <alignment horizontal="center" vertical="center" wrapText="1"/>
    </xf>
    <xf numFmtId="0" fontId="39" fillId="4" borderId="10" xfId="3" applyFont="1" applyFill="1" applyBorder="1" applyAlignment="1">
      <alignment horizontal="center" vertical="center" wrapText="1"/>
    </xf>
    <xf numFmtId="0" fontId="39" fillId="3" borderId="42" xfId="3" applyFont="1" applyFill="1" applyBorder="1" applyAlignment="1">
      <alignment horizontal="center" vertical="center" wrapText="1"/>
    </xf>
    <xf numFmtId="0" fontId="39" fillId="3" borderId="54" xfId="3" applyFont="1" applyFill="1" applyBorder="1" applyAlignment="1">
      <alignment horizontal="center" vertical="center" wrapText="1"/>
    </xf>
    <xf numFmtId="0" fontId="39" fillId="3" borderId="53" xfId="3" applyFont="1" applyFill="1" applyBorder="1" applyAlignment="1">
      <alignment horizontal="center" vertical="center" wrapText="1"/>
    </xf>
    <xf numFmtId="0" fontId="42" fillId="3" borderId="53" xfId="3" applyNumberFormat="1" applyFont="1" applyFill="1" applyBorder="1" applyAlignment="1" applyProtection="1">
      <alignment vertical="center"/>
    </xf>
    <xf numFmtId="0" fontId="42" fillId="3" borderId="42" xfId="3" applyNumberFormat="1" applyFont="1" applyFill="1" applyBorder="1" applyAlignment="1" applyProtection="1">
      <alignment vertical="center"/>
    </xf>
    <xf numFmtId="0" fontId="42" fillId="3" borderId="54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3" borderId="1" xfId="3" applyNumberFormat="1" applyFont="1" applyFill="1" applyBorder="1" applyAlignment="1">
      <alignment horizontal="center" vertical="center" wrapText="1"/>
    </xf>
    <xf numFmtId="0" fontId="39" fillId="3" borderId="10" xfId="3" applyFont="1" applyFill="1" applyBorder="1" applyAlignment="1">
      <alignment horizontal="center" vertical="center" wrapText="1"/>
    </xf>
    <xf numFmtId="49" fontId="31" fillId="4" borderId="77" xfId="3" applyNumberFormat="1" applyFont="1" applyFill="1" applyBorder="1" applyAlignment="1">
      <alignment horizontal="left" vertical="center" wrapText="1"/>
    </xf>
    <xf numFmtId="0" fontId="28" fillId="4" borderId="53" xfId="0" applyFont="1" applyFill="1" applyBorder="1" applyAlignment="1">
      <alignment horizontal="center" vertical="center" wrapText="1"/>
    </xf>
    <xf numFmtId="0" fontId="28" fillId="4" borderId="80" xfId="0" applyNumberFormat="1" applyFont="1" applyFill="1" applyBorder="1" applyAlignment="1">
      <alignment horizontal="center" vertical="center" wrapText="1"/>
    </xf>
    <xf numFmtId="49" fontId="28" fillId="4" borderId="80" xfId="0" applyNumberFormat="1" applyFont="1" applyFill="1" applyBorder="1" applyAlignment="1">
      <alignment horizontal="center" vertical="center" wrapText="1"/>
    </xf>
    <xf numFmtId="165" fontId="28" fillId="4" borderId="81" xfId="0" applyNumberFormat="1" applyFont="1" applyFill="1" applyBorder="1" applyAlignment="1" applyProtection="1">
      <alignment horizontal="center" vertical="center" wrapText="1"/>
    </xf>
    <xf numFmtId="167" fontId="10" fillId="4" borderId="82" xfId="0" applyNumberFormat="1" applyFont="1" applyFill="1" applyBorder="1" applyAlignment="1" applyProtection="1">
      <alignment horizontal="center" vertical="center"/>
    </xf>
    <xf numFmtId="0" fontId="10" fillId="4" borderId="83" xfId="0" applyFont="1" applyFill="1" applyBorder="1" applyAlignment="1">
      <alignment horizontal="center" vertical="center" wrapText="1"/>
    </xf>
    <xf numFmtId="0" fontId="10" fillId="4" borderId="53" xfId="3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10" fillId="4" borderId="54" xfId="0" applyNumberFormat="1" applyFont="1" applyFill="1" applyBorder="1" applyAlignment="1">
      <alignment horizontal="center" vertical="center" wrapText="1"/>
    </xf>
    <xf numFmtId="0" fontId="31" fillId="4" borderId="42" xfId="3" applyFont="1" applyFill="1" applyBorder="1" applyAlignment="1">
      <alignment horizontal="center" vertical="center" wrapText="1"/>
    </xf>
    <xf numFmtId="0" fontId="31" fillId="4" borderId="54" xfId="3" applyFont="1" applyFill="1" applyBorder="1" applyAlignment="1">
      <alignment horizontal="center" vertical="center" wrapText="1"/>
    </xf>
    <xf numFmtId="0" fontId="31" fillId="4" borderId="53" xfId="3" applyFont="1" applyFill="1" applyBorder="1" applyAlignment="1">
      <alignment horizontal="center" vertical="center" wrapText="1"/>
    </xf>
    <xf numFmtId="0" fontId="10" fillId="4" borderId="53" xfId="3" applyNumberFormat="1" applyFont="1" applyFill="1" applyBorder="1" applyAlignment="1" applyProtection="1">
      <alignment vertical="center"/>
    </xf>
    <xf numFmtId="0" fontId="10" fillId="4" borderId="42" xfId="3" applyNumberFormat="1" applyFont="1" applyFill="1" applyBorder="1" applyAlignment="1" applyProtection="1">
      <alignment vertical="center"/>
    </xf>
    <xf numFmtId="0" fontId="10" fillId="4" borderId="54" xfId="3" applyNumberFormat="1" applyFont="1" applyFill="1" applyBorder="1" applyAlignment="1" applyProtection="1">
      <alignment vertical="center"/>
    </xf>
    <xf numFmtId="170" fontId="32" fillId="4" borderId="0" xfId="3" applyNumberFormat="1" applyFont="1" applyFill="1" applyBorder="1" applyAlignment="1" applyProtection="1">
      <alignment vertical="center"/>
    </xf>
    <xf numFmtId="0" fontId="28" fillId="3" borderId="101" xfId="3" applyFont="1" applyFill="1" applyBorder="1" applyAlignment="1">
      <alignment horizontal="center" vertical="center" wrapText="1"/>
    </xf>
    <xf numFmtId="49" fontId="40" fillId="3" borderId="76" xfId="0" applyNumberFormat="1" applyFont="1" applyFill="1" applyBorder="1" applyAlignment="1" applyProtection="1">
      <alignment horizontal="center" vertical="center"/>
    </xf>
    <xf numFmtId="171" fontId="40" fillId="3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3" borderId="1" xfId="3" applyNumberFormat="1" applyFont="1" applyFill="1" applyBorder="1" applyAlignment="1" applyProtection="1">
      <alignment horizontal="left" vertical="center"/>
    </xf>
    <xf numFmtId="49" fontId="40" fillId="3" borderId="99" xfId="0" applyNumberFormat="1" applyFont="1" applyFill="1" applyBorder="1" applyAlignment="1" applyProtection="1">
      <alignment horizontal="center" vertical="center"/>
    </xf>
    <xf numFmtId="49" fontId="40" fillId="3" borderId="98" xfId="3" applyNumberFormat="1" applyFont="1" applyFill="1" applyBorder="1" applyAlignment="1">
      <alignment vertical="center" wrapText="1"/>
    </xf>
    <xf numFmtId="0" fontId="40" fillId="3" borderId="101" xfId="3" applyFont="1" applyFill="1" applyBorder="1" applyAlignment="1">
      <alignment horizontal="center" vertical="center" wrapText="1"/>
    </xf>
    <xf numFmtId="49" fontId="40" fillId="3" borderId="6" xfId="3" applyNumberFormat="1" applyFont="1" applyFill="1" applyBorder="1" applyAlignment="1">
      <alignment horizontal="center" vertical="center" wrapText="1"/>
    </xf>
    <xf numFmtId="49" fontId="40" fillId="3" borderId="34" xfId="3" applyNumberFormat="1" applyFont="1" applyFill="1" applyBorder="1" applyAlignment="1">
      <alignment horizontal="center" vertical="center" wrapText="1"/>
    </xf>
    <xf numFmtId="170" fontId="40" fillId="3" borderId="100" xfId="3" applyNumberFormat="1" applyFont="1" applyFill="1" applyBorder="1" applyAlignment="1" applyProtection="1">
      <alignment horizontal="center" vertical="center" wrapText="1"/>
    </xf>
    <xf numFmtId="167" fontId="40" fillId="3" borderId="78" xfId="3" applyNumberFormat="1" applyFont="1" applyFill="1" applyBorder="1" applyAlignment="1" applyProtection="1">
      <alignment horizontal="center" vertical="center"/>
    </xf>
    <xf numFmtId="1" fontId="40" fillId="3" borderId="101" xfId="3" applyNumberFormat="1" applyFont="1" applyFill="1" applyBorder="1" applyAlignment="1" applyProtection="1">
      <alignment horizontal="center" vertical="center"/>
    </xf>
    <xf numFmtId="1" fontId="40" fillId="3" borderId="6" xfId="3" applyNumberFormat="1" applyFont="1" applyFill="1" applyBorder="1" applyAlignment="1" applyProtection="1">
      <alignment horizontal="center" vertical="center"/>
    </xf>
    <xf numFmtId="1" fontId="40" fillId="3" borderId="100" xfId="3" applyNumberFormat="1" applyFont="1" applyFill="1" applyBorder="1" applyAlignment="1" applyProtection="1">
      <alignment horizontal="center" vertical="center"/>
    </xf>
    <xf numFmtId="0" fontId="42" fillId="3" borderId="35" xfId="3" applyFont="1" applyFill="1" applyBorder="1" applyAlignment="1">
      <alignment horizontal="center" vertical="center" wrapText="1"/>
    </xf>
    <xf numFmtId="0" fontId="42" fillId="3" borderId="36" xfId="3" applyFont="1" applyFill="1" applyBorder="1" applyAlignment="1">
      <alignment horizontal="center" vertical="center" wrapText="1"/>
    </xf>
    <xf numFmtId="0" fontId="42" fillId="3" borderId="100" xfId="3" applyFont="1" applyFill="1" applyBorder="1" applyAlignment="1">
      <alignment horizontal="center" vertical="center" wrapText="1"/>
    </xf>
    <xf numFmtId="0" fontId="42" fillId="3" borderId="101" xfId="3" applyFont="1" applyFill="1" applyBorder="1" applyAlignment="1">
      <alignment horizontal="center" vertical="center" wrapText="1"/>
    </xf>
    <xf numFmtId="49" fontId="42" fillId="3" borderId="77" xfId="0" applyNumberFormat="1" applyFont="1" applyFill="1" applyBorder="1" applyAlignment="1">
      <alignment vertical="center" wrapText="1"/>
    </xf>
    <xf numFmtId="49" fontId="42" fillId="3" borderId="77" xfId="3" applyNumberFormat="1" applyFont="1" applyFill="1" applyBorder="1" applyAlignment="1">
      <alignment horizontal="left" vertical="center" wrapText="1"/>
    </xf>
    <xf numFmtId="1" fontId="40" fillId="3" borderId="54" xfId="3" applyNumberFormat="1" applyFont="1" applyFill="1" applyBorder="1" applyAlignment="1" applyProtection="1">
      <alignment horizontal="center" vertical="center"/>
    </xf>
    <xf numFmtId="49" fontId="40" fillId="3" borderId="77" xfId="0" applyNumberFormat="1" applyFont="1" applyFill="1" applyBorder="1" applyAlignment="1">
      <alignment vertical="center" wrapText="1"/>
    </xf>
    <xf numFmtId="49" fontId="40" fillId="3" borderId="1" xfId="0" applyNumberFormat="1" applyFont="1" applyFill="1" applyBorder="1" applyAlignment="1">
      <alignment horizontal="center" vertical="center" wrapText="1"/>
    </xf>
    <xf numFmtId="170" fontId="40" fillId="3" borderId="54" xfId="0" applyNumberFormat="1" applyFont="1" applyFill="1" applyBorder="1" applyAlignment="1" applyProtection="1">
      <alignment horizontal="center" vertical="center" wrapText="1"/>
    </xf>
    <xf numFmtId="1" fontId="40" fillId="3" borderId="53" xfId="3" applyNumberFormat="1" applyFont="1" applyFill="1" applyBorder="1" applyAlignment="1" applyProtection="1">
      <alignment horizontal="center" vertical="center"/>
    </xf>
    <xf numFmtId="1" fontId="40" fillId="3" borderId="1" xfId="3" applyNumberFormat="1" applyFont="1" applyFill="1" applyBorder="1" applyAlignment="1" applyProtection="1">
      <alignment horizontal="center" vertical="center"/>
    </xf>
    <xf numFmtId="0" fontId="42" fillId="3" borderId="10" xfId="0" applyFont="1" applyFill="1" applyBorder="1" applyAlignment="1">
      <alignment horizontal="center" vertical="center" wrapText="1"/>
    </xf>
    <xf numFmtId="0" fontId="42" fillId="3" borderId="42" xfId="0" applyFont="1" applyFill="1" applyBorder="1" applyAlignment="1">
      <alignment horizontal="center" vertical="center" wrapText="1"/>
    </xf>
    <xf numFmtId="0" fontId="42" fillId="3" borderId="54" xfId="0" applyFont="1" applyFill="1" applyBorder="1" applyAlignment="1">
      <alignment horizontal="center" vertical="center" wrapText="1"/>
    </xf>
    <xf numFmtId="0" fontId="42" fillId="3" borderId="53" xfId="0" applyFont="1" applyFill="1" applyBorder="1" applyAlignment="1">
      <alignment horizontal="center" vertical="center" wrapText="1"/>
    </xf>
    <xf numFmtId="49" fontId="40" fillId="3" borderId="79" xfId="0" applyNumberFormat="1" applyFont="1" applyFill="1" applyBorder="1" applyAlignment="1" applyProtection="1">
      <alignment horizontal="center" vertical="center"/>
    </xf>
    <xf numFmtId="167" fontId="40" fillId="3" borderId="102" xfId="3" applyNumberFormat="1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0" fontId="28" fillId="3" borderId="99" xfId="3" applyFont="1" applyFill="1" applyBorder="1" applyAlignment="1">
      <alignment horizontal="center" vertical="center" wrapText="1"/>
    </xf>
    <xf numFmtId="0" fontId="28" fillId="3" borderId="100" xfId="3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 applyProtection="1">
      <alignment horizontal="center" vertical="center"/>
    </xf>
    <xf numFmtId="170" fontId="28" fillId="3" borderId="1" xfId="3" applyNumberFormat="1" applyFont="1" applyFill="1" applyBorder="1" applyAlignment="1" applyProtection="1">
      <alignment horizontal="center" vertical="center"/>
    </xf>
    <xf numFmtId="172" fontId="28" fillId="3" borderId="1" xfId="3" applyNumberFormat="1" applyFont="1" applyFill="1" applyBorder="1" applyAlignment="1" applyProtection="1">
      <alignment horizontal="center" vertical="center"/>
    </xf>
    <xf numFmtId="0" fontId="31" fillId="3" borderId="1" xfId="3" applyFont="1" applyFill="1" applyBorder="1" applyAlignment="1">
      <alignment horizontal="center" vertical="center" wrapText="1"/>
    </xf>
    <xf numFmtId="170" fontId="31" fillId="3" borderId="1" xfId="3" applyNumberFormat="1" applyFont="1" applyFill="1" applyBorder="1" applyAlignment="1" applyProtection="1">
      <alignment horizontal="center" vertical="center"/>
    </xf>
    <xf numFmtId="49" fontId="40" fillId="3" borderId="1" xfId="0" applyNumberFormat="1" applyFont="1" applyFill="1" applyBorder="1" applyAlignment="1" applyProtection="1">
      <alignment horizontal="center" vertical="center"/>
    </xf>
    <xf numFmtId="49" fontId="40" fillId="3" borderId="1" xfId="3" applyNumberFormat="1" applyFont="1" applyFill="1" applyBorder="1" applyAlignment="1">
      <alignment horizontal="left" vertical="center" wrapText="1"/>
    </xf>
    <xf numFmtId="0" fontId="40" fillId="3" borderId="1" xfId="3" applyFont="1" applyFill="1" applyBorder="1" applyAlignment="1">
      <alignment horizontal="center" vertical="center" wrapText="1"/>
    </xf>
    <xf numFmtId="49" fontId="40" fillId="3" borderId="1" xfId="3" applyNumberFormat="1" applyFont="1" applyFill="1" applyBorder="1" applyAlignment="1">
      <alignment horizontal="center" vertical="center" wrapText="1"/>
    </xf>
    <xf numFmtId="170" fontId="40" fillId="3" borderId="1" xfId="3" applyNumberFormat="1" applyFont="1" applyFill="1" applyBorder="1" applyAlignment="1" applyProtection="1">
      <alignment horizontal="center" vertical="center"/>
    </xf>
    <xf numFmtId="172" fontId="40" fillId="3" borderId="1" xfId="3" applyNumberFormat="1" applyFont="1" applyFill="1" applyBorder="1" applyAlignment="1" applyProtection="1">
      <alignment horizontal="center" vertical="center"/>
    </xf>
    <xf numFmtId="0" fontId="42" fillId="3" borderId="1" xfId="3" applyFont="1" applyFill="1" applyBorder="1" applyAlignment="1">
      <alignment horizontal="center" vertical="center" wrapText="1"/>
    </xf>
    <xf numFmtId="170" fontId="42" fillId="3" borderId="1" xfId="3" applyNumberFormat="1" applyFont="1" applyFill="1" applyBorder="1" applyAlignment="1" applyProtection="1">
      <alignment horizontal="center" vertical="center"/>
    </xf>
    <xf numFmtId="49" fontId="42" fillId="3" borderId="1" xfId="3" applyNumberFormat="1" applyFont="1" applyFill="1" applyBorder="1" applyAlignment="1">
      <alignment horizontal="left" vertical="center" wrapText="1"/>
    </xf>
    <xf numFmtId="0" fontId="40" fillId="3" borderId="76" xfId="3" applyFont="1" applyFill="1" applyBorder="1" applyAlignment="1">
      <alignment horizontal="center" vertical="center" wrapText="1"/>
    </xf>
    <xf numFmtId="49" fontId="40" fillId="3" borderId="77" xfId="3" applyNumberFormat="1" applyFont="1" applyFill="1" applyBorder="1" applyAlignment="1">
      <alignment horizontal="left" vertical="center" wrapText="1"/>
    </xf>
    <xf numFmtId="0" fontId="40" fillId="3" borderId="53" xfId="3" applyFont="1" applyFill="1" applyBorder="1" applyAlignment="1">
      <alignment horizontal="center" vertical="center" wrapText="1"/>
    </xf>
    <xf numFmtId="49" fontId="40" fillId="3" borderId="41" xfId="3" applyNumberFormat="1" applyFont="1" applyFill="1" applyBorder="1" applyAlignment="1">
      <alignment horizontal="center" vertical="center" wrapText="1"/>
    </xf>
    <xf numFmtId="170" fontId="40" fillId="3" borderId="54" xfId="3" applyNumberFormat="1" applyFont="1" applyFill="1" applyBorder="1" applyAlignment="1" applyProtection="1">
      <alignment horizontal="center" vertical="center"/>
    </xf>
    <xf numFmtId="172" fontId="40" fillId="3" borderId="84" xfId="3" applyNumberFormat="1" applyFont="1" applyFill="1" applyBorder="1" applyAlignment="1" applyProtection="1">
      <alignment horizontal="center" vertical="center"/>
    </xf>
    <xf numFmtId="0" fontId="40" fillId="3" borderId="54" xfId="3" applyFont="1" applyFill="1" applyBorder="1" applyAlignment="1">
      <alignment horizontal="center" vertical="center" wrapText="1"/>
    </xf>
    <xf numFmtId="0" fontId="42" fillId="3" borderId="10" xfId="3" applyFont="1" applyFill="1" applyBorder="1" applyAlignment="1">
      <alignment horizontal="center" vertical="center" wrapText="1"/>
    </xf>
    <xf numFmtId="0" fontId="42" fillId="3" borderId="42" xfId="3" applyFont="1" applyFill="1" applyBorder="1" applyAlignment="1">
      <alignment horizontal="center" vertical="center" wrapText="1"/>
    </xf>
    <xf numFmtId="0" fontId="42" fillId="3" borderId="54" xfId="3" applyFont="1" applyFill="1" applyBorder="1" applyAlignment="1">
      <alignment horizontal="center" vertical="center" wrapText="1"/>
    </xf>
    <xf numFmtId="170" fontId="42" fillId="3" borderId="54" xfId="3" applyNumberFormat="1" applyFont="1" applyFill="1" applyBorder="1" applyAlignment="1" applyProtection="1">
      <alignment horizontal="center" vertical="center"/>
    </xf>
    <xf numFmtId="0" fontId="40" fillId="3" borderId="22" xfId="3" applyFont="1" applyFill="1" applyBorder="1" applyAlignment="1">
      <alignment horizontal="center" vertical="center" wrapText="1"/>
    </xf>
    <xf numFmtId="0" fontId="40" fillId="3" borderId="4" xfId="3" applyFont="1" applyFill="1" applyBorder="1" applyAlignment="1">
      <alignment horizontal="center" vertical="center" wrapText="1"/>
    </xf>
    <xf numFmtId="0" fontId="40" fillId="3" borderId="23" xfId="3" applyFont="1" applyFill="1" applyBorder="1" applyAlignment="1">
      <alignment horizontal="center" vertical="center" wrapText="1"/>
    </xf>
    <xf numFmtId="0" fontId="10" fillId="3" borderId="58" xfId="3" applyNumberFormat="1" applyFont="1" applyFill="1" applyBorder="1" applyAlignment="1" applyProtection="1">
      <alignment horizontal="center" vertical="center"/>
    </xf>
    <xf numFmtId="172" fontId="10" fillId="3" borderId="52" xfId="3" applyNumberFormat="1" applyFont="1" applyFill="1" applyBorder="1" applyAlignment="1" applyProtection="1">
      <alignment horizontal="center" vertical="center"/>
    </xf>
    <xf numFmtId="171" fontId="10" fillId="3" borderId="52" xfId="3" applyNumberFormat="1" applyFont="1" applyFill="1" applyBorder="1" applyAlignment="1" applyProtection="1">
      <alignment horizontal="center" vertical="center"/>
    </xf>
    <xf numFmtId="171" fontId="10" fillId="3" borderId="57" xfId="3" applyNumberFormat="1" applyFont="1" applyFill="1" applyBorder="1" applyAlignment="1" applyProtection="1">
      <alignment horizontal="center" vertical="center"/>
    </xf>
    <xf numFmtId="171" fontId="10" fillId="3" borderId="5" xfId="3" applyNumberFormat="1" applyFont="1" applyFill="1" applyBorder="1" applyAlignment="1" applyProtection="1">
      <alignment horizontal="center" vertical="center"/>
    </xf>
    <xf numFmtId="171" fontId="10" fillId="3" borderId="58" xfId="3" applyNumberFormat="1" applyFont="1" applyFill="1" applyBorder="1" applyAlignment="1" applyProtection="1">
      <alignment horizontal="center" vertical="center"/>
    </xf>
    <xf numFmtId="0" fontId="10" fillId="3" borderId="1" xfId="3" applyNumberFormat="1" applyFont="1" applyFill="1" applyBorder="1" applyAlignment="1" applyProtection="1">
      <alignment horizontal="center" vertical="center"/>
    </xf>
    <xf numFmtId="172" fontId="10" fillId="3" borderId="1" xfId="3" applyNumberFormat="1" applyFont="1" applyFill="1" applyBorder="1" applyAlignment="1" applyProtection="1">
      <alignment horizontal="center" vertical="center"/>
    </xf>
    <xf numFmtId="171" fontId="10" fillId="3" borderId="1" xfId="3" applyNumberFormat="1" applyFont="1" applyFill="1" applyBorder="1" applyAlignment="1" applyProtection="1">
      <alignment horizontal="center" vertical="center"/>
    </xf>
    <xf numFmtId="49" fontId="42" fillId="3" borderId="1" xfId="3" applyNumberFormat="1" applyFont="1" applyFill="1" applyBorder="1" applyAlignment="1">
      <alignment vertical="center" wrapText="1"/>
    </xf>
    <xf numFmtId="0" fontId="28" fillId="0" borderId="33" xfId="3" applyFont="1" applyFill="1" applyBorder="1" applyAlignment="1">
      <alignment horizontal="center" vertical="center" wrapText="1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28" fillId="0" borderId="101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8" fillId="0" borderId="34" xfId="0" applyNumberFormat="1" applyFont="1" applyFill="1" applyBorder="1" applyAlignment="1">
      <alignment horizontal="center" vertical="center"/>
    </xf>
    <xf numFmtId="0" fontId="28" fillId="0" borderId="100" xfId="0" applyNumberFormat="1" applyFont="1" applyFill="1" applyBorder="1" applyAlignment="1" applyProtection="1">
      <alignment horizontal="center" vertical="center"/>
    </xf>
    <xf numFmtId="166" fontId="28" fillId="0" borderId="78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0" fontId="10" fillId="0" borderId="101" xfId="0" applyNumberFormat="1" applyFont="1" applyFill="1" applyBorder="1" applyAlignment="1">
      <alignment horizontal="center" vertical="center" wrapText="1"/>
    </xf>
    <xf numFmtId="0" fontId="10" fillId="0" borderId="36" xfId="0" applyNumberFormat="1" applyFont="1" applyFill="1" applyBorder="1" applyAlignment="1">
      <alignment horizontal="center" vertical="center" wrapText="1"/>
    </xf>
    <xf numFmtId="0" fontId="10" fillId="0" borderId="100" xfId="3" applyFont="1" applyFill="1" applyBorder="1" applyAlignment="1">
      <alignment horizontal="center" vertical="center" wrapText="1"/>
    </xf>
    <xf numFmtId="0" fontId="10" fillId="0" borderId="101" xfId="3" applyFont="1" applyFill="1" applyBorder="1" applyAlignment="1">
      <alignment horizontal="center" vertical="center" wrapText="1"/>
    </xf>
    <xf numFmtId="0" fontId="10" fillId="0" borderId="36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3" borderId="42" xfId="0" applyNumberFormat="1" applyFont="1" applyFill="1" applyBorder="1" applyAlignment="1" applyProtection="1">
      <alignment horizontal="center" vertical="center"/>
    </xf>
    <xf numFmtId="49" fontId="40" fillId="3" borderId="6" xfId="0" applyNumberFormat="1" applyFont="1" applyFill="1" applyBorder="1" applyAlignment="1" applyProtection="1">
      <alignment horizontal="center" vertical="center"/>
    </xf>
    <xf numFmtId="49" fontId="40" fillId="3" borderId="6" xfId="3" applyNumberFormat="1" applyFont="1" applyFill="1" applyBorder="1" applyAlignment="1">
      <alignment horizontal="left" vertical="center" wrapText="1"/>
    </xf>
    <xf numFmtId="0" fontId="40" fillId="3" borderId="6" xfId="3" applyFont="1" applyFill="1" applyBorder="1" applyAlignment="1">
      <alignment horizontal="center" vertical="center" wrapText="1"/>
    </xf>
    <xf numFmtId="170" fontId="40" fillId="3" borderId="6" xfId="3" applyNumberFormat="1" applyFont="1" applyFill="1" applyBorder="1" applyAlignment="1" applyProtection="1">
      <alignment horizontal="center" vertical="center"/>
    </xf>
    <xf numFmtId="172" fontId="40" fillId="3" borderId="6" xfId="3" applyNumberFormat="1" applyFont="1" applyFill="1" applyBorder="1" applyAlignment="1" applyProtection="1">
      <alignment horizontal="center" vertical="center"/>
    </xf>
    <xf numFmtId="0" fontId="42" fillId="3" borderId="103" xfId="0" applyFont="1" applyFill="1" applyBorder="1" applyAlignment="1">
      <alignment horizontal="center" vertical="center" wrapText="1"/>
    </xf>
    <xf numFmtId="0" fontId="42" fillId="3" borderId="6" xfId="3" applyFont="1" applyFill="1" applyBorder="1" applyAlignment="1">
      <alignment horizontal="center" vertical="center" wrapText="1"/>
    </xf>
    <xf numFmtId="170" fontId="42" fillId="3" borderId="6" xfId="3" applyNumberFormat="1" applyFont="1" applyFill="1" applyBorder="1" applyAlignment="1" applyProtection="1">
      <alignment horizontal="center" vertical="center"/>
    </xf>
    <xf numFmtId="172" fontId="28" fillId="4" borderId="1" xfId="3" applyNumberFormat="1" applyFont="1" applyFill="1" applyBorder="1" applyAlignment="1" applyProtection="1">
      <alignment horizontal="center" vertical="center"/>
    </xf>
    <xf numFmtId="0" fontId="28" fillId="4" borderId="76" xfId="3" applyFont="1" applyFill="1" applyBorder="1" applyAlignment="1">
      <alignment horizontal="center" vertical="center" wrapText="1"/>
    </xf>
    <xf numFmtId="0" fontId="28" fillId="4" borderId="53" xfId="3" applyFont="1" applyFill="1" applyBorder="1" applyAlignment="1">
      <alignment horizontal="center" vertical="center" wrapText="1"/>
    </xf>
    <xf numFmtId="0" fontId="28" fillId="4" borderId="1" xfId="3" applyFont="1" applyFill="1" applyBorder="1" applyAlignment="1">
      <alignment horizontal="center" vertical="center" wrapText="1"/>
    </xf>
    <xf numFmtId="0" fontId="28" fillId="4" borderId="54" xfId="3" applyFont="1" applyFill="1" applyBorder="1" applyAlignment="1">
      <alignment horizontal="center" vertical="center" wrapText="1"/>
    </xf>
    <xf numFmtId="167" fontId="31" fillId="4" borderId="1" xfId="3" applyNumberFormat="1" applyFont="1" applyFill="1" applyBorder="1" applyAlignment="1">
      <alignment horizontal="center" vertical="center" wrapText="1"/>
    </xf>
    <xf numFmtId="49" fontId="42" fillId="3" borderId="1" xfId="0" applyNumberFormat="1" applyFont="1" applyFill="1" applyBorder="1" applyAlignment="1">
      <alignment vertical="center" wrapText="1"/>
    </xf>
    <xf numFmtId="49" fontId="39" fillId="3" borderId="1" xfId="3" applyNumberFormat="1" applyFont="1" applyFill="1" applyBorder="1" applyAlignment="1">
      <alignment horizontal="left" vertical="center" wrapText="1"/>
    </xf>
    <xf numFmtId="0" fontId="42" fillId="3" borderId="22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3" borderId="85" xfId="0" applyNumberFormat="1" applyFont="1" applyFill="1" applyBorder="1" applyAlignment="1" applyProtection="1">
      <alignment horizontal="center" vertical="center"/>
    </xf>
    <xf numFmtId="0" fontId="40" fillId="0" borderId="77" xfId="0" applyFont="1" applyBorder="1" applyAlignment="1">
      <alignment horizontal="left" wrapText="1"/>
    </xf>
    <xf numFmtId="0" fontId="42" fillId="3" borderId="41" xfId="3" applyFont="1" applyFill="1" applyBorder="1" applyAlignment="1">
      <alignment horizontal="center" vertical="center" wrapText="1"/>
    </xf>
    <xf numFmtId="171" fontId="42" fillId="3" borderId="54" xfId="3" applyNumberFormat="1" applyFont="1" applyFill="1" applyBorder="1" applyAlignment="1" applyProtection="1">
      <alignment horizontal="center" vertical="center"/>
    </xf>
    <xf numFmtId="172" fontId="42" fillId="3" borderId="86" xfId="3" applyNumberFormat="1" applyFont="1" applyFill="1" applyBorder="1" applyAlignment="1" applyProtection="1">
      <alignment horizontal="center" vertical="center"/>
    </xf>
    <xf numFmtId="0" fontId="42" fillId="3" borderId="76" xfId="3" applyFont="1" applyFill="1" applyBorder="1" applyAlignment="1">
      <alignment horizontal="center" vertical="center" wrapText="1"/>
    </xf>
    <xf numFmtId="170" fontId="40" fillId="3" borderId="53" xfId="3" applyNumberFormat="1" applyFont="1" applyFill="1" applyBorder="1" applyAlignment="1" applyProtection="1">
      <alignment horizontal="center" vertical="center"/>
    </xf>
    <xf numFmtId="0" fontId="40" fillId="3" borderId="41" xfId="3" applyFont="1" applyFill="1" applyBorder="1" applyAlignment="1">
      <alignment horizontal="center" vertical="center" wrapText="1"/>
    </xf>
    <xf numFmtId="172" fontId="40" fillId="3" borderId="86" xfId="3" applyNumberFormat="1" applyFont="1" applyFill="1" applyBorder="1" applyAlignment="1" applyProtection="1">
      <alignment horizontal="center" vertical="center"/>
    </xf>
    <xf numFmtId="0" fontId="10" fillId="4" borderId="1" xfId="3" applyNumberFormat="1" applyFont="1" applyFill="1" applyBorder="1" applyAlignment="1" applyProtection="1">
      <alignment horizontal="center" vertical="center"/>
    </xf>
    <xf numFmtId="167" fontId="42" fillId="4" borderId="42" xfId="3" applyNumberFormat="1" applyFont="1" applyFill="1" applyBorder="1" applyAlignment="1">
      <alignment horizontal="center" vertical="center" wrapText="1"/>
    </xf>
    <xf numFmtId="167" fontId="42" fillId="4" borderId="54" xfId="3" applyNumberFormat="1" applyFont="1" applyFill="1" applyBorder="1" applyAlignment="1">
      <alignment horizontal="center" vertical="center" wrapText="1"/>
    </xf>
    <xf numFmtId="0" fontId="28" fillId="0" borderId="36" xfId="3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4" borderId="36" xfId="3" applyFont="1" applyFill="1" applyBorder="1" applyAlignment="1">
      <alignment horizontal="center" vertical="center" wrapText="1"/>
    </xf>
    <xf numFmtId="170" fontId="10" fillId="3" borderId="22" xfId="3" applyNumberFormat="1" applyFont="1" applyFill="1" applyBorder="1" applyAlignment="1" applyProtection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0" fillId="3" borderId="79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/>
    </xf>
    <xf numFmtId="170" fontId="10" fillId="3" borderId="1" xfId="3" applyNumberFormat="1" applyFont="1" applyFill="1" applyBorder="1" applyAlignment="1" applyProtection="1">
      <alignment horizontal="center" vertical="center"/>
    </xf>
    <xf numFmtId="0" fontId="10" fillId="4" borderId="1" xfId="3" applyFont="1" applyFill="1" applyBorder="1" applyAlignment="1">
      <alignment horizontal="center" vertical="center" wrapText="1"/>
    </xf>
    <xf numFmtId="167" fontId="28" fillId="3" borderId="55" xfId="3" applyNumberFormat="1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49" fontId="42" fillId="3" borderId="76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4" borderId="100" xfId="3" applyNumberFormat="1" applyFont="1" applyFill="1" applyBorder="1" applyAlignment="1">
      <alignment horizontal="center" vertical="center" wrapText="1"/>
    </xf>
    <xf numFmtId="49" fontId="40" fillId="3" borderId="99" xfId="3" applyNumberFormat="1" applyFont="1" applyFill="1" applyBorder="1" applyAlignment="1">
      <alignment horizontal="left" vertical="center" wrapText="1"/>
    </xf>
    <xf numFmtId="166" fontId="31" fillId="3" borderId="54" xfId="3" applyNumberFormat="1" applyFont="1" applyFill="1" applyBorder="1" applyAlignment="1" applyProtection="1">
      <alignment horizontal="center" vertical="center"/>
    </xf>
    <xf numFmtId="167" fontId="10" fillId="4" borderId="42" xfId="3" applyNumberFormat="1" applyFont="1" applyFill="1" applyBorder="1" applyAlignment="1">
      <alignment horizontal="center" vertical="center" wrapText="1"/>
    </xf>
    <xf numFmtId="49" fontId="40" fillId="3" borderId="77" xfId="3" applyNumberFormat="1" applyFont="1" applyFill="1" applyBorder="1" applyAlignment="1">
      <alignment vertical="center" wrapText="1"/>
    </xf>
    <xf numFmtId="49" fontId="42" fillId="3" borderId="102" xfId="3" applyNumberFormat="1" applyFont="1" applyFill="1" applyBorder="1" applyAlignment="1">
      <alignment vertical="center" wrapText="1"/>
    </xf>
    <xf numFmtId="0" fontId="42" fillId="0" borderId="14" xfId="0" applyFont="1" applyBorder="1" applyAlignment="1">
      <alignment horizontal="left" wrapText="1"/>
    </xf>
    <xf numFmtId="49" fontId="42" fillId="0" borderId="77" xfId="3" applyNumberFormat="1" applyFont="1" applyFill="1" applyBorder="1" applyAlignment="1">
      <alignment vertical="center" wrapText="1"/>
    </xf>
    <xf numFmtId="0" fontId="10" fillId="4" borderId="100" xfId="3" applyNumberFormat="1" applyFont="1" applyFill="1" applyBorder="1" applyAlignment="1" applyProtection="1">
      <alignment horizontal="center" vertical="center"/>
    </xf>
    <xf numFmtId="49" fontId="42" fillId="3" borderId="85" xfId="3" applyNumberFormat="1" applyFont="1" applyFill="1" applyBorder="1" applyAlignment="1">
      <alignment vertical="center" wrapText="1"/>
    </xf>
    <xf numFmtId="172" fontId="10" fillId="3" borderId="32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3" borderId="78" xfId="3" applyNumberFormat="1" applyFont="1" applyFill="1" applyBorder="1" applyAlignment="1">
      <alignment vertical="center" wrapText="1"/>
    </xf>
    <xf numFmtId="0" fontId="10" fillId="3" borderId="101" xfId="3" applyNumberFormat="1" applyFont="1" applyFill="1" applyBorder="1" applyAlignment="1" applyProtection="1">
      <alignment horizontal="center" vertical="center"/>
    </xf>
    <xf numFmtId="0" fontId="10" fillId="3" borderId="6" xfId="3" applyNumberFormat="1" applyFont="1" applyFill="1" applyBorder="1" applyAlignment="1" applyProtection="1">
      <alignment horizontal="center" vertical="center"/>
    </xf>
    <xf numFmtId="0" fontId="10" fillId="3" borderId="100" xfId="3" applyNumberFormat="1" applyFont="1" applyFill="1" applyBorder="1" applyAlignment="1" applyProtection="1">
      <alignment horizontal="center" vertical="center"/>
    </xf>
    <xf numFmtId="172" fontId="10" fillId="3" borderId="98" xfId="3" applyNumberFormat="1" applyFont="1" applyFill="1" applyBorder="1" applyAlignment="1" applyProtection="1">
      <alignment horizontal="center" vertical="center"/>
    </xf>
    <xf numFmtId="171" fontId="10" fillId="3" borderId="98" xfId="3" applyNumberFormat="1" applyFont="1" applyFill="1" applyBorder="1" applyAlignment="1" applyProtection="1">
      <alignment horizontal="center" vertical="center"/>
    </xf>
    <xf numFmtId="171" fontId="10" fillId="3" borderId="101" xfId="3" applyNumberFormat="1" applyFont="1" applyFill="1" applyBorder="1" applyAlignment="1" applyProtection="1">
      <alignment horizontal="center" vertical="center"/>
    </xf>
    <xf numFmtId="171" fontId="10" fillId="3" borderId="6" xfId="3" applyNumberFormat="1" applyFont="1" applyFill="1" applyBorder="1" applyAlignment="1" applyProtection="1">
      <alignment horizontal="center" vertical="center"/>
    </xf>
    <xf numFmtId="171" fontId="10" fillId="3" borderId="100" xfId="3" applyNumberFormat="1" applyFont="1" applyFill="1" applyBorder="1" applyAlignment="1" applyProtection="1">
      <alignment horizontal="center" vertical="center"/>
    </xf>
    <xf numFmtId="0" fontId="10" fillId="3" borderId="36" xfId="3" applyNumberFormat="1" applyFont="1" applyFill="1" applyBorder="1" applyAlignment="1" applyProtection="1">
      <alignment horizontal="center" vertical="center"/>
    </xf>
    <xf numFmtId="171" fontId="28" fillId="3" borderId="1" xfId="3" applyNumberFormat="1" applyFont="1" applyFill="1" applyBorder="1" applyAlignment="1" applyProtection="1">
      <alignment horizontal="left" vertical="center"/>
    </xf>
    <xf numFmtId="49" fontId="28" fillId="3" borderId="1" xfId="3" applyNumberFormat="1" applyFont="1" applyFill="1" applyBorder="1" applyAlignment="1" applyProtection="1">
      <alignment horizontal="center" vertical="center"/>
    </xf>
    <xf numFmtId="171" fontId="10" fillId="4" borderId="1" xfId="3" applyNumberFormat="1" applyFont="1" applyFill="1" applyBorder="1" applyAlignment="1" applyProtection="1">
      <alignment horizontal="center" vertical="center"/>
    </xf>
    <xf numFmtId="0" fontId="42" fillId="0" borderId="77" xfId="0" applyFont="1" applyBorder="1" applyAlignment="1">
      <alignment horizontal="left" wrapText="1"/>
    </xf>
    <xf numFmtId="1" fontId="10" fillId="4" borderId="53" xfId="3" applyNumberFormat="1" applyFont="1" applyFill="1" applyBorder="1" applyAlignment="1" applyProtection="1">
      <alignment horizontal="center" vertical="center"/>
    </xf>
    <xf numFmtId="0" fontId="42" fillId="0" borderId="77" xfId="0" applyFont="1" applyFill="1" applyBorder="1" applyAlignment="1">
      <alignment horizontal="left" wrapText="1"/>
    </xf>
    <xf numFmtId="49" fontId="42" fillId="3" borderId="84" xfId="0" applyNumberFormat="1" applyFont="1" applyFill="1" applyBorder="1" applyAlignment="1">
      <alignment vertical="center" wrapText="1"/>
    </xf>
    <xf numFmtId="49" fontId="42" fillId="3" borderId="84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77" xfId="0" applyFont="1" applyBorder="1" applyAlignment="1">
      <alignment wrapText="1"/>
    </xf>
    <xf numFmtId="0" fontId="40" fillId="0" borderId="77" xfId="0" applyFont="1" applyFill="1" applyBorder="1" applyAlignment="1">
      <alignment horizontal="left" wrapText="1"/>
    </xf>
    <xf numFmtId="0" fontId="42" fillId="0" borderId="77" xfId="0" applyFont="1" applyBorder="1"/>
    <xf numFmtId="167" fontId="40" fillId="3" borderId="36" xfId="3" applyNumberFormat="1" applyFont="1" applyFill="1" applyBorder="1" applyAlignment="1" applyProtection="1">
      <alignment horizontal="center" vertical="center"/>
    </xf>
    <xf numFmtId="1" fontId="40" fillId="3" borderId="10" xfId="3" applyNumberFormat="1" applyFont="1" applyFill="1" applyBorder="1" applyAlignment="1" applyProtection="1">
      <alignment horizontal="center" vertical="center"/>
    </xf>
    <xf numFmtId="0" fontId="42" fillId="3" borderId="104" xfId="0" applyFont="1" applyFill="1" applyBorder="1" applyAlignment="1">
      <alignment horizontal="center" vertical="center" wrapText="1"/>
    </xf>
    <xf numFmtId="0" fontId="42" fillId="3" borderId="10" xfId="3" applyNumberFormat="1" applyFont="1" applyFill="1" applyBorder="1" applyAlignment="1" applyProtection="1">
      <alignment vertical="center"/>
    </xf>
    <xf numFmtId="0" fontId="10" fillId="4" borderId="10" xfId="3" applyNumberFormat="1" applyFont="1" applyFill="1" applyBorder="1" applyAlignment="1" applyProtection="1">
      <alignment vertical="center"/>
    </xf>
    <xf numFmtId="0" fontId="39" fillId="3" borderId="1" xfId="3" applyFont="1" applyFill="1" applyBorder="1" applyAlignment="1">
      <alignment horizontal="center" vertical="center" wrapText="1"/>
    </xf>
    <xf numFmtId="0" fontId="31" fillId="4" borderId="1" xfId="3" applyFont="1" applyFill="1" applyBorder="1" applyAlignment="1">
      <alignment horizontal="center" vertical="center" wrapText="1"/>
    </xf>
    <xf numFmtId="1" fontId="34" fillId="0" borderId="66" xfId="3" applyNumberFormat="1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3" borderId="35" xfId="3" applyNumberFormat="1" applyFont="1" applyFill="1" applyBorder="1" applyAlignment="1" applyProtection="1">
      <alignment horizontal="center" vertical="center"/>
    </xf>
    <xf numFmtId="0" fontId="10" fillId="3" borderId="7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76" xfId="3" applyNumberFormat="1" applyFont="1" applyFill="1" applyBorder="1" applyAlignment="1">
      <alignment horizontal="center" vertical="center" wrapText="1"/>
    </xf>
    <xf numFmtId="167" fontId="10" fillId="0" borderId="76" xfId="3" applyNumberFormat="1" applyFont="1" applyFill="1" applyBorder="1" applyAlignment="1">
      <alignment horizontal="center" vertical="center" wrapText="1"/>
    </xf>
    <xf numFmtId="167" fontId="10" fillId="4" borderId="76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3" borderId="1" xfId="3" applyNumberFormat="1" applyFont="1" applyFill="1" applyBorder="1" applyAlignment="1" applyProtection="1">
      <alignment vertical="center"/>
    </xf>
    <xf numFmtId="167" fontId="10" fillId="4" borderId="1" xfId="3" applyNumberFormat="1" applyFont="1" applyFill="1" applyBorder="1" applyAlignment="1">
      <alignment horizontal="center" vertical="center" wrapText="1"/>
    </xf>
    <xf numFmtId="49" fontId="40" fillId="4" borderId="6" xfId="3" applyNumberFormat="1" applyFont="1" applyFill="1" applyBorder="1" applyAlignment="1">
      <alignment horizontal="center" vertical="center" wrapText="1"/>
    </xf>
    <xf numFmtId="0" fontId="42" fillId="4" borderId="1" xfId="3" applyFont="1" applyFill="1" applyBorder="1" applyAlignment="1">
      <alignment horizontal="center" vertical="center" wrapText="1"/>
    </xf>
    <xf numFmtId="0" fontId="40" fillId="3" borderId="105" xfId="0" applyNumberFormat="1" applyFont="1" applyFill="1" applyBorder="1" applyAlignment="1">
      <alignment horizontal="center" vertical="center" wrapText="1"/>
    </xf>
    <xf numFmtId="49" fontId="41" fillId="3" borderId="105" xfId="0" applyNumberFormat="1" applyFont="1" applyFill="1" applyBorder="1" applyAlignment="1">
      <alignment horizontal="center" vertical="center" wrapText="1"/>
    </xf>
    <xf numFmtId="165" fontId="40" fillId="3" borderId="106" xfId="0" applyNumberFormat="1" applyFont="1" applyFill="1" applyBorder="1" applyAlignment="1" applyProtection="1">
      <alignment horizontal="center" vertical="center" wrapText="1"/>
    </xf>
    <xf numFmtId="170" fontId="40" fillId="3" borderId="1" xfId="0" applyNumberFormat="1" applyFont="1" applyFill="1" applyBorder="1" applyAlignment="1" applyProtection="1">
      <alignment horizontal="center" vertical="center" wrapText="1"/>
    </xf>
    <xf numFmtId="0" fontId="28" fillId="4" borderId="79" xfId="3" applyFont="1" applyFill="1" applyBorder="1" applyAlignment="1">
      <alignment horizontal="center" vertical="center" wrapText="1"/>
    </xf>
    <xf numFmtId="0" fontId="28" fillId="4" borderId="22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0" fontId="28" fillId="4" borderId="23" xfId="3" applyFont="1" applyFill="1" applyBorder="1" applyAlignment="1">
      <alignment horizontal="center" vertical="center" wrapText="1"/>
    </xf>
    <xf numFmtId="49" fontId="42" fillId="3" borderId="76" xfId="3" applyNumberFormat="1" applyFont="1" applyFill="1" applyBorder="1" applyAlignment="1">
      <alignment horizontal="left" vertical="center" wrapText="1"/>
    </xf>
    <xf numFmtId="0" fontId="42" fillId="0" borderId="76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4" borderId="1" xfId="3" applyNumberFormat="1" applyFont="1" applyFill="1" applyBorder="1" applyAlignment="1">
      <alignment horizontal="center" vertical="center" wrapText="1"/>
    </xf>
    <xf numFmtId="1" fontId="10" fillId="4" borderId="76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center" vertical="center"/>
    </xf>
    <xf numFmtId="172" fontId="10" fillId="0" borderId="85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23" xfId="3" applyNumberFormat="1" applyFont="1" applyFill="1" applyBorder="1" applyAlignment="1">
      <alignment horizontal="center" vertical="center" wrapText="1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0" fillId="0" borderId="79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23" xfId="3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0" fontId="42" fillId="0" borderId="85" xfId="0" applyFont="1" applyBorder="1" applyAlignment="1">
      <alignment horizontal="left" wrapText="1"/>
    </xf>
    <xf numFmtId="1" fontId="28" fillId="3" borderId="99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 applyProtection="1">
      <alignment horizontal="left" vertical="center" wrapText="1"/>
    </xf>
    <xf numFmtId="167" fontId="28" fillId="3" borderId="1" xfId="0" applyNumberFormat="1" applyFont="1" applyFill="1" applyBorder="1" applyAlignment="1" applyProtection="1">
      <alignment horizontal="center" vertical="center"/>
    </xf>
    <xf numFmtId="167" fontId="28" fillId="4" borderId="0" xfId="3" applyNumberFormat="1" applyFont="1" applyFill="1" applyBorder="1" applyAlignment="1" applyProtection="1">
      <alignment horizontal="center" vertical="center"/>
    </xf>
    <xf numFmtId="49" fontId="42" fillId="3" borderId="85" xfId="3" applyNumberFormat="1" applyFont="1" applyFill="1" applyBorder="1" applyAlignment="1">
      <alignment horizontal="left" vertical="center" wrapText="1"/>
    </xf>
    <xf numFmtId="0" fontId="28" fillId="3" borderId="11" xfId="3" applyFont="1" applyFill="1" applyBorder="1" applyAlignment="1">
      <alignment horizontal="center" vertical="center" wrapText="1"/>
    </xf>
    <xf numFmtId="171" fontId="33" fillId="3" borderId="23" xfId="3" applyNumberFormat="1" applyFont="1" applyFill="1" applyBorder="1" applyAlignment="1" applyProtection="1">
      <alignment horizontal="center" vertical="center"/>
    </xf>
    <xf numFmtId="172" fontId="28" fillId="4" borderId="86" xfId="3" applyNumberFormat="1" applyFont="1" applyFill="1" applyBorder="1" applyAlignment="1" applyProtection="1">
      <alignment horizontal="center" vertical="center"/>
    </xf>
    <xf numFmtId="0" fontId="31" fillId="3" borderId="31" xfId="3" applyFont="1" applyFill="1" applyBorder="1" applyAlignment="1">
      <alignment horizontal="center" vertical="center" wrapText="1"/>
    </xf>
    <xf numFmtId="0" fontId="31" fillId="3" borderId="32" xfId="3" applyFont="1" applyFill="1" applyBorder="1" applyAlignment="1">
      <alignment horizontal="center" vertical="center" wrapText="1"/>
    </xf>
    <xf numFmtId="170" fontId="31" fillId="3" borderId="23" xfId="3" applyNumberFormat="1" applyFont="1" applyFill="1" applyBorder="1" applyAlignment="1" applyProtection="1">
      <alignment horizontal="center" vertical="center"/>
    </xf>
    <xf numFmtId="0" fontId="31" fillId="3" borderId="22" xfId="3" applyFont="1" applyFill="1" applyBorder="1" applyAlignment="1">
      <alignment horizontal="center" vertical="center" wrapText="1"/>
    </xf>
    <xf numFmtId="167" fontId="31" fillId="4" borderId="4" xfId="3" applyNumberFormat="1" applyFont="1" applyFill="1" applyBorder="1" applyAlignment="1">
      <alignment horizontal="center" vertical="center" wrapText="1"/>
    </xf>
    <xf numFmtId="0" fontId="31" fillId="3" borderId="4" xfId="3" applyFont="1" applyFill="1" applyBorder="1" applyAlignment="1">
      <alignment horizontal="center" vertical="center" wrapText="1"/>
    </xf>
    <xf numFmtId="0" fontId="31" fillId="3" borderId="23" xfId="3" applyFont="1" applyFill="1" applyBorder="1" applyAlignment="1">
      <alignment horizontal="center" vertical="center" wrapText="1"/>
    </xf>
    <xf numFmtId="167" fontId="34" fillId="0" borderId="66" xfId="3" applyNumberFormat="1" applyFont="1" applyFill="1" applyBorder="1" applyAlignment="1">
      <alignment horizontal="center" vertical="center" wrapText="1"/>
    </xf>
    <xf numFmtId="0" fontId="32" fillId="4" borderId="0" xfId="3" applyNumberFormat="1" applyFont="1" applyFill="1" applyBorder="1" applyAlignment="1" applyProtection="1">
      <alignment vertical="center"/>
    </xf>
    <xf numFmtId="166" fontId="31" fillId="3" borderId="1" xfId="3" applyNumberFormat="1" applyFont="1" applyFill="1" applyBorder="1" applyAlignment="1">
      <alignment horizontal="center" vertical="center" wrapText="1"/>
    </xf>
    <xf numFmtId="49" fontId="28" fillId="0" borderId="31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6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3" borderId="6" xfId="3" applyNumberFormat="1" applyFont="1" applyFill="1" applyBorder="1" applyAlignment="1">
      <alignment horizontal="center" vertical="center" wrapText="1"/>
    </xf>
    <xf numFmtId="167" fontId="28" fillId="3" borderId="85" xfId="0" applyNumberFormat="1" applyFont="1" applyFill="1" applyBorder="1" applyAlignment="1" applyProtection="1">
      <alignment horizontal="center" vertical="center"/>
    </xf>
    <xf numFmtId="1" fontId="28" fillId="3" borderId="79" xfId="0" applyNumberFormat="1" applyFont="1" applyFill="1" applyBorder="1" applyAlignment="1" applyProtection="1">
      <alignment horizontal="center" vertical="center"/>
    </xf>
    <xf numFmtId="167" fontId="28" fillId="3" borderId="31" xfId="3" applyNumberFormat="1" applyFont="1" applyFill="1" applyBorder="1" applyAlignment="1" applyProtection="1">
      <alignment horizontal="center" vertical="center"/>
    </xf>
    <xf numFmtId="167" fontId="28" fillId="3" borderId="32" xfId="3" applyNumberFormat="1" applyFont="1" applyFill="1" applyBorder="1" applyAlignment="1" applyProtection="1">
      <alignment horizontal="center" vertical="center"/>
    </xf>
    <xf numFmtId="1" fontId="28" fillId="3" borderId="23" xfId="3" applyNumberFormat="1" applyFont="1" applyFill="1" applyBorder="1" applyAlignment="1" applyProtection="1">
      <alignment horizontal="center" vertical="center"/>
    </xf>
    <xf numFmtId="167" fontId="28" fillId="3" borderId="22" xfId="3" applyNumberFormat="1" applyFont="1" applyFill="1" applyBorder="1" applyAlignment="1" applyProtection="1">
      <alignment horizontal="center" vertical="center"/>
    </xf>
    <xf numFmtId="167" fontId="28" fillId="3" borderId="1" xfId="3" applyNumberFormat="1" applyFont="1" applyFill="1" applyBorder="1" applyAlignment="1" applyProtection="1">
      <alignment horizontal="center" vertical="center"/>
    </xf>
    <xf numFmtId="167" fontId="28" fillId="3" borderId="1" xfId="3" applyNumberFormat="1" applyFont="1" applyFill="1" applyBorder="1" applyAlignment="1">
      <alignment horizontal="center" vertical="center" wrapText="1"/>
    </xf>
    <xf numFmtId="1" fontId="28" fillId="3" borderId="1" xfId="3" applyNumberFormat="1" applyFont="1" applyFill="1" applyBorder="1" applyAlignment="1">
      <alignment horizontal="center" vertical="center" wrapText="1"/>
    </xf>
    <xf numFmtId="0" fontId="42" fillId="0" borderId="76" xfId="0" applyFont="1" applyBorder="1" applyAlignment="1">
      <alignment horizontal="left" wrapText="1"/>
    </xf>
    <xf numFmtId="0" fontId="32" fillId="3" borderId="1" xfId="3" applyNumberFormat="1" applyFont="1" applyFill="1" applyBorder="1" applyAlignment="1" applyProtection="1">
      <alignment horizontal="center" vertical="center" wrapText="1"/>
    </xf>
    <xf numFmtId="170" fontId="32" fillId="3" borderId="1" xfId="3" applyNumberFormat="1" applyFont="1" applyFill="1" applyBorder="1" applyAlignment="1" applyProtection="1">
      <alignment horizontal="center" vertical="center" wrapText="1"/>
    </xf>
    <xf numFmtId="167" fontId="28" fillId="3" borderId="107" xfId="0" applyNumberFormat="1" applyFont="1" applyFill="1" applyBorder="1" applyAlignment="1" applyProtection="1">
      <alignment horizontal="center" vertical="center"/>
    </xf>
    <xf numFmtId="1" fontId="28" fillId="3" borderId="107" xfId="0" applyNumberFormat="1" applyFont="1" applyFill="1" applyBorder="1" applyAlignment="1" applyProtection="1">
      <alignment horizontal="center" vertical="center"/>
    </xf>
    <xf numFmtId="167" fontId="28" fillId="3" borderId="52" xfId="3" applyNumberFormat="1" applyFont="1" applyFill="1" applyBorder="1" applyAlignment="1">
      <alignment horizontal="center" vertical="center" wrapText="1"/>
    </xf>
    <xf numFmtId="1" fontId="28" fillId="3" borderId="52" xfId="3" applyNumberFormat="1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 applyProtection="1">
      <alignment horizontal="center" vertical="center"/>
    </xf>
    <xf numFmtId="167" fontId="28" fillId="3" borderId="41" xfId="0" applyNumberFormat="1" applyFont="1" applyFill="1" applyBorder="1" applyAlignment="1" applyProtection="1">
      <alignment horizontal="center" vertical="center"/>
    </xf>
    <xf numFmtId="1" fontId="28" fillId="3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0" fontId="47" fillId="0" borderId="0" xfId="0" applyFont="1" applyFill="1"/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3" borderId="10" xfId="3" applyNumberFormat="1" applyFont="1" applyFill="1" applyBorder="1" applyAlignment="1" applyProtection="1">
      <alignment horizontal="center" vertical="center"/>
    </xf>
    <xf numFmtId="0" fontId="28" fillId="3" borderId="10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3" borderId="66" xfId="3" applyNumberFormat="1" applyFont="1" applyFill="1" applyBorder="1" applyAlignment="1" applyProtection="1">
      <alignment horizontal="center" vertical="center"/>
    </xf>
    <xf numFmtId="1" fontId="28" fillId="3" borderId="66" xfId="3" applyNumberFormat="1" applyFont="1" applyFill="1" applyBorder="1" applyAlignment="1" applyProtection="1">
      <alignment horizontal="center" vertical="center"/>
    </xf>
    <xf numFmtId="1" fontId="28" fillId="4" borderId="70" xfId="3" applyNumberFormat="1" applyFont="1" applyFill="1" applyBorder="1" applyAlignment="1">
      <alignment horizontal="center" vertical="center" wrapText="1"/>
    </xf>
    <xf numFmtId="1" fontId="28" fillId="4" borderId="56" xfId="3" applyNumberFormat="1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1" fontId="28" fillId="4" borderId="51" xfId="3" applyNumberFormat="1" applyFont="1" applyFill="1" applyBorder="1" applyAlignment="1">
      <alignment horizontal="center" vertical="center" wrapText="1"/>
    </xf>
    <xf numFmtId="1" fontId="28" fillId="4" borderId="102" xfId="3" applyNumberFormat="1" applyFont="1" applyFill="1" applyBorder="1" applyAlignment="1">
      <alignment horizontal="center" vertical="center" wrapText="1"/>
    </xf>
    <xf numFmtId="0" fontId="28" fillId="4" borderId="10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70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/>
    </xf>
    <xf numFmtId="0" fontId="28" fillId="4" borderId="70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/>
    </xf>
    <xf numFmtId="1" fontId="28" fillId="3" borderId="0" xfId="3" applyNumberFormat="1" applyFont="1" applyFill="1" applyBorder="1" applyAlignment="1">
      <alignment horizontal="center" vertical="center" wrapText="1"/>
    </xf>
    <xf numFmtId="167" fontId="28" fillId="4" borderId="66" xfId="3" applyNumberFormat="1" applyFont="1" applyFill="1" applyBorder="1" applyAlignment="1" applyProtection="1">
      <alignment horizontal="center" vertical="center"/>
    </xf>
    <xf numFmtId="171" fontId="28" fillId="3" borderId="53" xfId="3" applyNumberFormat="1" applyFont="1" applyFill="1" applyBorder="1" applyAlignment="1" applyProtection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3" borderId="0" xfId="0" applyFont="1" applyFill="1" applyBorder="1" applyAlignment="1" applyProtection="1">
      <alignment horizontal="right" vertical="center"/>
    </xf>
    <xf numFmtId="0" fontId="28" fillId="3" borderId="1" xfId="3" applyFont="1" applyFill="1" applyBorder="1" applyAlignment="1">
      <alignment horizontal="center" vertical="center" wrapText="1"/>
    </xf>
    <xf numFmtId="0" fontId="10" fillId="3" borderId="5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4" borderId="13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3" borderId="1" xfId="0" applyFont="1" applyFill="1" applyBorder="1" applyAlignment="1">
      <alignment horizontal="left" vertical="top" wrapText="1"/>
    </xf>
    <xf numFmtId="0" fontId="28" fillId="0" borderId="11" xfId="3" applyFont="1" applyFill="1" applyBorder="1" applyAlignment="1">
      <alignment horizontal="center" vertical="center" wrapText="1"/>
    </xf>
    <xf numFmtId="49" fontId="28" fillId="0" borderId="7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28" fillId="0" borderId="51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" fontId="28" fillId="0" borderId="102" xfId="3" applyNumberFormat="1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171" fontId="10" fillId="0" borderId="98" xfId="3" applyNumberFormat="1" applyFont="1" applyFill="1" applyBorder="1" applyAlignment="1" applyProtection="1">
      <alignment horizontal="center" vertical="center"/>
    </xf>
    <xf numFmtId="171" fontId="10" fillId="0" borderId="101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100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49" fontId="10" fillId="0" borderId="77" xfId="0" applyNumberFormat="1" applyFont="1" applyFill="1" applyBorder="1" applyAlignment="1">
      <alignment vertical="center" wrapText="1"/>
    </xf>
    <xf numFmtId="49" fontId="10" fillId="0" borderId="77" xfId="3" applyNumberFormat="1" applyFont="1" applyFill="1" applyBorder="1" applyAlignment="1">
      <alignment horizontal="left" vertical="center" wrapText="1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0" xfId="3" applyNumberFormat="1" applyFont="1" applyFill="1" applyBorder="1" applyAlignment="1" applyProtection="1">
      <alignment horizontal="center" vertical="center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49" fontId="28" fillId="0" borderId="77" xfId="3" applyNumberFormat="1" applyFont="1" applyFill="1" applyBorder="1" applyAlignment="1">
      <alignment horizontal="left" vertical="center" wrapText="1"/>
    </xf>
    <xf numFmtId="0" fontId="28" fillId="0" borderId="53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54" xfId="3" applyNumberFormat="1" applyFont="1" applyFill="1" applyBorder="1" applyAlignment="1" applyProtection="1">
      <alignment horizontal="center" vertical="center"/>
    </xf>
    <xf numFmtId="172" fontId="28" fillId="0" borderId="84" xfId="3" applyNumberFormat="1" applyFont="1" applyFill="1" applyBorder="1" applyAlignment="1" applyProtection="1">
      <alignment horizontal="center" vertical="center"/>
    </xf>
    <xf numFmtId="0" fontId="28" fillId="0" borderId="76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0" fontId="28" fillId="0" borderId="23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0" fillId="0" borderId="53" xfId="3" applyFont="1" applyFill="1" applyBorder="1" applyAlignment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/>
    </xf>
    <xf numFmtId="49" fontId="10" fillId="0" borderId="85" xfId="3" applyNumberFormat="1" applyFont="1" applyFill="1" applyBorder="1" applyAlignment="1">
      <alignment horizontal="left" vertical="center" wrapText="1"/>
    </xf>
    <xf numFmtId="171" fontId="33" fillId="0" borderId="23" xfId="3" applyNumberFormat="1" applyFont="1" applyFill="1" applyBorder="1" applyAlignment="1" applyProtection="1">
      <alignment horizontal="center" vertical="center"/>
    </xf>
    <xf numFmtId="172" fontId="28" fillId="0" borderId="86" xfId="3" applyNumberFormat="1" applyFont="1" applyFill="1" applyBorder="1" applyAlignment="1" applyProtection="1">
      <alignment horizontal="center" vertical="center"/>
    </xf>
    <xf numFmtId="0" fontId="28" fillId="0" borderId="79" xfId="3" applyFont="1" applyFill="1" applyBorder="1" applyAlignment="1">
      <alignment horizontal="center" vertical="center" wrapText="1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23" xfId="3" applyNumberFormat="1" applyFont="1" applyFill="1" applyBorder="1" applyAlignment="1" applyProtection="1">
      <alignment horizontal="center" vertical="center"/>
    </xf>
    <xf numFmtId="0" fontId="31" fillId="0" borderId="22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23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54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101" xfId="3" applyFont="1" applyFill="1" applyBorder="1" applyAlignment="1">
      <alignment horizontal="center" vertical="center" wrapText="1"/>
    </xf>
    <xf numFmtId="49" fontId="28" fillId="0" borderId="6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170" fontId="28" fillId="0" borderId="100" xfId="3" applyNumberFormat="1" applyFont="1" applyFill="1" applyBorder="1" applyAlignment="1" applyProtection="1">
      <alignment horizontal="center" vertical="center" wrapText="1"/>
    </xf>
    <xf numFmtId="167" fontId="28" fillId="0" borderId="36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6" xfId="3" applyNumberFormat="1" applyFont="1" applyFill="1" applyBorder="1" applyAlignment="1" applyProtection="1">
      <alignment horizontal="center" vertical="center"/>
    </xf>
    <xf numFmtId="1" fontId="28" fillId="0" borderId="54" xfId="3" applyNumberFormat="1" applyFont="1" applyFill="1" applyBorder="1" applyAlignment="1" applyProtection="1">
      <alignment horizontal="center" vertical="center"/>
    </xf>
    <xf numFmtId="165" fontId="10" fillId="0" borderId="54" xfId="0" applyNumberFormat="1" applyFont="1" applyFill="1" applyBorder="1" applyAlignment="1">
      <alignment horizontal="center" vertical="center" wrapText="1"/>
    </xf>
    <xf numFmtId="49" fontId="28" fillId="0" borderId="6" xfId="3" applyNumberFormat="1" applyFont="1" applyFill="1" applyBorder="1" applyAlignment="1">
      <alignment horizontal="left" vertical="center" wrapText="1"/>
    </xf>
    <xf numFmtId="170" fontId="28" fillId="0" borderId="6" xfId="3" applyNumberFormat="1" applyFont="1" applyFill="1" applyBorder="1" applyAlignment="1" applyProtection="1">
      <alignment horizontal="center" vertical="center"/>
    </xf>
    <xf numFmtId="172" fontId="28" fillId="0" borderId="6" xfId="3" applyNumberFormat="1" applyFont="1" applyFill="1" applyBorder="1" applyAlignment="1" applyProtection="1">
      <alignment horizontal="center" vertical="center"/>
    </xf>
    <xf numFmtId="0" fontId="10" fillId="0" borderId="103" xfId="0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170" fontId="10" fillId="0" borderId="6" xfId="3" applyNumberFormat="1" applyFont="1" applyFill="1" applyBorder="1" applyAlignment="1" applyProtection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49" fontId="28" fillId="0" borderId="98" xfId="3" applyNumberFormat="1" applyFont="1" applyFill="1" applyBorder="1" applyAlignment="1">
      <alignment vertical="center" wrapText="1"/>
    </xf>
    <xf numFmtId="167" fontId="28" fillId="0" borderId="78" xfId="3" applyNumberFormat="1" applyFont="1" applyFill="1" applyBorder="1" applyAlignment="1" applyProtection="1">
      <alignment horizontal="center" vertical="center"/>
    </xf>
    <xf numFmtId="1" fontId="28" fillId="0" borderId="101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0" fontId="10" fillId="0" borderId="104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54" xfId="3" applyNumberFormat="1" applyFont="1" applyFill="1" applyBorder="1" applyAlignment="1" applyProtection="1">
      <alignment horizontal="center" vertical="center"/>
    </xf>
    <xf numFmtId="0" fontId="31" fillId="0" borderId="53" xfId="3" applyFont="1" applyFill="1" applyBorder="1" applyAlignment="1">
      <alignment horizontal="center" vertical="center" wrapText="1"/>
    </xf>
    <xf numFmtId="0" fontId="31" fillId="0" borderId="42" xfId="3" applyFont="1" applyFill="1" applyBorder="1" applyAlignment="1">
      <alignment horizontal="center" vertical="center" wrapText="1"/>
    </xf>
    <xf numFmtId="170" fontId="31" fillId="0" borderId="54" xfId="3" applyNumberFormat="1" applyFont="1" applyFill="1" applyBorder="1" applyAlignment="1" applyProtection="1">
      <alignment vertical="center"/>
    </xf>
    <xf numFmtId="0" fontId="31" fillId="0" borderId="10" xfId="3" applyFont="1" applyFill="1" applyBorder="1" applyAlignment="1">
      <alignment horizontal="center" vertical="center" wrapText="1"/>
    </xf>
    <xf numFmtId="0" fontId="31" fillId="0" borderId="54" xfId="3" applyFont="1" applyFill="1" applyBorder="1" applyAlignment="1">
      <alignment horizontal="center" vertical="center" wrapText="1"/>
    </xf>
    <xf numFmtId="170" fontId="31" fillId="0" borderId="54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77" xfId="0" applyNumberFormat="1" applyFont="1" applyFill="1" applyBorder="1" applyAlignment="1">
      <alignment vertical="center" wrapText="1"/>
    </xf>
    <xf numFmtId="0" fontId="28" fillId="0" borderId="53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54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10" xfId="3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02" xfId="3" applyNumberFormat="1" applyFont="1" applyFill="1" applyBorder="1" applyAlignment="1" applyProtection="1">
      <alignment horizontal="center" vertical="center"/>
    </xf>
    <xf numFmtId="1" fontId="28" fillId="0" borderId="53" xfId="3" applyNumberFormat="1" applyFont="1" applyFill="1" applyBorder="1" applyAlignment="1" applyProtection="1">
      <alignment horizontal="center" vertical="center"/>
    </xf>
    <xf numFmtId="49" fontId="31" fillId="0" borderId="77" xfId="3" applyNumberFormat="1" applyFont="1" applyFill="1" applyBorder="1" applyAlignment="1">
      <alignment horizontal="left" vertical="center" wrapText="1"/>
    </xf>
    <xf numFmtId="0" fontId="28" fillId="0" borderId="105" xfId="0" applyNumberFormat="1" applyFont="1" applyFill="1" applyBorder="1" applyAlignment="1">
      <alignment horizontal="center" vertical="center" wrapText="1"/>
    </xf>
    <xf numFmtId="49" fontId="3" fillId="0" borderId="105" xfId="0" applyNumberFormat="1" applyFont="1" applyFill="1" applyBorder="1" applyAlignment="1">
      <alignment horizontal="center" vertical="center" wrapText="1"/>
    </xf>
    <xf numFmtId="165" fontId="28" fillId="0" borderId="106" xfId="0" applyNumberFormat="1" applyFont="1" applyFill="1" applyBorder="1" applyAlignment="1" applyProtection="1">
      <alignment horizontal="center" vertical="center" wrapText="1"/>
    </xf>
    <xf numFmtId="167" fontId="10" fillId="0" borderId="82" xfId="0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vertical="center"/>
    </xf>
    <xf numFmtId="0" fontId="10" fillId="0" borderId="42" xfId="3" applyNumberFormat="1" applyFont="1" applyFill="1" applyBorder="1" applyAlignment="1" applyProtection="1">
      <alignment vertical="center"/>
    </xf>
    <xf numFmtId="0" fontId="10" fillId="0" borderId="54" xfId="3" applyNumberFormat="1" applyFont="1" applyFill="1" applyBorder="1" applyAlignment="1" applyProtection="1">
      <alignment vertical="center"/>
    </xf>
    <xf numFmtId="0" fontId="10" fillId="0" borderId="53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80" xfId="0" applyNumberFormat="1" applyFont="1" applyFill="1" applyBorder="1" applyAlignment="1">
      <alignment horizontal="center" vertical="center" wrapText="1"/>
    </xf>
    <xf numFmtId="165" fontId="28" fillId="0" borderId="81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1" fontId="35" fillId="0" borderId="54" xfId="3" applyNumberFormat="1" applyFont="1" applyFill="1" applyBorder="1" applyAlignment="1" applyProtection="1">
      <alignment horizontal="center" vertical="center"/>
    </xf>
    <xf numFmtId="172" fontId="10" fillId="0" borderId="84" xfId="3" applyNumberFormat="1" applyFont="1" applyFill="1" applyBorder="1" applyAlignment="1" applyProtection="1">
      <alignment horizontal="center" vertical="center"/>
    </xf>
    <xf numFmtId="0" fontId="28" fillId="0" borderId="99" xfId="3" applyFont="1" applyFill="1" applyBorder="1" applyAlignment="1">
      <alignment horizontal="center" vertical="center" wrapText="1"/>
    </xf>
    <xf numFmtId="0" fontId="28" fillId="0" borderId="100" xfId="3" applyFont="1" applyFill="1" applyBorder="1" applyAlignment="1">
      <alignment horizontal="center" vertical="center" wrapText="1"/>
    </xf>
    <xf numFmtId="167" fontId="10" fillId="0" borderId="100" xfId="3" applyNumberFormat="1" applyFont="1" applyFill="1" applyBorder="1" applyAlignment="1">
      <alignment horizontal="center" vertical="center" wrapText="1"/>
    </xf>
    <xf numFmtId="172" fontId="10" fillId="0" borderId="86" xfId="3" applyNumberFormat="1" applyFont="1" applyFill="1" applyBorder="1" applyAlignment="1" applyProtection="1">
      <alignment horizontal="center" vertical="center"/>
    </xf>
    <xf numFmtId="170" fontId="28" fillId="0" borderId="53" xfId="3" applyNumberFormat="1" applyFont="1" applyFill="1" applyBorder="1" applyAlignment="1" applyProtection="1">
      <alignment horizontal="center" vertical="center"/>
    </xf>
    <xf numFmtId="167" fontId="10" fillId="0" borderId="42" xfId="3" applyNumberFormat="1" applyFont="1" applyFill="1" applyBorder="1" applyAlignment="1">
      <alignment horizontal="center" vertical="center" wrapText="1"/>
    </xf>
    <xf numFmtId="167" fontId="10" fillId="0" borderId="54" xfId="3" applyNumberFormat="1" applyFont="1" applyFill="1" applyBorder="1" applyAlignment="1">
      <alignment horizontal="center" vertical="center" wrapText="1"/>
    </xf>
    <xf numFmtId="170" fontId="28" fillId="0" borderId="10" xfId="3" applyNumberFormat="1" applyFont="1" applyFill="1" applyBorder="1" applyAlignment="1" applyProtection="1">
      <alignment horizontal="center" vertical="center"/>
    </xf>
    <xf numFmtId="0" fontId="28" fillId="0" borderId="10" xfId="3" applyFont="1" applyFill="1" applyBorder="1" applyAlignment="1">
      <alignment horizontal="center" vertical="center" wrapText="1"/>
    </xf>
    <xf numFmtId="0" fontId="10" fillId="0" borderId="79" xfId="3" applyFont="1" applyFill="1" applyBorder="1" applyAlignment="1">
      <alignment horizontal="center" vertical="center" wrapText="1"/>
    </xf>
    <xf numFmtId="167" fontId="28" fillId="0" borderId="55" xfId="3" applyNumberFormat="1" applyFont="1" applyFill="1" applyBorder="1" applyAlignment="1">
      <alignment horizontal="center" vertical="center" wrapText="1"/>
    </xf>
    <xf numFmtId="1" fontId="28" fillId="0" borderId="6" xfId="3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99" xfId="0" applyNumberFormat="1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 applyProtection="1">
      <alignment horizontal="left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23" xfId="0" applyNumberFormat="1" applyFont="1" applyFill="1" applyBorder="1" applyAlignment="1" applyProtection="1">
      <alignment horizontal="center" vertical="center"/>
    </xf>
    <xf numFmtId="167" fontId="28" fillId="0" borderId="85" xfId="0" applyNumberFormat="1" applyFont="1" applyFill="1" applyBorder="1" applyAlignment="1" applyProtection="1">
      <alignment horizontal="center" vertical="center"/>
    </xf>
    <xf numFmtId="1" fontId="28" fillId="0" borderId="79" xfId="0" applyNumberFormat="1" applyFont="1" applyFill="1" applyBorder="1" applyAlignment="1" applyProtection="1">
      <alignment horizontal="center" vertical="center"/>
    </xf>
    <xf numFmtId="167" fontId="28" fillId="0" borderId="31" xfId="3" applyNumberFormat="1" applyFont="1" applyFill="1" applyBorder="1" applyAlignment="1" applyProtection="1">
      <alignment horizontal="center" vertical="center"/>
    </xf>
    <xf numFmtId="167" fontId="28" fillId="0" borderId="32" xfId="3" applyNumberFormat="1" applyFont="1" applyFill="1" applyBorder="1" applyAlignment="1" applyProtection="1">
      <alignment horizontal="center" vertical="center"/>
    </xf>
    <xf numFmtId="1" fontId="28" fillId="0" borderId="23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71" fontId="28" fillId="0" borderId="16" xfId="0" applyNumberFormat="1" applyFont="1" applyFill="1" applyBorder="1" applyAlignment="1" applyProtection="1">
      <alignment horizontal="left" vertical="center" wrapText="1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9" xfId="0" applyNumberFormat="1" applyFont="1" applyFill="1" applyBorder="1" applyAlignment="1" applyProtection="1">
      <alignment horizontal="center" vertical="center"/>
    </xf>
    <xf numFmtId="171" fontId="10" fillId="0" borderId="24" xfId="0" applyNumberFormat="1" applyFont="1" applyFill="1" applyBorder="1" applyAlignment="1" applyProtection="1">
      <alignment horizontal="center" vertical="center"/>
    </xf>
    <xf numFmtId="167" fontId="28" fillId="0" borderId="15" xfId="0" applyNumberFormat="1" applyFont="1" applyFill="1" applyBorder="1" applyAlignment="1" applyProtection="1">
      <alignment horizontal="center" vertical="center"/>
    </xf>
    <xf numFmtId="171" fontId="28" fillId="0" borderId="15" xfId="0" applyNumberFormat="1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top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20" xfId="0" applyFont="1" applyFill="1" applyBorder="1" applyAlignment="1">
      <alignment horizontal="left" vertical="top" wrapText="1"/>
    </xf>
    <xf numFmtId="171" fontId="28" fillId="0" borderId="89" xfId="0" applyNumberFormat="1" applyFont="1" applyFill="1" applyBorder="1" applyAlignment="1" applyProtection="1">
      <alignment horizontal="left" vertical="top" wrapText="1"/>
    </xf>
    <xf numFmtId="171" fontId="10" fillId="0" borderId="26" xfId="0" applyNumberFormat="1" applyFont="1" applyFill="1" applyBorder="1" applyAlignment="1" applyProtection="1">
      <alignment horizontal="center" vertical="center"/>
    </xf>
    <xf numFmtId="171" fontId="10" fillId="0" borderId="27" xfId="0" applyNumberFormat="1" applyFont="1" applyFill="1" applyBorder="1" applyAlignment="1" applyProtection="1">
      <alignment horizontal="center" vertical="center"/>
    </xf>
    <xf numFmtId="171" fontId="10" fillId="0" borderId="29" xfId="0" applyNumberFormat="1" applyFont="1" applyFill="1" applyBorder="1" applyAlignment="1" applyProtection="1">
      <alignment horizontal="center" vertical="center"/>
    </xf>
    <xf numFmtId="167" fontId="28" fillId="0" borderId="88" xfId="0" applyNumberFormat="1" applyFont="1" applyFill="1" applyBorder="1" applyAlignment="1" applyProtection="1">
      <alignment horizontal="center" vertical="center"/>
    </xf>
    <xf numFmtId="171" fontId="28" fillId="0" borderId="88" xfId="0" applyNumberFormat="1" applyFont="1" applyFill="1" applyBorder="1" applyAlignment="1" applyProtection="1">
      <alignment horizontal="center" vertical="center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left" vertical="top" wrapText="1"/>
    </xf>
    <xf numFmtId="171" fontId="28" fillId="0" borderId="28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89" xfId="0" applyFont="1" applyFill="1" applyBorder="1" applyAlignment="1">
      <alignment horizontal="left" vertical="top" wrapText="1"/>
    </xf>
    <xf numFmtId="0" fontId="28" fillId="0" borderId="29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167" fontId="28" fillId="0" borderId="107" xfId="0" applyNumberFormat="1" applyFont="1" applyFill="1" applyBorder="1" applyAlignment="1" applyProtection="1">
      <alignment horizontal="center" vertical="center"/>
    </xf>
    <xf numFmtId="1" fontId="28" fillId="0" borderId="107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2" xfId="3" applyNumberFormat="1" applyFont="1" applyFill="1" applyBorder="1" applyAlignment="1">
      <alignment horizontal="center" vertical="center" wrapText="1"/>
    </xf>
    <xf numFmtId="1" fontId="28" fillId="0" borderId="52" xfId="3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3" borderId="99" xfId="0" applyNumberFormat="1" applyFont="1" applyFill="1" applyBorder="1" applyAlignment="1" applyProtection="1">
      <alignment horizontal="center" vertical="center"/>
    </xf>
    <xf numFmtId="49" fontId="28" fillId="3" borderId="6" xfId="0" applyNumberFormat="1" applyFont="1" applyFill="1" applyBorder="1" applyAlignment="1" applyProtection="1">
      <alignment horizontal="center" vertical="center"/>
    </xf>
    <xf numFmtId="170" fontId="10" fillId="0" borderId="6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108" xfId="0" applyNumberFormat="1" applyFont="1" applyFill="1" applyBorder="1" applyAlignment="1">
      <alignment horizontal="center" vertical="center" wrapText="1"/>
    </xf>
    <xf numFmtId="49" fontId="28" fillId="0" borderId="108" xfId="0" applyNumberFormat="1" applyFont="1" applyFill="1" applyBorder="1" applyAlignment="1">
      <alignment horizontal="center" vertical="center" wrapText="1"/>
    </xf>
    <xf numFmtId="165" fontId="28" fillId="0" borderId="109" xfId="0" applyNumberFormat="1" applyFont="1" applyFill="1" applyBorder="1" applyAlignment="1" applyProtection="1">
      <alignment horizontal="center" vertical="center" wrapText="1"/>
    </xf>
    <xf numFmtId="167" fontId="10" fillId="0" borderId="110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167" fontId="28" fillId="4" borderId="70" xfId="3" applyNumberFormat="1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167" fontId="2" fillId="0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49" fontId="48" fillId="3" borderId="85" xfId="0" applyNumberFormat="1" applyFont="1" applyFill="1" applyBorder="1" applyAlignment="1" applyProtection="1">
      <alignment horizontal="center" vertical="center"/>
    </xf>
    <xf numFmtId="0" fontId="48" fillId="0" borderId="77" xfId="3" applyNumberFormat="1" applyFont="1" applyFill="1" applyBorder="1" applyAlignment="1">
      <alignment horizontal="left" vertical="center" wrapText="1"/>
    </xf>
    <xf numFmtId="0" fontId="48" fillId="0" borderId="53" xfId="3" applyFont="1" applyFill="1" applyBorder="1" applyAlignment="1">
      <alignment horizontal="center" vertical="center" wrapText="1"/>
    </xf>
    <xf numFmtId="0" fontId="48" fillId="0" borderId="1" xfId="3" applyFont="1" applyFill="1" applyBorder="1" applyAlignment="1">
      <alignment horizontal="center" vertical="center" wrapText="1"/>
    </xf>
    <xf numFmtId="0" fontId="48" fillId="0" borderId="41" xfId="3" applyFont="1" applyFill="1" applyBorder="1" applyAlignment="1">
      <alignment horizontal="center" vertical="center" wrapText="1"/>
    </xf>
    <xf numFmtId="171" fontId="48" fillId="0" borderId="54" xfId="3" applyNumberFormat="1" applyFont="1" applyFill="1" applyBorder="1" applyAlignment="1" applyProtection="1">
      <alignment horizontal="center" vertical="center"/>
    </xf>
    <xf numFmtId="172" fontId="48" fillId="0" borderId="84" xfId="3" applyNumberFormat="1" applyFont="1" applyFill="1" applyBorder="1" applyAlignment="1" applyProtection="1">
      <alignment horizontal="center" vertical="center"/>
    </xf>
    <xf numFmtId="0" fontId="48" fillId="0" borderId="76" xfId="3" applyFont="1" applyFill="1" applyBorder="1" applyAlignment="1">
      <alignment horizontal="center" vertical="center" wrapText="1"/>
    </xf>
    <xf numFmtId="0" fontId="48" fillId="0" borderId="54" xfId="3" applyFont="1" applyFill="1" applyBorder="1" applyAlignment="1">
      <alignment horizontal="center" vertical="center" wrapText="1"/>
    </xf>
    <xf numFmtId="0" fontId="49" fillId="0" borderId="53" xfId="3" applyFont="1" applyFill="1" applyBorder="1" applyAlignment="1">
      <alignment horizontal="center" vertical="center" wrapText="1"/>
    </xf>
    <xf numFmtId="0" fontId="49" fillId="0" borderId="42" xfId="3" applyFont="1" applyFill="1" applyBorder="1" applyAlignment="1">
      <alignment horizontal="center" vertical="center" wrapText="1"/>
    </xf>
    <xf numFmtId="170" fontId="49" fillId="0" borderId="54" xfId="3" applyNumberFormat="1" applyFont="1" applyFill="1" applyBorder="1" applyAlignment="1" applyProtection="1">
      <alignment horizontal="center" vertical="center"/>
    </xf>
    <xf numFmtId="0" fontId="49" fillId="0" borderId="1" xfId="3" applyFont="1" applyFill="1" applyBorder="1" applyAlignment="1">
      <alignment horizontal="center" vertical="center" wrapText="1"/>
    </xf>
    <xf numFmtId="0" fontId="49" fillId="0" borderId="10" xfId="3" applyFont="1" applyFill="1" applyBorder="1" applyAlignment="1">
      <alignment horizontal="center" vertical="center" wrapText="1"/>
    </xf>
    <xf numFmtId="0" fontId="49" fillId="0" borderId="54" xfId="3" applyFont="1" applyFill="1" applyBorder="1" applyAlignment="1">
      <alignment horizontal="center" vertical="center" wrapText="1"/>
    </xf>
    <xf numFmtId="170" fontId="50" fillId="0" borderId="0" xfId="3" applyNumberFormat="1" applyFont="1" applyFill="1" applyBorder="1" applyAlignment="1" applyProtection="1">
      <alignment vertical="center"/>
    </xf>
    <xf numFmtId="170" fontId="48" fillId="0" borderId="0" xfId="3" applyNumberFormat="1" applyFont="1" applyFill="1" applyBorder="1" applyAlignment="1" applyProtection="1">
      <alignment vertical="center"/>
    </xf>
    <xf numFmtId="49" fontId="48" fillId="0" borderId="76" xfId="0" applyNumberFormat="1" applyFont="1" applyFill="1" applyBorder="1" applyAlignment="1">
      <alignment vertical="center" wrapText="1"/>
    </xf>
    <xf numFmtId="49" fontId="48" fillId="3" borderId="1" xfId="0" applyNumberFormat="1" applyFont="1" applyFill="1" applyBorder="1" applyAlignment="1" applyProtection="1">
      <alignment horizontal="center" vertical="center"/>
    </xf>
    <xf numFmtId="49" fontId="48" fillId="0" borderId="84" xfId="3" applyNumberFormat="1" applyFont="1" applyFill="1" applyBorder="1" applyAlignment="1">
      <alignment horizontal="left" vertical="center" wrapText="1"/>
    </xf>
    <xf numFmtId="166" fontId="49" fillId="0" borderId="54" xfId="3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 applyProtection="1">
      <alignment horizontal="center" vertical="center"/>
    </xf>
    <xf numFmtId="172" fontId="10" fillId="0" borderId="6" xfId="3" applyNumberFormat="1" applyFont="1" applyFill="1" applyBorder="1" applyAlignment="1" applyProtection="1">
      <alignment horizontal="center" vertical="center"/>
    </xf>
    <xf numFmtId="171" fontId="51" fillId="0" borderId="1" xfId="3" applyNumberFormat="1" applyFont="1" applyFill="1" applyBorder="1" applyAlignment="1" applyProtection="1">
      <alignment horizontal="left" vertical="center"/>
    </xf>
    <xf numFmtId="49" fontId="48" fillId="0" borderId="1" xfId="3" applyNumberFormat="1" applyFont="1" applyFill="1" applyBorder="1" applyAlignment="1">
      <alignment vertical="center" wrapText="1"/>
    </xf>
    <xf numFmtId="49" fontId="48" fillId="0" borderId="41" xfId="3" applyNumberFormat="1" applyFont="1" applyFill="1" applyBorder="1" applyAlignment="1">
      <alignment vertical="center" wrapText="1"/>
    </xf>
    <xf numFmtId="49" fontId="48" fillId="0" borderId="76" xfId="3" applyNumberFormat="1" applyFont="1" applyFill="1" applyBorder="1" applyAlignment="1">
      <alignment horizontal="left" vertical="center" wrapText="1"/>
    </xf>
    <xf numFmtId="49" fontId="51" fillId="0" borderId="77" xfId="3" applyNumberFormat="1" applyFont="1" applyFill="1" applyBorder="1" applyAlignment="1">
      <alignment vertical="center" wrapText="1"/>
    </xf>
    <xf numFmtId="49" fontId="48" fillId="0" borderId="77" xfId="0" applyNumberFormat="1" applyFont="1" applyFill="1" applyBorder="1" applyAlignment="1">
      <alignment vertical="center" wrapText="1"/>
    </xf>
    <xf numFmtId="49" fontId="48" fillId="0" borderId="77" xfId="3" applyNumberFormat="1" applyFont="1" applyFill="1" applyBorder="1" applyAlignment="1">
      <alignment horizontal="left" vertical="center" wrapText="1"/>
    </xf>
    <xf numFmtId="0" fontId="51" fillId="0" borderId="77" xfId="3" applyNumberFormat="1" applyFont="1" applyFill="1" applyBorder="1" applyAlignment="1">
      <alignment horizontal="left" vertical="center" wrapText="1"/>
    </xf>
    <xf numFmtId="0" fontId="48" fillId="0" borderId="10" xfId="3" applyFont="1" applyFill="1" applyBorder="1" applyAlignment="1">
      <alignment horizontal="center" vertical="center" wrapText="1"/>
    </xf>
    <xf numFmtId="172" fontId="48" fillId="0" borderId="42" xfId="3" applyNumberFormat="1" applyFont="1" applyFill="1" applyBorder="1" applyAlignment="1" applyProtection="1">
      <alignment horizontal="center" vertical="center"/>
    </xf>
    <xf numFmtId="0" fontId="48" fillId="0" borderId="101" xfId="3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horizontal="center" vertical="center" wrapText="1"/>
    </xf>
    <xf numFmtId="0" fontId="48" fillId="0" borderId="100" xfId="3" applyFont="1" applyFill="1" applyBorder="1" applyAlignment="1">
      <alignment horizontal="center" vertical="center" wrapText="1"/>
    </xf>
    <xf numFmtId="0" fontId="49" fillId="0" borderId="35" xfId="3" applyFont="1" applyFill="1" applyBorder="1" applyAlignment="1">
      <alignment horizontal="center" vertical="center" wrapText="1"/>
    </xf>
    <xf numFmtId="0" fontId="49" fillId="0" borderId="36" xfId="3" applyFont="1" applyFill="1" applyBorder="1" applyAlignment="1">
      <alignment horizontal="center" vertical="center" wrapText="1"/>
    </xf>
    <xf numFmtId="166" fontId="49" fillId="0" borderId="41" xfId="3" applyNumberFormat="1" applyFont="1" applyFill="1" applyBorder="1" applyAlignment="1" applyProtection="1">
      <alignment horizontal="center" vertical="center"/>
    </xf>
    <xf numFmtId="0" fontId="49" fillId="0" borderId="34" xfId="3" applyFont="1" applyFill="1" applyBorder="1" applyAlignment="1">
      <alignment horizontal="center" vertical="center" wrapText="1"/>
    </xf>
    <xf numFmtId="0" fontId="48" fillId="0" borderId="36" xfId="3" applyNumberFormat="1" applyFont="1" applyFill="1" applyBorder="1" applyAlignment="1">
      <alignment horizontal="left" vertical="center" wrapText="1"/>
    </xf>
    <xf numFmtId="171" fontId="48" fillId="0" borderId="1" xfId="3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center" wrapText="1"/>
    </xf>
    <xf numFmtId="0" fontId="28" fillId="0" borderId="99" xfId="3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167" fontId="2" fillId="0" borderId="41" xfId="0" applyNumberFormat="1" applyFont="1" applyFill="1" applyBorder="1" applyAlignment="1">
      <alignment horizontal="center" vertical="center"/>
    </xf>
    <xf numFmtId="49" fontId="42" fillId="0" borderId="1" xfId="3" applyNumberFormat="1" applyFont="1" applyFill="1" applyBorder="1" applyAlignment="1">
      <alignment vertical="center" wrapText="1"/>
    </xf>
    <xf numFmtId="49" fontId="42" fillId="0" borderId="77" xfId="0" applyNumberFormat="1" applyFont="1" applyFill="1" applyBorder="1" applyAlignment="1">
      <alignment vertical="center" wrapText="1"/>
    </xf>
    <xf numFmtId="49" fontId="42" fillId="0" borderId="77" xfId="3" applyNumberFormat="1" applyFont="1" applyFill="1" applyBorder="1" applyAlignment="1">
      <alignment horizontal="left" vertical="center" wrapText="1"/>
    </xf>
    <xf numFmtId="0" fontId="40" fillId="4" borderId="6" xfId="3" applyFont="1" applyFill="1" applyBorder="1" applyAlignment="1">
      <alignment horizontal="left" vertical="center" wrapText="1"/>
    </xf>
    <xf numFmtId="0" fontId="42" fillId="0" borderId="8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40" fillId="0" borderId="77" xfId="0" applyFont="1" applyFill="1" applyBorder="1" applyAlignment="1">
      <alignment wrapText="1"/>
    </xf>
    <xf numFmtId="0" fontId="42" fillId="0" borderId="14" xfId="0" applyFont="1" applyFill="1" applyBorder="1" applyAlignment="1">
      <alignment horizontal="left" wrapText="1"/>
    </xf>
    <xf numFmtId="0" fontId="42" fillId="0" borderId="76" xfId="0" applyFont="1" applyFill="1" applyBorder="1" applyAlignment="1">
      <alignment horizontal="left" wrapText="1"/>
    </xf>
    <xf numFmtId="0" fontId="42" fillId="0" borderId="77" xfId="3" applyNumberFormat="1" applyFont="1" applyFill="1" applyBorder="1" applyAlignment="1">
      <alignment horizontal="left" vertical="center" wrapText="1"/>
    </xf>
    <xf numFmtId="167" fontId="2" fillId="0" borderId="1" xfId="2" applyNumberFormat="1" applyFont="1" applyFill="1" applyBorder="1" applyAlignment="1" applyProtection="1">
      <alignment horizontal="center" vertical="center"/>
    </xf>
    <xf numFmtId="0" fontId="53" fillId="0" borderId="0" xfId="4" applyFont="1" applyFill="1" applyBorder="1"/>
    <xf numFmtId="49" fontId="53" fillId="0" borderId="0" xfId="4" applyNumberFormat="1" applyFont="1" applyFill="1" applyBorder="1"/>
    <xf numFmtId="49" fontId="54" fillId="0" borderId="0" xfId="4" applyNumberFormat="1" applyFont="1" applyFill="1" applyBorder="1"/>
    <xf numFmtId="0" fontId="54" fillId="0" borderId="0" xfId="4" applyFont="1" applyFill="1" applyBorder="1"/>
    <xf numFmtId="0" fontId="54" fillId="0" borderId="0" xfId="4" applyFont="1" applyFill="1" applyBorder="1" applyAlignment="1">
      <alignment horizontal="center"/>
    </xf>
    <xf numFmtId="49" fontId="54" fillId="0" borderId="0" xfId="4" applyNumberFormat="1" applyFont="1" applyFill="1" applyBorder="1" applyAlignment="1">
      <alignment wrapText="1"/>
    </xf>
    <xf numFmtId="0" fontId="55" fillId="0" borderId="0" xfId="4" applyFont="1" applyFill="1" applyBorder="1" applyAlignment="1">
      <alignment horizontal="center" vertical="center" wrapText="1" shrinkToFit="1"/>
    </xf>
    <xf numFmtId="0" fontId="56" fillId="0" borderId="0" xfId="4" applyFont="1" applyFill="1" applyBorder="1" applyAlignment="1">
      <alignment horizontal="center" vertical="center" wrapText="1" shrinkToFit="1"/>
    </xf>
    <xf numFmtId="49" fontId="52" fillId="0" borderId="0" xfId="4" applyNumberFormat="1" applyFont="1" applyFill="1" applyBorder="1" applyAlignment="1">
      <alignment horizontal="center"/>
    </xf>
    <xf numFmtId="49" fontId="13" fillId="0" borderId="0" xfId="4" applyNumberFormat="1" applyFont="1" applyFill="1" applyBorder="1" applyAlignment="1">
      <alignment horizont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49" fontId="10" fillId="0" borderId="77" xfId="0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/>
    </xf>
    <xf numFmtId="0" fontId="28" fillId="0" borderId="77" xfId="3" applyNumberFormat="1" applyFont="1" applyFill="1" applyBorder="1" applyAlignment="1">
      <alignment horizontal="left" vertical="center" wrapText="1"/>
    </xf>
    <xf numFmtId="0" fontId="10" fillId="0" borderId="77" xfId="3" applyNumberFormat="1" applyFont="1" applyFill="1" applyBorder="1" applyAlignment="1">
      <alignment horizontal="left" vertical="center" wrapText="1"/>
    </xf>
    <xf numFmtId="49" fontId="28" fillId="0" borderId="77" xfId="3" applyNumberFormat="1" applyFont="1" applyFill="1" applyBorder="1" applyAlignment="1">
      <alignment vertical="center" wrapText="1"/>
    </xf>
    <xf numFmtId="166" fontId="31" fillId="0" borderId="54" xfId="3" applyNumberFormat="1" applyFont="1" applyFill="1" applyBorder="1" applyAlignment="1" applyProtection="1">
      <alignment horizontal="center" vertical="center"/>
    </xf>
    <xf numFmtId="172" fontId="10" fillId="0" borderId="42" xfId="3" applyNumberFormat="1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>
      <alignment wrapText="1"/>
    </xf>
    <xf numFmtId="49" fontId="28" fillId="0" borderId="98" xfId="3" applyNumberFormat="1" applyFont="1" applyFill="1" applyBorder="1" applyAlignment="1">
      <alignment horizontal="left" vertical="center" wrapText="1"/>
    </xf>
    <xf numFmtId="170" fontId="28" fillId="0" borderId="100" xfId="3" applyNumberFormat="1" applyFont="1" applyFill="1" applyBorder="1" applyAlignment="1" applyProtection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0" borderId="1" xfId="0" applyFont="1" applyFill="1" applyBorder="1" applyAlignment="1">
      <alignment horizontal="left" wrapText="1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 wrapText="1"/>
    </xf>
    <xf numFmtId="167" fontId="3" fillId="0" borderId="68" xfId="0" applyNumberFormat="1" applyFont="1" applyFill="1" applyBorder="1" applyAlignment="1" applyProtection="1">
      <alignment horizontal="center" vertical="center"/>
    </xf>
    <xf numFmtId="167" fontId="3" fillId="0" borderId="68" xfId="0" applyNumberFormat="1" applyFont="1" applyFill="1" applyBorder="1" applyAlignment="1">
      <alignment horizontal="center"/>
    </xf>
    <xf numFmtId="0" fontId="2" fillId="0" borderId="68" xfId="0" applyFont="1" applyFill="1" applyBorder="1"/>
    <xf numFmtId="167" fontId="2" fillId="0" borderId="68" xfId="0" applyNumberFormat="1" applyFont="1" applyFill="1" applyBorder="1"/>
    <xf numFmtId="0" fontId="2" fillId="0" borderId="97" xfId="0" applyFont="1" applyFill="1" applyBorder="1"/>
    <xf numFmtId="0" fontId="28" fillId="0" borderId="0" xfId="0" applyFont="1" applyFill="1" applyBorder="1" applyAlignment="1" applyProtection="1">
      <alignment horizontal="right" vertical="center"/>
    </xf>
    <xf numFmtId="170" fontId="32" fillId="6" borderId="0" xfId="3" applyNumberFormat="1" applyFont="1" applyFill="1" applyBorder="1" applyAlignment="1" applyProtection="1">
      <alignment vertical="center"/>
    </xf>
    <xf numFmtId="170" fontId="10" fillId="6" borderId="0" xfId="3" applyNumberFormat="1" applyFont="1" applyFill="1" applyBorder="1" applyAlignment="1" applyProtection="1">
      <alignment vertical="center"/>
    </xf>
    <xf numFmtId="170" fontId="31" fillId="6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170" fontId="39" fillId="0" borderId="0" xfId="3" applyNumberFormat="1" applyFont="1" applyFill="1" applyBorder="1" applyAlignment="1" applyProtection="1">
      <alignment vertical="center"/>
    </xf>
    <xf numFmtId="0" fontId="45" fillId="2" borderId="0" xfId="0" applyFont="1" applyFill="1"/>
    <xf numFmtId="0" fontId="57" fillId="0" borderId="1" xfId="0" applyFont="1" applyFill="1" applyBorder="1"/>
    <xf numFmtId="0" fontId="44" fillId="2" borderId="0" xfId="0" applyFont="1" applyFill="1"/>
    <xf numFmtId="0" fontId="47" fillId="0" borderId="0" xfId="0" applyFont="1" applyFill="1" applyBorder="1"/>
    <xf numFmtId="166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Fill="1" applyBorder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Fill="1"/>
    <xf numFmtId="167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9" fillId="8" borderId="0" xfId="4" applyNumberFormat="1" applyFont="1" applyFill="1" applyBorder="1"/>
    <xf numFmtId="0" fontId="59" fillId="8" borderId="0" xfId="4" applyNumberFormat="1" applyFont="1" applyFill="1" applyBorder="1" applyAlignment="1">
      <alignment horizontal="center"/>
    </xf>
    <xf numFmtId="0" fontId="59" fillId="8" borderId="0" xfId="4" applyNumberFormat="1" applyFont="1" applyFill="1" applyBorder="1" applyAlignment="1">
      <alignment wrapText="1"/>
    </xf>
    <xf numFmtId="0" fontId="53" fillId="8" borderId="0" xfId="4" applyFont="1" applyFill="1" applyBorder="1"/>
    <xf numFmtId="167" fontId="59" fillId="8" borderId="0" xfId="4" applyNumberFormat="1" applyFont="1" applyFill="1" applyBorder="1" applyAlignment="1">
      <alignment horizontal="center"/>
    </xf>
    <xf numFmtId="0" fontId="60" fillId="8" borderId="0" xfId="4" applyFont="1" applyFill="1" applyBorder="1"/>
    <xf numFmtId="49" fontId="52" fillId="8" borderId="0" xfId="4" applyNumberFormat="1" applyFont="1" applyFill="1" applyBorder="1" applyAlignment="1"/>
    <xf numFmtId="49" fontId="53" fillId="8" borderId="0" xfId="4" applyNumberFormat="1" applyFont="1" applyFill="1" applyBorder="1"/>
    <xf numFmtId="0" fontId="53" fillId="8" borderId="0" xfId="4" applyNumberFormat="1" applyFont="1" applyFill="1" applyBorder="1"/>
    <xf numFmtId="0" fontId="53" fillId="8" borderId="0" xfId="4" applyNumberFormat="1" applyFont="1" applyFill="1" applyBorder="1" applyAlignment="1">
      <alignment horizontal="center"/>
    </xf>
    <xf numFmtId="0" fontId="59" fillId="6" borderId="0" xfId="4" applyNumberFormat="1" applyFont="1" applyFill="1" applyBorder="1"/>
    <xf numFmtId="0" fontId="59" fillId="6" borderId="0" xfId="4" applyNumberFormat="1" applyFont="1" applyFill="1" applyBorder="1" applyAlignment="1">
      <alignment horizontal="center"/>
    </xf>
    <xf numFmtId="0" fontId="59" fillId="6" borderId="0" xfId="4" applyNumberFormat="1" applyFont="1" applyFill="1" applyBorder="1" applyAlignment="1">
      <alignment wrapText="1"/>
    </xf>
    <xf numFmtId="0" fontId="53" fillId="6" borderId="0" xfId="4" applyFont="1" applyFill="1" applyBorder="1"/>
    <xf numFmtId="49" fontId="53" fillId="6" borderId="0" xfId="4" applyNumberFormat="1" applyFont="1" applyFill="1" applyBorder="1"/>
    <xf numFmtId="0" fontId="53" fillId="6" borderId="0" xfId="4" applyNumberFormat="1" applyFont="1" applyFill="1" applyBorder="1"/>
    <xf numFmtId="0" fontId="53" fillId="6" borderId="0" xfId="4" applyNumberFormat="1" applyFont="1" applyFill="1" applyBorder="1" applyAlignment="1">
      <alignment horizontal="center"/>
    </xf>
    <xf numFmtId="0" fontId="53" fillId="6" borderId="0" xfId="4" applyNumberFormat="1" applyFont="1" applyFill="1" applyBorder="1" applyAlignment="1">
      <alignment horizontal="left"/>
    </xf>
    <xf numFmtId="0" fontId="60" fillId="6" borderId="0" xfId="4" applyFont="1" applyFill="1" applyBorder="1"/>
    <xf numFmtId="0" fontId="58" fillId="6" borderId="0" xfId="4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166" fontId="10" fillId="0" borderId="1" xfId="2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61" fillId="0" borderId="0" xfId="0" applyFont="1" applyFill="1"/>
    <xf numFmtId="0" fontId="62" fillId="0" borderId="0" xfId="0" applyFont="1" applyFill="1"/>
    <xf numFmtId="0" fontId="62" fillId="0" borderId="1" xfId="0" applyFont="1" applyFill="1" applyBorder="1"/>
    <xf numFmtId="0" fontId="10" fillId="0" borderId="1" xfId="0" applyFont="1" applyFill="1" applyBorder="1" applyAlignment="1">
      <alignment horizontal="center"/>
    </xf>
    <xf numFmtId="167" fontId="62" fillId="0" borderId="1" xfId="0" applyNumberFormat="1" applyFont="1" applyFill="1" applyBorder="1"/>
    <xf numFmtId="166" fontId="62" fillId="0" borderId="1" xfId="0" applyNumberFormat="1" applyFont="1" applyFill="1" applyBorder="1"/>
    <xf numFmtId="0" fontId="10" fillId="0" borderId="0" xfId="0" applyFont="1" applyFill="1" applyAlignment="1">
      <alignment vertical="center"/>
    </xf>
    <xf numFmtId="0" fontId="10" fillId="0" borderId="7" xfId="0" applyFont="1" applyFill="1" applyBorder="1" applyAlignment="1">
      <alignment vertical="center"/>
    </xf>
    <xf numFmtId="0" fontId="63" fillId="0" borderId="0" xfId="0" applyFont="1" applyFill="1"/>
    <xf numFmtId="0" fontId="63" fillId="0" borderId="1" xfId="0" applyFont="1" applyFill="1" applyBorder="1"/>
    <xf numFmtId="167" fontId="63" fillId="0" borderId="1" xfId="0" applyNumberFormat="1" applyFont="1" applyFill="1" applyBorder="1"/>
    <xf numFmtId="0" fontId="64" fillId="0" borderId="1" xfId="0" applyFont="1" applyFill="1" applyBorder="1"/>
    <xf numFmtId="166" fontId="61" fillId="0" borderId="0" xfId="0" applyNumberFormat="1" applyFont="1" applyFill="1"/>
    <xf numFmtId="0" fontId="42" fillId="0" borderId="0" xfId="0" applyFont="1" applyFill="1"/>
    <xf numFmtId="0" fontId="28" fillId="0" borderId="1" xfId="0" applyFont="1" applyFill="1" applyBorder="1" applyAlignment="1">
      <alignment horizontal="left" wrapText="1"/>
    </xf>
    <xf numFmtId="0" fontId="61" fillId="0" borderId="1" xfId="0" applyFont="1" applyFill="1" applyBorder="1"/>
    <xf numFmtId="0" fontId="62" fillId="5" borderId="0" xfId="0" applyFont="1" applyFill="1"/>
    <xf numFmtId="0" fontId="62" fillId="5" borderId="1" xfId="0" applyFont="1" applyFill="1" applyBorder="1"/>
    <xf numFmtId="167" fontId="62" fillId="5" borderId="1" xfId="0" applyNumberFormat="1" applyFont="1" applyFill="1" applyBorder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wrapText="1"/>
    </xf>
    <xf numFmtId="0" fontId="64" fillId="5" borderId="1" xfId="0" applyFont="1" applyFill="1" applyBorder="1"/>
    <xf numFmtId="0" fontId="61" fillId="5" borderId="1" xfId="0" applyFont="1" applyFill="1" applyBorder="1"/>
    <xf numFmtId="0" fontId="61" fillId="5" borderId="0" xfId="0" applyFont="1" applyFill="1"/>
    <xf numFmtId="0" fontId="10" fillId="5" borderId="0" xfId="0" applyFont="1" applyFill="1"/>
    <xf numFmtId="167" fontId="61" fillId="0" borderId="0" xfId="0" applyNumberFormat="1" applyFont="1" applyFill="1"/>
    <xf numFmtId="167" fontId="10" fillId="0" borderId="10" xfId="0" applyNumberFormat="1" applyFont="1" applyFill="1" applyBorder="1" applyAlignment="1">
      <alignment horizontal="center" vertical="center"/>
    </xf>
    <xf numFmtId="0" fontId="62" fillId="0" borderId="0" xfId="0" applyFont="1"/>
    <xf numFmtId="167" fontId="62" fillId="0" borderId="0" xfId="0" applyNumberFormat="1" applyFont="1"/>
    <xf numFmtId="0" fontId="10" fillId="2" borderId="0" xfId="0" applyFont="1" applyFill="1"/>
    <xf numFmtId="166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61" fillId="0" borderId="13" xfId="0" applyFont="1" applyFill="1" applyBorder="1"/>
    <xf numFmtId="167" fontId="10" fillId="0" borderId="1" xfId="0" applyNumberFormat="1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165" fontId="28" fillId="0" borderId="3" xfId="0" applyNumberFormat="1" applyFont="1" applyFill="1" applyBorder="1" applyAlignment="1" applyProtection="1">
      <alignment horizontal="center" vertical="center"/>
    </xf>
    <xf numFmtId="166" fontId="28" fillId="0" borderId="3" xfId="0" applyNumberFormat="1" applyFont="1" applyFill="1" applyBorder="1" applyAlignment="1" applyProtection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167" fontId="62" fillId="0" borderId="0" xfId="0" applyNumberFormat="1" applyFont="1" applyFill="1"/>
    <xf numFmtId="166" fontId="10" fillId="0" borderId="1" xfId="0" applyNumberFormat="1" applyFont="1" applyFill="1" applyBorder="1" applyAlignment="1">
      <alignment horizontal="center" vertical="center"/>
    </xf>
    <xf numFmtId="167" fontId="10" fillId="0" borderId="29" xfId="0" applyNumberFormat="1" applyFont="1" applyFill="1" applyBorder="1" applyAlignment="1">
      <alignment horizontal="center" vertical="center"/>
    </xf>
    <xf numFmtId="167" fontId="10" fillId="0" borderId="11" xfId="0" applyNumberFormat="1" applyFont="1" applyFill="1" applyBorder="1" applyAlignment="1">
      <alignment horizontal="center" vertical="center"/>
    </xf>
    <xf numFmtId="0" fontId="65" fillId="0" borderId="0" xfId="0" applyFont="1" applyFill="1"/>
    <xf numFmtId="167" fontId="10" fillId="0" borderId="1" xfId="0" applyNumberFormat="1" applyFont="1" applyFill="1" applyBorder="1" applyAlignment="1">
      <alignment horizontal="center"/>
    </xf>
    <xf numFmtId="167" fontId="10" fillId="0" borderId="41" xfId="0" applyNumberFormat="1" applyFont="1" applyFill="1" applyBorder="1" applyAlignment="1">
      <alignment horizontal="center" vertical="center"/>
    </xf>
    <xf numFmtId="166" fontId="10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61" fillId="0" borderId="0" xfId="0" applyFont="1" applyFill="1" applyBorder="1"/>
    <xf numFmtId="167" fontId="10" fillId="0" borderId="3" xfId="0" applyNumberFormat="1" applyFont="1" applyFill="1" applyBorder="1"/>
    <xf numFmtId="0" fontId="17" fillId="0" borderId="0" xfId="0" applyFont="1" applyFill="1" applyAlignment="1">
      <alignment horizontal="left" wrapText="1"/>
    </xf>
    <xf numFmtId="0" fontId="10" fillId="0" borderId="59" xfId="0" applyFont="1" applyFill="1" applyBorder="1"/>
    <xf numFmtId="0" fontId="10" fillId="0" borderId="1" xfId="0" applyFont="1" applyFill="1" applyBorder="1"/>
    <xf numFmtId="0" fontId="2" fillId="0" borderId="59" xfId="0" applyFont="1" applyFill="1" applyBorder="1"/>
    <xf numFmtId="0" fontId="10" fillId="0" borderId="27" xfId="0" applyFont="1" applyBorder="1"/>
    <xf numFmtId="0" fontId="10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7" fontId="2" fillId="0" borderId="41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6" fontId="2" fillId="0" borderId="41" xfId="2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center"/>
    </xf>
    <xf numFmtId="167" fontId="2" fillId="0" borderId="41" xfId="0" applyNumberFormat="1" applyFont="1" applyFill="1" applyBorder="1" applyAlignment="1">
      <alignment horizontal="center"/>
    </xf>
    <xf numFmtId="167" fontId="2" fillId="0" borderId="4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 wrapText="1"/>
    </xf>
    <xf numFmtId="167" fontId="3" fillId="0" borderId="59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7" fontId="2" fillId="0" borderId="19" xfId="0" applyNumberFormat="1" applyFont="1" applyFill="1" applyBorder="1" applyAlignment="1">
      <alignment horizontal="center" vertical="center"/>
    </xf>
    <xf numFmtId="167" fontId="2" fillId="0" borderId="20" xfId="0" applyNumberFormat="1" applyFont="1" applyFill="1" applyBorder="1" applyAlignment="1">
      <alignment horizontal="center" vertical="center"/>
    </xf>
    <xf numFmtId="166" fontId="2" fillId="0" borderId="53" xfId="2" applyNumberFormat="1" applyFont="1" applyFill="1" applyBorder="1" applyAlignment="1" applyProtection="1">
      <alignment horizontal="center" vertical="center"/>
    </xf>
    <xf numFmtId="167" fontId="2" fillId="0" borderId="54" xfId="0" applyNumberFormat="1" applyFont="1" applyFill="1" applyBorder="1" applyAlignment="1">
      <alignment horizontal="center" vertical="center"/>
    </xf>
    <xf numFmtId="167" fontId="2" fillId="0" borderId="53" xfId="0" applyNumberFormat="1" applyFont="1" applyFill="1" applyBorder="1" applyAlignment="1">
      <alignment horizontal="center" vertical="center"/>
    </xf>
    <xf numFmtId="167" fontId="2" fillId="0" borderId="22" xfId="0" applyNumberFormat="1" applyFont="1" applyFill="1" applyBorder="1" applyAlignment="1">
      <alignment horizontal="center" vertical="center"/>
    </xf>
    <xf numFmtId="167" fontId="2" fillId="0" borderId="23" xfId="0" applyNumberFormat="1" applyFont="1" applyFill="1" applyBorder="1" applyAlignment="1">
      <alignment horizontal="center" vertical="center"/>
    </xf>
    <xf numFmtId="166" fontId="2" fillId="0" borderId="53" xfId="0" applyNumberFormat="1" applyFont="1" applyFill="1" applyBorder="1" applyAlignment="1">
      <alignment horizontal="center" wrapText="1"/>
    </xf>
    <xf numFmtId="167" fontId="2" fillId="0" borderId="54" xfId="0" applyNumberFormat="1" applyFont="1" applyFill="1" applyBorder="1" applyAlignment="1">
      <alignment horizontal="center" wrapText="1"/>
    </xf>
    <xf numFmtId="0" fontId="2" fillId="0" borderId="54" xfId="0" applyFont="1" applyFill="1" applyBorder="1" applyAlignment="1">
      <alignment horizontal="center" wrapText="1"/>
    </xf>
    <xf numFmtId="167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6" fontId="3" fillId="0" borderId="3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wrapText="1"/>
    </xf>
    <xf numFmtId="169" fontId="3" fillId="0" borderId="0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 wrapText="1"/>
    </xf>
    <xf numFmtId="166" fontId="3" fillId="0" borderId="68" xfId="0" applyNumberFormat="1" applyFont="1" applyFill="1" applyBorder="1" applyAlignment="1">
      <alignment horizontal="center" wrapText="1"/>
    </xf>
    <xf numFmtId="169" fontId="3" fillId="0" borderId="68" xfId="0" applyNumberFormat="1" applyFont="1" applyFill="1" applyBorder="1" applyAlignment="1">
      <alignment horizontal="center" wrapText="1"/>
    </xf>
    <xf numFmtId="0" fontId="2" fillId="0" borderId="111" xfId="0" applyFont="1" applyFill="1" applyBorder="1" applyAlignment="1">
      <alignment horizontal="center" vertical="center"/>
    </xf>
    <xf numFmtId="167" fontId="2" fillId="0" borderId="68" xfId="0" applyNumberFormat="1" applyFont="1" applyFill="1" applyBorder="1" applyAlignment="1">
      <alignment horizontal="center" vertical="center"/>
    </xf>
    <xf numFmtId="169" fontId="3" fillId="0" borderId="97" xfId="0" applyNumberFormat="1" applyFont="1" applyFill="1" applyBorder="1" applyAlignment="1">
      <alignment horizontal="center" wrapText="1"/>
    </xf>
    <xf numFmtId="167" fontId="2" fillId="0" borderId="97" xfId="0" applyNumberFormat="1" applyFont="1" applyFill="1" applyBorder="1" applyAlignment="1">
      <alignment horizontal="center" vertical="center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1" xfId="3" applyFont="1" applyFill="1" applyBorder="1" applyAlignment="1">
      <alignment horizontal="center" vertical="center" wrapText="1"/>
    </xf>
    <xf numFmtId="0" fontId="28" fillId="9" borderId="0" xfId="0" applyFont="1" applyFill="1" applyBorder="1" applyAlignment="1" applyProtection="1">
      <alignment horizontal="right" vertical="center"/>
    </xf>
    <xf numFmtId="170" fontId="10" fillId="9" borderId="0" xfId="3" applyNumberFormat="1" applyFont="1" applyFill="1" applyBorder="1" applyAlignment="1" applyProtection="1">
      <alignment vertical="center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49" fontId="10" fillId="0" borderId="21" xfId="3" applyNumberFormat="1" applyFont="1" applyFill="1" applyBorder="1" applyAlignment="1">
      <alignment horizontal="left" vertical="center" wrapText="1"/>
    </xf>
    <xf numFmtId="165" fontId="28" fillId="0" borderId="54" xfId="0" applyNumberFormat="1" applyFont="1" applyFill="1" applyBorder="1" applyAlignment="1">
      <alignment horizontal="center" vertical="center" wrapText="1"/>
    </xf>
    <xf numFmtId="172" fontId="10" fillId="0" borderId="36" xfId="3" applyNumberFormat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>
      <alignment horizontal="left" wrapText="1"/>
    </xf>
    <xf numFmtId="170" fontId="31" fillId="0" borderId="52" xfId="3" applyNumberFormat="1" applyFont="1" applyFill="1" applyBorder="1" applyAlignment="1" applyProtection="1">
      <alignment vertical="center"/>
    </xf>
    <xf numFmtId="171" fontId="28" fillId="0" borderId="77" xfId="3" applyNumberFormat="1" applyFont="1" applyFill="1" applyBorder="1" applyAlignment="1" applyProtection="1">
      <alignment horizontal="center" vertical="center"/>
    </xf>
    <xf numFmtId="49" fontId="28" fillId="0" borderId="21" xfId="0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49" fontId="28" fillId="0" borderId="14" xfId="3" applyNumberFormat="1" applyFont="1" applyFill="1" applyBorder="1" applyAlignment="1">
      <alignment horizontal="left" vertical="center" wrapText="1"/>
    </xf>
    <xf numFmtId="171" fontId="28" fillId="0" borderId="77" xfId="3" applyNumberFormat="1" applyFont="1" applyFill="1" applyBorder="1" applyAlignment="1" applyProtection="1">
      <alignment horizontal="left" vertical="center"/>
    </xf>
    <xf numFmtId="171" fontId="28" fillId="0" borderId="77" xfId="3" applyNumberFormat="1" applyFont="1" applyFill="1" applyBorder="1" applyAlignment="1" applyProtection="1">
      <alignment horizontal="left" vertical="center" wrapText="1"/>
    </xf>
    <xf numFmtId="172" fontId="28" fillId="0" borderId="10" xfId="3" applyNumberFormat="1" applyFont="1" applyFill="1" applyBorder="1" applyAlignment="1" applyProtection="1">
      <alignment horizontal="center" vertical="center"/>
    </xf>
    <xf numFmtId="0" fontId="28" fillId="0" borderId="18" xfId="3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center" vertical="center" wrapText="1"/>
    </xf>
    <xf numFmtId="49" fontId="28" fillId="0" borderId="24" xfId="3" applyNumberFormat="1" applyFont="1" applyFill="1" applyBorder="1" applyAlignment="1">
      <alignment horizontal="center" vertical="center" wrapText="1"/>
    </xf>
    <xf numFmtId="170" fontId="28" fillId="0" borderId="20" xfId="3" applyNumberFormat="1" applyFont="1" applyFill="1" applyBorder="1" applyAlignment="1" applyProtection="1">
      <alignment horizontal="center" vertical="center"/>
    </xf>
    <xf numFmtId="171" fontId="28" fillId="0" borderId="53" xfId="3" applyNumberFormat="1" applyFont="1" applyFill="1" applyBorder="1" applyAlignment="1" applyProtection="1">
      <alignment horizontal="center" vertical="center"/>
    </xf>
    <xf numFmtId="171" fontId="28" fillId="0" borderId="54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49" fontId="28" fillId="0" borderId="27" xfId="3" applyNumberFormat="1" applyFont="1" applyFill="1" applyBorder="1" applyAlignment="1">
      <alignment horizontal="center" vertical="center" wrapText="1"/>
    </xf>
    <xf numFmtId="170" fontId="28" fillId="0" borderId="28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172" fontId="28" fillId="0" borderId="77" xfId="3" applyNumberFormat="1" applyFont="1" applyFill="1" applyBorder="1" applyAlignment="1" applyProtection="1">
      <alignment horizontal="center" vertical="center"/>
    </xf>
    <xf numFmtId="172" fontId="28" fillId="0" borderId="85" xfId="3" applyNumberFormat="1" applyFont="1" applyFill="1" applyBorder="1" applyAlignment="1" applyProtection="1">
      <alignment horizontal="center" vertical="center"/>
    </xf>
    <xf numFmtId="167" fontId="28" fillId="0" borderId="98" xfId="3" applyNumberFormat="1" applyFont="1" applyFill="1" applyBorder="1" applyAlignment="1" applyProtection="1">
      <alignment horizontal="center" vertical="center"/>
    </xf>
    <xf numFmtId="172" fontId="28" fillId="0" borderId="98" xfId="3" applyNumberFormat="1" applyFont="1" applyFill="1" applyBorder="1" applyAlignment="1" applyProtection="1">
      <alignment horizontal="center" vertical="center"/>
    </xf>
    <xf numFmtId="172" fontId="28" fillId="0" borderId="21" xfId="3" applyNumberFormat="1" applyFont="1" applyFill="1" applyBorder="1" applyAlignment="1" applyProtection="1">
      <alignment horizontal="center" vertical="center"/>
    </xf>
    <xf numFmtId="0" fontId="28" fillId="0" borderId="14" xfId="3" applyFont="1" applyFill="1" applyBorder="1" applyAlignment="1">
      <alignment horizontal="center" vertical="center" wrapText="1"/>
    </xf>
    <xf numFmtId="0" fontId="28" fillId="0" borderId="77" xfId="3" applyFont="1" applyFill="1" applyBorder="1" applyAlignment="1">
      <alignment horizontal="center" vertical="center" wrapText="1"/>
    </xf>
    <xf numFmtId="0" fontId="28" fillId="0" borderId="85" xfId="3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112" xfId="0" applyFont="1" applyFill="1" applyBorder="1" applyAlignment="1">
      <alignment horizontal="center" vertical="center" wrapText="1"/>
    </xf>
    <xf numFmtId="0" fontId="28" fillId="0" borderId="113" xfId="0" applyFont="1" applyFill="1" applyBorder="1" applyAlignment="1">
      <alignment horizontal="center" vertical="center" wrapText="1"/>
    </xf>
    <xf numFmtId="0" fontId="10" fillId="0" borderId="113" xfId="0" applyFont="1" applyFill="1" applyBorder="1" applyAlignment="1">
      <alignment horizontal="center" vertical="center" wrapText="1"/>
    </xf>
    <xf numFmtId="0" fontId="10" fillId="0" borderId="114" xfId="0" applyFont="1" applyFill="1" applyBorder="1" applyAlignment="1">
      <alignment horizontal="center" vertical="center" wrapText="1"/>
    </xf>
    <xf numFmtId="0" fontId="10" fillId="0" borderId="115" xfId="0" applyFont="1" applyFill="1" applyBorder="1" applyAlignment="1">
      <alignment horizontal="center" vertical="center" wrapText="1"/>
    </xf>
    <xf numFmtId="0" fontId="10" fillId="0" borderId="62" xfId="3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28" fillId="0" borderId="65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0" fontId="28" fillId="0" borderId="27" xfId="3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167" fontId="10" fillId="0" borderId="101" xfId="3" applyNumberFormat="1" applyFont="1" applyFill="1" applyBorder="1" applyAlignment="1">
      <alignment horizontal="center" vertical="center" wrapText="1"/>
    </xf>
    <xf numFmtId="167" fontId="31" fillId="0" borderId="26" xfId="3" applyNumberFormat="1" applyFont="1" applyFill="1" applyBorder="1" applyAlignment="1">
      <alignment horizontal="center" vertical="center" wrapText="1"/>
    </xf>
    <xf numFmtId="0" fontId="31" fillId="0" borderId="27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72" fontId="28" fillId="0" borderId="16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67" fontId="31" fillId="0" borderId="19" xfId="3" applyNumberFormat="1" applyFont="1" applyFill="1" applyBorder="1" applyAlignment="1">
      <alignment horizontal="center" vertical="center" wrapText="1"/>
    </xf>
    <xf numFmtId="0" fontId="31" fillId="0" borderId="20" xfId="3" applyFont="1" applyFill="1" applyBorder="1" applyAlignment="1">
      <alignment horizontal="center" vertical="center" wrapText="1"/>
    </xf>
    <xf numFmtId="1" fontId="34" fillId="0" borderId="27" xfId="3" applyNumberFormat="1" applyFont="1" applyFill="1" applyBorder="1" applyAlignment="1">
      <alignment horizontal="center" vertical="center" wrapText="1"/>
    </xf>
    <xf numFmtId="1" fontId="34" fillId="0" borderId="28" xfId="3" applyNumberFormat="1" applyFont="1" applyFill="1" applyBorder="1" applyAlignment="1">
      <alignment horizontal="center" vertical="center" wrapText="1"/>
    </xf>
    <xf numFmtId="167" fontId="34" fillId="0" borderId="21" xfId="3" applyNumberFormat="1" applyFont="1" applyFill="1" applyBorder="1" applyAlignment="1">
      <alignment horizontal="center" vertical="center" wrapText="1"/>
    </xf>
    <xf numFmtId="0" fontId="28" fillId="0" borderId="21" xfId="3" applyFont="1" applyFill="1" applyBorder="1" applyAlignment="1">
      <alignment horizontal="center" vertical="center" wrapText="1"/>
    </xf>
    <xf numFmtId="0" fontId="31" fillId="0" borderId="25" xfId="3" applyFont="1" applyFill="1" applyBorder="1" applyAlignment="1">
      <alignment horizontal="center" vertical="center" wrapText="1"/>
    </xf>
    <xf numFmtId="172" fontId="28" fillId="0" borderId="53" xfId="3" applyNumberFormat="1" applyFont="1" applyFill="1" applyBorder="1" applyAlignment="1" applyProtection="1">
      <alignment horizontal="center" vertical="center"/>
    </xf>
    <xf numFmtId="172" fontId="28" fillId="0" borderId="54" xfId="3" applyNumberFormat="1" applyFont="1" applyFill="1" applyBorder="1" applyAlignment="1" applyProtection="1">
      <alignment horizontal="center" vertical="center"/>
    </xf>
    <xf numFmtId="1" fontId="34" fillId="0" borderId="26" xfId="3" applyNumberFormat="1" applyFont="1" applyFill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 wrapText="1"/>
    </xf>
    <xf numFmtId="170" fontId="31" fillId="0" borderId="20" xfId="3" applyNumberFormat="1" applyFont="1" applyFill="1" applyBorder="1" applyAlignment="1" applyProtection="1">
      <alignment horizontal="center" vertical="center"/>
    </xf>
    <xf numFmtId="1" fontId="31" fillId="0" borderId="53" xfId="3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center" vertical="center"/>
    </xf>
    <xf numFmtId="49" fontId="28" fillId="0" borderId="1" xfId="3" applyNumberFormat="1" applyFont="1" applyFill="1" applyBorder="1" applyAlignment="1">
      <alignment horizontal="center" vertical="center"/>
    </xf>
    <xf numFmtId="166" fontId="28" fillId="0" borderId="53" xfId="3" applyNumberFormat="1" applyFont="1" applyFill="1" applyBorder="1" applyAlignment="1">
      <alignment horizontal="center" vertical="center" wrapText="1"/>
    </xf>
    <xf numFmtId="49" fontId="28" fillId="0" borderId="77" xfId="3" applyNumberFormat="1" applyFont="1" applyFill="1" applyBorder="1" applyAlignment="1">
      <alignment horizontal="center" vertical="center" wrapText="1"/>
    </xf>
    <xf numFmtId="49" fontId="31" fillId="0" borderId="77" xfId="3" applyNumberFormat="1" applyFont="1" applyFill="1" applyBorder="1" applyAlignment="1" applyProtection="1">
      <alignment vertical="center"/>
    </xf>
    <xf numFmtId="49" fontId="32" fillId="0" borderId="77" xfId="3" applyNumberFormat="1" applyFont="1" applyFill="1" applyBorder="1" applyAlignment="1" applyProtection="1">
      <alignment vertical="center"/>
    </xf>
    <xf numFmtId="49" fontId="28" fillId="0" borderId="27" xfId="3" applyNumberFormat="1" applyFont="1" applyFill="1" applyBorder="1" applyAlignment="1">
      <alignment horizontal="center" vertical="center"/>
    </xf>
    <xf numFmtId="0" fontId="10" fillId="0" borderId="27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>
      <alignment horizontal="center" vertical="center" wrapText="1"/>
    </xf>
    <xf numFmtId="0" fontId="28" fillId="0" borderId="14" xfId="3" applyNumberFormat="1" applyFont="1" applyFill="1" applyBorder="1" applyAlignment="1">
      <alignment horizontal="left" vertical="center" wrapText="1"/>
    </xf>
    <xf numFmtId="0" fontId="28" fillId="0" borderId="77" xfId="3" applyFont="1" applyFill="1" applyBorder="1" applyAlignment="1">
      <alignment horizontal="left" vertical="center" wrapText="1"/>
    </xf>
    <xf numFmtId="0" fontId="10" fillId="0" borderId="21" xfId="3" applyNumberFormat="1" applyFont="1" applyFill="1" applyBorder="1" applyAlignment="1">
      <alignment horizontal="left" vertical="center" wrapText="1"/>
    </xf>
    <xf numFmtId="171" fontId="33" fillId="0" borderId="20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>
      <alignment horizontal="center" vertical="center"/>
    </xf>
    <xf numFmtId="49" fontId="28" fillId="0" borderId="28" xfId="3" applyNumberFormat="1" applyFont="1" applyFill="1" applyBorder="1" applyAlignment="1">
      <alignment horizontal="center" vertical="center"/>
    </xf>
    <xf numFmtId="172" fontId="10" fillId="0" borderId="16" xfId="3" applyNumberFormat="1" applyFont="1" applyFill="1" applyBorder="1" applyAlignment="1" applyProtection="1">
      <alignment horizontal="center" vertical="center"/>
    </xf>
    <xf numFmtId="172" fontId="10" fillId="0" borderId="89" xfId="3" applyNumberFormat="1" applyFont="1" applyFill="1" applyBorder="1" applyAlignment="1" applyProtection="1">
      <alignment horizontal="center"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30" xfId="3" applyNumberFormat="1" applyFont="1" applyFill="1" applyBorder="1" applyAlignment="1">
      <alignment horizontal="center" vertical="center" wrapText="1"/>
    </xf>
    <xf numFmtId="1" fontId="28" fillId="0" borderId="27" xfId="3" applyNumberFormat="1" applyFont="1" applyFill="1" applyBorder="1" applyAlignment="1">
      <alignment horizontal="center" vertical="center" wrapText="1"/>
    </xf>
    <xf numFmtId="1" fontId="28" fillId="0" borderId="28" xfId="3" applyNumberFormat="1" applyFont="1" applyFill="1" applyBorder="1" applyAlignment="1">
      <alignment horizontal="center" vertical="center" wrapText="1"/>
    </xf>
    <xf numFmtId="167" fontId="28" fillId="0" borderId="6" xfId="0" applyNumberFormat="1" applyFont="1" applyFill="1" applyBorder="1" applyAlignment="1" applyProtection="1">
      <alignment horizontal="center" vertical="center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167" fontId="28" fillId="0" borderId="19" xfId="0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167" fontId="28" fillId="0" borderId="54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 applyProtection="1">
      <alignment horizontal="center" vertical="center"/>
    </xf>
    <xf numFmtId="167" fontId="28" fillId="0" borderId="27" xfId="3" applyNumberFormat="1" applyFont="1" applyFill="1" applyBorder="1" applyAlignment="1" applyProtection="1">
      <alignment horizontal="center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0" fontId="28" fillId="0" borderId="77" xfId="0" applyNumberFormat="1" applyFont="1" applyFill="1" applyBorder="1" applyAlignment="1" applyProtection="1">
      <alignment horizontal="left" vertical="center" wrapText="1"/>
    </xf>
    <xf numFmtId="0" fontId="28" fillId="0" borderId="21" xfId="0" applyNumberFormat="1" applyFont="1" applyFill="1" applyBorder="1" applyAlignment="1" applyProtection="1">
      <alignment horizontal="left" vertical="center"/>
    </xf>
    <xf numFmtId="167" fontId="28" fillId="0" borderId="25" xfId="0" applyNumberFormat="1" applyFont="1" applyFill="1" applyBorder="1" applyAlignment="1" applyProtection="1">
      <alignment horizontal="center" vertical="center"/>
    </xf>
    <xf numFmtId="167" fontId="28" fillId="0" borderId="10" xfId="0" applyNumberFormat="1" applyFont="1" applyFill="1" applyBorder="1" applyAlignment="1" applyProtection="1">
      <alignment horizontal="center" vertical="center"/>
    </xf>
    <xf numFmtId="49" fontId="28" fillId="0" borderId="20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171" fontId="33" fillId="0" borderId="28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67" fontId="28" fillId="0" borderId="14" xfId="0" applyNumberFormat="1" applyFont="1" applyFill="1" applyBorder="1" applyAlignment="1" applyProtection="1">
      <alignment horizontal="center" vertical="center"/>
    </xf>
    <xf numFmtId="167" fontId="28" fillId="0" borderId="77" xfId="0" applyNumberFormat="1" applyFont="1" applyFill="1" applyBorder="1" applyAlignment="1" applyProtection="1">
      <alignment horizontal="center" vertical="center"/>
    </xf>
    <xf numFmtId="167" fontId="28" fillId="0" borderId="21" xfId="0" applyNumberFormat="1" applyFont="1" applyFill="1" applyBorder="1" applyAlignment="1" applyProtection="1">
      <alignment horizontal="center" vertical="center"/>
    </xf>
    <xf numFmtId="1" fontId="28" fillId="0" borderId="14" xfId="0" applyNumberFormat="1" applyFont="1" applyFill="1" applyBorder="1" applyAlignment="1">
      <alignment horizontal="center" vertical="center" wrapText="1"/>
    </xf>
    <xf numFmtId="1" fontId="28" fillId="0" borderId="77" xfId="0" applyNumberFormat="1" applyFont="1" applyFill="1" applyBorder="1" applyAlignment="1">
      <alignment horizontal="center" vertical="center" wrapText="1"/>
    </xf>
    <xf numFmtId="1" fontId="28" fillId="0" borderId="21" xfId="0" applyNumberFormat="1" applyFont="1" applyFill="1" applyBorder="1" applyAlignment="1" applyProtection="1">
      <alignment horizontal="center" vertical="center"/>
    </xf>
    <xf numFmtId="167" fontId="28" fillId="0" borderId="30" xfId="3" applyNumberFormat="1" applyFont="1" applyFill="1" applyBorder="1" applyAlignment="1" applyProtection="1">
      <alignment horizontal="center" vertical="center"/>
    </xf>
    <xf numFmtId="167" fontId="28" fillId="0" borderId="18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67" fontId="28" fillId="0" borderId="19" xfId="3" applyNumberFormat="1" applyFont="1" applyFill="1" applyBorder="1" applyAlignment="1" applyProtection="1">
      <alignment horizontal="center" vertical="center"/>
    </xf>
    <xf numFmtId="167" fontId="28" fillId="0" borderId="20" xfId="3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 applyProtection="1">
      <alignment horizontal="center" vertical="center"/>
    </xf>
    <xf numFmtId="167" fontId="28" fillId="0" borderId="89" xfId="3" applyNumberFormat="1" applyFont="1" applyFill="1" applyBorder="1" applyAlignment="1">
      <alignment horizontal="center" vertical="center" wrapText="1"/>
    </xf>
    <xf numFmtId="1" fontId="28" fillId="0" borderId="30" xfId="3" applyNumberFormat="1" applyFont="1" applyFill="1" applyBorder="1" applyAlignment="1">
      <alignment horizontal="center" vertical="center" wrapText="1"/>
    </xf>
    <xf numFmtId="167" fontId="28" fillId="0" borderId="21" xfId="3" applyNumberFormat="1" applyFont="1" applyFill="1" applyBorder="1" applyAlignment="1">
      <alignment horizontal="center" vertical="center" wrapText="1"/>
    </xf>
    <xf numFmtId="1" fontId="28" fillId="0" borderId="26" xfId="3" applyNumberFormat="1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 applyProtection="1">
      <alignment horizontal="center" vertical="center"/>
    </xf>
    <xf numFmtId="0" fontId="28" fillId="0" borderId="70" xfId="4" applyNumberFormat="1" applyFont="1" applyFill="1" applyBorder="1" applyAlignment="1" applyProtection="1">
      <alignment horizontal="left" vertical="center"/>
    </xf>
    <xf numFmtId="171" fontId="10" fillId="0" borderId="8" xfId="0" applyNumberFormat="1" applyFont="1" applyFill="1" applyBorder="1" applyAlignment="1" applyProtection="1">
      <alignment horizontal="center" vertical="center"/>
    </xf>
    <xf numFmtId="171" fontId="10" fillId="0" borderId="3" xfId="0" applyNumberFormat="1" applyFont="1" applyFill="1" applyBorder="1" applyAlignment="1" applyProtection="1">
      <alignment horizontal="center" vertical="center"/>
    </xf>
    <xf numFmtId="171" fontId="10" fillId="0" borderId="59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71" fontId="28" fillId="0" borderId="12" xfId="0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8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1" fontId="28" fillId="0" borderId="6" xfId="0" applyNumberFormat="1" applyFont="1" applyFill="1" applyBorder="1" applyAlignment="1" applyProtection="1">
      <alignment horizontal="center" vertical="center"/>
    </xf>
    <xf numFmtId="167" fontId="28" fillId="0" borderId="116" xfId="0" applyNumberFormat="1" applyFont="1" applyFill="1" applyBorder="1" applyAlignment="1" applyProtection="1">
      <alignment horizontal="center" vertical="center"/>
    </xf>
    <xf numFmtId="1" fontId="28" fillId="0" borderId="116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left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171" fontId="28" fillId="0" borderId="15" xfId="3" applyNumberFormat="1" applyFont="1" applyFill="1" applyBorder="1" applyAlignment="1" applyProtection="1">
      <alignment horizontal="center" vertical="center"/>
    </xf>
    <xf numFmtId="172" fontId="10" fillId="0" borderId="88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10" fillId="0" borderId="77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0" fontId="10" fillId="0" borderId="53" xfId="0" applyNumberFormat="1" applyFont="1" applyFill="1" applyBorder="1" applyAlignment="1">
      <alignment horizontal="center" vertical="center" wrapText="1"/>
    </xf>
    <xf numFmtId="167" fontId="28" fillId="0" borderId="24" xfId="0" applyNumberFormat="1" applyFont="1" applyFill="1" applyBorder="1" applyAlignment="1" applyProtection="1">
      <alignment horizontal="center" vertical="center"/>
    </xf>
    <xf numFmtId="0" fontId="28" fillId="0" borderId="24" xfId="3" applyFont="1" applyFill="1" applyBorder="1" applyAlignment="1">
      <alignment horizontal="center" vertical="center" wrapText="1"/>
    </xf>
    <xf numFmtId="1" fontId="28" fillId="0" borderId="29" xfId="0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167" fontId="28" fillId="0" borderId="26" xfId="3" applyNumberFormat="1" applyFont="1" applyFill="1" applyBorder="1" applyAlignment="1" applyProtection="1">
      <alignment horizontal="center" vertical="center"/>
    </xf>
    <xf numFmtId="1" fontId="28" fillId="0" borderId="28" xfId="3" applyNumberFormat="1" applyFont="1" applyFill="1" applyBorder="1" applyAlignment="1" applyProtection="1">
      <alignment horizontal="center" vertical="center"/>
    </xf>
    <xf numFmtId="167" fontId="28" fillId="0" borderId="18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 applyProtection="1">
      <alignment horizontal="center" vertical="center"/>
    </xf>
    <xf numFmtId="1" fontId="28" fillId="0" borderId="26" xfId="0" applyNumberFormat="1" applyFont="1" applyFill="1" applyBorder="1" applyAlignment="1" applyProtection="1">
      <alignment horizontal="center" vertical="center"/>
    </xf>
    <xf numFmtId="0" fontId="28" fillId="0" borderId="59" xfId="3" applyFont="1" applyFill="1" applyBorder="1" applyAlignment="1">
      <alignment horizontal="center" vertical="center" wrapText="1"/>
    </xf>
    <xf numFmtId="1" fontId="28" fillId="0" borderId="12" xfId="0" applyNumberFormat="1" applyFont="1" applyFill="1" applyBorder="1" applyAlignment="1" applyProtection="1">
      <alignment horizontal="center" vertical="center"/>
    </xf>
    <xf numFmtId="1" fontId="28" fillId="0" borderId="34" xfId="0" applyNumberFormat="1" applyFont="1" applyFill="1" applyBorder="1" applyAlignment="1" applyProtection="1">
      <alignment horizontal="center" vertical="center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101" xfId="0" applyNumberFormat="1" applyFont="1" applyFill="1" applyBorder="1" applyAlignment="1" applyProtection="1">
      <alignment horizontal="center" vertical="center"/>
    </xf>
    <xf numFmtId="1" fontId="28" fillId="0" borderId="100" xfId="0" applyNumberFormat="1" applyFont="1" applyFill="1" applyBorder="1" applyAlignment="1" applyProtection="1">
      <alignment horizontal="center" vertical="center"/>
    </xf>
    <xf numFmtId="0" fontId="28" fillId="0" borderId="19" xfId="3" applyNumberFormat="1" applyFont="1" applyFill="1" applyBorder="1" applyAlignment="1" applyProtection="1">
      <alignment horizontal="center" vertical="center"/>
    </xf>
    <xf numFmtId="0" fontId="28" fillId="0" borderId="20" xfId="3" applyNumberFormat="1" applyFont="1" applyFill="1" applyBorder="1" applyAlignment="1" applyProtection="1">
      <alignment horizontal="center" vertical="center"/>
    </xf>
    <xf numFmtId="171" fontId="28" fillId="0" borderId="21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0" fontId="28" fillId="0" borderId="18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" fontId="10" fillId="0" borderId="41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6" xfId="3" applyNumberFormat="1" applyFont="1" applyFill="1" applyBorder="1" applyAlignment="1">
      <alignment horizontal="center" vertical="center"/>
    </xf>
    <xf numFmtId="1" fontId="10" fillId="0" borderId="34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1" fontId="10" fillId="0" borderId="19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/>
    </xf>
    <xf numFmtId="0" fontId="10" fillId="0" borderId="25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horizontal="center" vertical="center" wrapText="1"/>
    </xf>
    <xf numFmtId="0" fontId="10" fillId="0" borderId="19" xfId="3" applyNumberFormat="1" applyFont="1" applyFill="1" applyBorder="1" applyAlignment="1">
      <alignment horizontal="center" vertical="center" wrapText="1"/>
    </xf>
    <xf numFmtId="1" fontId="10" fillId="0" borderId="27" xfId="3" applyNumberFormat="1" applyFont="1" applyFill="1" applyBorder="1" applyAlignment="1">
      <alignment horizontal="center" vertical="center"/>
    </xf>
    <xf numFmtId="0" fontId="10" fillId="0" borderId="6" xfId="3" applyNumberFormat="1" applyFont="1" applyFill="1" applyBorder="1" applyAlignment="1">
      <alignment horizontal="center" vertical="center"/>
    </xf>
    <xf numFmtId="0" fontId="10" fillId="0" borderId="100" xfId="3" applyNumberFormat="1" applyFont="1" applyFill="1" applyBorder="1" applyAlignment="1">
      <alignment horizontal="center" vertical="center" wrapText="1"/>
    </xf>
    <xf numFmtId="172" fontId="10" fillId="0" borderId="32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left" wrapText="1"/>
    </xf>
    <xf numFmtId="0" fontId="28" fillId="0" borderId="85" xfId="0" applyFont="1" applyFill="1" applyBorder="1" applyAlignment="1">
      <alignment horizontal="left" wrapText="1"/>
    </xf>
    <xf numFmtId="1" fontId="10" fillId="0" borderId="6" xfId="3" applyNumberFormat="1" applyFont="1" applyFill="1" applyBorder="1" applyAlignment="1">
      <alignment horizontal="center" vertical="center" wrapText="1"/>
    </xf>
    <xf numFmtId="171" fontId="10" fillId="0" borderId="18" xfId="3" applyNumberFormat="1" applyFont="1" applyFill="1" applyBorder="1" applyAlignment="1" applyProtection="1">
      <alignment horizontal="center" vertical="center"/>
    </xf>
    <xf numFmtId="171" fontId="10" fillId="0" borderId="20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0" fontId="28" fillId="0" borderId="27" xfId="3" applyNumberFormat="1" applyFont="1" applyFill="1" applyBorder="1" applyAlignment="1" applyProtection="1">
      <alignment horizontal="center" vertical="center"/>
    </xf>
    <xf numFmtId="49" fontId="28" fillId="0" borderId="14" xfId="3" applyNumberFormat="1" applyFont="1" applyFill="1" applyBorder="1" applyAlignment="1" applyProtection="1">
      <alignment horizontal="center" vertical="center"/>
    </xf>
    <xf numFmtId="0" fontId="28" fillId="0" borderId="98" xfId="0" applyFont="1" applyFill="1" applyBorder="1" applyAlignment="1">
      <alignment horizontal="left" wrapText="1"/>
    </xf>
    <xf numFmtId="49" fontId="28" fillId="0" borderId="21" xfId="3" applyNumberFormat="1" applyFont="1" applyFill="1" applyBorder="1" applyAlignment="1">
      <alignment vertical="center" wrapText="1"/>
    </xf>
    <xf numFmtId="1" fontId="10" fillId="0" borderId="27" xfId="3" applyNumberFormat="1" applyFont="1" applyFill="1" applyBorder="1" applyAlignment="1">
      <alignment horizontal="center" vertical="center" wrapText="1"/>
    </xf>
    <xf numFmtId="1" fontId="10" fillId="0" borderId="2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1" fontId="10" fillId="0" borderId="77" xfId="3" applyNumberFormat="1" applyFont="1" applyFill="1" applyBorder="1" applyAlignment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/>
    </xf>
    <xf numFmtId="170" fontId="32" fillId="0" borderId="19" xfId="3" applyNumberFormat="1" applyFont="1" applyFill="1" applyBorder="1" applyAlignment="1" applyProtection="1">
      <alignment horizontal="center" vertical="center"/>
    </xf>
    <xf numFmtId="1" fontId="28" fillId="0" borderId="18" xfId="3" applyNumberFormat="1" applyFont="1" applyFill="1" applyBorder="1" applyAlignment="1">
      <alignment horizontal="center" vertical="center"/>
    </xf>
    <xf numFmtId="170" fontId="66" fillId="0" borderId="19" xfId="3" applyNumberFormat="1" applyFont="1" applyFill="1" applyBorder="1" applyAlignment="1" applyProtection="1">
      <alignment horizontal="center" vertical="center"/>
    </xf>
    <xf numFmtId="49" fontId="28" fillId="0" borderId="19" xfId="3" applyNumberFormat="1" applyFont="1" applyFill="1" applyBorder="1" applyAlignment="1">
      <alignment horizontal="center" vertical="center"/>
    </xf>
    <xf numFmtId="0" fontId="28" fillId="0" borderId="20" xfId="3" applyNumberFormat="1" applyFont="1" applyFill="1" applyBorder="1" applyAlignment="1">
      <alignment horizontal="center" vertical="center"/>
    </xf>
    <xf numFmtId="0" fontId="28" fillId="0" borderId="54" xfId="3" applyNumberFormat="1" applyFont="1" applyFill="1" applyBorder="1" applyAlignment="1">
      <alignment horizontal="center" vertical="center"/>
    </xf>
    <xf numFmtId="0" fontId="28" fillId="0" borderId="28" xfId="3" applyNumberFormat="1" applyFont="1" applyFill="1" applyBorder="1" applyAlignment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29" xfId="3" applyNumberFormat="1" applyFont="1" applyFill="1" applyBorder="1" applyAlignment="1">
      <alignment horizontal="center" vertical="center" wrapText="1"/>
    </xf>
    <xf numFmtId="0" fontId="10" fillId="0" borderId="25" xfId="3" applyNumberFormat="1" applyFont="1" applyFill="1" applyBorder="1" applyAlignment="1" applyProtection="1">
      <alignment horizontal="center" vertical="center"/>
    </xf>
    <xf numFmtId="167" fontId="10" fillId="0" borderId="10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horizontal="center" vertical="center" wrapText="1"/>
    </xf>
    <xf numFmtId="1" fontId="28" fillId="0" borderId="101" xfId="3" applyNumberFormat="1" applyFont="1" applyFill="1" applyBorder="1" applyAlignment="1">
      <alignment horizontal="center" vertical="center"/>
    </xf>
    <xf numFmtId="49" fontId="28" fillId="0" borderId="6" xfId="3" applyNumberFormat="1" applyFont="1" applyFill="1" applyBorder="1" applyAlignment="1">
      <alignment horizontal="center" vertical="center"/>
    </xf>
    <xf numFmtId="0" fontId="28" fillId="0" borderId="100" xfId="3" applyNumberFormat="1" applyFont="1" applyFill="1" applyBorder="1" applyAlignment="1">
      <alignment horizontal="center" vertical="center"/>
    </xf>
    <xf numFmtId="1" fontId="10" fillId="0" borderId="98" xfId="3" applyNumberFormat="1" applyFont="1" applyFill="1" applyBorder="1" applyAlignment="1">
      <alignment horizontal="center" vertical="center"/>
    </xf>
    <xf numFmtId="0" fontId="10" fillId="0" borderId="101" xfId="3" applyNumberFormat="1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/>
    </xf>
    <xf numFmtId="49" fontId="28" fillId="0" borderId="4" xfId="3" applyNumberFormat="1" applyFont="1" applyFill="1" applyBorder="1" applyAlignment="1">
      <alignment horizontal="center" vertical="center"/>
    </xf>
    <xf numFmtId="0" fontId="28" fillId="0" borderId="23" xfId="3" applyNumberFormat="1" applyFont="1" applyFill="1" applyBorder="1" applyAlignment="1">
      <alignment horizontal="center" vertical="center"/>
    </xf>
    <xf numFmtId="1" fontId="10" fillId="0" borderId="85" xfId="3" applyNumberFormat="1" applyFont="1" applyFill="1" applyBorder="1" applyAlignment="1">
      <alignment horizontal="center" vertical="center"/>
    </xf>
    <xf numFmtId="49" fontId="28" fillId="0" borderId="100" xfId="3" applyNumberFormat="1" applyFont="1" applyFill="1" applyBorder="1" applyAlignment="1">
      <alignment horizontal="center" vertical="center"/>
    </xf>
    <xf numFmtId="170" fontId="32" fillId="0" borderId="18" xfId="3" applyNumberFormat="1" applyFont="1" applyFill="1" applyBorder="1" applyAlignment="1" applyProtection="1">
      <alignment horizontal="center" vertical="center"/>
    </xf>
    <xf numFmtId="170" fontId="32" fillId="0" borderId="20" xfId="3" applyNumberFormat="1" applyFont="1" applyFill="1" applyBorder="1" applyAlignment="1" applyProtection="1">
      <alignment horizontal="center" vertical="center"/>
    </xf>
    <xf numFmtId="170" fontId="32" fillId="0" borderId="25" xfId="3" applyNumberFormat="1" applyFont="1" applyFill="1" applyBorder="1" applyAlignment="1" applyProtection="1">
      <alignment horizontal="center" vertical="center"/>
    </xf>
    <xf numFmtId="0" fontId="28" fillId="0" borderId="19" xfId="3" applyNumberFormat="1" applyFont="1" applyFill="1" applyBorder="1" applyAlignment="1">
      <alignment horizontal="center" vertical="center"/>
    </xf>
    <xf numFmtId="49" fontId="28" fillId="0" borderId="20" xfId="3" applyNumberFormat="1" applyFont="1" applyFill="1" applyBorder="1" applyAlignment="1">
      <alignment horizontal="center" vertical="center"/>
    </xf>
    <xf numFmtId="167" fontId="10" fillId="0" borderId="30" xfId="3" applyNumberFormat="1" applyFont="1" applyFill="1" applyBorder="1" applyAlignment="1">
      <alignment horizontal="center" vertical="center" wrapText="1"/>
    </xf>
    <xf numFmtId="166" fontId="10" fillId="0" borderId="42" xfId="3" applyNumberFormat="1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>
      <alignment horizontal="center" vertical="center" wrapText="1"/>
    </xf>
    <xf numFmtId="167" fontId="28" fillId="0" borderId="66" xfId="3" applyNumberFormat="1" applyFont="1" applyFill="1" applyBorder="1" applyAlignment="1">
      <alignment horizontal="center" vertical="center" wrapText="1"/>
    </xf>
    <xf numFmtId="1" fontId="28" fillId="0" borderId="18" xfId="3" applyNumberFormat="1" applyFont="1" applyFill="1" applyBorder="1" applyAlignment="1" applyProtection="1">
      <alignment horizontal="center" vertical="center"/>
    </xf>
    <xf numFmtId="1" fontId="28" fillId="0" borderId="19" xfId="3" applyNumberFormat="1" applyFont="1" applyFill="1" applyBorder="1" applyAlignment="1">
      <alignment horizontal="center" vertical="center"/>
    </xf>
    <xf numFmtId="1" fontId="28" fillId="0" borderId="20" xfId="3" applyNumberFormat="1" applyFont="1" applyFill="1" applyBorder="1" applyAlignment="1">
      <alignment horizontal="center" vertical="center" wrapText="1"/>
    </xf>
    <xf numFmtId="0" fontId="28" fillId="0" borderId="18" xfId="3" applyNumberFormat="1" applyFont="1" applyFill="1" applyBorder="1" applyAlignment="1">
      <alignment horizontal="center" vertical="center" wrapText="1"/>
    </xf>
    <xf numFmtId="0" fontId="28" fillId="0" borderId="19" xfId="3" applyNumberFormat="1" applyFont="1" applyFill="1" applyBorder="1" applyAlignment="1">
      <alignment horizontal="center" vertical="center" wrapText="1"/>
    </xf>
    <xf numFmtId="0" fontId="28" fillId="0" borderId="20" xfId="3" applyNumberFormat="1" applyFont="1" applyFill="1" applyBorder="1" applyAlignment="1">
      <alignment horizontal="center" vertical="center" wrapText="1"/>
    </xf>
    <xf numFmtId="1" fontId="28" fillId="0" borderId="15" xfId="3" applyNumberFormat="1" applyFont="1" applyFill="1" applyBorder="1" applyAlignment="1">
      <alignment horizontal="center" vertical="center"/>
    </xf>
    <xf numFmtId="172" fontId="28" fillId="0" borderId="76" xfId="3" applyNumberFormat="1" applyFont="1" applyFill="1" applyBorder="1" applyAlignment="1" applyProtection="1">
      <alignment horizontal="center" vertical="center"/>
    </xf>
    <xf numFmtId="167" fontId="28" fillId="0" borderId="10" xfId="3" applyNumberFormat="1" applyFont="1" applyFill="1" applyBorder="1" applyAlignment="1">
      <alignment horizontal="center" vertical="center" wrapText="1"/>
    </xf>
    <xf numFmtId="167" fontId="28" fillId="0" borderId="56" xfId="3" applyNumberFormat="1" applyFont="1" applyFill="1" applyBorder="1" applyAlignment="1" applyProtection="1">
      <alignment horizontal="center" vertical="center"/>
    </xf>
    <xf numFmtId="167" fontId="28" fillId="0" borderId="14" xfId="3" applyNumberFormat="1" applyFont="1" applyFill="1" applyBorder="1" applyAlignment="1">
      <alignment horizontal="center" vertical="center" wrapText="1"/>
    </xf>
    <xf numFmtId="167" fontId="28" fillId="0" borderId="77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 applyProtection="1">
      <alignment horizontal="center" vertical="center"/>
    </xf>
    <xf numFmtId="49" fontId="34" fillId="0" borderId="84" xfId="0" applyNumberFormat="1" applyFont="1" applyFill="1" applyBorder="1" applyAlignment="1">
      <alignment vertical="center" wrapText="1"/>
    </xf>
    <xf numFmtId="170" fontId="28" fillId="0" borderId="41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49" fontId="31" fillId="0" borderId="84" xfId="3" applyNumberFormat="1" applyFont="1" applyFill="1" applyBorder="1" applyAlignment="1">
      <alignment horizontal="left" vertical="center" wrapText="1"/>
    </xf>
    <xf numFmtId="0" fontId="28" fillId="0" borderId="80" xfId="0" applyNumberFormat="1" applyFont="1" applyFill="1" applyBorder="1" applyAlignment="1">
      <alignment horizontal="center" vertical="center" wrapText="1"/>
    </xf>
    <xf numFmtId="167" fontId="10" fillId="0" borderId="117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65" fontId="10" fillId="0" borderId="10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0" fontId="22" fillId="3" borderId="48" xfId="3" applyNumberFormat="1" applyFont="1" applyFill="1" applyBorder="1" applyAlignment="1" applyProtection="1">
      <alignment horizontal="center" vertical="center" wrapText="1"/>
    </xf>
    <xf numFmtId="0" fontId="29" fillId="3" borderId="49" xfId="0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0" fontId="10" fillId="3" borderId="51" xfId="3" applyNumberFormat="1" applyFont="1" applyFill="1" applyBorder="1" applyAlignment="1" applyProtection="1">
      <alignment horizontal="center" vertical="center" textRotation="90"/>
    </xf>
    <xf numFmtId="0" fontId="10" fillId="3" borderId="52" xfId="3" applyNumberFormat="1" applyFont="1" applyFill="1" applyBorder="1" applyAlignment="1" applyProtection="1">
      <alignment horizontal="center" vertical="center" textRotation="90"/>
    </xf>
    <xf numFmtId="0" fontId="10" fillId="3" borderId="66" xfId="3" applyNumberFormat="1" applyFont="1" applyFill="1" applyBorder="1" applyAlignment="1" applyProtection="1">
      <alignment horizontal="center" vertical="center" textRotation="90"/>
    </xf>
    <xf numFmtId="170" fontId="10" fillId="3" borderId="51" xfId="3" applyNumberFormat="1" applyFont="1" applyFill="1" applyBorder="1" applyAlignment="1" applyProtection="1">
      <alignment horizontal="center" vertical="center"/>
    </xf>
    <xf numFmtId="170" fontId="10" fillId="3" borderId="52" xfId="3" applyNumberFormat="1" applyFont="1" applyFill="1" applyBorder="1" applyAlignment="1" applyProtection="1">
      <alignment horizontal="center" vertical="center"/>
    </xf>
    <xf numFmtId="170" fontId="10" fillId="3" borderId="66" xfId="3" applyNumberFormat="1" applyFont="1" applyFill="1" applyBorder="1" applyAlignment="1" applyProtection="1">
      <alignment horizontal="center" vertical="center"/>
    </xf>
    <xf numFmtId="170" fontId="10" fillId="3" borderId="18" xfId="3" applyNumberFormat="1" applyFont="1" applyFill="1" applyBorder="1" applyAlignment="1" applyProtection="1">
      <alignment horizontal="center" vertical="center" wrapText="1"/>
    </xf>
    <xf numFmtId="170" fontId="10" fillId="3" borderId="19" xfId="3" applyNumberFormat="1" applyFont="1" applyFill="1" applyBorder="1" applyAlignment="1" applyProtection="1">
      <alignment horizontal="center" vertical="center" wrapText="1"/>
    </xf>
    <xf numFmtId="170" fontId="10" fillId="3" borderId="20" xfId="3" applyNumberFormat="1" applyFont="1" applyFill="1" applyBorder="1" applyAlignment="1" applyProtection="1">
      <alignment horizontal="center" vertical="center" wrapText="1"/>
    </xf>
    <xf numFmtId="170" fontId="10" fillId="3" borderId="51" xfId="3" applyNumberFormat="1" applyFont="1" applyFill="1" applyBorder="1" applyAlignment="1" applyProtection="1">
      <alignment horizontal="center" vertical="center" textRotation="90" wrapText="1"/>
    </xf>
    <xf numFmtId="170" fontId="10" fillId="3" borderId="52" xfId="3" applyNumberFormat="1" applyFont="1" applyFill="1" applyBorder="1" applyAlignment="1" applyProtection="1">
      <alignment horizontal="center" vertical="center" textRotation="90" wrapText="1"/>
    </xf>
    <xf numFmtId="170" fontId="10" fillId="3" borderId="66" xfId="3" applyNumberFormat="1" applyFont="1" applyFill="1" applyBorder="1" applyAlignment="1" applyProtection="1">
      <alignment horizontal="center" vertical="center" textRotation="90" wrapText="1"/>
    </xf>
    <xf numFmtId="170" fontId="10" fillId="3" borderId="15" xfId="3" applyNumberFormat="1" applyFont="1" applyFill="1" applyBorder="1" applyAlignment="1" applyProtection="1">
      <alignment horizontal="center" vertical="center" wrapText="1"/>
    </xf>
    <xf numFmtId="170" fontId="10" fillId="3" borderId="16" xfId="3" applyNumberFormat="1" applyFont="1" applyFill="1" applyBorder="1" applyAlignment="1" applyProtection="1">
      <alignment horizontal="center" vertical="center" wrapText="1"/>
    </xf>
    <xf numFmtId="170" fontId="10" fillId="3" borderId="17" xfId="3" applyNumberFormat="1" applyFont="1" applyFill="1" applyBorder="1" applyAlignment="1" applyProtection="1">
      <alignment horizontal="center" vertical="center" wrapText="1"/>
    </xf>
    <xf numFmtId="0" fontId="10" fillId="3" borderId="48" xfId="3" applyNumberFormat="1" applyFont="1" applyFill="1" applyBorder="1" applyAlignment="1" applyProtection="1">
      <alignment horizontal="center" vertical="center" wrapText="1"/>
    </xf>
    <xf numFmtId="0" fontId="10" fillId="3" borderId="49" xfId="3" applyNumberFormat="1" applyFont="1" applyFill="1" applyBorder="1" applyAlignment="1" applyProtection="1">
      <alignment horizontal="center" vertical="center" wrapText="1"/>
    </xf>
    <xf numFmtId="0" fontId="10" fillId="3" borderId="50" xfId="3" applyNumberFormat="1" applyFont="1" applyFill="1" applyBorder="1" applyAlignment="1" applyProtection="1">
      <alignment horizontal="center" vertical="center" wrapText="1"/>
    </xf>
    <xf numFmtId="0" fontId="10" fillId="3" borderId="55" xfId="3" applyNumberFormat="1" applyFont="1" applyFill="1" applyBorder="1" applyAlignment="1" applyProtection="1">
      <alignment horizontal="center" vertical="center" wrapText="1"/>
    </xf>
    <xf numFmtId="0" fontId="10" fillId="3" borderId="13" xfId="3" applyNumberFormat="1" applyFont="1" applyFill="1" applyBorder="1" applyAlignment="1" applyProtection="1">
      <alignment horizontal="center" vertical="center" wrapText="1"/>
    </xf>
    <xf numFmtId="0" fontId="10" fillId="3" borderId="56" xfId="3" applyNumberFormat="1" applyFont="1" applyFill="1" applyBorder="1" applyAlignment="1" applyProtection="1">
      <alignment horizontal="center" vertical="center" wrapText="1"/>
    </xf>
    <xf numFmtId="170" fontId="10" fillId="3" borderId="53" xfId="3" applyNumberFormat="1" applyFont="1" applyFill="1" applyBorder="1" applyAlignment="1" applyProtection="1">
      <alignment horizontal="center" vertical="center" textRotation="90" wrapText="1"/>
    </xf>
    <xf numFmtId="170" fontId="10" fillId="3" borderId="26" xfId="3" applyNumberFormat="1" applyFont="1" applyFill="1" applyBorder="1" applyAlignment="1" applyProtection="1">
      <alignment horizontal="center" vertical="center" textRotation="90" wrapText="1"/>
    </xf>
    <xf numFmtId="170" fontId="10" fillId="3" borderId="1" xfId="3" applyNumberFormat="1" applyFont="1" applyFill="1" applyBorder="1" applyAlignment="1" applyProtection="1">
      <alignment horizontal="center" vertical="center" textRotation="90" wrapText="1"/>
    </xf>
    <xf numFmtId="170" fontId="10" fillId="3" borderId="27" xfId="3" applyNumberFormat="1" applyFont="1" applyFill="1" applyBorder="1" applyAlignment="1" applyProtection="1">
      <alignment horizontal="center" vertical="center" textRotation="90" wrapText="1"/>
    </xf>
    <xf numFmtId="170" fontId="10" fillId="3" borderId="1" xfId="3" applyNumberFormat="1" applyFont="1" applyFill="1" applyBorder="1" applyAlignment="1" applyProtection="1">
      <alignment horizontal="center" vertical="center" wrapText="1"/>
    </xf>
    <xf numFmtId="170" fontId="10" fillId="3" borderId="54" xfId="3" applyNumberFormat="1" applyFont="1" applyFill="1" applyBorder="1" applyAlignment="1" applyProtection="1">
      <alignment horizontal="center" vertical="center" wrapText="1"/>
    </xf>
    <xf numFmtId="165" fontId="28" fillId="3" borderId="72" xfId="0" applyNumberFormat="1" applyFont="1" applyFill="1" applyBorder="1" applyAlignment="1" applyProtection="1">
      <alignment horizontal="center" vertical="center"/>
    </xf>
    <xf numFmtId="165" fontId="28" fillId="3" borderId="73" xfId="0" applyNumberFormat="1" applyFont="1" applyFill="1" applyBorder="1" applyAlignment="1" applyProtection="1">
      <alignment horizontal="center" vertical="center"/>
    </xf>
    <xf numFmtId="165" fontId="28" fillId="3" borderId="74" xfId="0" applyNumberFormat="1" applyFont="1" applyFill="1" applyBorder="1" applyAlignment="1" applyProtection="1">
      <alignment horizontal="center" vertical="center"/>
    </xf>
    <xf numFmtId="165" fontId="28" fillId="3" borderId="75" xfId="0" applyNumberFormat="1" applyFont="1" applyFill="1" applyBorder="1" applyAlignment="1" applyProtection="1">
      <alignment horizontal="center" vertical="center"/>
    </xf>
    <xf numFmtId="170" fontId="10" fillId="3" borderId="22" xfId="3" applyNumberFormat="1" applyFont="1" applyFill="1" applyBorder="1" applyAlignment="1" applyProtection="1">
      <alignment horizontal="center" vertical="center" textRotation="90" wrapText="1"/>
    </xf>
    <xf numFmtId="170" fontId="10" fillId="3" borderId="57" xfId="3" applyNumberFormat="1" applyFont="1" applyFill="1" applyBorder="1" applyAlignment="1" applyProtection="1">
      <alignment horizontal="center" vertical="center" textRotation="90" wrapText="1"/>
    </xf>
    <xf numFmtId="170" fontId="10" fillId="3" borderId="67" xfId="3" applyNumberFormat="1" applyFont="1" applyFill="1" applyBorder="1" applyAlignment="1" applyProtection="1">
      <alignment horizontal="center" vertical="center" textRotation="90" wrapText="1"/>
    </xf>
    <xf numFmtId="170" fontId="10" fillId="3" borderId="41" xfId="3" applyNumberFormat="1" applyFont="1" applyFill="1" applyBorder="1" applyAlignment="1" applyProtection="1">
      <alignment horizontal="center" vertical="center"/>
    </xf>
    <xf numFmtId="170" fontId="10" fillId="3" borderId="42" xfId="3" applyNumberFormat="1" applyFont="1" applyFill="1" applyBorder="1" applyAlignment="1" applyProtection="1">
      <alignment horizontal="center" vertical="center"/>
    </xf>
    <xf numFmtId="170" fontId="10" fillId="3" borderId="10" xfId="3" applyNumberFormat="1" applyFont="1" applyFill="1" applyBorder="1" applyAlignment="1" applyProtection="1">
      <alignment horizontal="center" vertical="center"/>
    </xf>
    <xf numFmtId="170" fontId="10" fillId="3" borderId="23" xfId="3" applyNumberFormat="1" applyFont="1" applyFill="1" applyBorder="1" applyAlignment="1" applyProtection="1">
      <alignment horizontal="center" vertical="center" textRotation="90" wrapText="1"/>
    </xf>
    <xf numFmtId="170" fontId="10" fillId="3" borderId="58" xfId="3" applyNumberFormat="1" applyFont="1" applyFill="1" applyBorder="1" applyAlignment="1" applyProtection="1">
      <alignment horizontal="center" vertical="center" textRotation="90" wrapText="1"/>
    </xf>
    <xf numFmtId="170" fontId="10" fillId="3" borderId="33" xfId="3" applyNumberFormat="1" applyFont="1" applyFill="1" applyBorder="1" applyAlignment="1" applyProtection="1">
      <alignment horizontal="center" vertical="center" textRotation="90" wrapText="1"/>
    </xf>
    <xf numFmtId="170" fontId="10" fillId="3" borderId="69" xfId="3" applyNumberFormat="1" applyFont="1" applyFill="1" applyBorder="1" applyAlignment="1" applyProtection="1">
      <alignment horizontal="center" vertical="center" textRotation="90" wrapText="1"/>
    </xf>
    <xf numFmtId="170" fontId="10" fillId="3" borderId="54" xfId="3" applyNumberFormat="1" applyFont="1" applyFill="1" applyBorder="1" applyAlignment="1" applyProtection="1">
      <alignment horizontal="center" vertical="center" textRotation="90" wrapText="1"/>
    </xf>
    <xf numFmtId="170" fontId="10" fillId="3" borderId="28" xfId="3" applyNumberFormat="1" applyFont="1" applyFill="1" applyBorder="1" applyAlignment="1" applyProtection="1">
      <alignment horizontal="center" vertical="center" textRotation="90" wrapText="1"/>
    </xf>
    <xf numFmtId="170" fontId="10" fillId="3" borderId="4" xfId="3" applyNumberFormat="1" applyFont="1" applyFill="1" applyBorder="1" applyAlignment="1" applyProtection="1">
      <alignment horizontal="center" vertical="center" textRotation="90" wrapText="1"/>
    </xf>
    <xf numFmtId="170" fontId="10" fillId="3" borderId="5" xfId="3" applyNumberFormat="1" applyFont="1" applyFill="1" applyBorder="1" applyAlignment="1" applyProtection="1">
      <alignment horizontal="center" vertical="center" textRotation="90" wrapText="1"/>
    </xf>
    <xf numFmtId="170" fontId="10" fillId="3" borderId="68" xfId="3" applyNumberFormat="1" applyFont="1" applyFill="1" applyBorder="1" applyAlignment="1" applyProtection="1">
      <alignment horizontal="center" vertical="center" textRotation="90" wrapText="1"/>
    </xf>
    <xf numFmtId="0" fontId="10" fillId="3" borderId="48" xfId="3" applyNumberFormat="1" applyFont="1" applyFill="1" applyBorder="1" applyAlignment="1" applyProtection="1">
      <alignment horizontal="center" vertical="center"/>
    </xf>
    <xf numFmtId="0" fontId="10" fillId="3" borderId="49" xfId="3" applyNumberFormat="1" applyFont="1" applyFill="1" applyBorder="1" applyAlignment="1" applyProtection="1">
      <alignment horizontal="center" vertical="center"/>
    </xf>
    <xf numFmtId="0" fontId="10" fillId="3" borderId="50" xfId="3" applyNumberFormat="1" applyFont="1" applyFill="1" applyBorder="1" applyAlignment="1" applyProtection="1">
      <alignment horizontal="center" vertical="center"/>
    </xf>
    <xf numFmtId="0" fontId="10" fillId="3" borderId="62" xfId="3" applyNumberFormat="1" applyFont="1" applyFill="1" applyBorder="1" applyAlignment="1" applyProtection="1">
      <alignment horizontal="center" vertical="center"/>
    </xf>
    <xf numFmtId="0" fontId="10" fillId="3" borderId="63" xfId="3" applyNumberFormat="1" applyFont="1" applyFill="1" applyBorder="1" applyAlignment="1" applyProtection="1">
      <alignment horizontal="center" vertical="center"/>
    </xf>
    <xf numFmtId="0" fontId="10" fillId="3" borderId="64" xfId="3" applyNumberFormat="1" applyFont="1" applyFill="1" applyBorder="1" applyAlignment="1" applyProtection="1">
      <alignment horizontal="center" vertical="center"/>
    </xf>
    <xf numFmtId="0" fontId="10" fillId="3" borderId="5" xfId="3" applyNumberFormat="1" applyFont="1" applyFill="1" applyBorder="1" applyAlignment="1" applyProtection="1">
      <alignment horizontal="center" vertical="center"/>
    </xf>
    <xf numFmtId="0" fontId="10" fillId="3" borderId="65" xfId="3" applyNumberFormat="1" applyFont="1" applyFill="1" applyBorder="1" applyAlignment="1" applyProtection="1">
      <alignment horizontal="center" vertical="center"/>
    </xf>
    <xf numFmtId="49" fontId="28" fillId="3" borderId="71" xfId="0" applyNumberFormat="1" applyFont="1" applyFill="1" applyBorder="1" applyAlignment="1" applyProtection="1">
      <alignment horizontal="center" vertical="center"/>
    </xf>
    <xf numFmtId="49" fontId="28" fillId="3" borderId="0" xfId="0" applyNumberFormat="1" applyFont="1" applyFill="1" applyBorder="1" applyAlignment="1" applyProtection="1">
      <alignment horizontal="center" vertical="center"/>
    </xf>
    <xf numFmtId="49" fontId="28" fillId="3" borderId="102" xfId="0" applyNumberFormat="1" applyFont="1" applyFill="1" applyBorder="1" applyAlignment="1" applyProtection="1">
      <alignment horizontal="center" vertical="center"/>
    </xf>
    <xf numFmtId="171" fontId="28" fillId="3" borderId="22" xfId="3" applyNumberFormat="1" applyFont="1" applyFill="1" applyBorder="1" applyAlignment="1" applyProtection="1">
      <alignment horizontal="center" vertical="center"/>
    </xf>
    <xf numFmtId="171" fontId="28" fillId="3" borderId="4" xfId="3" applyNumberFormat="1" applyFont="1" applyFill="1" applyBorder="1" applyAlignment="1" applyProtection="1">
      <alignment horizontal="center" vertical="center"/>
    </xf>
    <xf numFmtId="171" fontId="28" fillId="3" borderId="23" xfId="3" applyNumberFormat="1" applyFont="1" applyFill="1" applyBorder="1" applyAlignment="1" applyProtection="1">
      <alignment horizontal="center" vertical="center"/>
    </xf>
    <xf numFmtId="49" fontId="42" fillId="3" borderId="41" xfId="3" applyNumberFormat="1" applyFont="1" applyFill="1" applyBorder="1" applyAlignment="1">
      <alignment horizontal="center" vertical="center" wrapText="1"/>
    </xf>
    <xf numFmtId="49" fontId="42" fillId="3" borderId="42" xfId="3" applyNumberFormat="1" applyFont="1" applyFill="1" applyBorder="1" applyAlignment="1">
      <alignment horizontal="center" vertical="center" wrapText="1"/>
    </xf>
    <xf numFmtId="49" fontId="42" fillId="3" borderId="10" xfId="3" applyNumberFormat="1" applyFont="1" applyFill="1" applyBorder="1" applyAlignment="1">
      <alignment horizontal="center" vertical="center" wrapText="1"/>
    </xf>
    <xf numFmtId="0" fontId="28" fillId="0" borderId="88" xfId="3" applyFont="1" applyFill="1" applyBorder="1" applyAlignment="1">
      <alignment horizontal="center" vertical="center" wrapText="1"/>
    </xf>
    <xf numFmtId="0" fontId="28" fillId="0" borderId="89" xfId="3" applyFont="1" applyFill="1" applyBorder="1" applyAlignment="1">
      <alignment horizontal="center" vertical="center" wrapText="1"/>
    </xf>
    <xf numFmtId="0" fontId="28" fillId="0" borderId="87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0" fontId="28" fillId="3" borderId="55" xfId="3" applyFont="1" applyFill="1" applyBorder="1" applyAlignment="1">
      <alignment horizontal="center" vertical="center" wrapText="1"/>
    </xf>
    <xf numFmtId="0" fontId="28" fillId="3" borderId="13" xfId="3" applyFont="1" applyFill="1" applyBorder="1" applyAlignment="1">
      <alignment horizontal="center" vertical="center" wrapText="1"/>
    </xf>
    <xf numFmtId="0" fontId="28" fillId="3" borderId="56" xfId="3" applyFont="1" applyFill="1" applyBorder="1" applyAlignment="1">
      <alignment horizontal="center" vertical="center" wrapText="1"/>
    </xf>
    <xf numFmtId="49" fontId="28" fillId="3" borderId="48" xfId="0" applyNumberFormat="1" applyFont="1" applyFill="1" applyBorder="1" applyAlignment="1" applyProtection="1">
      <alignment horizontal="center" vertical="center"/>
    </xf>
    <xf numFmtId="49" fontId="28" fillId="3" borderId="49" xfId="0" applyNumberFormat="1" applyFont="1" applyFill="1" applyBorder="1" applyAlignment="1" applyProtection="1">
      <alignment horizontal="center" vertical="center"/>
    </xf>
    <xf numFmtId="49" fontId="28" fillId="3" borderId="50" xfId="0" applyNumberFormat="1" applyFont="1" applyFill="1" applyBorder="1" applyAlignment="1" applyProtection="1">
      <alignment horizontal="center" vertical="center"/>
    </xf>
    <xf numFmtId="49" fontId="10" fillId="3" borderId="11" xfId="3" applyNumberFormat="1" applyFont="1" applyFill="1" applyBorder="1" applyAlignment="1" applyProtection="1">
      <alignment horizontal="center" vertical="center"/>
    </xf>
    <xf numFmtId="49" fontId="10" fillId="3" borderId="33" xfId="3" applyNumberFormat="1" applyFont="1" applyFill="1" applyBorder="1" applyAlignment="1" applyProtection="1">
      <alignment horizontal="center" vertical="center"/>
    </xf>
    <xf numFmtId="49" fontId="10" fillId="3" borderId="34" xfId="3" applyNumberFormat="1" applyFont="1" applyFill="1" applyBorder="1" applyAlignment="1" applyProtection="1">
      <alignment horizontal="center" vertical="center"/>
    </xf>
    <xf numFmtId="165" fontId="28" fillId="3" borderId="55" xfId="0" applyNumberFormat="1" applyFont="1" applyFill="1" applyBorder="1" applyAlignment="1" applyProtection="1">
      <alignment horizontal="center" vertical="center" wrapText="1"/>
    </xf>
    <xf numFmtId="165" fontId="28" fillId="3" borderId="13" xfId="0" applyNumberFormat="1" applyFont="1" applyFill="1" applyBorder="1" applyAlignment="1" applyProtection="1">
      <alignment horizontal="center" vertical="center" wrapText="1"/>
    </xf>
    <xf numFmtId="165" fontId="28" fillId="3" borderId="56" xfId="0" applyNumberFormat="1" applyFont="1" applyFill="1" applyBorder="1" applyAlignment="1" applyProtection="1">
      <alignment horizontal="center" vertical="center" wrapText="1"/>
    </xf>
    <xf numFmtId="0" fontId="28" fillId="3" borderId="95" xfId="0" applyFont="1" applyFill="1" applyBorder="1" applyAlignment="1">
      <alignment horizontal="center" vertical="center" wrapText="1"/>
    </xf>
    <xf numFmtId="0" fontId="28" fillId="3" borderId="96" xfId="0" applyFont="1" applyFill="1" applyBorder="1" applyAlignment="1">
      <alignment horizontal="center" vertical="center" wrapText="1"/>
    </xf>
    <xf numFmtId="0" fontId="28" fillId="3" borderId="48" xfId="3" applyNumberFormat="1" applyFont="1" applyFill="1" applyBorder="1" applyAlignment="1" applyProtection="1">
      <alignment horizontal="center" vertical="center"/>
    </xf>
    <xf numFmtId="0" fontId="28" fillId="3" borderId="49" xfId="3" applyNumberFormat="1" applyFont="1" applyFill="1" applyBorder="1" applyAlignment="1" applyProtection="1">
      <alignment horizontal="center" vertical="center"/>
    </xf>
    <xf numFmtId="0" fontId="28" fillId="3" borderId="50" xfId="3" applyNumberFormat="1" applyFont="1" applyFill="1" applyBorder="1" applyAlignment="1" applyProtection="1">
      <alignment horizontal="center" vertical="center"/>
    </xf>
    <xf numFmtId="49" fontId="10" fillId="3" borderId="52" xfId="3" applyNumberFormat="1" applyFont="1" applyFill="1" applyBorder="1" applyAlignment="1" applyProtection="1">
      <alignment horizontal="center" vertical="center"/>
    </xf>
    <xf numFmtId="49" fontId="10" fillId="3" borderId="4" xfId="3" applyNumberFormat="1" applyFont="1" applyFill="1" applyBorder="1" applyAlignment="1" applyProtection="1">
      <alignment horizontal="center" vertical="center"/>
    </xf>
    <xf numFmtId="49" fontId="10" fillId="3" borderId="6" xfId="3" applyNumberFormat="1" applyFont="1" applyFill="1" applyBorder="1" applyAlignment="1" applyProtection="1">
      <alignment horizontal="center" vertical="center"/>
    </xf>
    <xf numFmtId="49" fontId="10" fillId="0" borderId="85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>
      <alignment horizontal="center" vertical="center" wrapText="1"/>
    </xf>
    <xf numFmtId="49" fontId="10" fillId="0" borderId="98" xfId="3" applyNumberFormat="1" applyFont="1" applyFill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center" vertical="center" wrapText="1"/>
    </xf>
    <xf numFmtId="171" fontId="28" fillId="3" borderId="57" xfId="3" applyNumberFormat="1" applyFont="1" applyFill="1" applyBorder="1" applyAlignment="1" applyProtection="1">
      <alignment horizontal="center" vertical="center"/>
    </xf>
    <xf numFmtId="171" fontId="28" fillId="3" borderId="68" xfId="3" applyNumberFormat="1" applyFont="1" applyFill="1" applyBorder="1" applyAlignment="1" applyProtection="1">
      <alignment horizontal="center" vertical="center"/>
    </xf>
    <xf numFmtId="171" fontId="28" fillId="3" borderId="5" xfId="3" applyNumberFormat="1" applyFont="1" applyFill="1" applyBorder="1" applyAlignment="1" applyProtection="1">
      <alignment horizontal="center" vertical="center"/>
    </xf>
    <xf numFmtId="171" fontId="28" fillId="3" borderId="97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0" fontId="28" fillId="3" borderId="70" xfId="3" applyFont="1" applyFill="1" applyBorder="1" applyAlignment="1" applyProtection="1">
      <alignment horizontal="right" vertical="center"/>
    </xf>
    <xf numFmtId="49" fontId="10" fillId="0" borderId="86" xfId="3" applyNumberFormat="1" applyFont="1" applyFill="1" applyBorder="1" applyAlignment="1">
      <alignment horizontal="center" vertical="center" wrapText="1"/>
    </xf>
    <xf numFmtId="49" fontId="10" fillId="0" borderId="102" xfId="3" applyNumberFormat="1" applyFont="1" applyFill="1" applyBorder="1" applyAlignment="1">
      <alignment horizontal="center" vertical="center" wrapText="1"/>
    </xf>
    <xf numFmtId="49" fontId="10" fillId="0" borderId="78" xfId="3" applyNumberFormat="1" applyFont="1" applyFill="1" applyBorder="1" applyAlignment="1">
      <alignment horizontal="center" vertical="center" wrapText="1"/>
    </xf>
    <xf numFmtId="171" fontId="28" fillId="3" borderId="12" xfId="3" applyNumberFormat="1" applyFont="1" applyFill="1" applyBorder="1" applyAlignment="1" applyProtection="1">
      <alignment horizontal="center" vertical="center"/>
    </xf>
    <xf numFmtId="171" fontId="28" fillId="3" borderId="2" xfId="3" applyNumberFormat="1" applyFont="1" applyFill="1" applyBorder="1" applyAlignment="1" applyProtection="1">
      <alignment horizontal="center" vertical="center"/>
    </xf>
    <xf numFmtId="171" fontId="28" fillId="3" borderId="60" xfId="3" applyNumberFormat="1" applyFont="1" applyFill="1" applyBorder="1" applyAlignment="1" applyProtection="1">
      <alignment horizontal="center" vertical="center"/>
    </xf>
    <xf numFmtId="171" fontId="28" fillId="3" borderId="66" xfId="3" applyNumberFormat="1" applyFont="1" applyFill="1" applyBorder="1" applyAlignment="1" applyProtection="1">
      <alignment horizontal="center" vertical="center"/>
    </xf>
    <xf numFmtId="0" fontId="28" fillId="3" borderId="70" xfId="3" applyFont="1" applyFill="1" applyBorder="1" applyAlignment="1">
      <alignment horizontal="right" vertical="center"/>
    </xf>
    <xf numFmtId="0" fontId="28" fillId="3" borderId="51" xfId="3" applyFont="1" applyFill="1" applyBorder="1" applyAlignment="1" applyProtection="1">
      <alignment horizontal="right" vertical="center"/>
    </xf>
    <xf numFmtId="170" fontId="28" fillId="3" borderId="8" xfId="3" applyNumberFormat="1" applyFont="1" applyFill="1" applyBorder="1" applyAlignment="1" applyProtection="1">
      <alignment horizontal="right" vertical="center"/>
    </xf>
    <xf numFmtId="170" fontId="28" fillId="3" borderId="3" xfId="3" applyNumberFormat="1" applyFont="1" applyFill="1" applyBorder="1" applyAlignment="1" applyProtection="1">
      <alignment horizontal="right" vertical="center"/>
    </xf>
    <xf numFmtId="170" fontId="28" fillId="3" borderId="9" xfId="3" applyNumberFormat="1" applyFont="1" applyFill="1" applyBorder="1" applyAlignment="1" applyProtection="1">
      <alignment horizontal="right" vertical="center"/>
    </xf>
    <xf numFmtId="167" fontId="34" fillId="3" borderId="55" xfId="3" applyNumberFormat="1" applyFont="1" applyFill="1" applyBorder="1" applyAlignment="1" applyProtection="1">
      <alignment horizontal="center" vertical="center"/>
    </xf>
    <xf numFmtId="167" fontId="34" fillId="3" borderId="13" xfId="3" applyNumberFormat="1" applyFont="1" applyFill="1" applyBorder="1" applyAlignment="1" applyProtection="1">
      <alignment horizontal="center" vertical="center"/>
    </xf>
    <xf numFmtId="0" fontId="34" fillId="3" borderId="56" xfId="3" applyNumberFormat="1" applyFont="1" applyFill="1" applyBorder="1" applyAlignment="1" applyProtection="1">
      <alignment horizontal="center" vertical="center"/>
    </xf>
    <xf numFmtId="0" fontId="28" fillId="3" borderId="36" xfId="0" applyFont="1" applyFill="1" applyBorder="1" applyAlignment="1" applyProtection="1">
      <alignment horizontal="right" vertical="center"/>
    </xf>
    <xf numFmtId="0" fontId="37" fillId="3" borderId="36" xfId="0" applyFont="1" applyFill="1" applyBorder="1" applyAlignment="1">
      <alignment horizontal="right" vertical="center"/>
    </xf>
    <xf numFmtId="0" fontId="28" fillId="3" borderId="0" xfId="0" applyFont="1" applyFill="1" applyBorder="1" applyAlignment="1" applyProtection="1">
      <alignment horizontal="right" vertical="center"/>
    </xf>
    <xf numFmtId="0" fontId="37" fillId="3" borderId="0" xfId="0" applyFont="1" applyFill="1" applyBorder="1" applyAlignment="1">
      <alignment horizontal="right" vertical="center"/>
    </xf>
    <xf numFmtId="170" fontId="38" fillId="3" borderId="0" xfId="3" applyNumberFormat="1" applyFont="1" applyFill="1" applyBorder="1" applyAlignment="1" applyProtection="1">
      <alignment horizontal="left"/>
    </xf>
    <xf numFmtId="167" fontId="28" fillId="3" borderId="69" xfId="3" applyNumberFormat="1" applyFont="1" applyFill="1" applyBorder="1" applyAlignment="1" applyProtection="1">
      <alignment horizontal="center" vertical="center"/>
    </xf>
    <xf numFmtId="167" fontId="28" fillId="3" borderId="13" xfId="3" applyNumberFormat="1" applyFont="1" applyFill="1" applyBorder="1" applyAlignment="1" applyProtection="1">
      <alignment horizontal="center" vertical="center"/>
    </xf>
    <xf numFmtId="0" fontId="28" fillId="3" borderId="56" xfId="3" applyNumberFormat="1" applyFont="1" applyFill="1" applyBorder="1" applyAlignment="1" applyProtection="1">
      <alignment horizontal="center" vertical="center"/>
    </xf>
    <xf numFmtId="0" fontId="37" fillId="3" borderId="0" xfId="0" applyFont="1" applyFill="1" applyAlignment="1">
      <alignment horizontal="right" vertical="center"/>
    </xf>
    <xf numFmtId="49" fontId="10" fillId="0" borderId="21" xfId="3" applyNumberFormat="1" applyFont="1" applyFill="1" applyBorder="1" applyAlignment="1">
      <alignment horizontal="center" vertical="center" wrapText="1"/>
    </xf>
    <xf numFmtId="0" fontId="28" fillId="3" borderId="2" xfId="3" applyFont="1" applyFill="1" applyBorder="1" applyAlignment="1">
      <alignment horizontal="center" vertical="center" wrapText="1"/>
    </xf>
    <xf numFmtId="0" fontId="28" fillId="3" borderId="60" xfId="3" applyFont="1" applyFill="1" applyBorder="1" applyAlignment="1">
      <alignment horizontal="center" vertical="center" wrapText="1"/>
    </xf>
    <xf numFmtId="171" fontId="28" fillId="3" borderId="26" xfId="3" applyNumberFormat="1" applyFont="1" applyFill="1" applyBorder="1" applyAlignment="1" applyProtection="1">
      <alignment horizontal="center" vertical="center"/>
    </xf>
    <xf numFmtId="171" fontId="28" fillId="3" borderId="27" xfId="3" applyNumberFormat="1" applyFont="1" applyFill="1" applyBorder="1" applyAlignment="1" applyProtection="1">
      <alignment horizontal="center" vertical="center"/>
    </xf>
    <xf numFmtId="171" fontId="28" fillId="3" borderId="28" xfId="3" applyNumberFormat="1" applyFont="1" applyFill="1" applyBorder="1" applyAlignment="1" applyProtection="1">
      <alignment horizontal="center" vertical="center"/>
    </xf>
    <xf numFmtId="49" fontId="10" fillId="3" borderId="51" xfId="3" applyNumberFormat="1" applyFont="1" applyFill="1" applyBorder="1" applyAlignment="1" applyProtection="1">
      <alignment horizontal="center" vertical="center"/>
    </xf>
    <xf numFmtId="49" fontId="10" fillId="3" borderId="66" xfId="3" applyNumberFormat="1" applyFont="1" applyFill="1" applyBorder="1" applyAlignment="1" applyProtection="1">
      <alignment horizontal="center" vertical="center"/>
    </xf>
    <xf numFmtId="171" fontId="28" fillId="3" borderId="53" xfId="3" applyNumberFormat="1" applyFont="1" applyFill="1" applyBorder="1" applyAlignment="1" applyProtection="1">
      <alignment horizontal="center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3" borderId="12" xfId="3" applyFont="1" applyFill="1" applyBorder="1" applyAlignment="1">
      <alignment horizontal="center" vertical="center" wrapText="1"/>
    </xf>
    <xf numFmtId="49" fontId="28" fillId="3" borderId="15" xfId="0" applyNumberFormat="1" applyFont="1" applyFill="1" applyBorder="1" applyAlignment="1" applyProtection="1">
      <alignment horizontal="center" vertical="center"/>
    </xf>
    <xf numFmtId="49" fontId="28" fillId="3" borderId="16" xfId="0" applyNumberFormat="1" applyFont="1" applyFill="1" applyBorder="1" applyAlignment="1" applyProtection="1">
      <alignment horizontal="center" vertical="center"/>
    </xf>
    <xf numFmtId="49" fontId="28" fillId="3" borderId="17" xfId="0" applyNumberFormat="1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46" xfId="0" applyNumberFormat="1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30" fillId="0" borderId="3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71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49" fontId="28" fillId="0" borderId="15" xfId="3" applyNumberFormat="1" applyFont="1" applyFill="1" applyBorder="1" applyAlignment="1">
      <alignment horizontal="center" vertical="center" wrapText="1"/>
    </xf>
    <xf numFmtId="49" fontId="28" fillId="0" borderId="88" xfId="3" applyNumberFormat="1" applyFont="1" applyFill="1" applyBorder="1" applyAlignment="1">
      <alignment horizontal="center" vertical="center" wrapText="1"/>
    </xf>
    <xf numFmtId="49" fontId="28" fillId="0" borderId="99" xfId="3" applyNumberFormat="1" applyFont="1" applyFill="1" applyBorder="1" applyAlignment="1">
      <alignment horizontal="center" vertical="center" wrapText="1"/>
    </xf>
    <xf numFmtId="49" fontId="28" fillId="0" borderId="79" xfId="3" applyNumberFormat="1" applyFont="1" applyFill="1" applyBorder="1" applyAlignment="1">
      <alignment horizontal="center" vertical="center" wrapText="1"/>
    </xf>
    <xf numFmtId="49" fontId="28" fillId="0" borderId="76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 applyProtection="1">
      <alignment horizontal="right" vertical="center"/>
    </xf>
    <xf numFmtId="170" fontId="38" fillId="0" borderId="0" xfId="3" applyNumberFormat="1" applyFont="1" applyFill="1" applyBorder="1" applyAlignment="1" applyProtection="1">
      <alignment horizontal="left"/>
    </xf>
    <xf numFmtId="0" fontId="28" fillId="0" borderId="36" xfId="0" applyFont="1" applyFill="1" applyBorder="1" applyAlignment="1" applyProtection="1">
      <alignment horizontal="right" vertical="center"/>
    </xf>
    <xf numFmtId="0" fontId="37" fillId="0" borderId="36" xfId="0" applyFont="1" applyFill="1" applyBorder="1" applyAlignment="1">
      <alignment horizontal="right" vertical="center"/>
    </xf>
    <xf numFmtId="0" fontId="28" fillId="9" borderId="0" xfId="0" applyFont="1" applyFill="1" applyBorder="1" applyAlignment="1" applyProtection="1">
      <alignment horizontal="right" vertical="center"/>
    </xf>
    <xf numFmtId="0" fontId="37" fillId="9" borderId="0" xfId="0" applyFont="1" applyFill="1" applyBorder="1" applyAlignment="1">
      <alignment horizontal="right" vertical="center"/>
    </xf>
    <xf numFmtId="0" fontId="28" fillId="0" borderId="51" xfId="3" applyFont="1" applyFill="1" applyBorder="1" applyAlignment="1" applyProtection="1">
      <alignment horizontal="right" vertical="center"/>
    </xf>
    <xf numFmtId="170" fontId="28" fillId="0" borderId="8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9" xfId="3" applyNumberFormat="1" applyFont="1" applyFill="1" applyBorder="1" applyAlignment="1" applyProtection="1">
      <alignment horizontal="right" vertical="center"/>
    </xf>
    <xf numFmtId="0" fontId="28" fillId="9" borderId="36" xfId="0" applyFont="1" applyFill="1" applyBorder="1" applyAlignment="1" applyProtection="1">
      <alignment horizontal="right" vertical="center"/>
    </xf>
    <xf numFmtId="0" fontId="37" fillId="9" borderId="36" xfId="0" applyFont="1" applyFill="1" applyBorder="1" applyAlignment="1">
      <alignment horizontal="right" vertical="center"/>
    </xf>
    <xf numFmtId="171" fontId="28" fillId="0" borderId="12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28" fillId="0" borderId="55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right" vertical="center"/>
    </xf>
    <xf numFmtId="0" fontId="28" fillId="0" borderId="55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56" xfId="3" applyFont="1" applyFill="1" applyBorder="1" applyAlignment="1">
      <alignment horizontal="center" vertical="center" wrapText="1"/>
    </xf>
    <xf numFmtId="49" fontId="28" fillId="0" borderId="16" xfId="3" applyNumberFormat="1" applyFont="1" applyFill="1" applyBorder="1" applyAlignment="1">
      <alignment horizontal="center" vertical="center" wrapText="1"/>
    </xf>
    <xf numFmtId="49" fontId="28" fillId="0" borderId="36" xfId="3" applyNumberFormat="1" applyFont="1" applyFill="1" applyBorder="1" applyAlignment="1">
      <alignment horizontal="center" vertical="center" wrapText="1"/>
    </xf>
    <xf numFmtId="49" fontId="28" fillId="0" borderId="78" xfId="3" applyNumberFormat="1" applyFont="1" applyFill="1" applyBorder="1" applyAlignment="1">
      <alignment horizontal="center" vertical="center" wrapText="1"/>
    </xf>
    <xf numFmtId="49" fontId="28" fillId="0" borderId="42" xfId="3" applyNumberFormat="1" applyFont="1" applyFill="1" applyBorder="1" applyAlignment="1">
      <alignment horizontal="center" vertical="center" wrapText="1"/>
    </xf>
    <xf numFmtId="49" fontId="28" fillId="0" borderId="84" xfId="3" applyNumberFormat="1" applyFont="1" applyFill="1" applyBorder="1" applyAlignment="1">
      <alignment horizontal="center" vertical="center" wrapText="1"/>
    </xf>
    <xf numFmtId="167" fontId="34" fillId="0" borderId="55" xfId="3" applyNumberFormat="1" applyFont="1" applyFill="1" applyBorder="1" applyAlignment="1" applyProtection="1">
      <alignment horizontal="center" vertical="center"/>
    </xf>
    <xf numFmtId="167" fontId="34" fillId="0" borderId="13" xfId="3" applyNumberFormat="1" applyFont="1" applyFill="1" applyBorder="1" applyAlignment="1" applyProtection="1">
      <alignment horizontal="center" vertical="center"/>
    </xf>
    <xf numFmtId="0" fontId="34" fillId="0" borderId="56" xfId="3" applyNumberFormat="1" applyFont="1" applyFill="1" applyBorder="1" applyAlignment="1" applyProtection="1">
      <alignment horizontal="center" vertical="center"/>
    </xf>
    <xf numFmtId="167" fontId="28" fillId="0" borderId="69" xfId="3" applyNumberFormat="1" applyFont="1" applyFill="1" applyBorder="1" applyAlignment="1" applyProtection="1">
      <alignment horizontal="center" vertical="center"/>
    </xf>
    <xf numFmtId="167" fontId="28" fillId="0" borderId="13" xfId="3" applyNumberFormat="1" applyFont="1" applyFill="1" applyBorder="1" applyAlignment="1" applyProtection="1">
      <alignment horizontal="center" vertical="center"/>
    </xf>
    <xf numFmtId="0" fontId="28" fillId="0" borderId="56" xfId="3" applyNumberFormat="1" applyFont="1" applyFill="1" applyBorder="1" applyAlignment="1" applyProtection="1">
      <alignment horizontal="center" vertical="center"/>
    </xf>
    <xf numFmtId="0" fontId="37" fillId="9" borderId="0" xfId="0" applyFont="1" applyFill="1" applyAlignment="1">
      <alignment horizontal="right" vertical="center"/>
    </xf>
    <xf numFmtId="171" fontId="28" fillId="0" borderId="22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26" xfId="3" applyFont="1" applyFill="1" applyBorder="1" applyAlignment="1">
      <alignment horizontal="center" vertical="center" wrapText="1"/>
    </xf>
    <xf numFmtId="0" fontId="28" fillId="0" borderId="27" xfId="3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26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10" fillId="0" borderId="18" xfId="3" applyNumberFormat="1" applyFont="1" applyFill="1" applyBorder="1" applyAlignment="1">
      <alignment horizontal="center" vertical="center" wrapText="1"/>
    </xf>
    <xf numFmtId="49" fontId="10" fillId="0" borderId="19" xfId="3" applyNumberFormat="1" applyFont="1" applyFill="1" applyBorder="1" applyAlignment="1">
      <alignment horizontal="center" vertical="center" wrapText="1"/>
    </xf>
    <xf numFmtId="49" fontId="10" fillId="0" borderId="20" xfId="3" applyNumberFormat="1" applyFont="1" applyFill="1" applyBorder="1" applyAlignment="1">
      <alignment horizontal="center" vertical="center" wrapText="1"/>
    </xf>
    <xf numFmtId="49" fontId="10" fillId="0" borderId="53" xfId="3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49" fontId="10" fillId="0" borderId="54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 applyProtection="1">
      <alignment horizontal="center" vertical="center"/>
    </xf>
    <xf numFmtId="0" fontId="10" fillId="0" borderId="49" xfId="3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 applyProtection="1">
      <alignment horizontal="center" vertical="center"/>
    </xf>
    <xf numFmtId="170" fontId="10" fillId="0" borderId="54" xfId="3" applyNumberFormat="1" applyFont="1" applyFill="1" applyBorder="1" applyAlignment="1" applyProtection="1">
      <alignment horizontal="center" vertical="center" textRotation="90" wrapText="1"/>
    </xf>
    <xf numFmtId="170" fontId="10" fillId="0" borderId="28" xfId="3" applyNumberFormat="1" applyFont="1" applyFill="1" applyBorder="1" applyAlignment="1" applyProtection="1">
      <alignment horizontal="center" vertical="center" textRotation="90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5" xfId="3" applyNumberFormat="1" applyFont="1" applyFill="1" applyBorder="1" applyAlignment="1" applyProtection="1">
      <alignment horizontal="center" vertical="center" textRotation="90" wrapText="1"/>
    </xf>
    <xf numFmtId="170" fontId="10" fillId="0" borderId="68" xfId="3" applyNumberFormat="1" applyFont="1" applyFill="1" applyBorder="1" applyAlignment="1" applyProtection="1">
      <alignment horizontal="center" vertical="center" textRotation="90" wrapText="1"/>
    </xf>
    <xf numFmtId="49" fontId="28" fillId="0" borderId="77" xfId="3" applyNumberFormat="1" applyFont="1" applyFill="1" applyBorder="1" applyAlignment="1" applyProtection="1">
      <alignment horizontal="center" vertical="center"/>
    </xf>
    <xf numFmtId="170" fontId="22" fillId="0" borderId="48" xfId="3" applyNumberFormat="1" applyFont="1" applyFill="1" applyBorder="1" applyAlignment="1" applyProtection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10" fillId="0" borderId="51" xfId="3" applyNumberFormat="1" applyFont="1" applyFill="1" applyBorder="1" applyAlignment="1" applyProtection="1">
      <alignment horizontal="center" vertical="center" textRotation="90"/>
    </xf>
    <xf numFmtId="0" fontId="10" fillId="0" borderId="52" xfId="3" applyNumberFormat="1" applyFont="1" applyFill="1" applyBorder="1" applyAlignment="1" applyProtection="1">
      <alignment horizontal="center" vertical="center" textRotation="90"/>
    </xf>
    <xf numFmtId="0" fontId="10" fillId="0" borderId="66" xfId="3" applyNumberFormat="1" applyFont="1" applyFill="1" applyBorder="1" applyAlignment="1" applyProtection="1">
      <alignment horizontal="center" vertical="center" textRotation="90"/>
    </xf>
    <xf numFmtId="170" fontId="10" fillId="0" borderId="51" xfId="3" applyNumberFormat="1" applyFont="1" applyFill="1" applyBorder="1" applyAlignment="1" applyProtection="1">
      <alignment horizontal="center" vertical="center"/>
    </xf>
    <xf numFmtId="170" fontId="10" fillId="0" borderId="52" xfId="3" applyNumberFormat="1" applyFont="1" applyFill="1" applyBorder="1" applyAlignment="1" applyProtection="1">
      <alignment horizontal="center" vertical="center"/>
    </xf>
    <xf numFmtId="170" fontId="10" fillId="0" borderId="66" xfId="3" applyNumberFormat="1" applyFont="1" applyFill="1" applyBorder="1" applyAlignment="1" applyProtection="1">
      <alignment horizontal="center" vertical="center"/>
    </xf>
    <xf numFmtId="170" fontId="10" fillId="0" borderId="18" xfId="3" applyNumberFormat="1" applyFont="1" applyFill="1" applyBorder="1" applyAlignment="1" applyProtection="1">
      <alignment horizontal="center" vertical="center" wrapText="1"/>
    </xf>
    <xf numFmtId="170" fontId="10" fillId="0" borderId="19" xfId="3" applyNumberFormat="1" applyFont="1" applyFill="1" applyBorder="1" applyAlignment="1" applyProtection="1">
      <alignment horizontal="center" vertical="center" wrapText="1"/>
    </xf>
    <xf numFmtId="170" fontId="10" fillId="0" borderId="20" xfId="3" applyNumberFormat="1" applyFont="1" applyFill="1" applyBorder="1" applyAlignment="1" applyProtection="1">
      <alignment horizontal="center" vertical="center" wrapText="1"/>
    </xf>
    <xf numFmtId="170" fontId="10" fillId="0" borderId="51" xfId="3" applyNumberFormat="1" applyFont="1" applyFill="1" applyBorder="1" applyAlignment="1" applyProtection="1">
      <alignment horizontal="center" vertical="center" textRotation="90" wrapText="1"/>
    </xf>
    <xf numFmtId="170" fontId="10" fillId="0" borderId="52" xfId="3" applyNumberFormat="1" applyFont="1" applyFill="1" applyBorder="1" applyAlignment="1" applyProtection="1">
      <alignment horizontal="center" vertical="center" textRotation="90" wrapText="1"/>
    </xf>
    <xf numFmtId="170" fontId="10" fillId="0" borderId="66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wrapText="1"/>
    </xf>
    <xf numFmtId="170" fontId="10" fillId="0" borderId="16" xfId="3" applyNumberFormat="1" applyFont="1" applyFill="1" applyBorder="1" applyAlignment="1" applyProtection="1">
      <alignment horizontal="center" vertical="center" wrapText="1"/>
    </xf>
    <xf numFmtId="170" fontId="10" fillId="0" borderId="17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horizontal="center" vertical="center" textRotation="90" wrapText="1"/>
    </xf>
    <xf numFmtId="170" fontId="10" fillId="0" borderId="2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27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165" fontId="28" fillId="0" borderId="72" xfId="0" applyNumberFormat="1" applyFont="1" applyFill="1" applyBorder="1" applyAlignment="1" applyProtection="1">
      <alignment horizontal="center" vertical="center"/>
    </xf>
    <xf numFmtId="165" fontId="28" fillId="0" borderId="73" xfId="0" applyNumberFormat="1" applyFont="1" applyFill="1" applyBorder="1" applyAlignment="1" applyProtection="1">
      <alignment horizontal="center" vertical="center"/>
    </xf>
    <xf numFmtId="165" fontId="28" fillId="0" borderId="74" xfId="0" applyNumberFormat="1" applyFont="1" applyFill="1" applyBorder="1" applyAlignment="1" applyProtection="1">
      <alignment horizontal="center" vertical="center"/>
    </xf>
    <xf numFmtId="170" fontId="10" fillId="0" borderId="22" xfId="3" applyNumberFormat="1" applyFont="1" applyFill="1" applyBorder="1" applyAlignment="1" applyProtection="1">
      <alignment horizontal="center" vertical="center" textRotation="90" wrapText="1"/>
    </xf>
    <xf numFmtId="170" fontId="10" fillId="0" borderId="57" xfId="3" applyNumberFormat="1" applyFont="1" applyFill="1" applyBorder="1" applyAlignment="1" applyProtection="1">
      <alignment horizontal="center" vertical="center" textRotation="90" wrapText="1"/>
    </xf>
    <xf numFmtId="170" fontId="10" fillId="0" borderId="67" xfId="3" applyNumberFormat="1" applyFont="1" applyFill="1" applyBorder="1" applyAlignment="1" applyProtection="1">
      <alignment horizontal="center" vertical="center" textRotation="90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42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170" fontId="10" fillId="0" borderId="23" xfId="3" applyNumberFormat="1" applyFont="1" applyFill="1" applyBorder="1" applyAlignment="1" applyProtection="1">
      <alignment horizontal="center" vertical="center" textRotation="90" wrapText="1"/>
    </xf>
    <xf numFmtId="170" fontId="10" fillId="0" borderId="58" xfId="3" applyNumberFormat="1" applyFont="1" applyFill="1" applyBorder="1" applyAlignment="1" applyProtection="1">
      <alignment horizontal="center" vertical="center" textRotation="90" wrapText="1"/>
    </xf>
    <xf numFmtId="170" fontId="10" fillId="0" borderId="33" xfId="3" applyNumberFormat="1" applyFont="1" applyFill="1" applyBorder="1" applyAlignment="1" applyProtection="1">
      <alignment horizontal="center" vertical="center" textRotation="90" wrapText="1"/>
    </xf>
    <xf numFmtId="170" fontId="10" fillId="0" borderId="69" xfId="3" applyNumberFormat="1" applyFont="1" applyFill="1" applyBorder="1" applyAlignment="1" applyProtection="1">
      <alignment horizontal="center" vertical="center" textRotation="90" wrapText="1"/>
    </xf>
    <xf numFmtId="171" fontId="28" fillId="0" borderId="57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49" fontId="28" fillId="0" borderId="21" xfId="3" applyNumberFormat="1" applyFont="1" applyFill="1" applyBorder="1" applyAlignment="1" applyProtection="1">
      <alignment horizontal="center" vertical="center"/>
    </xf>
    <xf numFmtId="165" fontId="28" fillId="0" borderId="12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0" fontId="28" fillId="0" borderId="95" xfId="0" applyFont="1" applyFill="1" applyBorder="1" applyAlignment="1">
      <alignment horizontal="center" vertical="center" wrapText="1"/>
    </xf>
    <xf numFmtId="0" fontId="28" fillId="0" borderId="96" xfId="0" applyFont="1" applyFill="1" applyBorder="1" applyAlignment="1">
      <alignment horizontal="center" vertical="center" wrapText="1"/>
    </xf>
    <xf numFmtId="0" fontId="28" fillId="0" borderId="48" xfId="3" applyNumberFormat="1" applyFont="1" applyFill="1" applyBorder="1" applyAlignment="1" applyProtection="1">
      <alignment horizontal="center" vertical="center"/>
    </xf>
    <xf numFmtId="0" fontId="28" fillId="0" borderId="49" xfId="3" applyNumberFormat="1" applyFont="1" applyFill="1" applyBorder="1" applyAlignment="1" applyProtection="1">
      <alignment horizontal="center" vertical="center"/>
    </xf>
    <xf numFmtId="49" fontId="28" fillId="0" borderId="18" xfId="3" applyNumberFormat="1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center" vertical="center" wrapText="1"/>
    </xf>
    <xf numFmtId="49" fontId="28" fillId="0" borderId="20" xfId="3" applyNumberFormat="1" applyFont="1" applyFill="1" applyBorder="1" applyAlignment="1">
      <alignment horizontal="center" vertical="center" wrapText="1"/>
    </xf>
    <xf numFmtId="49" fontId="28" fillId="0" borderId="53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54" xfId="3" applyNumberFormat="1" applyFont="1" applyFill="1" applyBorder="1" applyAlignment="1">
      <alignment horizontal="center" vertical="center" wrapText="1"/>
    </xf>
    <xf numFmtId="0" fontId="28" fillId="0" borderId="7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 applyProtection="1">
      <alignment horizontal="center" vertical="center" wrapText="1"/>
    </xf>
    <xf numFmtId="0" fontId="10" fillId="0" borderId="56" xfId="3" applyNumberFormat="1" applyFont="1" applyFill="1" applyBorder="1" applyAlignment="1" applyProtection="1">
      <alignment horizontal="center" vertical="center" wrapText="1"/>
    </xf>
    <xf numFmtId="0" fontId="10" fillId="0" borderId="62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65" xfId="3" applyNumberFormat="1" applyFont="1" applyFill="1" applyBorder="1" applyAlignment="1" applyProtection="1">
      <alignment horizontal="center" vertical="center"/>
    </xf>
    <xf numFmtId="49" fontId="10" fillId="3" borderId="41" xfId="3" applyNumberFormat="1" applyFont="1" applyFill="1" applyBorder="1" applyAlignment="1">
      <alignment horizontal="center" vertical="center" wrapText="1"/>
    </xf>
    <xf numFmtId="49" fontId="10" fillId="3" borderId="42" xfId="3" applyNumberFormat="1" applyFont="1" applyFill="1" applyBorder="1" applyAlignment="1">
      <alignment horizontal="center" vertical="center" wrapText="1"/>
    </xf>
    <xf numFmtId="49" fontId="10" fillId="3" borderId="10" xfId="3" applyNumberFormat="1" applyFont="1" applyFill="1" applyBorder="1" applyAlignment="1">
      <alignment horizontal="center" vertical="center" wrapText="1"/>
    </xf>
    <xf numFmtId="49" fontId="31" fillId="3" borderId="42" xfId="0" applyNumberFormat="1" applyFont="1" applyFill="1" applyBorder="1" applyAlignment="1" applyProtection="1">
      <alignment horizontal="center" vertical="center" wrapText="1"/>
    </xf>
    <xf numFmtId="49" fontId="31" fillId="3" borderId="42" xfId="0" applyNumberFormat="1" applyFont="1" applyFill="1" applyBorder="1" applyAlignment="1" applyProtection="1">
      <alignment horizontal="center" vertical="center"/>
    </xf>
    <xf numFmtId="49" fontId="10" fillId="0" borderId="11" xfId="3" applyNumberFormat="1" applyFont="1" applyFill="1" applyBorder="1" applyAlignment="1" applyProtection="1">
      <alignment horizontal="center" vertical="center"/>
    </xf>
    <xf numFmtId="49" fontId="10" fillId="0" borderId="33" xfId="3" applyNumberFormat="1" applyFont="1" applyFill="1" applyBorder="1" applyAlignment="1" applyProtection="1">
      <alignment horizontal="center" vertical="center"/>
    </xf>
    <xf numFmtId="49" fontId="10" fillId="0" borderId="3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6" xfId="3" applyNumberFormat="1" applyFont="1" applyFill="1" applyBorder="1" applyAlignment="1" applyProtection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42" xfId="3" applyNumberFormat="1" applyFont="1" applyFill="1" applyBorder="1" applyAlignment="1">
      <alignment horizontal="center" vertical="center" wrapText="1"/>
    </xf>
    <xf numFmtId="49" fontId="10" fillId="0" borderId="10" xfId="3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center" vertical="center"/>
    </xf>
    <xf numFmtId="171" fontId="28" fillId="0" borderId="97" xfId="3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>
      <alignment horizontal="center" vertical="center" wrapText="1"/>
    </xf>
    <xf numFmtId="49" fontId="42" fillId="0" borderId="52" xfId="3" applyNumberFormat="1" applyFont="1" applyFill="1" applyBorder="1" applyAlignment="1">
      <alignment horizontal="center" vertical="center" wrapText="1"/>
    </xf>
    <xf numFmtId="49" fontId="42" fillId="0" borderId="98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58" fillId="7" borderId="0" xfId="4" applyNumberFormat="1" applyFont="1" applyFill="1" applyBorder="1" applyAlignment="1">
      <alignment horizontal="center" wrapText="1"/>
    </xf>
    <xf numFmtId="0" fontId="58" fillId="6" borderId="0" xfId="4" applyNumberFormat="1" applyFont="1" applyFill="1" applyBorder="1" applyAlignment="1">
      <alignment horizontal="center"/>
    </xf>
    <xf numFmtId="0" fontId="58" fillId="7" borderId="0" xfId="4" applyNumberFormat="1" applyFont="1" applyFill="1" applyBorder="1" applyAlignment="1">
      <alignment horizontal="center"/>
    </xf>
    <xf numFmtId="0" fontId="58" fillId="6" borderId="0" xfId="4" applyNumberFormat="1" applyFont="1" applyFill="1" applyBorder="1" applyAlignment="1">
      <alignment horizontal="center" vertical="top" wrapText="1"/>
    </xf>
    <xf numFmtId="0" fontId="58" fillId="8" borderId="0" xfId="4" applyNumberFormat="1" applyFont="1" applyFill="1" applyBorder="1" applyAlignment="1">
      <alignment horizontal="center"/>
    </xf>
    <xf numFmtId="49" fontId="52" fillId="0" borderId="0" xfId="4" applyNumberFormat="1" applyFont="1" applyFill="1" applyBorder="1" applyAlignment="1">
      <alignment horizontal="center"/>
    </xf>
    <xf numFmtId="49" fontId="55" fillId="0" borderId="0" xfId="4" applyNumberFormat="1" applyFont="1" applyFill="1" applyBorder="1" applyAlignment="1">
      <alignment horizontal="center"/>
    </xf>
    <xf numFmtId="0" fontId="55" fillId="0" borderId="0" xfId="4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504" t="s">
        <v>137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  <c r="W1" s="1505"/>
      <c r="X1" s="1506"/>
    </row>
    <row r="2" spans="1:30" s="93" customFormat="1" x14ac:dyDescent="0.25">
      <c r="A2" s="1507" t="s">
        <v>138</v>
      </c>
      <c r="B2" s="1510" t="s">
        <v>139</v>
      </c>
      <c r="C2" s="1513" t="s">
        <v>140</v>
      </c>
      <c r="D2" s="1514"/>
      <c r="E2" s="1514"/>
      <c r="F2" s="1515"/>
      <c r="G2" s="1516" t="s">
        <v>141</v>
      </c>
      <c r="H2" s="1519" t="s">
        <v>142</v>
      </c>
      <c r="I2" s="1520"/>
      <c r="J2" s="1520"/>
      <c r="K2" s="1520"/>
      <c r="L2" s="1520"/>
      <c r="M2" s="1521"/>
      <c r="N2" s="1522" t="s">
        <v>143</v>
      </c>
      <c r="O2" s="1523"/>
      <c r="P2" s="1523"/>
      <c r="Q2" s="1523"/>
      <c r="R2" s="1523"/>
      <c r="S2" s="1523"/>
      <c r="T2" s="1523"/>
      <c r="U2" s="1523"/>
      <c r="V2" s="1523"/>
      <c r="W2" s="1523"/>
      <c r="X2" s="1524"/>
    </row>
    <row r="3" spans="1:30" s="93" customFormat="1" ht="16.5" thickBot="1" x14ac:dyDescent="0.3">
      <c r="A3" s="1508"/>
      <c r="B3" s="1511"/>
      <c r="C3" s="1528" t="s">
        <v>144</v>
      </c>
      <c r="D3" s="1530" t="s">
        <v>145</v>
      </c>
      <c r="E3" s="1532" t="s">
        <v>146</v>
      </c>
      <c r="F3" s="1533"/>
      <c r="G3" s="1517"/>
      <c r="H3" s="1538" t="s">
        <v>6</v>
      </c>
      <c r="I3" s="1541" t="s">
        <v>147</v>
      </c>
      <c r="J3" s="1542"/>
      <c r="K3" s="1542"/>
      <c r="L3" s="1543"/>
      <c r="M3" s="1544" t="s">
        <v>148</v>
      </c>
      <c r="N3" s="1525"/>
      <c r="O3" s="1526"/>
      <c r="P3" s="1526"/>
      <c r="Q3" s="1526"/>
      <c r="R3" s="1526"/>
      <c r="S3" s="1526"/>
      <c r="T3" s="1526"/>
      <c r="U3" s="1526"/>
      <c r="V3" s="1526"/>
      <c r="W3" s="1526"/>
      <c r="X3" s="1527"/>
    </row>
    <row r="4" spans="1:30" s="93" customFormat="1" ht="16.5" thickBot="1" x14ac:dyDescent="0.3">
      <c r="A4" s="1508"/>
      <c r="B4" s="1511"/>
      <c r="C4" s="1528"/>
      <c r="D4" s="1530"/>
      <c r="E4" s="1530" t="s">
        <v>149</v>
      </c>
      <c r="F4" s="1548" t="s">
        <v>150</v>
      </c>
      <c r="G4" s="1517"/>
      <c r="H4" s="1539"/>
      <c r="I4" s="1550" t="s">
        <v>22</v>
      </c>
      <c r="J4" s="1550" t="s">
        <v>26</v>
      </c>
      <c r="K4" s="1550" t="s">
        <v>151</v>
      </c>
      <c r="L4" s="1550" t="s">
        <v>152</v>
      </c>
      <c r="M4" s="1545"/>
      <c r="N4" s="1553" t="s">
        <v>153</v>
      </c>
      <c r="O4" s="1554"/>
      <c r="P4" s="1555"/>
      <c r="Q4" s="1553" t="s">
        <v>154</v>
      </c>
      <c r="R4" s="1554"/>
      <c r="S4" s="1554"/>
      <c r="T4" s="1553"/>
      <c r="U4" s="1554"/>
      <c r="V4" s="1555"/>
      <c r="W4" s="1553"/>
      <c r="X4" s="1555"/>
    </row>
    <row r="5" spans="1:30" s="93" customFormat="1" ht="16.5" thickBot="1" x14ac:dyDescent="0.3">
      <c r="A5" s="1508"/>
      <c r="B5" s="1511"/>
      <c r="C5" s="1528"/>
      <c r="D5" s="1530"/>
      <c r="E5" s="1530"/>
      <c r="F5" s="1548"/>
      <c r="G5" s="1517"/>
      <c r="H5" s="1539"/>
      <c r="I5" s="1551"/>
      <c r="J5" s="1551"/>
      <c r="K5" s="1551"/>
      <c r="L5" s="1551"/>
      <c r="M5" s="1545"/>
      <c r="N5" s="94">
        <v>1</v>
      </c>
      <c r="O5" s="95" t="s">
        <v>63</v>
      </c>
      <c r="P5" s="96" t="s">
        <v>64</v>
      </c>
      <c r="Q5" s="94">
        <v>3</v>
      </c>
      <c r="R5" s="505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508"/>
      <c r="B6" s="1511"/>
      <c r="C6" s="1528"/>
      <c r="D6" s="1530"/>
      <c r="E6" s="1530"/>
      <c r="F6" s="1548"/>
      <c r="G6" s="1517"/>
      <c r="H6" s="1539"/>
      <c r="I6" s="1551"/>
      <c r="J6" s="1551"/>
      <c r="K6" s="1551"/>
      <c r="L6" s="1551"/>
      <c r="M6" s="1546"/>
      <c r="N6" s="1556" t="s">
        <v>155</v>
      </c>
      <c r="O6" s="1557"/>
      <c r="P6" s="1558"/>
      <c r="Q6" s="1558"/>
      <c r="R6" s="1559"/>
      <c r="S6" s="1558"/>
      <c r="T6" s="1558"/>
      <c r="U6" s="1558"/>
      <c r="V6" s="1558"/>
      <c r="W6" s="1558"/>
      <c r="X6" s="1560"/>
    </row>
    <row r="7" spans="1:30" s="93" customFormat="1" ht="25.5" customHeight="1" thickBot="1" x14ac:dyDescent="0.3">
      <c r="A7" s="1509"/>
      <c r="B7" s="1512"/>
      <c r="C7" s="1529"/>
      <c r="D7" s="1531"/>
      <c r="E7" s="1531"/>
      <c r="F7" s="1549"/>
      <c r="G7" s="1518"/>
      <c r="H7" s="1540"/>
      <c r="I7" s="1552"/>
      <c r="J7" s="1552"/>
      <c r="K7" s="1552"/>
      <c r="L7" s="1552"/>
      <c r="M7" s="1547"/>
      <c r="N7" s="94">
        <v>15</v>
      </c>
      <c r="O7" s="95">
        <v>9</v>
      </c>
      <c r="P7" s="99">
        <v>9</v>
      </c>
      <c r="Q7" s="104">
        <v>15</v>
      </c>
      <c r="R7" s="554">
        <v>13</v>
      </c>
      <c r="S7" s="554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54">
        <v>18</v>
      </c>
      <c r="S8" s="554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534" t="s">
        <v>156</v>
      </c>
      <c r="B9" s="1535"/>
      <c r="C9" s="1536"/>
      <c r="D9" s="1536"/>
      <c r="E9" s="1536"/>
      <c r="F9" s="1536"/>
      <c r="G9" s="1536"/>
      <c r="H9" s="1536"/>
      <c r="I9" s="1536"/>
      <c r="J9" s="1536"/>
      <c r="K9" s="1536"/>
      <c r="L9" s="1536"/>
      <c r="M9" s="1536"/>
      <c r="N9" s="1535"/>
      <c r="O9" s="1535"/>
      <c r="P9" s="1535"/>
      <c r="Q9" s="1535"/>
      <c r="R9" s="1535"/>
      <c r="S9" s="1535"/>
      <c r="T9" s="1535"/>
      <c r="U9" s="1535"/>
      <c r="V9" s="1535"/>
      <c r="W9" s="1535"/>
      <c r="X9" s="1537"/>
    </row>
    <row r="10" spans="1:30" s="93" customFormat="1" x14ac:dyDescent="0.25">
      <c r="A10" s="1564" t="s">
        <v>157</v>
      </c>
      <c r="B10" s="1565"/>
      <c r="C10" s="1565"/>
      <c r="D10" s="1565"/>
      <c r="E10" s="1565"/>
      <c r="F10" s="1565"/>
      <c r="G10" s="1565"/>
      <c r="H10" s="1565"/>
      <c r="I10" s="1565"/>
      <c r="J10" s="1565"/>
      <c r="K10" s="1565"/>
      <c r="L10" s="1565"/>
      <c r="M10" s="1565"/>
      <c r="N10" s="1565"/>
      <c r="O10" s="1565"/>
      <c r="P10" s="1565"/>
      <c r="Q10" s="1565"/>
      <c r="R10" s="1565"/>
      <c r="S10" s="1565"/>
      <c r="T10" s="1565"/>
      <c r="U10" s="1565"/>
      <c r="V10" s="1565"/>
      <c r="W10" s="1565"/>
      <c r="X10" s="1566"/>
    </row>
    <row r="11" spans="1:30" s="435" customFormat="1" x14ac:dyDescent="0.25">
      <c r="A11" s="433" t="s">
        <v>158</v>
      </c>
      <c r="B11" s="434" t="str">
        <f>'Семестровка уск'!C13</f>
        <v>Історія України та української культури</v>
      </c>
      <c r="C11" s="434"/>
      <c r="D11" s="434"/>
      <c r="E11" s="434"/>
      <c r="F11" s="434"/>
      <c r="G11" s="434">
        <f>G12+G13</f>
        <v>7</v>
      </c>
      <c r="H11" s="401">
        <f>G11*30</f>
        <v>210</v>
      </c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AD11" s="93">
        <f>SUM(N11:S11)</f>
        <v>0</v>
      </c>
    </row>
    <row r="12" spans="1:30" s="435" customFormat="1" x14ac:dyDescent="0.25">
      <c r="A12" s="434" t="s">
        <v>268</v>
      </c>
      <c r="B12" s="436" t="s">
        <v>324</v>
      </c>
      <c r="C12" s="434"/>
      <c r="D12" s="434"/>
      <c r="E12" s="434"/>
      <c r="F12" s="434"/>
      <c r="G12" s="434">
        <f>'Семестровка уск'!D14</f>
        <v>4</v>
      </c>
      <c r="H12" s="401">
        <f>G12*30</f>
        <v>120</v>
      </c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AD12" s="93">
        <f t="shared" ref="AD12:AD43" si="0">SUM(N12:S12)</f>
        <v>0</v>
      </c>
    </row>
    <row r="13" spans="1:30" s="435" customFormat="1" x14ac:dyDescent="0.25">
      <c r="A13" s="437" t="s">
        <v>269</v>
      </c>
      <c r="B13" s="438" t="s">
        <v>88</v>
      </c>
      <c r="C13" s="439"/>
      <c r="D13" s="440"/>
      <c r="E13" s="441"/>
      <c r="F13" s="442"/>
      <c r="G13" s="443">
        <f>G14+G15</f>
        <v>3</v>
      </c>
      <c r="H13" s="401">
        <f t="shared" ref="H13:H18" si="1">G13*30</f>
        <v>90</v>
      </c>
      <c r="I13" s="444"/>
      <c r="J13" s="445"/>
      <c r="K13" s="445"/>
      <c r="L13" s="445"/>
      <c r="M13" s="446"/>
      <c r="N13" s="447"/>
      <c r="O13" s="448"/>
      <c r="P13" s="449"/>
      <c r="Q13" s="450"/>
      <c r="R13" s="482"/>
      <c r="S13" s="482"/>
      <c r="T13" s="447"/>
      <c r="U13" s="448"/>
      <c r="V13" s="449"/>
      <c r="W13" s="450"/>
      <c r="X13" s="449"/>
      <c r="AD13" s="93">
        <f t="shared" si="0"/>
        <v>0</v>
      </c>
    </row>
    <row r="14" spans="1:30" s="435" customFormat="1" x14ac:dyDescent="0.25">
      <c r="A14" s="437"/>
      <c r="B14" s="451" t="s">
        <v>283</v>
      </c>
      <c r="C14" s="439"/>
      <c r="D14" s="440"/>
      <c r="E14" s="441"/>
      <c r="F14" s="442"/>
      <c r="G14" s="443">
        <f>'Семестровка уск'!D15</f>
        <v>1.5</v>
      </c>
      <c r="H14" s="401">
        <f t="shared" si="1"/>
        <v>45</v>
      </c>
      <c r="I14" s="444"/>
      <c r="J14" s="445"/>
      <c r="K14" s="445"/>
      <c r="L14" s="445"/>
      <c r="M14" s="446"/>
      <c r="N14" s="447"/>
      <c r="O14" s="448"/>
      <c r="P14" s="449"/>
      <c r="Q14" s="450"/>
      <c r="R14" s="482"/>
      <c r="S14" s="482"/>
      <c r="T14" s="447"/>
      <c r="U14" s="448"/>
      <c r="V14" s="449"/>
      <c r="W14" s="450"/>
      <c r="X14" s="449"/>
      <c r="AD14" s="93">
        <f t="shared" si="0"/>
        <v>0</v>
      </c>
    </row>
    <row r="15" spans="1:30" s="435" customFormat="1" x14ac:dyDescent="0.25">
      <c r="A15" s="437"/>
      <c r="B15" s="452" t="s">
        <v>255</v>
      </c>
      <c r="C15" s="439"/>
      <c r="D15" s="440" t="s">
        <v>175</v>
      </c>
      <c r="E15" s="441"/>
      <c r="F15" s="442"/>
      <c r="G15" s="443">
        <f>'Семестровка уск'!E15</f>
        <v>1.5</v>
      </c>
      <c r="H15" s="611">
        <f t="shared" si="1"/>
        <v>45</v>
      </c>
      <c r="I15" s="543">
        <f>J15+K15+L15</f>
        <v>30</v>
      </c>
      <c r="J15" s="445">
        <f>'Семестровка уск'!H15</f>
        <v>15</v>
      </c>
      <c r="K15" s="445"/>
      <c r="L15" s="445">
        <f>'Семестровка уск'!J15</f>
        <v>15</v>
      </c>
      <c r="M15" s="404">
        <f t="shared" ref="M15" si="2">H15-I15</f>
        <v>15</v>
      </c>
      <c r="N15" s="447">
        <f>'Семестровка уск'!L15</f>
        <v>2</v>
      </c>
      <c r="O15" s="448"/>
      <c r="P15" s="449"/>
      <c r="Q15" s="450"/>
      <c r="R15" s="482"/>
      <c r="S15" s="482"/>
      <c r="T15" s="447"/>
      <c r="U15" s="448"/>
      <c r="V15" s="449"/>
      <c r="W15" s="450"/>
      <c r="X15" s="449"/>
      <c r="AD15" s="93">
        <f t="shared" si="0"/>
        <v>2</v>
      </c>
    </row>
    <row r="16" spans="1:30" s="435" customFormat="1" x14ac:dyDescent="0.25">
      <c r="A16" s="437" t="s">
        <v>159</v>
      </c>
      <c r="B16" s="452" t="s">
        <v>15</v>
      </c>
      <c r="C16" s="439"/>
      <c r="D16" s="440"/>
      <c r="E16" s="441"/>
      <c r="F16" s="442"/>
      <c r="G16" s="609">
        <f>G17+G18</f>
        <v>3</v>
      </c>
      <c r="H16" s="403">
        <f t="shared" si="1"/>
        <v>90</v>
      </c>
      <c r="I16" s="482"/>
      <c r="J16" s="445"/>
      <c r="K16" s="445"/>
      <c r="L16" s="445"/>
      <c r="M16" s="453"/>
      <c r="N16" s="447"/>
      <c r="O16" s="448"/>
      <c r="P16" s="449"/>
      <c r="Q16" s="450"/>
      <c r="R16" s="482"/>
      <c r="S16" s="482"/>
      <c r="T16" s="447"/>
      <c r="U16" s="448"/>
      <c r="V16" s="449"/>
      <c r="W16" s="450"/>
      <c r="X16" s="449"/>
      <c r="AD16" s="93">
        <f t="shared" si="0"/>
        <v>0</v>
      </c>
    </row>
    <row r="17" spans="1:32" s="435" customFormat="1" x14ac:dyDescent="0.25">
      <c r="A17" s="437"/>
      <c r="B17" s="451" t="s">
        <v>283</v>
      </c>
      <c r="C17" s="439"/>
      <c r="D17" s="440"/>
      <c r="E17" s="441"/>
      <c r="F17" s="442"/>
      <c r="G17" s="609">
        <f>'Семестровка уск'!D111</f>
        <v>0</v>
      </c>
      <c r="H17" s="403">
        <f t="shared" si="1"/>
        <v>0</v>
      </c>
      <c r="I17" s="482"/>
      <c r="J17" s="445"/>
      <c r="K17" s="445"/>
      <c r="L17" s="445"/>
      <c r="M17" s="453"/>
      <c r="N17" s="447"/>
      <c r="O17" s="448"/>
      <c r="P17" s="449"/>
      <c r="Q17" s="450"/>
      <c r="R17" s="482"/>
      <c r="S17" s="482"/>
      <c r="T17" s="447"/>
      <c r="U17" s="448"/>
      <c r="V17" s="449"/>
      <c r="W17" s="450"/>
      <c r="X17" s="449"/>
      <c r="AD17" s="93">
        <f t="shared" si="0"/>
        <v>0</v>
      </c>
    </row>
    <row r="18" spans="1:32" s="435" customFormat="1" x14ac:dyDescent="0.25">
      <c r="A18" s="437"/>
      <c r="B18" s="452" t="s">
        <v>255</v>
      </c>
      <c r="C18" s="439"/>
      <c r="D18" s="628" t="s">
        <v>332</v>
      </c>
      <c r="E18" s="441"/>
      <c r="F18" s="442"/>
      <c r="G18" s="609">
        <f>'Семестровка уск'!E111</f>
        <v>3</v>
      </c>
      <c r="H18" s="403">
        <f t="shared" si="1"/>
        <v>90</v>
      </c>
      <c r="I18" s="543">
        <f>J18+K18+L18</f>
        <v>39</v>
      </c>
      <c r="J18" s="445"/>
      <c r="K18" s="445"/>
      <c r="L18" s="445">
        <f>'Семестровка уск'!J111</f>
        <v>39</v>
      </c>
      <c r="M18" s="404">
        <f t="shared" ref="M18" si="3">H18-I18</f>
        <v>51</v>
      </c>
      <c r="N18" s="447"/>
      <c r="O18" s="448"/>
      <c r="P18" s="449"/>
      <c r="Q18" s="450"/>
      <c r="R18" s="629">
        <f>'Семестровка уск'!L111</f>
        <v>3</v>
      </c>
      <c r="S18" s="482"/>
      <c r="T18" s="447"/>
      <c r="U18" s="448"/>
      <c r="V18" s="449"/>
      <c r="W18" s="450"/>
      <c r="X18" s="449"/>
      <c r="AD18" s="93">
        <f t="shared" si="0"/>
        <v>3</v>
      </c>
    </row>
    <row r="19" spans="1:32" s="435" customFormat="1" x14ac:dyDescent="0.25">
      <c r="A19" s="433" t="s">
        <v>166</v>
      </c>
      <c r="B19" s="454" t="s">
        <v>17</v>
      </c>
      <c r="C19" s="397"/>
      <c r="D19" s="455"/>
      <c r="E19" s="455"/>
      <c r="F19" s="456"/>
      <c r="G19" s="609" t="e">
        <f>G20+G21+G22</f>
        <v>#REF!</v>
      </c>
      <c r="H19" s="458" t="e">
        <f t="shared" ref="H19:M19" si="4">H21+H22+H23</f>
        <v>#REF!</v>
      </c>
      <c r="I19" s="610" t="e">
        <f>I21+I22+I23</f>
        <v>#REF!</v>
      </c>
      <c r="J19" s="458"/>
      <c r="K19" s="458"/>
      <c r="L19" s="458" t="e">
        <f t="shared" si="4"/>
        <v>#REF!</v>
      </c>
      <c r="M19" s="453" t="e">
        <f t="shared" si="4"/>
        <v>#REF!</v>
      </c>
      <c r="N19" s="459"/>
      <c r="O19" s="460"/>
      <c r="P19" s="461"/>
      <c r="Q19" s="462"/>
      <c r="R19" s="403"/>
      <c r="S19" s="403"/>
      <c r="T19" s="459"/>
      <c r="U19" s="460"/>
      <c r="V19" s="461"/>
      <c r="W19" s="462"/>
      <c r="X19" s="461"/>
      <c r="AD19" s="93">
        <f t="shared" si="0"/>
        <v>0</v>
      </c>
    </row>
    <row r="20" spans="1:32" s="435" customFormat="1" x14ac:dyDescent="0.25">
      <c r="A20" s="463"/>
      <c r="B20" s="451" t="s">
        <v>283</v>
      </c>
      <c r="C20" s="397"/>
      <c r="D20" s="455"/>
      <c r="E20" s="455"/>
      <c r="F20" s="633"/>
      <c r="G20" s="464" t="e">
        <f>'Семестровка уск'!#REF!</f>
        <v>#REF!</v>
      </c>
      <c r="H20" s="532" t="e">
        <f>G20*30</f>
        <v>#REF!</v>
      </c>
      <c r="I20" s="457"/>
      <c r="J20" s="458"/>
      <c r="K20" s="458"/>
      <c r="L20" s="458"/>
      <c r="M20" s="453"/>
      <c r="N20" s="459"/>
      <c r="O20" s="460"/>
      <c r="P20" s="461"/>
      <c r="Q20" s="462"/>
      <c r="R20" s="403"/>
      <c r="S20" s="403"/>
      <c r="T20" s="459"/>
      <c r="U20" s="460"/>
      <c r="V20" s="461"/>
      <c r="W20" s="462"/>
      <c r="X20" s="461"/>
      <c r="AD20" s="93">
        <f t="shared" si="0"/>
        <v>0</v>
      </c>
    </row>
    <row r="21" spans="1:32" s="412" customFormat="1" x14ac:dyDescent="0.25">
      <c r="A21" s="395" t="s">
        <v>270</v>
      </c>
      <c r="B21" s="396" t="s">
        <v>255</v>
      </c>
      <c r="C21" s="397"/>
      <c r="D21" s="630">
        <v>1</v>
      </c>
      <c r="E21" s="631"/>
      <c r="F21" s="632"/>
      <c r="G21" s="400" t="e">
        <f>'Семестровка уск'!#REF!</f>
        <v>#REF!</v>
      </c>
      <c r="H21" s="401" t="e">
        <f>G21*30</f>
        <v>#REF!</v>
      </c>
      <c r="I21" s="402" t="e">
        <f>J21+K21+L21</f>
        <v>#REF!</v>
      </c>
      <c r="J21" s="403"/>
      <c r="K21" s="403"/>
      <c r="L21" s="403" t="e">
        <f>'Семестровка уск'!#REF!</f>
        <v>#REF!</v>
      </c>
      <c r="M21" s="404" t="e">
        <f t="shared" ref="M21:M43" si="5">H21-I21</f>
        <v>#REF!</v>
      </c>
      <c r="N21" s="405" t="e">
        <f>'Семестровка уск'!#REF!</f>
        <v>#REF!</v>
      </c>
      <c r="O21" s="406"/>
      <c r="P21" s="407"/>
      <c r="Q21" s="408"/>
      <c r="R21" s="614"/>
      <c r="S21" s="614"/>
      <c r="T21" s="612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271</v>
      </c>
      <c r="B22" s="396" t="s">
        <v>255</v>
      </c>
      <c r="C22" s="397"/>
      <c r="D22" s="413">
        <v>2</v>
      </c>
      <c r="E22" s="398"/>
      <c r="F22" s="399"/>
      <c r="G22" s="400" t="e">
        <f>'Семестровка уск'!#REF!</f>
        <v>#REF!</v>
      </c>
      <c r="H22" s="401" t="e">
        <f>G22*30</f>
        <v>#REF!</v>
      </c>
      <c r="I22" s="402" t="e">
        <f>J22+K22+L22</f>
        <v>#REF!</v>
      </c>
      <c r="J22" s="403"/>
      <c r="K22" s="403"/>
      <c r="L22" s="403" t="e">
        <f>'Семестровка уск'!#REF!</f>
        <v>#REF!</v>
      </c>
      <c r="M22" s="404" t="e">
        <f t="shared" si="5"/>
        <v>#REF!</v>
      </c>
      <c r="N22" s="414"/>
      <c r="O22" s="7" t="s">
        <v>333</v>
      </c>
      <c r="P22" s="7" t="s">
        <v>333</v>
      </c>
      <c r="Q22" s="408"/>
      <c r="R22" s="614"/>
      <c r="S22" s="614"/>
      <c r="T22" s="612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272</v>
      </c>
      <c r="B23" s="415" t="s">
        <v>17</v>
      </c>
      <c r="C23" s="416"/>
      <c r="D23" s="417" t="s">
        <v>164</v>
      </c>
      <c r="E23" s="418"/>
      <c r="F23" s="419"/>
      <c r="G23" s="420"/>
      <c r="H23" s="421"/>
      <c r="I23" s="422"/>
      <c r="J23" s="423"/>
      <c r="K23" s="423"/>
      <c r="L23" s="423"/>
      <c r="M23" s="424">
        <f t="shared" si="5"/>
        <v>0</v>
      </c>
      <c r="N23" s="394"/>
      <c r="O23" s="425"/>
      <c r="P23" s="426"/>
      <c r="Q23" s="427" t="s">
        <v>165</v>
      </c>
      <c r="R23" s="615"/>
      <c r="S23" s="615"/>
      <c r="T23" s="613"/>
      <c r="U23" s="429"/>
      <c r="V23" s="430"/>
      <c r="W23" s="428"/>
      <c r="X23" s="430"/>
      <c r="AD23" s="93">
        <f t="shared" si="0"/>
        <v>0</v>
      </c>
      <c r="AF23" s="676" t="e">
        <f>SUMIF(AD11:AD22,"&gt;0",G11:G22)</f>
        <v>#REF!</v>
      </c>
    </row>
    <row r="24" spans="1:32" s="120" customFormat="1" ht="24" customHeight="1" x14ac:dyDescent="0.25">
      <c r="A24" s="121" t="s">
        <v>169</v>
      </c>
      <c r="B24" s="477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732"/>
      <c r="K24" s="732"/>
      <c r="L24" s="732"/>
      <c r="M24" s="163"/>
      <c r="N24" s="145"/>
      <c r="O24" s="146"/>
      <c r="P24" s="147"/>
      <c r="Q24" s="148"/>
      <c r="R24" s="474"/>
      <c r="S24" s="474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26"/>
      <c r="B25" s="541" t="s">
        <v>283</v>
      </c>
      <c r="C25" s="732"/>
      <c r="D25" s="157"/>
      <c r="E25" s="157"/>
      <c r="F25" s="472"/>
      <c r="G25" s="473">
        <f>'Семестровка уск'!D22</f>
        <v>2.5</v>
      </c>
      <c r="H25" s="401">
        <f t="shared" ref="H25:H26" si="6">G25*30</f>
        <v>75</v>
      </c>
      <c r="I25" s="732"/>
      <c r="J25" s="732"/>
      <c r="K25" s="732"/>
      <c r="L25" s="732"/>
      <c r="M25" s="732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5"/>
      <c r="AD25" s="93">
        <f t="shared" si="0"/>
        <v>0</v>
      </c>
    </row>
    <row r="26" spans="1:32" s="120" customFormat="1" ht="24" customHeight="1" x14ac:dyDescent="0.25">
      <c r="A26" s="526"/>
      <c r="B26" s="542" t="s">
        <v>255</v>
      </c>
      <c r="C26" s="732"/>
      <c r="D26" s="157" t="s">
        <v>175</v>
      </c>
      <c r="E26" s="157"/>
      <c r="F26" s="472"/>
      <c r="G26" s="473">
        <f>'Семестровка уск'!E22</f>
        <v>1.5</v>
      </c>
      <c r="H26" s="401">
        <f t="shared" si="6"/>
        <v>45</v>
      </c>
      <c r="I26" s="402">
        <f>J26+K26+L26</f>
        <v>22</v>
      </c>
      <c r="J26" s="538">
        <f>'Семестровка уск'!H22</f>
        <v>15</v>
      </c>
      <c r="K26" s="538">
        <f>'Семестровка уск'!I22</f>
        <v>0</v>
      </c>
      <c r="L26" s="538">
        <f>'Семестровка уск'!J22</f>
        <v>7</v>
      </c>
      <c r="M26" s="539">
        <f t="shared" si="5"/>
        <v>23</v>
      </c>
      <c r="N26" s="540">
        <f>'Семестровка уск'!L22</f>
        <v>1.5</v>
      </c>
      <c r="O26" s="474"/>
      <c r="P26" s="474"/>
      <c r="Q26" s="474"/>
      <c r="R26" s="474"/>
      <c r="S26" s="474"/>
      <c r="T26" s="474"/>
      <c r="U26" s="474"/>
      <c r="V26" s="474"/>
      <c r="W26" s="474"/>
      <c r="X26" s="475"/>
      <c r="AD26" s="93">
        <f t="shared" si="0"/>
        <v>1.5</v>
      </c>
    </row>
    <row r="27" spans="1:32" s="120" customFormat="1" ht="21" customHeight="1" x14ac:dyDescent="0.25">
      <c r="A27" s="471" t="s">
        <v>170</v>
      </c>
      <c r="B27" s="477" t="s">
        <v>61</v>
      </c>
      <c r="C27" s="732"/>
      <c r="D27" s="157" t="s">
        <v>175</v>
      </c>
      <c r="E27" s="157"/>
      <c r="F27" s="472"/>
      <c r="G27" s="535">
        <f>'Семестровка уск'!E21</f>
        <v>1</v>
      </c>
      <c r="H27" s="536">
        <f>G27*30</f>
        <v>30</v>
      </c>
      <c r="I27" s="537">
        <f>J27+L27</f>
        <v>15</v>
      </c>
      <c r="J27" s="538">
        <f>'Семестровка уск'!H21</f>
        <v>8</v>
      </c>
      <c r="K27" s="538"/>
      <c r="L27" s="538">
        <f>'Семестровка уск'!J21</f>
        <v>7</v>
      </c>
      <c r="M27" s="539">
        <f t="shared" si="5"/>
        <v>15</v>
      </c>
      <c r="N27" s="540">
        <f>'Семестровка уск'!L21</f>
        <v>1</v>
      </c>
      <c r="O27" s="474"/>
      <c r="P27" s="474"/>
      <c r="Q27" s="474"/>
      <c r="R27" s="474"/>
      <c r="S27" s="474"/>
      <c r="T27" s="474"/>
      <c r="U27" s="474"/>
      <c r="V27" s="474"/>
      <c r="W27" s="474"/>
      <c r="X27" s="475"/>
      <c r="AD27" s="93">
        <f t="shared" si="0"/>
        <v>1</v>
      </c>
    </row>
    <row r="28" spans="1:32" s="120" customFormat="1" ht="21" customHeight="1" x14ac:dyDescent="0.25">
      <c r="A28" s="527" t="s">
        <v>273</v>
      </c>
      <c r="B28" s="528" t="s">
        <v>284</v>
      </c>
      <c r="C28" s="529"/>
      <c r="D28" s="440"/>
      <c r="E28" s="440"/>
      <c r="F28" s="530"/>
      <c r="G28" s="531">
        <f>'Семестровка уск'!D20</f>
        <v>4.5</v>
      </c>
      <c r="H28" s="532">
        <f>G28*30</f>
        <v>135</v>
      </c>
      <c r="I28" s="529"/>
      <c r="J28" s="529"/>
      <c r="K28" s="529"/>
      <c r="L28" s="529"/>
      <c r="M28" s="529"/>
      <c r="N28" s="533"/>
      <c r="O28" s="533"/>
      <c r="P28" s="533"/>
      <c r="Q28" s="533"/>
      <c r="R28" s="533"/>
      <c r="S28" s="533"/>
      <c r="T28" s="533"/>
      <c r="U28" s="533"/>
      <c r="V28" s="533"/>
      <c r="W28" s="533"/>
      <c r="X28" s="534"/>
      <c r="AD28" s="93">
        <f t="shared" si="0"/>
        <v>0</v>
      </c>
    </row>
    <row r="29" spans="1:32" s="435" customFormat="1" ht="18.75" customHeight="1" x14ac:dyDescent="0.25">
      <c r="A29" s="476" t="s">
        <v>274</v>
      </c>
      <c r="B29" s="477" t="s">
        <v>77</v>
      </c>
      <c r="C29" s="478"/>
      <c r="D29" s="479"/>
      <c r="E29" s="479"/>
      <c r="F29" s="480"/>
      <c r="G29" s="481" t="e">
        <f>G30+G31</f>
        <v>#REF!</v>
      </c>
      <c r="H29" s="481" t="e">
        <f>H30+H31</f>
        <v>#REF!</v>
      </c>
      <c r="I29" s="478"/>
      <c r="J29" s="478"/>
      <c r="K29" s="478"/>
      <c r="L29" s="478"/>
      <c r="M29" s="478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3"/>
      <c r="AD29" s="93">
        <f t="shared" si="0"/>
        <v>0</v>
      </c>
    </row>
    <row r="30" spans="1:32" s="435" customFormat="1" ht="22.5" customHeight="1" x14ac:dyDescent="0.25">
      <c r="A30" s="476" t="s">
        <v>275</v>
      </c>
      <c r="B30" s="484" t="s">
        <v>285</v>
      </c>
      <c r="C30" s="478"/>
      <c r="D30" s="479"/>
      <c r="E30" s="479"/>
      <c r="F30" s="480"/>
      <c r="G30" s="481">
        <f>'Семестровка уск'!D17</f>
        <v>4</v>
      </c>
      <c r="H30" s="485">
        <f>G30*30</f>
        <v>120</v>
      </c>
      <c r="I30" s="478"/>
      <c r="J30" s="478"/>
      <c r="K30" s="478"/>
      <c r="L30" s="478"/>
      <c r="M30" s="478"/>
      <c r="N30" s="482"/>
      <c r="O30" s="482"/>
      <c r="P30" s="482"/>
      <c r="Q30" s="482"/>
      <c r="R30" s="482"/>
      <c r="S30" s="482"/>
      <c r="T30" s="482"/>
      <c r="U30" s="482"/>
      <c r="V30" s="482"/>
      <c r="W30" s="482"/>
      <c r="X30" s="483"/>
      <c r="AD30" s="93">
        <f t="shared" si="0"/>
        <v>0</v>
      </c>
    </row>
    <row r="31" spans="1:32" s="435" customFormat="1" ht="34.5" customHeight="1" x14ac:dyDescent="0.25">
      <c r="A31" s="433" t="s">
        <v>276</v>
      </c>
      <c r="B31" s="486" t="s">
        <v>33</v>
      </c>
      <c r="C31" s="487"/>
      <c r="D31" s="479"/>
      <c r="E31" s="488"/>
      <c r="F31" s="489"/>
      <c r="G31" s="490" t="e">
        <f>G32+G33</f>
        <v>#REF!</v>
      </c>
      <c r="H31" s="490" t="e">
        <f>H32+H33</f>
        <v>#REF!</v>
      </c>
      <c r="I31" s="487"/>
      <c r="J31" s="478"/>
      <c r="K31" s="478"/>
      <c r="L31" s="478"/>
      <c r="M31" s="491"/>
      <c r="N31" s="492"/>
      <c r="O31" s="493"/>
      <c r="P31" s="494"/>
      <c r="Q31" s="402"/>
      <c r="R31" s="482"/>
      <c r="S31" s="482"/>
      <c r="T31" s="492"/>
      <c r="U31" s="493"/>
      <c r="V31" s="494"/>
      <c r="W31" s="402"/>
      <c r="X31" s="495"/>
      <c r="AD31" s="93">
        <f t="shared" si="0"/>
        <v>0</v>
      </c>
    </row>
    <row r="32" spans="1:32" s="435" customFormat="1" ht="18" customHeight="1" x14ac:dyDescent="0.25">
      <c r="A32" s="433"/>
      <c r="B32" s="451" t="s">
        <v>283</v>
      </c>
      <c r="C32" s="487"/>
      <c r="D32" s="479"/>
      <c r="E32" s="488"/>
      <c r="F32" s="489"/>
      <c r="G32" s="490" t="e">
        <f>'Семестровка уск'!#REF!</f>
        <v>#REF!</v>
      </c>
      <c r="H32" s="485" t="e">
        <f t="shared" ref="H32:H42" si="7">G32*30</f>
        <v>#REF!</v>
      </c>
      <c r="I32" s="496"/>
      <c r="J32" s="497"/>
      <c r="K32" s="497"/>
      <c r="L32" s="497"/>
      <c r="M32" s="498"/>
      <c r="N32" s="492"/>
      <c r="O32" s="493"/>
      <c r="P32" s="494"/>
      <c r="Q32" s="402"/>
      <c r="R32" s="482"/>
      <c r="S32" s="482"/>
      <c r="T32" s="492"/>
      <c r="U32" s="493"/>
      <c r="V32" s="494"/>
      <c r="W32" s="402"/>
      <c r="X32" s="495"/>
      <c r="AD32" s="93">
        <f t="shared" si="0"/>
        <v>0</v>
      </c>
    </row>
    <row r="33" spans="1:32" s="435" customFormat="1" ht="22.5" customHeight="1" x14ac:dyDescent="0.25">
      <c r="A33" s="433"/>
      <c r="B33" s="452" t="s">
        <v>255</v>
      </c>
      <c r="C33" s="487">
        <v>1</v>
      </c>
      <c r="D33" s="479"/>
      <c r="E33" s="488"/>
      <c r="F33" s="489"/>
      <c r="G33" s="490" t="e">
        <f>'Семестровка уск'!#REF!</f>
        <v>#REF!</v>
      </c>
      <c r="H33" s="485" t="e">
        <f t="shared" si="7"/>
        <v>#REF!</v>
      </c>
      <c r="I33" s="402" t="e">
        <f>J33+K33+L33</f>
        <v>#REF!</v>
      </c>
      <c r="J33" s="497" t="e">
        <f>'Семестровка уск'!#REF!</f>
        <v>#REF!</v>
      </c>
      <c r="K33" s="497" t="e">
        <f>'Семестровка уск'!#REF!</f>
        <v>#REF!</v>
      </c>
      <c r="L33" s="497" t="e">
        <f>'Семестровка уск'!#REF!</f>
        <v>#REF!</v>
      </c>
      <c r="M33" s="491" t="e">
        <f t="shared" si="5"/>
        <v>#REF!</v>
      </c>
      <c r="N33" s="492">
        <v>5</v>
      </c>
      <c r="O33" s="493"/>
      <c r="P33" s="494"/>
      <c r="Q33" s="402"/>
      <c r="R33" s="482"/>
      <c r="S33" s="482"/>
      <c r="T33" s="492"/>
      <c r="U33" s="493"/>
      <c r="V33" s="494"/>
      <c r="W33" s="402"/>
      <c r="X33" s="495"/>
      <c r="AD33" s="93">
        <f t="shared" si="0"/>
        <v>5</v>
      </c>
    </row>
    <row r="34" spans="1:32" s="435" customFormat="1" ht="36" customHeight="1" x14ac:dyDescent="0.25">
      <c r="A34" s="433" t="s">
        <v>277</v>
      </c>
      <c r="B34" s="452" t="s">
        <v>287</v>
      </c>
      <c r="C34" s="487"/>
      <c r="D34" s="479"/>
      <c r="E34" s="488"/>
      <c r="F34" s="489"/>
      <c r="G34" s="490">
        <f>'Семестровка уск'!D25</f>
        <v>3.5</v>
      </c>
      <c r="H34" s="485">
        <f t="shared" si="7"/>
        <v>105</v>
      </c>
      <c r="I34" s="543"/>
      <c r="J34" s="497"/>
      <c r="K34" s="497"/>
      <c r="L34" s="497"/>
      <c r="M34" s="498"/>
      <c r="N34" s="492"/>
      <c r="O34" s="493"/>
      <c r="P34" s="494"/>
      <c r="Q34" s="402"/>
      <c r="R34" s="482"/>
      <c r="S34" s="482"/>
      <c r="T34" s="492"/>
      <c r="U34" s="493"/>
      <c r="V34" s="494"/>
      <c r="W34" s="402"/>
      <c r="X34" s="495"/>
      <c r="AD34" s="93">
        <f t="shared" si="0"/>
        <v>0</v>
      </c>
    </row>
    <row r="35" spans="1:32" s="435" customFormat="1" ht="22.5" customHeight="1" x14ac:dyDescent="0.25">
      <c r="A35" s="433" t="s">
        <v>278</v>
      </c>
      <c r="B35" s="452" t="s">
        <v>20</v>
      </c>
      <c r="C35" s="487"/>
      <c r="D35" s="479"/>
      <c r="E35" s="488"/>
      <c r="F35" s="489"/>
      <c r="G35" s="490">
        <f>G36+G37</f>
        <v>6</v>
      </c>
      <c r="H35" s="485">
        <f t="shared" si="7"/>
        <v>180</v>
      </c>
      <c r="I35" s="543"/>
      <c r="J35" s="497"/>
      <c r="K35" s="497"/>
      <c r="L35" s="497"/>
      <c r="M35" s="498"/>
      <c r="N35" s="492"/>
      <c r="O35" s="493"/>
      <c r="P35" s="494"/>
      <c r="Q35" s="402"/>
      <c r="R35" s="482"/>
      <c r="S35" s="482"/>
      <c r="T35" s="492"/>
      <c r="U35" s="493"/>
      <c r="V35" s="494"/>
      <c r="W35" s="402"/>
      <c r="X35" s="495"/>
      <c r="AD35" s="93">
        <f t="shared" si="0"/>
        <v>0</v>
      </c>
    </row>
    <row r="36" spans="1:32" s="435" customFormat="1" ht="21.75" customHeight="1" x14ac:dyDescent="0.25">
      <c r="A36" s="433"/>
      <c r="B36" s="451" t="s">
        <v>283</v>
      </c>
      <c r="C36" s="487"/>
      <c r="D36" s="479"/>
      <c r="E36" s="488"/>
      <c r="F36" s="489"/>
      <c r="G36" s="490">
        <f>'Семестровка уск'!D27</f>
        <v>4</v>
      </c>
      <c r="H36" s="485">
        <f t="shared" si="7"/>
        <v>120</v>
      </c>
      <c r="I36" s="543"/>
      <c r="J36" s="497"/>
      <c r="K36" s="497"/>
      <c r="L36" s="497"/>
      <c r="M36" s="498"/>
      <c r="N36" s="492"/>
      <c r="O36" s="493"/>
      <c r="P36" s="494"/>
      <c r="Q36" s="402"/>
      <c r="R36" s="482"/>
      <c r="S36" s="482"/>
      <c r="T36" s="492"/>
      <c r="U36" s="493"/>
      <c r="V36" s="494"/>
      <c r="W36" s="402"/>
      <c r="X36" s="495"/>
      <c r="AD36" s="93">
        <f t="shared" si="0"/>
        <v>0</v>
      </c>
    </row>
    <row r="37" spans="1:32" s="435" customFormat="1" ht="21.75" customHeight="1" x14ac:dyDescent="0.25">
      <c r="A37" s="433"/>
      <c r="B37" s="452" t="s">
        <v>255</v>
      </c>
      <c r="C37" s="487"/>
      <c r="D37" s="479" t="s">
        <v>175</v>
      </c>
      <c r="E37" s="488"/>
      <c r="F37" s="489"/>
      <c r="G37" s="490">
        <f>'Семестровка уск'!E27</f>
        <v>2</v>
      </c>
      <c r="H37" s="485">
        <f t="shared" si="7"/>
        <v>60</v>
      </c>
      <c r="I37" s="402">
        <f>J37+K37+L37</f>
        <v>30</v>
      </c>
      <c r="J37" s="497">
        <f>'Семестровка уск'!H27</f>
        <v>15</v>
      </c>
      <c r="K37" s="497"/>
      <c r="L37" s="497">
        <f>'Семестровка уск'!J27</f>
        <v>15</v>
      </c>
      <c r="M37" s="491">
        <f t="shared" si="5"/>
        <v>30</v>
      </c>
      <c r="N37" s="492">
        <v>2</v>
      </c>
      <c r="O37" s="493"/>
      <c r="P37" s="494"/>
      <c r="Q37" s="402"/>
      <c r="R37" s="482"/>
      <c r="S37" s="482"/>
      <c r="T37" s="492"/>
      <c r="U37" s="493"/>
      <c r="V37" s="494"/>
      <c r="W37" s="402"/>
      <c r="X37" s="495"/>
      <c r="AD37" s="93">
        <f t="shared" si="0"/>
        <v>2</v>
      </c>
    </row>
    <row r="38" spans="1:32" s="435" customFormat="1" ht="21.75" customHeight="1" x14ac:dyDescent="0.25">
      <c r="A38" s="433" t="s">
        <v>279</v>
      </c>
      <c r="B38" s="452" t="s">
        <v>62</v>
      </c>
      <c r="C38" s="487"/>
      <c r="D38" s="479"/>
      <c r="E38" s="488"/>
      <c r="F38" s="489"/>
      <c r="G38" s="490">
        <f>G39+G40</f>
        <v>6</v>
      </c>
      <c r="H38" s="485">
        <f t="shared" si="7"/>
        <v>180</v>
      </c>
      <c r="I38" s="543"/>
      <c r="J38" s="497"/>
      <c r="K38" s="497"/>
      <c r="L38" s="497"/>
      <c r="M38" s="498"/>
      <c r="N38" s="492"/>
      <c r="O38" s="493"/>
      <c r="P38" s="494"/>
      <c r="Q38" s="402"/>
      <c r="R38" s="482"/>
      <c r="S38" s="482"/>
      <c r="T38" s="492"/>
      <c r="U38" s="493"/>
      <c r="V38" s="494"/>
      <c r="W38" s="402"/>
      <c r="X38" s="495"/>
      <c r="AD38" s="93">
        <f t="shared" si="0"/>
        <v>0</v>
      </c>
    </row>
    <row r="39" spans="1:32" s="435" customFormat="1" ht="21.75" customHeight="1" x14ac:dyDescent="0.25">
      <c r="A39" s="433"/>
      <c r="B39" s="451" t="s">
        <v>283</v>
      </c>
      <c r="C39" s="487"/>
      <c r="D39" s="479"/>
      <c r="E39" s="488"/>
      <c r="F39" s="489"/>
      <c r="G39" s="490">
        <f>'Семестровка уск'!D28</f>
        <v>3</v>
      </c>
      <c r="H39" s="485">
        <f t="shared" si="7"/>
        <v>90</v>
      </c>
      <c r="I39" s="543"/>
      <c r="J39" s="497"/>
      <c r="K39" s="497"/>
      <c r="L39" s="497"/>
      <c r="M39" s="498"/>
      <c r="N39" s="492"/>
      <c r="O39" s="493"/>
      <c r="P39" s="494"/>
      <c r="Q39" s="402"/>
      <c r="R39" s="482"/>
      <c r="S39" s="482"/>
      <c r="T39" s="492"/>
      <c r="U39" s="493"/>
      <c r="V39" s="494"/>
      <c r="W39" s="402"/>
      <c r="X39" s="495"/>
      <c r="AD39" s="93">
        <f t="shared" si="0"/>
        <v>0</v>
      </c>
    </row>
    <row r="40" spans="1:32" s="435" customFormat="1" ht="21.75" customHeight="1" x14ac:dyDescent="0.25">
      <c r="A40" s="433"/>
      <c r="B40" s="452" t="s">
        <v>255</v>
      </c>
      <c r="C40" s="487"/>
      <c r="D40" s="479" t="s">
        <v>168</v>
      </c>
      <c r="E40" s="488"/>
      <c r="F40" s="489"/>
      <c r="G40" s="490">
        <f>'Семестровка уск'!E28</f>
        <v>3</v>
      </c>
      <c r="H40" s="485">
        <f t="shared" si="7"/>
        <v>90</v>
      </c>
      <c r="I40" s="402">
        <f>J40+K40+L40</f>
        <v>60</v>
      </c>
      <c r="J40" s="497">
        <f>'Семестровка уск'!H28</f>
        <v>30</v>
      </c>
      <c r="K40" s="497"/>
      <c r="L40" s="497">
        <f>'Семестровка уск'!J28</f>
        <v>30</v>
      </c>
      <c r="M40" s="491">
        <f t="shared" si="5"/>
        <v>30</v>
      </c>
      <c r="N40" s="492">
        <f>'Семестровка уск'!L28</f>
        <v>4</v>
      </c>
      <c r="O40" s="493"/>
      <c r="P40" s="494"/>
      <c r="Q40" s="402"/>
      <c r="R40" s="482"/>
      <c r="S40" s="482"/>
      <c r="T40" s="492"/>
      <c r="U40" s="493"/>
      <c r="V40" s="494"/>
      <c r="W40" s="402"/>
      <c r="X40" s="495"/>
      <c r="AD40" s="93">
        <f t="shared" si="0"/>
        <v>4</v>
      </c>
    </row>
    <row r="41" spans="1:32" s="435" customFormat="1" ht="32.25" customHeight="1" x14ac:dyDescent="0.25">
      <c r="A41" s="121" t="s">
        <v>280</v>
      </c>
      <c r="B41" s="486" t="s">
        <v>39</v>
      </c>
      <c r="C41" s="487"/>
      <c r="D41" s="479"/>
      <c r="E41" s="488"/>
      <c r="F41" s="489"/>
      <c r="G41" s="490">
        <f>G42+G43</f>
        <v>5</v>
      </c>
      <c r="H41" s="485">
        <f t="shared" si="7"/>
        <v>150</v>
      </c>
      <c r="I41" s="543"/>
      <c r="J41" s="497"/>
      <c r="K41" s="497"/>
      <c r="L41" s="497"/>
      <c r="M41" s="498"/>
      <c r="N41" s="492"/>
      <c r="O41" s="493"/>
      <c r="P41" s="494"/>
      <c r="Q41" s="402"/>
      <c r="R41" s="482"/>
      <c r="S41" s="482"/>
      <c r="T41" s="492"/>
      <c r="U41" s="493"/>
      <c r="V41" s="494"/>
      <c r="W41" s="402"/>
      <c r="X41" s="495"/>
      <c r="AD41" s="93">
        <f t="shared" si="0"/>
        <v>0</v>
      </c>
    </row>
    <row r="42" spans="1:32" s="435" customFormat="1" ht="21.75" customHeight="1" x14ac:dyDescent="0.25">
      <c r="A42" s="433"/>
      <c r="B42" s="451" t="s">
        <v>283</v>
      </c>
      <c r="C42" s="487"/>
      <c r="D42" s="479"/>
      <c r="E42" s="488"/>
      <c r="F42" s="489"/>
      <c r="G42" s="490">
        <f>'Семестровка уск'!D112</f>
        <v>0</v>
      </c>
      <c r="H42" s="485">
        <f t="shared" si="7"/>
        <v>0</v>
      </c>
      <c r="I42" s="543"/>
      <c r="J42" s="497"/>
      <c r="K42" s="497"/>
      <c r="L42" s="497"/>
      <c r="M42" s="498"/>
      <c r="N42" s="492"/>
      <c r="O42" s="493"/>
      <c r="P42" s="494"/>
      <c r="Q42" s="402"/>
      <c r="R42" s="482"/>
      <c r="S42" s="482"/>
      <c r="T42" s="492"/>
      <c r="U42" s="493"/>
      <c r="V42" s="494"/>
      <c r="W42" s="402"/>
      <c r="X42" s="495"/>
      <c r="AD42" s="93">
        <f t="shared" si="0"/>
        <v>0</v>
      </c>
    </row>
    <row r="43" spans="1:32" s="120" customFormat="1" x14ac:dyDescent="0.25">
      <c r="B43" s="664" t="s">
        <v>255</v>
      </c>
      <c r="C43" s="169"/>
      <c r="D43" s="170" t="s">
        <v>171</v>
      </c>
      <c r="E43" s="665"/>
      <c r="F43" s="666"/>
      <c r="G43" s="667">
        <f>'Семестровка уск'!E112</f>
        <v>5</v>
      </c>
      <c r="H43" s="634">
        <f>G43*30</f>
        <v>150</v>
      </c>
      <c r="I43" s="635">
        <f>J43+L43</f>
        <v>52</v>
      </c>
      <c r="J43" s="636">
        <f>'Семестровка уск'!H112</f>
        <v>26</v>
      </c>
      <c r="K43" s="636"/>
      <c r="L43" s="636">
        <f>'Семестровка уск'!J112</f>
        <v>26</v>
      </c>
      <c r="M43" s="637">
        <f t="shared" si="5"/>
        <v>98</v>
      </c>
      <c r="N43" s="668"/>
      <c r="O43" s="669"/>
      <c r="P43" s="670"/>
      <c r="Q43" s="671"/>
      <c r="R43" s="672">
        <f>'Семестровка уск'!L112</f>
        <v>4</v>
      </c>
      <c r="S43" s="673"/>
      <c r="T43" s="668"/>
      <c r="U43" s="669"/>
      <c r="V43" s="674"/>
      <c r="W43" s="671"/>
      <c r="X43" s="674"/>
      <c r="AD43" s="93">
        <f t="shared" si="0"/>
        <v>4</v>
      </c>
    </row>
    <row r="44" spans="1:32" x14ac:dyDescent="0.25">
      <c r="A44" s="194" t="s">
        <v>326</v>
      </c>
      <c r="B44" s="607" t="s">
        <v>325</v>
      </c>
      <c r="C44" s="156"/>
      <c r="D44" s="732"/>
      <c r="E44" s="166"/>
      <c r="F44" s="167"/>
      <c r="G44" s="160">
        <f>'Семестровка уск'!D55</f>
        <v>5</v>
      </c>
      <c r="H44" s="161">
        <f>G44*30</f>
        <v>150</v>
      </c>
      <c r="I44" s="156"/>
      <c r="J44" s="732"/>
      <c r="K44" s="732"/>
      <c r="L44" s="732"/>
      <c r="M44" s="163"/>
      <c r="N44" s="148"/>
      <c r="O44" s="146"/>
      <c r="P44" s="212"/>
      <c r="Q44" s="148"/>
      <c r="R44" s="474"/>
      <c r="S44" s="474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567" t="s">
        <v>286</v>
      </c>
      <c r="B45" s="1568"/>
      <c r="C45" s="1568"/>
      <c r="D45" s="1568"/>
      <c r="E45" s="1568"/>
      <c r="F45" s="1569"/>
      <c r="G45" s="535" t="e">
        <f>SUMIF(B11:B44,"*_*",G11:G44)</f>
        <v>#REF!</v>
      </c>
      <c r="H45" s="634" t="e">
        <f>G45*30</f>
        <v>#REF!</v>
      </c>
      <c r="I45" s="538"/>
      <c r="J45" s="538"/>
      <c r="K45" s="538"/>
      <c r="L45" s="538"/>
      <c r="M45" s="538"/>
      <c r="N45" s="474"/>
      <c r="O45" s="474"/>
      <c r="P45" s="475"/>
      <c r="Q45" s="474"/>
      <c r="R45" s="540"/>
      <c r="S45" s="474"/>
      <c r="T45" s="474"/>
      <c r="U45" s="474"/>
      <c r="V45" s="474"/>
      <c r="W45" s="474"/>
      <c r="X45" s="474"/>
      <c r="AD45" s="708" t="e">
        <f>G12+G14+G17+G20+G25+G28+G30+G32+G34+G36+G39+G42</f>
        <v>#REF!</v>
      </c>
      <c r="AF45" s="120" t="e">
        <f>G45*30</f>
        <v>#REF!</v>
      </c>
    </row>
    <row r="46" spans="1:32" s="120" customFormat="1" ht="16.5" thickBot="1" x14ac:dyDescent="0.3">
      <c r="A46" s="1567" t="s">
        <v>281</v>
      </c>
      <c r="B46" s="1568"/>
      <c r="C46" s="1568"/>
      <c r="D46" s="1568"/>
      <c r="E46" s="1568"/>
      <c r="F46" s="1569"/>
      <c r="G46" s="535" t="e">
        <f>SUMIF($AD11:$AD43,"&gt;0",G11:G43)</f>
        <v>#REF!</v>
      </c>
      <c r="H46" s="535" t="e">
        <f>SUMIF($AD11:$AD43,"&gt;0",H11:H43)</f>
        <v>#REF!</v>
      </c>
      <c r="I46" s="535" t="e">
        <f t="shared" ref="I46:M46" si="8">SUMIF($AD11:$AD43,"&gt;0",I11:I43)</f>
        <v>#REF!</v>
      </c>
      <c r="J46" s="535" t="e">
        <f t="shared" si="8"/>
        <v>#REF!</v>
      </c>
      <c r="K46" s="535" t="e">
        <f t="shared" si="8"/>
        <v>#REF!</v>
      </c>
      <c r="L46" s="535" t="e">
        <f t="shared" si="8"/>
        <v>#REF!</v>
      </c>
      <c r="M46" s="535" t="e">
        <f t="shared" si="8"/>
        <v>#REF!</v>
      </c>
      <c r="N46" s="677" t="e">
        <f>SUM(N11:N45)</f>
        <v>#REF!</v>
      </c>
      <c r="O46" s="677">
        <f t="shared" ref="O46:X46" si="9">SUM(O11:O45)</f>
        <v>0</v>
      </c>
      <c r="P46" s="677">
        <f t="shared" si="9"/>
        <v>0</v>
      </c>
      <c r="Q46" s="677">
        <f t="shared" si="9"/>
        <v>0</v>
      </c>
      <c r="R46" s="677">
        <f t="shared" si="9"/>
        <v>7</v>
      </c>
      <c r="S46" s="677">
        <f t="shared" si="9"/>
        <v>0</v>
      </c>
      <c r="T46" s="677">
        <f t="shared" si="9"/>
        <v>0</v>
      </c>
      <c r="U46" s="677">
        <f t="shared" si="9"/>
        <v>0</v>
      </c>
      <c r="V46" s="677">
        <f t="shared" si="9"/>
        <v>0</v>
      </c>
      <c r="W46" s="677">
        <f t="shared" si="9"/>
        <v>0</v>
      </c>
      <c r="X46" s="677">
        <f t="shared" si="9"/>
        <v>0</v>
      </c>
      <c r="AF46" s="120" t="e">
        <f t="shared" ref="AF46:AF47" si="10">G46*30</f>
        <v>#REF!</v>
      </c>
    </row>
    <row r="47" spans="1:32" s="93" customFormat="1" ht="16.5" customHeight="1" thickBot="1" x14ac:dyDescent="0.3">
      <c r="A47" s="1570" t="s">
        <v>282</v>
      </c>
      <c r="B47" s="1571"/>
      <c r="C47" s="1571"/>
      <c r="D47" s="1571"/>
      <c r="E47" s="1571"/>
      <c r="F47" s="1572"/>
      <c r="G47" s="675" t="e">
        <f>G45+G46</f>
        <v>#REF!</v>
      </c>
      <c r="H47" s="634" t="e">
        <f>G47*30</f>
        <v>#REF!</v>
      </c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177">
        <f t="shared" ref="Y47:AC47" si="11">SUM(Y13:Y43)</f>
        <v>0</v>
      </c>
      <c r="Z47" s="176">
        <f t="shared" si="11"/>
        <v>0</v>
      </c>
      <c r="AA47" s="176">
        <f t="shared" si="11"/>
        <v>0</v>
      </c>
      <c r="AB47" s="176">
        <f t="shared" si="11"/>
        <v>0</v>
      </c>
      <c r="AC47" s="176">
        <f t="shared" si="11"/>
        <v>0</v>
      </c>
      <c r="AF47" s="120" t="e">
        <f t="shared" si="10"/>
        <v>#REF!</v>
      </c>
    </row>
    <row r="48" spans="1:32" ht="16.5" customHeight="1" x14ac:dyDescent="0.25">
      <c r="A48" s="1573" t="s">
        <v>173</v>
      </c>
      <c r="B48" s="1574"/>
      <c r="C48" s="1574"/>
      <c r="D48" s="1574"/>
      <c r="E48" s="1574"/>
      <c r="F48" s="1574"/>
      <c r="G48" s="1574"/>
      <c r="H48" s="1574"/>
      <c r="I48" s="1574"/>
      <c r="J48" s="1574"/>
      <c r="K48" s="1574"/>
      <c r="L48" s="1574"/>
      <c r="M48" s="1574"/>
      <c r="N48" s="1575"/>
      <c r="O48" s="1575"/>
      <c r="P48" s="1575"/>
      <c r="Q48" s="1575"/>
      <c r="R48" s="1575"/>
      <c r="S48" s="1575"/>
      <c r="T48" s="1575"/>
      <c r="U48" s="1575"/>
      <c r="V48" s="1575"/>
      <c r="W48" s="1575"/>
      <c r="X48" s="1576"/>
    </row>
    <row r="49" spans="1:30" ht="16.5" customHeight="1" x14ac:dyDescent="0.25">
      <c r="A49" s="678" t="s">
        <v>174</v>
      </c>
      <c r="B49" s="544" t="s">
        <v>78</v>
      </c>
      <c r="C49" s="729"/>
      <c r="D49" s="729" t="s">
        <v>168</v>
      </c>
      <c r="E49" s="729"/>
      <c r="F49" s="729"/>
      <c r="G49" s="729">
        <f>'Семестровка уск'!E33</f>
        <v>3</v>
      </c>
      <c r="H49" s="469">
        <f t="shared" ref="H49:H57" si="12">G49*30</f>
        <v>90</v>
      </c>
      <c r="I49" s="432">
        <f>J49+L49</f>
        <v>45</v>
      </c>
      <c r="J49" s="729">
        <f>'Семестровка уск'!H33</f>
        <v>30</v>
      </c>
      <c r="K49" s="729">
        <f>'Семестровка уск'!I33</f>
        <v>0</v>
      </c>
      <c r="L49" s="729">
        <f>'Семестровка уск'!J33</f>
        <v>15</v>
      </c>
      <c r="M49" s="470">
        <f>H49-I49</f>
        <v>45</v>
      </c>
      <c r="N49" s="730">
        <v>3</v>
      </c>
      <c r="O49" s="730"/>
      <c r="P49" s="730"/>
      <c r="Q49" s="730"/>
      <c r="R49" s="730"/>
      <c r="S49" s="730"/>
      <c r="T49" s="730"/>
      <c r="U49" s="730"/>
      <c r="V49" s="730"/>
      <c r="W49" s="730"/>
      <c r="X49" s="509"/>
      <c r="AD49" s="93">
        <f t="shared" ref="AD49:AD89" si="13">SUM(N49:S49)</f>
        <v>3</v>
      </c>
    </row>
    <row r="50" spans="1:30" ht="38.25" customHeight="1" x14ac:dyDescent="0.25">
      <c r="A50" s="678" t="s">
        <v>176</v>
      </c>
      <c r="B50" s="452" t="s">
        <v>300</v>
      </c>
      <c r="C50" s="729"/>
      <c r="D50" s="729"/>
      <c r="E50" s="729"/>
      <c r="F50" s="729"/>
      <c r="G50" s="729">
        <f>'Семестровка уск'!D52</f>
        <v>4</v>
      </c>
      <c r="H50" s="469">
        <f t="shared" si="12"/>
        <v>120</v>
      </c>
      <c r="I50" s="729"/>
      <c r="J50" s="729"/>
      <c r="K50" s="729"/>
      <c r="L50" s="729"/>
      <c r="M50" s="729"/>
      <c r="N50" s="730"/>
      <c r="O50" s="730"/>
      <c r="P50" s="730"/>
      <c r="Q50" s="730"/>
      <c r="R50" s="730"/>
      <c r="S50" s="730"/>
      <c r="T50" s="730"/>
      <c r="U50" s="730"/>
      <c r="V50" s="730"/>
      <c r="W50" s="730"/>
      <c r="X50" s="509"/>
      <c r="AD50" s="93">
        <f t="shared" si="13"/>
        <v>0</v>
      </c>
    </row>
    <row r="51" spans="1:30" ht="16.5" customHeight="1" x14ac:dyDescent="0.25">
      <c r="A51" s="678" t="s">
        <v>179</v>
      </c>
      <c r="B51" s="524" t="str">
        <f>'Семестровка уск'!C19</f>
        <v>Фінанси</v>
      </c>
      <c r="C51" s="523"/>
      <c r="D51" s="523"/>
      <c r="E51" s="523"/>
      <c r="F51" s="523"/>
      <c r="G51" s="523">
        <f>G52+G53</f>
        <v>5</v>
      </c>
      <c r="H51" s="469">
        <f t="shared" si="12"/>
        <v>150</v>
      </c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3"/>
      <c r="T51" s="523"/>
      <c r="U51" s="523"/>
      <c r="V51" s="523"/>
      <c r="W51" s="523"/>
      <c r="X51" s="523"/>
      <c r="AD51" s="93">
        <f t="shared" si="13"/>
        <v>0</v>
      </c>
    </row>
    <row r="52" spans="1:30" ht="16.5" customHeight="1" x14ac:dyDescent="0.25">
      <c r="A52" s="679"/>
      <c r="B52" s="451" t="s">
        <v>283</v>
      </c>
      <c r="C52" s="523"/>
      <c r="D52" s="523"/>
      <c r="E52" s="523"/>
      <c r="F52" s="523"/>
      <c r="G52" s="523">
        <f>'Семестровка уск'!D19</f>
        <v>2</v>
      </c>
      <c r="H52" s="469">
        <f t="shared" si="12"/>
        <v>60</v>
      </c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523"/>
      <c r="T52" s="523"/>
      <c r="U52" s="523"/>
      <c r="V52" s="523"/>
      <c r="W52" s="523"/>
      <c r="X52" s="523"/>
      <c r="AD52" s="93">
        <f t="shared" si="13"/>
        <v>0</v>
      </c>
    </row>
    <row r="53" spans="1:30" ht="16.5" customHeight="1" x14ac:dyDescent="0.25">
      <c r="A53" s="679" t="s">
        <v>289</v>
      </c>
      <c r="B53" s="452" t="s">
        <v>255</v>
      </c>
      <c r="C53" s="523">
        <v>1</v>
      </c>
      <c r="D53" s="523"/>
      <c r="E53" s="523"/>
      <c r="F53" s="523"/>
      <c r="G53" s="523">
        <f>'Семестровка уск'!E19</f>
        <v>3</v>
      </c>
      <c r="H53" s="469">
        <f t="shared" si="12"/>
        <v>90</v>
      </c>
      <c r="I53" s="432">
        <f>J53+L53</f>
        <v>45</v>
      </c>
      <c r="J53" s="523">
        <f>'Семестровка уск'!H19</f>
        <v>30</v>
      </c>
      <c r="K53" s="523"/>
      <c r="L53" s="523">
        <f>'Семестровка уск'!J19</f>
        <v>15</v>
      </c>
      <c r="M53" s="470">
        <f>H53-I53</f>
        <v>45</v>
      </c>
      <c r="N53" s="525">
        <f>'Семестровка уск'!L19</f>
        <v>3</v>
      </c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AD53" s="93">
        <f t="shared" si="13"/>
        <v>3</v>
      </c>
    </row>
    <row r="54" spans="1:30" ht="16.5" customHeight="1" x14ac:dyDescent="0.25">
      <c r="A54" s="680" t="s">
        <v>290</v>
      </c>
      <c r="B54" s="584" t="s">
        <v>82</v>
      </c>
      <c r="C54" s="562"/>
      <c r="D54" s="563"/>
      <c r="E54" s="563"/>
      <c r="F54" s="564" t="s">
        <v>264</v>
      </c>
      <c r="G54" s="585">
        <v>1</v>
      </c>
      <c r="H54" s="197">
        <f t="shared" si="12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58"/>
      <c r="U54" s="557"/>
      <c r="V54" s="560"/>
      <c r="W54" s="558"/>
      <c r="X54" s="560"/>
      <c r="AD54" s="93">
        <f t="shared" si="13"/>
        <v>0</v>
      </c>
    </row>
    <row r="55" spans="1:30" ht="16.5" customHeight="1" x14ac:dyDescent="0.25">
      <c r="A55" s="680" t="s">
        <v>180</v>
      </c>
      <c r="B55" s="524" t="s">
        <v>260</v>
      </c>
      <c r="C55" s="523" t="s">
        <v>63</v>
      </c>
      <c r="D55" s="523"/>
      <c r="E55" s="523"/>
      <c r="F55" s="523"/>
      <c r="G55" s="586" t="e">
        <f>'Семестровка уск'!#REF!</f>
        <v>#REF!</v>
      </c>
      <c r="H55" s="732" t="e">
        <f t="shared" si="12"/>
        <v>#REF!</v>
      </c>
      <c r="I55" s="732" t="e">
        <f>J55+L55</f>
        <v>#REF!</v>
      </c>
      <c r="J55" s="523" t="e">
        <f>'Семестровка уск'!#REF!</f>
        <v>#REF!</v>
      </c>
      <c r="K55" s="523"/>
      <c r="L55" s="523" t="e">
        <f>'Семестровка уск'!#REF!</f>
        <v>#REF!</v>
      </c>
      <c r="M55" s="732" t="e">
        <f>H55-I55</f>
        <v>#REF!</v>
      </c>
      <c r="N55" s="525"/>
      <c r="O55" s="538" t="e">
        <f>'Семестровка уск'!#REF!</f>
        <v>#REF!</v>
      </c>
      <c r="P55" s="538"/>
      <c r="Q55" s="523"/>
      <c r="R55" s="523"/>
      <c r="S55" s="523"/>
      <c r="T55" s="558"/>
      <c r="U55" s="557"/>
      <c r="V55" s="560"/>
      <c r="W55" s="558"/>
      <c r="X55" s="560"/>
      <c r="AD55" s="93" t="e">
        <f t="shared" si="13"/>
        <v>#REF!</v>
      </c>
    </row>
    <row r="56" spans="1:30" ht="16.5" customHeight="1" x14ac:dyDescent="0.25">
      <c r="A56" s="680" t="s">
        <v>181</v>
      </c>
      <c r="B56" s="576" t="s">
        <v>83</v>
      </c>
      <c r="C56" s="523"/>
      <c r="D56" s="523"/>
      <c r="E56" s="523"/>
      <c r="F56" s="523"/>
      <c r="G56" s="574">
        <f>G57+G58</f>
        <v>2.5</v>
      </c>
      <c r="H56" s="469">
        <f t="shared" si="12"/>
        <v>75</v>
      </c>
      <c r="I56" s="432"/>
      <c r="J56" s="559"/>
      <c r="K56" s="559"/>
      <c r="L56" s="559"/>
      <c r="M56" s="470"/>
      <c r="N56" s="522"/>
      <c r="O56" s="561"/>
      <c r="P56" s="538"/>
      <c r="Q56" s="523"/>
      <c r="R56" s="523"/>
      <c r="S56" s="523"/>
      <c r="T56" s="558"/>
      <c r="U56" s="557"/>
      <c r="V56" s="560"/>
      <c r="W56" s="558"/>
      <c r="X56" s="560"/>
      <c r="AD56" s="93">
        <f t="shared" si="13"/>
        <v>0</v>
      </c>
    </row>
    <row r="57" spans="1:30" ht="16.5" customHeight="1" x14ac:dyDescent="0.25">
      <c r="A57" s="680"/>
      <c r="B57" s="573" t="s">
        <v>283</v>
      </c>
      <c r="C57" s="523"/>
      <c r="D57" s="523"/>
      <c r="E57" s="523"/>
      <c r="F57" s="523"/>
      <c r="G57" s="523">
        <f>'Семестровка уск'!D61</f>
        <v>0.5</v>
      </c>
      <c r="H57" s="469">
        <f t="shared" si="12"/>
        <v>15</v>
      </c>
      <c r="I57" s="432"/>
      <c r="J57" s="559"/>
      <c r="K57" s="559"/>
      <c r="L57" s="559"/>
      <c r="M57" s="470"/>
      <c r="N57" s="522"/>
      <c r="O57" s="561"/>
      <c r="P57" s="538"/>
      <c r="Q57" s="523"/>
      <c r="R57" s="523"/>
      <c r="S57" s="523"/>
      <c r="T57" s="558"/>
      <c r="U57" s="557"/>
      <c r="V57" s="560"/>
      <c r="W57" s="558"/>
      <c r="X57" s="560"/>
      <c r="AD57" s="93">
        <f t="shared" si="13"/>
        <v>0</v>
      </c>
    </row>
    <row r="58" spans="1:30" ht="16.5" customHeight="1" x14ac:dyDescent="0.25">
      <c r="A58" s="510"/>
      <c r="B58" s="452" t="s">
        <v>255</v>
      </c>
      <c r="C58" s="511" t="s">
        <v>64</v>
      </c>
      <c r="D58" s="512"/>
      <c r="E58" s="513"/>
      <c r="F58" s="514"/>
      <c r="G58" s="515">
        <f>'Семестровка уск'!E61</f>
        <v>2</v>
      </c>
      <c r="H58" s="469">
        <f>G58*30</f>
        <v>60</v>
      </c>
      <c r="I58" s="432">
        <f>J58+L58</f>
        <v>36</v>
      </c>
      <c r="J58" s="516">
        <f>'Семестровка уск'!H61</f>
        <v>18</v>
      </c>
      <c r="K58" s="516"/>
      <c r="L58" s="516">
        <f>'Семестровка уск'!J61</f>
        <v>18</v>
      </c>
      <c r="M58" s="470">
        <f>H58-I58</f>
        <v>24</v>
      </c>
      <c r="N58" s="517"/>
      <c r="O58" s="518"/>
      <c r="P58" s="575">
        <f>'Семестровка уск'!L61</f>
        <v>4</v>
      </c>
      <c r="Q58" s="520"/>
      <c r="R58" s="525"/>
      <c r="S58" s="525"/>
      <c r="T58" s="522"/>
      <c r="U58" s="521"/>
      <c r="V58" s="519"/>
      <c r="W58" s="522"/>
      <c r="X58" s="519"/>
      <c r="AD58" s="93">
        <f t="shared" si="13"/>
        <v>4</v>
      </c>
    </row>
    <row r="59" spans="1:30" x14ac:dyDescent="0.25">
      <c r="A59" s="194" t="s">
        <v>183</v>
      </c>
      <c r="B59" s="486" t="s">
        <v>84</v>
      </c>
      <c r="C59" s="156"/>
      <c r="D59" s="732"/>
      <c r="E59" s="166"/>
      <c r="F59" s="167"/>
      <c r="G59" s="160">
        <f>G61+G60</f>
        <v>6</v>
      </c>
      <c r="H59" s="201">
        <f t="shared" ref="H59:H81" si="14">G59*30</f>
        <v>180</v>
      </c>
      <c r="I59" s="156">
        <f>I61+I62</f>
        <v>30</v>
      </c>
      <c r="J59" s="732">
        <f>J61+J62</f>
        <v>30</v>
      </c>
      <c r="K59" s="732"/>
      <c r="L59" s="732">
        <f>L61+L62</f>
        <v>0</v>
      </c>
      <c r="M59" s="163">
        <f>M61+M62</f>
        <v>90</v>
      </c>
      <c r="N59" s="148"/>
      <c r="O59" s="146"/>
      <c r="P59" s="164"/>
      <c r="Q59" s="148"/>
      <c r="R59" s="474"/>
      <c r="S59" s="474"/>
      <c r="T59" s="145"/>
      <c r="U59" s="146"/>
      <c r="V59" s="147"/>
      <c r="W59" s="148"/>
      <c r="X59" s="147"/>
      <c r="AD59" s="93">
        <f t="shared" si="13"/>
        <v>0</v>
      </c>
    </row>
    <row r="60" spans="1:30" x14ac:dyDescent="0.25">
      <c r="A60" s="194"/>
      <c r="B60" s="573" t="s">
        <v>301</v>
      </c>
      <c r="C60" s="156"/>
      <c r="D60" s="732"/>
      <c r="E60" s="166"/>
      <c r="F60" s="167"/>
      <c r="G60" s="160">
        <f>'Семестровка уск'!D95</f>
        <v>3</v>
      </c>
      <c r="H60" s="201">
        <f t="shared" si="14"/>
        <v>90</v>
      </c>
      <c r="I60" s="156"/>
      <c r="J60" s="732"/>
      <c r="K60" s="732"/>
      <c r="L60" s="732"/>
      <c r="M60" s="163"/>
      <c r="N60" s="148"/>
      <c r="O60" s="146"/>
      <c r="P60" s="164"/>
      <c r="Q60" s="148"/>
      <c r="R60" s="474"/>
      <c r="S60" s="474"/>
      <c r="T60" s="145"/>
      <c r="U60" s="146"/>
      <c r="V60" s="147"/>
      <c r="W60" s="148"/>
      <c r="X60" s="147"/>
      <c r="AD60" s="93">
        <f t="shared" si="13"/>
        <v>0</v>
      </c>
    </row>
    <row r="61" spans="1:30" x14ac:dyDescent="0.25">
      <c r="A61" s="195" t="s">
        <v>291</v>
      </c>
      <c r="B61" s="452" t="s">
        <v>255</v>
      </c>
      <c r="C61" s="142">
        <v>3</v>
      </c>
      <c r="D61" s="197"/>
      <c r="E61" s="198"/>
      <c r="F61" s="199"/>
      <c r="G61" s="200">
        <f>'Семестровка уск'!E95</f>
        <v>3</v>
      </c>
      <c r="H61" s="201">
        <f t="shared" si="14"/>
        <v>90</v>
      </c>
      <c r="I61" s="422">
        <f>J61+L61</f>
        <v>30</v>
      </c>
      <c r="J61" s="197">
        <f>'Семестровка уск'!H95</f>
        <v>30</v>
      </c>
      <c r="K61" s="197"/>
      <c r="L61" s="197">
        <f>'Семестровка уск'!J95</f>
        <v>0</v>
      </c>
      <c r="M61" s="202">
        <f t="shared" ref="M61:M81" si="15">H61-I61</f>
        <v>60</v>
      </c>
      <c r="N61" s="148"/>
      <c r="O61" s="146"/>
      <c r="P61" s="164"/>
      <c r="Q61" s="148">
        <f>'Семестровка уск'!L95</f>
        <v>3</v>
      </c>
      <c r="R61" s="474"/>
      <c r="S61" s="474"/>
      <c r="T61" s="145"/>
      <c r="U61" s="146"/>
      <c r="V61" s="147"/>
      <c r="W61" s="148"/>
      <c r="X61" s="147"/>
      <c r="AD61" s="93">
        <f t="shared" si="13"/>
        <v>3</v>
      </c>
    </row>
    <row r="62" spans="1:30" x14ac:dyDescent="0.25">
      <c r="A62" s="195" t="s">
        <v>292</v>
      </c>
      <c r="B62" s="452" t="s">
        <v>85</v>
      </c>
      <c r="C62" s="142"/>
      <c r="D62" s="197"/>
      <c r="E62" s="198"/>
      <c r="F62" s="203" t="s">
        <v>171</v>
      </c>
      <c r="G62" s="200">
        <v>1</v>
      </c>
      <c r="H62" s="201">
        <f t="shared" si="14"/>
        <v>30</v>
      </c>
      <c r="I62" s="142">
        <f>J62+L62</f>
        <v>0</v>
      </c>
      <c r="J62" s="197"/>
      <c r="K62" s="197"/>
      <c r="L62" s="197"/>
      <c r="M62" s="202">
        <f t="shared" si="15"/>
        <v>30</v>
      </c>
      <c r="N62" s="148"/>
      <c r="O62" s="146"/>
      <c r="P62" s="164"/>
      <c r="Q62" s="148"/>
      <c r="R62" s="474"/>
      <c r="S62" s="474"/>
      <c r="T62" s="145"/>
      <c r="U62" s="146"/>
      <c r="V62" s="147"/>
      <c r="W62" s="148"/>
      <c r="X62" s="147"/>
      <c r="AD62" s="93">
        <f t="shared" si="13"/>
        <v>0</v>
      </c>
    </row>
    <row r="63" spans="1:30" x14ac:dyDescent="0.25">
      <c r="A63" s="545" t="s">
        <v>184</v>
      </c>
      <c r="B63" s="452" t="s">
        <v>54</v>
      </c>
      <c r="C63" s="142"/>
      <c r="D63" s="197"/>
      <c r="E63" s="198"/>
      <c r="F63" s="203"/>
      <c r="G63" s="200" t="e">
        <f>G64+G65</f>
        <v>#REF!</v>
      </c>
      <c r="H63" s="201" t="e">
        <f t="shared" si="14"/>
        <v>#REF!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4"/>
      <c r="S63" s="474"/>
      <c r="T63" s="145"/>
      <c r="U63" s="146"/>
      <c r="V63" s="147"/>
      <c r="W63" s="148"/>
      <c r="X63" s="147"/>
      <c r="AD63" s="93">
        <f t="shared" si="13"/>
        <v>0</v>
      </c>
    </row>
    <row r="64" spans="1:30" x14ac:dyDescent="0.25">
      <c r="A64" s="545"/>
      <c r="B64" s="573" t="s">
        <v>283</v>
      </c>
      <c r="C64" s="142"/>
      <c r="D64" s="197"/>
      <c r="E64" s="198"/>
      <c r="F64" s="203"/>
      <c r="G64" s="200" t="e">
        <f>'Семестровка уск'!#REF!</f>
        <v>#REF!</v>
      </c>
      <c r="H64" s="201" t="e">
        <f t="shared" si="14"/>
        <v>#REF!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4"/>
      <c r="S64" s="474"/>
      <c r="T64" s="145"/>
      <c r="U64" s="146"/>
      <c r="V64" s="147"/>
      <c r="W64" s="148"/>
      <c r="X64" s="147"/>
      <c r="AD64" s="93">
        <f t="shared" si="13"/>
        <v>0</v>
      </c>
    </row>
    <row r="65" spans="1:30" x14ac:dyDescent="0.25">
      <c r="A65" s="545"/>
      <c r="B65" s="452" t="s">
        <v>255</v>
      </c>
      <c r="C65" s="142"/>
      <c r="D65" s="197" t="s">
        <v>261</v>
      </c>
      <c r="E65" s="198"/>
      <c r="F65" s="203"/>
      <c r="G65" s="200" t="e">
        <f>'Семестровка уск'!#REF!</f>
        <v>#REF!</v>
      </c>
      <c r="H65" s="201" t="e">
        <f t="shared" si="14"/>
        <v>#REF!</v>
      </c>
      <c r="I65" s="142" t="e">
        <f>J65+L65</f>
        <v>#REF!</v>
      </c>
      <c r="J65" s="197" t="e">
        <f>'Семестровка уск'!#REF!</f>
        <v>#REF!</v>
      </c>
      <c r="K65" s="197"/>
      <c r="L65" s="197" t="e">
        <f>'Семестровка уск'!#REF!</f>
        <v>#REF!</v>
      </c>
      <c r="M65" s="202" t="e">
        <f t="shared" si="15"/>
        <v>#REF!</v>
      </c>
      <c r="N65" s="148"/>
      <c r="O65" s="146"/>
      <c r="P65" s="577" t="e">
        <f>'Семестровка уск'!#REF!</f>
        <v>#REF!</v>
      </c>
      <c r="Q65" s="148"/>
      <c r="R65" s="474"/>
      <c r="S65" s="474"/>
      <c r="T65" s="145"/>
      <c r="U65" s="146"/>
      <c r="V65" s="147"/>
      <c r="W65" s="148"/>
      <c r="X65" s="147"/>
      <c r="AD65" s="93" t="e">
        <f t="shared" si="13"/>
        <v>#REF!</v>
      </c>
    </row>
    <row r="66" spans="1:30" x14ac:dyDescent="0.25">
      <c r="A66" s="545" t="s">
        <v>293</v>
      </c>
      <c r="B66" s="452" t="s">
        <v>44</v>
      </c>
      <c r="C66" s="142"/>
      <c r="D66" s="197"/>
      <c r="E66" s="198"/>
      <c r="F66" s="203"/>
      <c r="G66" s="160" t="e">
        <f>G67+G68</f>
        <v>#REF!</v>
      </c>
      <c r="H66" s="201" t="e">
        <f t="shared" si="14"/>
        <v>#REF!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4"/>
      <c r="S66" s="474"/>
      <c r="T66" s="145"/>
      <c r="U66" s="146"/>
      <c r="V66" s="147"/>
      <c r="W66" s="148"/>
      <c r="X66" s="147"/>
      <c r="AD66" s="93">
        <f t="shared" si="13"/>
        <v>0</v>
      </c>
    </row>
    <row r="67" spans="1:30" x14ac:dyDescent="0.25">
      <c r="A67" s="545"/>
      <c r="B67" s="451" t="s">
        <v>283</v>
      </c>
      <c r="C67" s="142"/>
      <c r="D67" s="197"/>
      <c r="E67" s="198"/>
      <c r="F67" s="203"/>
      <c r="G67" s="222" t="e">
        <f>'Семестровка уск'!#REF!</f>
        <v>#REF!</v>
      </c>
      <c r="H67" s="201" t="e">
        <f t="shared" si="14"/>
        <v>#REF!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4"/>
      <c r="S67" s="474"/>
      <c r="T67" s="145"/>
      <c r="U67" s="146"/>
      <c r="V67" s="147"/>
      <c r="W67" s="148"/>
      <c r="X67" s="147"/>
      <c r="AD67" s="93">
        <f t="shared" si="13"/>
        <v>0</v>
      </c>
    </row>
    <row r="68" spans="1:30" x14ac:dyDescent="0.25">
      <c r="A68" s="545"/>
      <c r="B68" s="452" t="s">
        <v>255</v>
      </c>
      <c r="C68" s="142"/>
      <c r="D68" s="197" t="s">
        <v>168</v>
      </c>
      <c r="E68" s="198"/>
      <c r="F68" s="203"/>
      <c r="G68" s="222" t="e">
        <f>'Семестровка уск'!#REF!</f>
        <v>#REF!</v>
      </c>
      <c r="H68" s="201" t="e">
        <f t="shared" si="14"/>
        <v>#REF!</v>
      </c>
      <c r="I68" s="142" t="e">
        <f>J68+L68</f>
        <v>#REF!</v>
      </c>
      <c r="J68" s="202" t="e">
        <f>'Семестровка уск'!#REF!</f>
        <v>#REF!</v>
      </c>
      <c r="K68" s="202"/>
      <c r="L68" s="202" t="e">
        <f>'Семестровка уск'!#REF!</f>
        <v>#REF!</v>
      </c>
      <c r="M68" s="202" t="e">
        <f t="shared" si="15"/>
        <v>#REF!</v>
      </c>
      <c r="N68" s="148">
        <v>3</v>
      </c>
      <c r="O68" s="146"/>
      <c r="P68" s="164"/>
      <c r="Q68" s="148"/>
      <c r="R68" s="474"/>
      <c r="S68" s="474"/>
      <c r="T68" s="145"/>
      <c r="U68" s="146"/>
      <c r="V68" s="147"/>
      <c r="W68" s="148"/>
      <c r="X68" s="147"/>
      <c r="AD68" s="93">
        <f t="shared" si="13"/>
        <v>3</v>
      </c>
    </row>
    <row r="69" spans="1:30" x14ac:dyDescent="0.25">
      <c r="A69" s="204" t="s">
        <v>288</v>
      </c>
      <c r="B69" s="546" t="s">
        <v>79</v>
      </c>
      <c r="C69" s="402"/>
      <c r="D69" s="482"/>
      <c r="E69" s="547"/>
      <c r="F69" s="548"/>
      <c r="G69" s="549" t="e">
        <f>G70+G71</f>
        <v>#REF!</v>
      </c>
      <c r="H69" s="550"/>
      <c r="I69" s="402"/>
      <c r="J69" s="547"/>
      <c r="K69" s="547"/>
      <c r="L69" s="547"/>
      <c r="M69" s="494"/>
      <c r="N69" s="402"/>
      <c r="O69" s="493"/>
      <c r="P69" s="495"/>
      <c r="Q69" s="148"/>
      <c r="R69" s="474"/>
      <c r="S69" s="474"/>
      <c r="T69" s="145"/>
      <c r="U69" s="146"/>
      <c r="V69" s="147"/>
      <c r="W69" s="148"/>
      <c r="X69" s="147"/>
      <c r="AD69" s="93">
        <f t="shared" si="13"/>
        <v>0</v>
      </c>
    </row>
    <row r="70" spans="1:30" x14ac:dyDescent="0.25">
      <c r="A70" s="568"/>
      <c r="B70" s="603" t="s">
        <v>283</v>
      </c>
      <c r="C70" s="402"/>
      <c r="D70" s="482"/>
      <c r="E70" s="547"/>
      <c r="F70" s="548"/>
      <c r="G70" s="549" t="e">
        <f>'Семестровка уск'!#REF!</f>
        <v>#REF!</v>
      </c>
      <c r="H70" s="485" t="e">
        <f t="shared" si="14"/>
        <v>#REF!</v>
      </c>
      <c r="I70" s="402"/>
      <c r="J70" s="547"/>
      <c r="K70" s="547"/>
      <c r="L70" s="547"/>
      <c r="M70" s="494"/>
      <c r="N70" s="402"/>
      <c r="O70" s="493"/>
      <c r="P70" s="495"/>
      <c r="Q70" s="148"/>
      <c r="R70" s="474"/>
      <c r="S70" s="474"/>
      <c r="T70" s="145"/>
      <c r="U70" s="146"/>
      <c r="V70" s="147"/>
      <c r="W70" s="148"/>
      <c r="X70" s="147"/>
      <c r="AD70" s="93">
        <f t="shared" si="13"/>
        <v>0</v>
      </c>
    </row>
    <row r="71" spans="1:30" s="120" customFormat="1" x14ac:dyDescent="0.25">
      <c r="A71" s="681"/>
      <c r="B71" s="604" t="s">
        <v>255</v>
      </c>
      <c r="C71" s="551" t="s">
        <v>64</v>
      </c>
      <c r="D71" s="478"/>
      <c r="E71" s="552"/>
      <c r="F71" s="491"/>
      <c r="G71" s="553">
        <f>'Семестровка уск'!E54</f>
        <v>0</v>
      </c>
      <c r="H71" s="485">
        <f t="shared" si="14"/>
        <v>0</v>
      </c>
      <c r="I71" s="487">
        <f>J71+K71+L71</f>
        <v>0</v>
      </c>
      <c r="J71" s="478">
        <f>'Семестровка уск'!H54</f>
        <v>0</v>
      </c>
      <c r="K71" s="478"/>
      <c r="L71" s="478">
        <f>'Семестровка уск'!J54</f>
        <v>0</v>
      </c>
      <c r="M71" s="491">
        <f t="shared" si="15"/>
        <v>0</v>
      </c>
      <c r="N71" s="402"/>
      <c r="O71" s="555"/>
      <c r="P71" s="556">
        <f>'Семестровка уск'!L54</f>
        <v>0</v>
      </c>
      <c r="Q71" s="142"/>
      <c r="R71" s="197"/>
      <c r="S71" s="197"/>
      <c r="T71" s="572"/>
      <c r="U71" s="208"/>
      <c r="V71" s="202"/>
      <c r="W71" s="142"/>
      <c r="X71" s="202"/>
      <c r="AD71" s="93">
        <f t="shared" si="13"/>
        <v>0</v>
      </c>
    </row>
    <row r="72" spans="1:30" s="120" customFormat="1" ht="31.5" x14ac:dyDescent="0.25">
      <c r="A72" s="194" t="s">
        <v>294</v>
      </c>
      <c r="B72" s="606" t="s">
        <v>86</v>
      </c>
      <c r="C72" s="551"/>
      <c r="D72" s="478"/>
      <c r="E72" s="552"/>
      <c r="F72" s="491"/>
      <c r="G72" s="553">
        <f>G73+G74</f>
        <v>4</v>
      </c>
      <c r="H72" s="485">
        <f t="shared" si="14"/>
        <v>120</v>
      </c>
      <c r="I72" s="487"/>
      <c r="J72" s="478"/>
      <c r="K72" s="478"/>
      <c r="L72" s="478"/>
      <c r="M72" s="491"/>
      <c r="N72" s="402"/>
      <c r="O72" s="555"/>
      <c r="P72" s="556"/>
      <c r="Q72" s="142"/>
      <c r="R72" s="197"/>
      <c r="S72" s="197"/>
      <c r="T72" s="572"/>
      <c r="U72" s="208"/>
      <c r="V72" s="202"/>
      <c r="W72" s="142"/>
      <c r="X72" s="202"/>
      <c r="AD72" s="93">
        <f t="shared" si="13"/>
        <v>0</v>
      </c>
    </row>
    <row r="73" spans="1:30" s="120" customFormat="1" x14ac:dyDescent="0.25">
      <c r="A73" s="681"/>
      <c r="B73" s="603" t="s">
        <v>283</v>
      </c>
      <c r="C73" s="551"/>
      <c r="D73" s="478"/>
      <c r="E73" s="552"/>
      <c r="F73" s="491"/>
      <c r="G73" s="553">
        <f>'Семестровка уск'!D96</f>
        <v>0</v>
      </c>
      <c r="H73" s="485">
        <f t="shared" si="14"/>
        <v>0</v>
      </c>
      <c r="I73" s="487"/>
      <c r="J73" s="478"/>
      <c r="K73" s="478"/>
      <c r="L73" s="478"/>
      <c r="M73" s="491"/>
      <c r="N73" s="402"/>
      <c r="O73" s="555"/>
      <c r="P73" s="556"/>
      <c r="Q73" s="142"/>
      <c r="R73" s="197"/>
      <c r="S73" s="197"/>
      <c r="T73" s="572"/>
      <c r="U73" s="208"/>
      <c r="V73" s="202"/>
      <c r="W73" s="142"/>
      <c r="X73" s="202"/>
      <c r="AD73" s="93">
        <f t="shared" si="13"/>
        <v>0</v>
      </c>
    </row>
    <row r="74" spans="1:30" x14ac:dyDescent="0.25">
      <c r="A74" s="682"/>
      <c r="B74" s="604" t="s">
        <v>255</v>
      </c>
      <c r="C74" s="206"/>
      <c r="D74" s="732" t="s">
        <v>171</v>
      </c>
      <c r="E74" s="166"/>
      <c r="F74" s="163"/>
      <c r="G74" s="160">
        <f>'Семестровка уск'!E96</f>
        <v>4</v>
      </c>
      <c r="H74" s="161">
        <f t="shared" si="14"/>
        <v>120</v>
      </c>
      <c r="I74" s="156">
        <f>J74+K74+L74</f>
        <v>60</v>
      </c>
      <c r="J74" s="732">
        <f>'Семестровка уск'!H96</f>
        <v>30</v>
      </c>
      <c r="K74" s="732"/>
      <c r="L74" s="732">
        <f>'Семестровка уск'!J96</f>
        <v>30</v>
      </c>
      <c r="M74" s="163">
        <f t="shared" si="15"/>
        <v>60</v>
      </c>
      <c r="N74" s="142"/>
      <c r="O74" s="208"/>
      <c r="P74" s="202"/>
      <c r="Q74" s="142">
        <f>'Семестровка уск'!L96</f>
        <v>4</v>
      </c>
      <c r="R74" s="197"/>
      <c r="S74" s="197"/>
      <c r="T74" s="572"/>
      <c r="U74" s="208"/>
      <c r="V74" s="202"/>
      <c r="W74" s="142"/>
      <c r="X74" s="202"/>
      <c r="AD74" s="93">
        <f t="shared" si="13"/>
        <v>4</v>
      </c>
    </row>
    <row r="75" spans="1:30" x14ac:dyDescent="0.25">
      <c r="A75" s="194" t="s">
        <v>295</v>
      </c>
      <c r="B75" s="579" t="s">
        <v>262</v>
      </c>
      <c r="C75" s="206"/>
      <c r="D75" s="732"/>
      <c r="E75" s="166"/>
      <c r="F75" s="163"/>
      <c r="G75" s="160">
        <f>G76+G77</f>
        <v>5</v>
      </c>
      <c r="H75" s="161">
        <f t="shared" si="14"/>
        <v>150</v>
      </c>
      <c r="I75" s="156"/>
      <c r="J75" s="732"/>
      <c r="K75" s="732"/>
      <c r="L75" s="732"/>
      <c r="M75" s="163"/>
      <c r="N75" s="142"/>
      <c r="O75" s="208"/>
      <c r="P75" s="202"/>
      <c r="Q75" s="142"/>
      <c r="R75" s="197"/>
      <c r="S75" s="197"/>
      <c r="T75" s="572"/>
      <c r="U75" s="208"/>
      <c r="V75" s="202"/>
      <c r="W75" s="142"/>
      <c r="X75" s="202"/>
      <c r="AD75" s="93">
        <f t="shared" si="13"/>
        <v>0</v>
      </c>
    </row>
    <row r="76" spans="1:30" x14ac:dyDescent="0.25">
      <c r="A76" s="194"/>
      <c r="B76" s="451" t="s">
        <v>283</v>
      </c>
      <c r="C76" s="206"/>
      <c r="D76" s="732"/>
      <c r="E76" s="166"/>
      <c r="F76" s="163"/>
      <c r="G76" s="160">
        <f>'Семестровка уск'!D57</f>
        <v>2</v>
      </c>
      <c r="H76" s="161">
        <f t="shared" si="14"/>
        <v>60</v>
      </c>
      <c r="I76" s="156"/>
      <c r="J76" s="732"/>
      <c r="K76" s="732"/>
      <c r="L76" s="732"/>
      <c r="M76" s="163"/>
      <c r="N76" s="142"/>
      <c r="O76" s="208"/>
      <c r="P76" s="202"/>
      <c r="Q76" s="142"/>
      <c r="R76" s="197"/>
      <c r="S76" s="197"/>
      <c r="T76" s="572"/>
      <c r="U76" s="208"/>
      <c r="V76" s="202"/>
      <c r="W76" s="142"/>
      <c r="X76" s="202"/>
      <c r="AD76" s="93">
        <f t="shared" si="13"/>
        <v>0</v>
      </c>
    </row>
    <row r="77" spans="1:30" x14ac:dyDescent="0.25">
      <c r="A77" s="683"/>
      <c r="B77" s="452" t="s">
        <v>255</v>
      </c>
      <c r="C77" s="206"/>
      <c r="D77" s="732" t="s">
        <v>263</v>
      </c>
      <c r="E77" s="166"/>
      <c r="F77" s="163"/>
      <c r="G77" s="160">
        <f>'Семестровка уск'!E57</f>
        <v>3</v>
      </c>
      <c r="H77" s="161">
        <f t="shared" si="14"/>
        <v>90</v>
      </c>
      <c r="I77" s="156">
        <f>J77+K77+L77</f>
        <v>45</v>
      </c>
      <c r="J77" s="732">
        <f>'Семестровка уск'!H57</f>
        <v>27</v>
      </c>
      <c r="K77" s="732"/>
      <c r="L77" s="732">
        <f>'Семестровка уск'!J57</f>
        <v>18</v>
      </c>
      <c r="M77" s="163">
        <f t="shared" si="15"/>
        <v>45</v>
      </c>
      <c r="N77" s="142"/>
      <c r="O77" s="578">
        <f>'Семестровка уск'!L57</f>
        <v>5</v>
      </c>
      <c r="P77" s="202"/>
      <c r="Q77" s="142"/>
      <c r="R77" s="197"/>
      <c r="S77" s="197"/>
      <c r="T77" s="572"/>
      <c r="U77" s="208"/>
      <c r="V77" s="202"/>
      <c r="W77" s="142"/>
      <c r="X77" s="202"/>
      <c r="AD77" s="93">
        <f t="shared" si="13"/>
        <v>5</v>
      </c>
    </row>
    <row r="78" spans="1:30" x14ac:dyDescent="0.25">
      <c r="A78" s="194" t="s">
        <v>296</v>
      </c>
      <c r="B78" s="604" t="s">
        <v>302</v>
      </c>
      <c r="C78" s="206"/>
      <c r="D78" s="732"/>
      <c r="E78" s="166"/>
      <c r="F78" s="163"/>
      <c r="G78" s="160">
        <f>'Семестровка уск'!D54</f>
        <v>4</v>
      </c>
      <c r="H78" s="161">
        <f t="shared" si="14"/>
        <v>120</v>
      </c>
      <c r="I78" s="156"/>
      <c r="J78" s="732"/>
      <c r="K78" s="732"/>
      <c r="L78" s="732"/>
      <c r="M78" s="163"/>
      <c r="N78" s="142"/>
      <c r="O78" s="578"/>
      <c r="P78" s="202"/>
      <c r="Q78" s="142"/>
      <c r="R78" s="197"/>
      <c r="S78" s="197"/>
      <c r="T78" s="572"/>
      <c r="U78" s="208"/>
      <c r="V78" s="202"/>
      <c r="W78" s="142"/>
      <c r="X78" s="202"/>
      <c r="AD78" s="93">
        <f t="shared" si="13"/>
        <v>0</v>
      </c>
    </row>
    <row r="79" spans="1:30" x14ac:dyDescent="0.25">
      <c r="A79" s="194" t="s">
        <v>297</v>
      </c>
      <c r="B79" s="607" t="s">
        <v>87</v>
      </c>
      <c r="C79" s="206"/>
      <c r="D79" s="732"/>
      <c r="E79" s="166"/>
      <c r="F79" s="163"/>
      <c r="G79" s="160"/>
      <c r="H79" s="161"/>
      <c r="I79" s="156"/>
      <c r="J79" s="732"/>
      <c r="K79" s="732"/>
      <c r="L79" s="732"/>
      <c r="M79" s="163"/>
      <c r="N79" s="142"/>
      <c r="O79" s="578"/>
      <c r="P79" s="202"/>
      <c r="Q79" s="142"/>
      <c r="R79" s="197"/>
      <c r="S79" s="197"/>
      <c r="T79" s="572"/>
      <c r="U79" s="208"/>
      <c r="V79" s="202"/>
      <c r="W79" s="142"/>
      <c r="X79" s="202"/>
      <c r="AD79" s="93">
        <f t="shared" si="13"/>
        <v>0</v>
      </c>
    </row>
    <row r="80" spans="1:30" x14ac:dyDescent="0.25">
      <c r="A80" s="682"/>
      <c r="B80" s="541" t="s">
        <v>283</v>
      </c>
      <c r="C80" s="709"/>
      <c r="D80" s="732"/>
      <c r="E80" s="166"/>
      <c r="F80" s="163"/>
      <c r="G80" s="160">
        <f>'Семестровка уск'!D99</f>
        <v>3</v>
      </c>
      <c r="H80" s="161"/>
      <c r="I80" s="156"/>
      <c r="J80" s="732"/>
      <c r="K80" s="732"/>
      <c r="L80" s="732"/>
      <c r="M80" s="163"/>
      <c r="N80" s="142"/>
      <c r="O80" s="578"/>
      <c r="P80" s="202"/>
      <c r="Q80" s="142"/>
      <c r="R80" s="197"/>
      <c r="S80" s="197"/>
      <c r="T80" s="572"/>
      <c r="U80" s="208"/>
      <c r="V80" s="202"/>
      <c r="W80" s="142"/>
      <c r="X80" s="202"/>
      <c r="AD80" s="93">
        <f t="shared" si="13"/>
        <v>0</v>
      </c>
    </row>
    <row r="81" spans="1:32" x14ac:dyDescent="0.25">
      <c r="A81" s="682"/>
      <c r="B81" s="484" t="s">
        <v>255</v>
      </c>
      <c r="C81" s="710">
        <v>3</v>
      </c>
      <c r="D81" s="732"/>
      <c r="E81" s="166"/>
      <c r="F81" s="167"/>
      <c r="G81" s="160">
        <f>'Семестровка уск'!E99</f>
        <v>3</v>
      </c>
      <c r="H81" s="161">
        <f t="shared" si="14"/>
        <v>90</v>
      </c>
      <c r="I81" s="156">
        <f>J81+K81+L81</f>
        <v>45</v>
      </c>
      <c r="J81" s="732">
        <f>'Семестровка уск'!H99</f>
        <v>30</v>
      </c>
      <c r="K81" s="732"/>
      <c r="L81" s="732">
        <f>'Семестровка уск'!J99</f>
        <v>15</v>
      </c>
      <c r="M81" s="163">
        <f t="shared" si="15"/>
        <v>45</v>
      </c>
      <c r="N81" s="148"/>
      <c r="O81" s="146"/>
      <c r="P81" s="212"/>
      <c r="Q81" s="148">
        <v>4</v>
      </c>
      <c r="R81" s="474"/>
      <c r="S81" s="474"/>
      <c r="T81" s="145"/>
      <c r="U81" s="146"/>
      <c r="V81" s="147"/>
      <c r="W81" s="148"/>
      <c r="X81" s="147"/>
      <c r="AD81" s="93">
        <f t="shared" si="13"/>
        <v>4</v>
      </c>
    </row>
    <row r="83" spans="1:32" x14ac:dyDescent="0.25">
      <c r="A83" s="194" t="s">
        <v>298</v>
      </c>
      <c r="B83" s="607" t="s">
        <v>80</v>
      </c>
      <c r="C83" s="156"/>
      <c r="D83" s="732"/>
      <c r="E83" s="166"/>
      <c r="F83" s="167"/>
      <c r="G83" s="160">
        <f>G84+G87</f>
        <v>2</v>
      </c>
      <c r="H83" s="160">
        <f>H84+H87</f>
        <v>60</v>
      </c>
      <c r="I83" s="728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4"/>
      <c r="S83" s="474"/>
      <c r="T83" s="145"/>
      <c r="U83" s="146"/>
      <c r="V83" s="147"/>
      <c r="W83" s="148"/>
      <c r="X83" s="147"/>
      <c r="AD83" s="93">
        <f t="shared" si="13"/>
        <v>0</v>
      </c>
    </row>
    <row r="84" spans="1:32" x14ac:dyDescent="0.25">
      <c r="A84" s="217"/>
      <c r="B84" s="602" t="s">
        <v>80</v>
      </c>
      <c r="C84" s="156"/>
      <c r="D84" s="732"/>
      <c r="E84" s="166"/>
      <c r="F84" s="167"/>
      <c r="G84" s="207">
        <f>G85+G86</f>
        <v>1</v>
      </c>
      <c r="H84" s="201">
        <f t="shared" ref="H84:H89" si="16">G84*30</f>
        <v>30</v>
      </c>
      <c r="I84" s="728"/>
      <c r="J84" s="215"/>
      <c r="K84" s="215"/>
      <c r="L84" s="215"/>
      <c r="M84" s="216"/>
      <c r="N84" s="148"/>
      <c r="O84" s="146"/>
      <c r="P84" s="212"/>
      <c r="Q84" s="148"/>
      <c r="R84" s="474"/>
      <c r="S84" s="474"/>
      <c r="T84" s="145"/>
      <c r="U84" s="146"/>
      <c r="V84" s="147"/>
      <c r="W84" s="145"/>
      <c r="X84" s="147"/>
      <c r="AD84" s="93">
        <f t="shared" si="13"/>
        <v>0</v>
      </c>
    </row>
    <row r="85" spans="1:32" x14ac:dyDescent="0.25">
      <c r="A85" s="194"/>
      <c r="B85" s="451" t="s">
        <v>283</v>
      </c>
      <c r="C85" s="156"/>
      <c r="D85" s="732"/>
      <c r="E85" s="166"/>
      <c r="F85" s="167"/>
      <c r="G85" s="207">
        <f>'Семестровка уск'!D98</f>
        <v>0</v>
      </c>
      <c r="H85" s="201">
        <f t="shared" si="16"/>
        <v>0</v>
      </c>
      <c r="I85" s="728"/>
      <c r="J85" s="215"/>
      <c r="K85" s="215"/>
      <c r="L85" s="215"/>
      <c r="M85" s="216"/>
      <c r="N85" s="148"/>
      <c r="O85" s="146"/>
      <c r="P85" s="212"/>
      <c r="Q85" s="148"/>
      <c r="R85" s="474"/>
      <c r="S85" s="474"/>
      <c r="T85" s="145"/>
      <c r="U85" s="146"/>
      <c r="V85" s="147"/>
      <c r="W85" s="145"/>
      <c r="X85" s="147"/>
      <c r="AD85" s="93">
        <f t="shared" si="13"/>
        <v>0</v>
      </c>
    </row>
    <row r="86" spans="1:32" x14ac:dyDescent="0.25">
      <c r="A86" s="194" t="s">
        <v>327</v>
      </c>
      <c r="B86" s="452" t="s">
        <v>255</v>
      </c>
      <c r="C86" s="219">
        <v>3</v>
      </c>
      <c r="D86" s="220"/>
      <c r="E86" s="220"/>
      <c r="F86" s="221"/>
      <c r="G86" s="222">
        <f>'Семестровка уск'!E98</f>
        <v>1</v>
      </c>
      <c r="H86" s="201">
        <f t="shared" si="16"/>
        <v>30</v>
      </c>
      <c r="I86" s="142">
        <f>J86+K86+L86</f>
        <v>0</v>
      </c>
      <c r="J86" s="197">
        <f>'Семестровка уск'!H98</f>
        <v>0</v>
      </c>
      <c r="K86" s="197"/>
      <c r="L86" s="197">
        <f>'Семестровка уск'!J98</f>
        <v>0</v>
      </c>
      <c r="M86" s="202">
        <f>H86-I86</f>
        <v>30</v>
      </c>
      <c r="N86" s="223"/>
      <c r="O86" s="224"/>
      <c r="P86" s="225"/>
      <c r="Q86" s="223">
        <f>'Семестровка уск'!L98</f>
        <v>0</v>
      </c>
      <c r="R86" s="618"/>
      <c r="S86" s="618"/>
      <c r="T86" s="226"/>
      <c r="U86" s="224"/>
      <c r="V86" s="225"/>
      <c r="W86" s="226"/>
      <c r="X86" s="225"/>
      <c r="AD86" s="93">
        <f t="shared" si="13"/>
        <v>0</v>
      </c>
    </row>
    <row r="87" spans="1:32" ht="19.5" customHeight="1" x14ac:dyDescent="0.25">
      <c r="A87" s="194" t="s">
        <v>328</v>
      </c>
      <c r="B87" s="584" t="s">
        <v>81</v>
      </c>
      <c r="C87" s="562"/>
      <c r="D87" s="563"/>
      <c r="E87" s="563"/>
      <c r="F87" s="564" t="s">
        <v>332</v>
      </c>
      <c r="G87" s="222">
        <v>1</v>
      </c>
      <c r="H87" s="565">
        <f t="shared" si="16"/>
        <v>30</v>
      </c>
      <c r="I87" s="566">
        <f>J87+K87+L87</f>
        <v>0</v>
      </c>
      <c r="J87" s="563"/>
      <c r="K87" s="563"/>
      <c r="L87" s="563"/>
      <c r="M87" s="564">
        <f>H87-I87</f>
        <v>30</v>
      </c>
      <c r="N87" s="566"/>
      <c r="O87" s="567"/>
      <c r="P87" s="564"/>
      <c r="Q87" s="566"/>
      <c r="R87" s="197"/>
      <c r="S87" s="197"/>
      <c r="T87" s="617"/>
      <c r="U87" s="567"/>
      <c r="V87" s="564"/>
      <c r="W87" s="566"/>
      <c r="X87" s="564"/>
      <c r="AD87" s="93">
        <f t="shared" si="13"/>
        <v>0</v>
      </c>
    </row>
    <row r="88" spans="1:32" ht="34.5" customHeight="1" x14ac:dyDescent="0.25">
      <c r="A88" s="194" t="s">
        <v>299</v>
      </c>
      <c r="B88" s="508" t="s">
        <v>89</v>
      </c>
      <c r="C88" s="569"/>
      <c r="D88" s="197" t="s">
        <v>64</v>
      </c>
      <c r="E88" s="197"/>
      <c r="F88" s="197"/>
      <c r="G88" s="506">
        <f>'Семестровка уск'!E59</f>
        <v>2</v>
      </c>
      <c r="H88" s="565">
        <f t="shared" si="16"/>
        <v>60</v>
      </c>
      <c r="I88" s="566">
        <f>J88+K88+L88</f>
        <v>18</v>
      </c>
      <c r="J88" s="197"/>
      <c r="K88" s="197"/>
      <c r="L88" s="197">
        <f>'Семестровка уск'!J59</f>
        <v>18</v>
      </c>
      <c r="M88" s="197">
        <f>H88-I88</f>
        <v>42</v>
      </c>
      <c r="N88" s="572"/>
      <c r="O88" s="197"/>
      <c r="P88" s="570">
        <f>'Семестровка уск'!L59</f>
        <v>4</v>
      </c>
      <c r="Q88" s="197"/>
      <c r="R88" s="197"/>
      <c r="S88" s="197"/>
      <c r="T88" s="572"/>
      <c r="U88" s="197"/>
      <c r="V88" s="197"/>
      <c r="W88" s="197"/>
      <c r="X88" s="197"/>
      <c r="AD88" s="93">
        <f t="shared" si="13"/>
        <v>4</v>
      </c>
    </row>
    <row r="89" spans="1:32" ht="19.5" customHeight="1" x14ac:dyDescent="0.25">
      <c r="A89" s="1567" t="s">
        <v>286</v>
      </c>
      <c r="B89" s="1568"/>
      <c r="C89" s="1568"/>
      <c r="D89" s="1568"/>
      <c r="E89" s="1568"/>
      <c r="F89" s="1569"/>
      <c r="G89" s="506" t="e">
        <f>SUMIF(B49:B88,"*_*",G49:G88)</f>
        <v>#REF!</v>
      </c>
      <c r="H89" s="565" t="e">
        <f t="shared" si="16"/>
        <v>#REF!</v>
      </c>
      <c r="I89" s="197"/>
      <c r="J89" s="197"/>
      <c r="K89" s="197"/>
      <c r="L89" s="197"/>
      <c r="M89" s="197"/>
      <c r="N89" s="197"/>
      <c r="O89" s="197"/>
      <c r="P89" s="570"/>
      <c r="Q89" s="197"/>
      <c r="R89" s="197"/>
      <c r="S89" s="197"/>
      <c r="T89" s="197"/>
      <c r="U89" s="197"/>
      <c r="V89" s="197"/>
      <c r="W89" s="197"/>
      <c r="X89" s="197"/>
      <c r="AD89" s="93">
        <f t="shared" si="13"/>
        <v>0</v>
      </c>
      <c r="AF89" s="120" t="e">
        <f>G89*30</f>
        <v>#REF!</v>
      </c>
    </row>
    <row r="90" spans="1:32" ht="19.5" customHeight="1" thickBot="1" x14ac:dyDescent="0.3">
      <c r="A90" s="1567" t="s">
        <v>281</v>
      </c>
      <c r="B90" s="1568"/>
      <c r="C90" s="1568"/>
      <c r="D90" s="1568"/>
      <c r="E90" s="1568"/>
      <c r="F90" s="1569"/>
      <c r="G90" s="506" t="e">
        <f>SUMIF($AD49:$AD88,"&gt;0",G49:G88)+G87+G62+G54</f>
        <v>#REF!</v>
      </c>
      <c r="H90" s="506" t="e">
        <f t="shared" ref="H90:M90" si="17">SUMIF($AD49:$AD88,"&gt;0",H49:H88)+H87+H62+H54</f>
        <v>#REF!</v>
      </c>
      <c r="I90" s="506" t="e">
        <f t="shared" si="17"/>
        <v>#REF!</v>
      </c>
      <c r="J90" s="506" t="e">
        <f t="shared" si="17"/>
        <v>#REF!</v>
      </c>
      <c r="K90" s="506">
        <f t="shared" si="17"/>
        <v>0</v>
      </c>
      <c r="L90" s="506" t="e">
        <f t="shared" si="17"/>
        <v>#REF!</v>
      </c>
      <c r="M90" s="506" t="e">
        <f t="shared" si="17"/>
        <v>#REF!</v>
      </c>
      <c r="N90" s="197">
        <f>SUM(N49:N89)</f>
        <v>9</v>
      </c>
      <c r="O90" s="197" t="e">
        <f t="shared" ref="O90:S90" si="18">SUM(O49:O89)</f>
        <v>#REF!</v>
      </c>
      <c r="P90" s="197" t="e">
        <f t="shared" si="18"/>
        <v>#REF!</v>
      </c>
      <c r="Q90" s="197">
        <f t="shared" si="18"/>
        <v>11</v>
      </c>
      <c r="R90" s="197">
        <f t="shared" si="18"/>
        <v>0</v>
      </c>
      <c r="S90" s="197">
        <f t="shared" si="18"/>
        <v>0</v>
      </c>
      <c r="T90" s="197"/>
      <c r="U90" s="197"/>
      <c r="V90" s="197"/>
      <c r="W90" s="197"/>
      <c r="X90" s="197"/>
      <c r="AD90" s="93"/>
      <c r="AF90" s="120" t="e">
        <f t="shared" ref="AF90:AF91" si="19">G90*30</f>
        <v>#REF!</v>
      </c>
    </row>
    <row r="91" spans="1:32" ht="16.5" thickBot="1" x14ac:dyDescent="0.3">
      <c r="A91" s="1577" t="s">
        <v>188</v>
      </c>
      <c r="B91" s="1578"/>
      <c r="C91" s="1578"/>
      <c r="D91" s="1578"/>
      <c r="E91" s="1578"/>
      <c r="F91" s="1579"/>
      <c r="G91" s="571" t="e">
        <f>G89+G90</f>
        <v>#REF!</v>
      </c>
      <c r="H91" s="571" t="e">
        <f>H89+H90</f>
        <v>#REF!</v>
      </c>
      <c r="I91" s="684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 t="shared" ref="Y91:AC91" si="20">SUM(Y58:Y87)</f>
        <v>0</v>
      </c>
      <c r="Z91" s="237">
        <f t="shared" si="20"/>
        <v>0</v>
      </c>
      <c r="AA91" s="237">
        <f t="shared" si="20"/>
        <v>0</v>
      </c>
      <c r="AB91" s="237">
        <f t="shared" si="20"/>
        <v>0</v>
      </c>
      <c r="AC91" s="237">
        <f t="shared" si="20"/>
        <v>0</v>
      </c>
      <c r="AF91" s="120" t="e">
        <f t="shared" si="19"/>
        <v>#REF!</v>
      </c>
    </row>
    <row r="92" spans="1:32" x14ac:dyDescent="0.25">
      <c r="A92" s="1580" t="s">
        <v>189</v>
      </c>
      <c r="B92" s="1581"/>
      <c r="C92" s="1581"/>
      <c r="D92" s="1581"/>
      <c r="E92" s="1581"/>
      <c r="F92" s="1581"/>
      <c r="G92" s="1581"/>
      <c r="H92" s="1562"/>
      <c r="I92" s="1562"/>
      <c r="J92" s="1581"/>
      <c r="K92" s="1581"/>
      <c r="L92" s="1581"/>
      <c r="M92" s="1581"/>
      <c r="N92" s="1581"/>
      <c r="O92" s="1581"/>
      <c r="P92" s="1581"/>
      <c r="Q92" s="1581"/>
      <c r="R92" s="1581"/>
      <c r="S92" s="1581"/>
      <c r="T92" s="1581"/>
      <c r="U92" s="1581"/>
      <c r="V92" s="1581"/>
      <c r="W92" s="1581"/>
      <c r="X92" s="1582"/>
    </row>
    <row r="93" spans="1:32" ht="31.5" x14ac:dyDescent="0.25">
      <c r="A93" s="471" t="s">
        <v>308</v>
      </c>
      <c r="B93" s="661" t="s">
        <v>303</v>
      </c>
      <c r="C93" s="471"/>
      <c r="D93" s="471"/>
      <c r="E93" s="471"/>
      <c r="F93" s="471"/>
      <c r="G93" s="702">
        <f>'Семестровка уск'!D24</f>
        <v>4.5</v>
      </c>
      <c r="H93" s="703">
        <f>G93*30</f>
        <v>135</v>
      </c>
      <c r="I93" s="662"/>
      <c r="J93" s="662"/>
      <c r="K93" s="662"/>
      <c r="L93" s="662"/>
      <c r="M93" s="662"/>
      <c r="N93" s="662"/>
      <c r="O93" s="662"/>
      <c r="P93" s="662"/>
      <c r="Q93" s="662"/>
      <c r="R93" s="662"/>
      <c r="S93" s="662"/>
      <c r="T93" s="662"/>
      <c r="U93" s="662"/>
      <c r="V93" s="662"/>
      <c r="W93" s="471"/>
      <c r="X93" s="471"/>
    </row>
    <row r="94" spans="1:32" ht="31.5" x14ac:dyDescent="0.25">
      <c r="A94" s="471" t="s">
        <v>309</v>
      </c>
      <c r="B94" s="661" t="s">
        <v>304</v>
      </c>
      <c r="C94" s="471"/>
      <c r="D94" s="471"/>
      <c r="E94" s="471"/>
      <c r="F94" s="471"/>
      <c r="G94" s="662">
        <f>'Семестровка уск'!D46</f>
        <v>4.5</v>
      </c>
      <c r="H94" s="660">
        <f>G94*30</f>
        <v>135</v>
      </c>
      <c r="I94" s="662"/>
      <c r="J94" s="662"/>
      <c r="K94" s="662"/>
      <c r="L94" s="662"/>
      <c r="M94" s="662"/>
      <c r="N94" s="662"/>
      <c r="O94" s="662"/>
      <c r="P94" s="662"/>
      <c r="Q94" s="662"/>
      <c r="R94" s="662"/>
      <c r="S94" s="662"/>
      <c r="T94" s="662"/>
      <c r="U94" s="662"/>
      <c r="V94" s="662"/>
      <c r="W94" s="471"/>
      <c r="X94" s="471"/>
    </row>
    <row r="95" spans="1:32" ht="31.5" x14ac:dyDescent="0.25">
      <c r="A95" s="471" t="s">
        <v>310</v>
      </c>
      <c r="B95" s="661" t="s">
        <v>305</v>
      </c>
      <c r="C95" s="471"/>
      <c r="D95" s="471"/>
      <c r="E95" s="471"/>
      <c r="F95" s="471"/>
      <c r="G95" s="662">
        <f>'Семестровка уск'!D90</f>
        <v>4.5</v>
      </c>
      <c r="H95" s="660">
        <f>G95*30</f>
        <v>135</v>
      </c>
      <c r="I95" s="662"/>
      <c r="J95" s="662"/>
      <c r="K95" s="662"/>
      <c r="L95" s="662"/>
      <c r="M95" s="662"/>
      <c r="N95" s="662"/>
      <c r="O95" s="662"/>
      <c r="P95" s="662"/>
      <c r="Q95" s="662"/>
      <c r="R95" s="662"/>
      <c r="S95" s="662"/>
      <c r="T95" s="662"/>
      <c r="U95" s="662"/>
      <c r="V95" s="662"/>
      <c r="W95" s="471"/>
      <c r="X95" s="471"/>
    </row>
    <row r="96" spans="1:32" s="93" customFormat="1" x14ac:dyDescent="0.25">
      <c r="A96" s="471" t="s">
        <v>311</v>
      </c>
      <c r="B96" s="252" t="s">
        <v>45</v>
      </c>
      <c r="C96" s="253"/>
      <c r="D96" s="254" t="s">
        <v>187</v>
      </c>
      <c r="E96" s="254"/>
      <c r="F96" s="255"/>
      <c r="G96" s="685">
        <f>'Семестровка уск'!E118</f>
        <v>6</v>
      </c>
      <c r="H96" s="686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87"/>
      <c r="O96" s="688"/>
      <c r="P96" s="689"/>
      <c r="Q96" s="690"/>
      <c r="R96" s="688"/>
      <c r="S96" s="688"/>
      <c r="T96" s="690"/>
      <c r="U96" s="688"/>
      <c r="V96" s="689"/>
      <c r="W96" s="690"/>
      <c r="X96" s="689"/>
    </row>
    <row r="97" spans="1:32" s="93" customFormat="1" x14ac:dyDescent="0.25">
      <c r="A97" s="1567" t="s">
        <v>317</v>
      </c>
      <c r="B97" s="1568"/>
      <c r="C97" s="1568"/>
      <c r="D97" s="1568"/>
      <c r="E97" s="1568"/>
      <c r="F97" s="1569"/>
      <c r="G97" s="662">
        <f>G93+G94+G95</f>
        <v>13.5</v>
      </c>
      <c r="H97" s="662">
        <f>H93+H94+H95</f>
        <v>405</v>
      </c>
      <c r="I97" s="732"/>
      <c r="J97" s="732"/>
      <c r="K97" s="732"/>
      <c r="L97" s="732"/>
      <c r="M97" s="732"/>
      <c r="N97" s="691"/>
      <c r="O97" s="691"/>
      <c r="P97" s="129"/>
      <c r="Q97" s="691"/>
      <c r="R97" s="691"/>
      <c r="S97" s="691"/>
      <c r="T97" s="691"/>
      <c r="U97" s="691"/>
      <c r="V97" s="129"/>
      <c r="W97" s="691"/>
      <c r="X97" s="129"/>
      <c r="AF97" s="120">
        <f>G97*30</f>
        <v>405</v>
      </c>
    </row>
    <row r="98" spans="1:32" s="93" customFormat="1" x14ac:dyDescent="0.25">
      <c r="A98" s="1567" t="s">
        <v>281</v>
      </c>
      <c r="B98" s="1568"/>
      <c r="C98" s="1568"/>
      <c r="D98" s="1568"/>
      <c r="E98" s="1568"/>
      <c r="F98" s="1569"/>
      <c r="G98" s="662">
        <f>G96</f>
        <v>6</v>
      </c>
      <c r="H98" s="662">
        <f>H96</f>
        <v>180</v>
      </c>
      <c r="I98" s="662">
        <f t="shared" ref="I98:X98" si="21">I96</f>
        <v>0</v>
      </c>
      <c r="J98" s="662">
        <f t="shared" si="21"/>
        <v>0</v>
      </c>
      <c r="K98" s="662">
        <f t="shared" si="21"/>
        <v>0</v>
      </c>
      <c r="L98" s="662">
        <f t="shared" si="21"/>
        <v>0</v>
      </c>
      <c r="M98" s="662">
        <f t="shared" si="21"/>
        <v>180</v>
      </c>
      <c r="N98" s="662">
        <f t="shared" si="21"/>
        <v>0</v>
      </c>
      <c r="O98" s="662">
        <f t="shared" si="21"/>
        <v>0</v>
      </c>
      <c r="P98" s="662">
        <f t="shared" si="21"/>
        <v>0</v>
      </c>
      <c r="Q98" s="662">
        <f t="shared" si="21"/>
        <v>0</v>
      </c>
      <c r="R98" s="662">
        <f t="shared" si="21"/>
        <v>0</v>
      </c>
      <c r="S98" s="662">
        <f t="shared" si="21"/>
        <v>0</v>
      </c>
      <c r="T98" s="662">
        <f t="shared" si="21"/>
        <v>0</v>
      </c>
      <c r="U98" s="662">
        <f t="shared" si="21"/>
        <v>0</v>
      </c>
      <c r="V98" s="662">
        <f t="shared" si="21"/>
        <v>0</v>
      </c>
      <c r="W98" s="662">
        <f t="shared" si="21"/>
        <v>0</v>
      </c>
      <c r="X98" s="662">
        <f t="shared" si="21"/>
        <v>0</v>
      </c>
      <c r="AF98" s="120">
        <f t="shared" ref="AF98:AF99" si="22">G98*30</f>
        <v>180</v>
      </c>
    </row>
    <row r="99" spans="1:32" s="93" customFormat="1" ht="16.5" thickBot="1" x14ac:dyDescent="0.3">
      <c r="A99" s="1561" t="s">
        <v>193</v>
      </c>
      <c r="B99" s="1562"/>
      <c r="C99" s="1562"/>
      <c r="D99" s="1562"/>
      <c r="E99" s="1562"/>
      <c r="F99" s="1563"/>
      <c r="G99" s="663">
        <f>G97+G98</f>
        <v>19.5</v>
      </c>
      <c r="H99" s="663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 t="shared" si="22"/>
        <v>585</v>
      </c>
    </row>
    <row r="100" spans="1:32" ht="16.5" thickBot="1" x14ac:dyDescent="0.3">
      <c r="A100" s="1580" t="s">
        <v>194</v>
      </c>
      <c r="B100" s="1581"/>
      <c r="C100" s="1581"/>
      <c r="D100" s="1581"/>
      <c r="E100" s="1581"/>
      <c r="F100" s="1581"/>
      <c r="G100" s="1581"/>
      <c r="H100" s="1581"/>
      <c r="I100" s="1581"/>
      <c r="J100" s="1581"/>
      <c r="K100" s="1581"/>
      <c r="L100" s="1581"/>
      <c r="M100" s="1581"/>
      <c r="N100" s="1581"/>
      <c r="O100" s="1581"/>
      <c r="P100" s="1581"/>
      <c r="Q100" s="1581"/>
      <c r="R100" s="1581"/>
      <c r="S100" s="1581"/>
      <c r="T100" s="1581"/>
      <c r="U100" s="1581"/>
      <c r="V100" s="1581"/>
      <c r="W100" s="1581"/>
      <c r="X100" s="1582"/>
    </row>
    <row r="101" spans="1:32" s="93" customFormat="1" ht="16.5" thickBot="1" x14ac:dyDescent="0.3">
      <c r="A101" s="267" t="s">
        <v>312</v>
      </c>
      <c r="B101" s="268" t="s">
        <v>43</v>
      </c>
      <c r="C101" s="269"/>
      <c r="D101" s="270"/>
      <c r="E101" s="270"/>
      <c r="F101" s="271"/>
      <c r="G101" s="272">
        <f>'Семестровка уск'!E119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41"/>
      <c r="S101" s="741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313</v>
      </c>
      <c r="B102" s="282" t="s">
        <v>197</v>
      </c>
      <c r="C102" s="283">
        <v>4</v>
      </c>
      <c r="D102" s="284"/>
      <c r="E102" s="284"/>
      <c r="F102" s="285"/>
      <c r="G102" s="286">
        <f>'Семестровка уск'!E120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41"/>
      <c r="S102" s="741"/>
      <c r="T102" s="291"/>
      <c r="U102" s="292"/>
      <c r="V102" s="293"/>
      <c r="W102" s="294"/>
      <c r="X102" s="295"/>
    </row>
    <row r="103" spans="1:32" s="93" customFormat="1" ht="16.5" thickBot="1" x14ac:dyDescent="0.3">
      <c r="A103" s="1586" t="s">
        <v>198</v>
      </c>
      <c r="B103" s="1587"/>
      <c r="C103" s="1587"/>
      <c r="D103" s="1587"/>
      <c r="E103" s="1587"/>
      <c r="F103" s="1588"/>
      <c r="G103" s="697">
        <f>SUM(G101:G102)</f>
        <v>6</v>
      </c>
      <c r="H103" s="698">
        <f>SUM(H101:H102)</f>
        <v>180</v>
      </c>
      <c r="I103" s="698">
        <f t="shared" ref="I103:X103" si="23">I101</f>
        <v>0</v>
      </c>
      <c r="J103" s="698">
        <f t="shared" si="23"/>
        <v>0</v>
      </c>
      <c r="K103" s="698">
        <f t="shared" si="23"/>
        <v>0</v>
      </c>
      <c r="L103" s="698">
        <f t="shared" si="23"/>
        <v>0</v>
      </c>
      <c r="M103" s="698">
        <f>SUM(M101:M102)</f>
        <v>180</v>
      </c>
      <c r="N103" s="698">
        <f t="shared" si="23"/>
        <v>0</v>
      </c>
      <c r="O103" s="698">
        <f t="shared" si="23"/>
        <v>0</v>
      </c>
      <c r="P103" s="698">
        <f t="shared" si="23"/>
        <v>0</v>
      </c>
      <c r="Q103" s="698">
        <f t="shared" si="23"/>
        <v>0</v>
      </c>
      <c r="R103" s="698"/>
      <c r="S103" s="698">
        <f t="shared" si="23"/>
        <v>0</v>
      </c>
      <c r="T103" s="698">
        <f t="shared" si="23"/>
        <v>0</v>
      </c>
      <c r="U103" s="698">
        <f t="shared" si="23"/>
        <v>0</v>
      </c>
      <c r="V103" s="698">
        <f t="shared" si="23"/>
        <v>0</v>
      </c>
      <c r="W103" s="698">
        <f t="shared" si="23"/>
        <v>0</v>
      </c>
      <c r="X103" s="266">
        <f t="shared" si="23"/>
        <v>0</v>
      </c>
    </row>
    <row r="104" spans="1:32" s="93" customFormat="1" ht="16.5" thickBot="1" x14ac:dyDescent="0.3">
      <c r="A104" s="1589" t="s">
        <v>318</v>
      </c>
      <c r="B104" s="1590"/>
      <c r="C104" s="1590"/>
      <c r="D104" s="1590"/>
      <c r="E104" s="1590"/>
      <c r="F104" s="1590"/>
      <c r="G104" s="662" t="e">
        <f>G89+G97+G45</f>
        <v>#REF!</v>
      </c>
      <c r="H104" s="662" t="e">
        <f>H89+H97+H45</f>
        <v>#REF!</v>
      </c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AF104" s="120" t="e">
        <f>G104*30</f>
        <v>#REF!</v>
      </c>
    </row>
    <row r="105" spans="1:32" s="93" customFormat="1" ht="16.5" customHeight="1" thickBot="1" x14ac:dyDescent="0.3">
      <c r="A105" s="1589" t="s">
        <v>319</v>
      </c>
      <c r="B105" s="1590"/>
      <c r="C105" s="1590"/>
      <c r="D105" s="1590"/>
      <c r="E105" s="1590"/>
      <c r="F105" s="1590"/>
      <c r="G105" s="662" t="e">
        <f>G90+G98+G46+G103</f>
        <v>#REF!</v>
      </c>
      <c r="H105" s="662" t="e">
        <f>H90+H98+H46+H103</f>
        <v>#REF!</v>
      </c>
      <c r="I105" s="662" t="e">
        <f t="shared" ref="I105:S105" si="24">I90+I98+I46+I103</f>
        <v>#REF!</v>
      </c>
      <c r="J105" s="662" t="e">
        <f t="shared" si="24"/>
        <v>#REF!</v>
      </c>
      <c r="K105" s="662" t="e">
        <f t="shared" si="24"/>
        <v>#REF!</v>
      </c>
      <c r="L105" s="662" t="e">
        <f t="shared" si="24"/>
        <v>#REF!</v>
      </c>
      <c r="M105" s="662" t="e">
        <f t="shared" si="24"/>
        <v>#REF!</v>
      </c>
      <c r="N105" s="662" t="e">
        <f t="shared" si="24"/>
        <v>#REF!</v>
      </c>
      <c r="O105" s="662" t="e">
        <f t="shared" si="24"/>
        <v>#REF!</v>
      </c>
      <c r="P105" s="662" t="e">
        <f t="shared" si="24"/>
        <v>#REF!</v>
      </c>
      <c r="Q105" s="662">
        <f t="shared" si="24"/>
        <v>11</v>
      </c>
      <c r="R105" s="662">
        <f t="shared" si="24"/>
        <v>7</v>
      </c>
      <c r="S105" s="662">
        <f t="shared" si="24"/>
        <v>0</v>
      </c>
      <c r="T105" s="701"/>
      <c r="U105" s="701"/>
      <c r="V105" s="701"/>
      <c r="W105" s="701"/>
      <c r="X105" s="701"/>
      <c r="AF105" s="120" t="e">
        <f t="shared" ref="AF105:AF106" si="25">G105*30</f>
        <v>#REF!</v>
      </c>
    </row>
    <row r="106" spans="1:32" ht="16.5" thickBot="1" x14ac:dyDescent="0.3">
      <c r="A106" s="1589" t="s">
        <v>199</v>
      </c>
      <c r="B106" s="1590"/>
      <c r="C106" s="1590"/>
      <c r="D106" s="1590"/>
      <c r="E106" s="1590"/>
      <c r="F106" s="1590"/>
      <c r="G106" s="699" t="e">
        <f>G104+G105</f>
        <v>#REF!</v>
      </c>
      <c r="H106" s="699" t="e">
        <f>H104+H105</f>
        <v>#REF!</v>
      </c>
      <c r="I106" s="700"/>
      <c r="J106" s="700"/>
      <c r="K106" s="700"/>
      <c r="L106" s="700"/>
      <c r="M106" s="700"/>
      <c r="N106" s="700"/>
      <c r="O106" s="700"/>
      <c r="P106" s="700"/>
      <c r="Q106" s="700"/>
      <c r="R106" s="700"/>
      <c r="S106" s="700"/>
      <c r="T106" s="700"/>
      <c r="U106" s="700"/>
      <c r="V106" s="700"/>
      <c r="W106" s="700"/>
      <c r="X106" s="700"/>
      <c r="Y106" s="93" t="e">
        <f>30*G106</f>
        <v>#REF!</v>
      </c>
      <c r="AF106" s="120" t="e">
        <f t="shared" si="25"/>
        <v>#REF!</v>
      </c>
    </row>
    <row r="107" spans="1:32" x14ac:dyDescent="0.25">
      <c r="A107" s="1591" t="s">
        <v>200</v>
      </c>
      <c r="B107" s="1592"/>
      <c r="C107" s="1592"/>
      <c r="D107" s="1592"/>
      <c r="E107" s="1592"/>
      <c r="F107" s="1592"/>
      <c r="G107" s="1592"/>
      <c r="H107" s="1592"/>
      <c r="I107" s="1592"/>
      <c r="J107" s="1592"/>
      <c r="K107" s="1592"/>
      <c r="L107" s="1592"/>
      <c r="M107" s="1592"/>
      <c r="N107" s="1592"/>
      <c r="O107" s="1592"/>
      <c r="P107" s="1592"/>
      <c r="Q107" s="1592"/>
      <c r="R107" s="1592"/>
      <c r="S107" s="1592"/>
      <c r="T107" s="1592"/>
      <c r="U107" s="1592"/>
      <c r="V107" s="1592"/>
      <c r="W107" s="1592"/>
      <c r="X107" s="1593"/>
    </row>
    <row r="108" spans="1:32" x14ac:dyDescent="0.25">
      <c r="A108" s="1564" t="s">
        <v>201</v>
      </c>
      <c r="B108" s="1565"/>
      <c r="C108" s="1565"/>
      <c r="D108" s="1565"/>
      <c r="E108" s="1565"/>
      <c r="F108" s="1565"/>
      <c r="G108" s="1565"/>
      <c r="H108" s="1565"/>
      <c r="I108" s="1565"/>
      <c r="J108" s="1565"/>
      <c r="K108" s="1565"/>
      <c r="L108" s="1565"/>
      <c r="M108" s="1565"/>
      <c r="N108" s="1565"/>
      <c r="O108" s="1565"/>
      <c r="P108" s="1565"/>
      <c r="Q108" s="1565"/>
      <c r="R108" s="1565"/>
      <c r="S108" s="1565"/>
      <c r="T108" s="1565"/>
      <c r="U108" s="1565"/>
      <c r="V108" s="1565"/>
      <c r="W108" s="1565"/>
      <c r="X108" s="1566"/>
    </row>
    <row r="109" spans="1:32" x14ac:dyDescent="0.25">
      <c r="A109" s="598" t="s">
        <v>202</v>
      </c>
      <c r="B109" s="597" t="s">
        <v>75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594" t="s">
        <v>265</v>
      </c>
      <c r="B110" s="587" t="s">
        <v>306</v>
      </c>
      <c r="C110" s="588"/>
      <c r="D110" s="589"/>
      <c r="E110" s="589"/>
      <c r="F110" s="590"/>
      <c r="G110" s="591">
        <f>'Семестровка уск'!D49</f>
        <v>3.5</v>
      </c>
      <c r="H110" s="592">
        <f>G110*30</f>
        <v>105</v>
      </c>
      <c r="I110" s="593"/>
      <c r="J110" s="594"/>
      <c r="K110" s="594"/>
      <c r="L110" s="594"/>
      <c r="M110" s="595"/>
      <c r="N110" s="588"/>
      <c r="O110" s="596"/>
      <c r="P110" s="590"/>
      <c r="Q110" s="588"/>
      <c r="R110" s="505"/>
      <c r="S110" s="505"/>
      <c r="T110" s="619"/>
      <c r="U110" s="596"/>
      <c r="V110" s="590"/>
      <c r="W110" s="588"/>
      <c r="X110" s="590"/>
      <c r="AD110" s="93">
        <f t="shared" ref="AD110:AD130" si="26">SUM(N110:S110)</f>
        <v>0</v>
      </c>
    </row>
    <row r="111" spans="1:32" ht="16.5" thickBot="1" x14ac:dyDescent="0.3">
      <c r="A111" s="1594"/>
      <c r="B111" s="580" t="s">
        <v>258</v>
      </c>
      <c r="C111" s="100"/>
      <c r="D111" s="733"/>
      <c r="E111" s="733"/>
      <c r="F111" s="499"/>
      <c r="G111" s="500"/>
      <c r="H111" s="501"/>
      <c r="I111" s="502"/>
      <c r="J111" s="503"/>
      <c r="K111" s="503"/>
      <c r="L111" s="503"/>
      <c r="M111" s="504"/>
      <c r="N111" s="100"/>
      <c r="O111" s="102"/>
      <c r="P111" s="499"/>
      <c r="Q111" s="100"/>
      <c r="R111" s="505"/>
      <c r="S111" s="505"/>
      <c r="T111" s="620"/>
      <c r="U111" s="102"/>
      <c r="V111" s="499"/>
      <c r="W111" s="100"/>
      <c r="X111" s="499"/>
      <c r="AD111" s="93">
        <f t="shared" si="26"/>
        <v>0</v>
      </c>
    </row>
    <row r="112" spans="1:32" x14ac:dyDescent="0.25">
      <c r="A112" s="1595" t="s">
        <v>266</v>
      </c>
      <c r="B112" s="508" t="s">
        <v>307</v>
      </c>
      <c r="C112" s="505"/>
      <c r="D112" s="505"/>
      <c r="E112" s="505"/>
      <c r="F112" s="505"/>
      <c r="G112" s="506">
        <f>'Семестровка уск'!D50</f>
        <v>4</v>
      </c>
      <c r="H112" s="306">
        <f>G112*30</f>
        <v>120</v>
      </c>
      <c r="I112" s="507"/>
      <c r="J112" s="507"/>
      <c r="K112" s="507"/>
      <c r="L112" s="507"/>
      <c r="M112" s="507"/>
      <c r="N112" s="505"/>
      <c r="O112" s="505"/>
      <c r="P112" s="505"/>
      <c r="Q112" s="505"/>
      <c r="R112" s="505"/>
      <c r="S112" s="505"/>
      <c r="T112" s="505"/>
      <c r="U112" s="505"/>
      <c r="V112" s="505"/>
      <c r="W112" s="505"/>
      <c r="X112" s="505"/>
      <c r="AD112" s="93">
        <f t="shared" si="26"/>
        <v>0</v>
      </c>
    </row>
    <row r="113" spans="1:30" x14ac:dyDescent="0.25">
      <c r="A113" s="1596"/>
      <c r="B113" s="508" t="s">
        <v>259</v>
      </c>
      <c r="C113" s="505"/>
      <c r="D113" s="505"/>
      <c r="E113" s="505"/>
      <c r="F113" s="505"/>
      <c r="G113" s="506"/>
      <c r="H113" s="507"/>
      <c r="I113" s="507"/>
      <c r="J113" s="507"/>
      <c r="K113" s="507"/>
      <c r="L113" s="507"/>
      <c r="M113" s="507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AD113" s="93">
        <f t="shared" si="26"/>
        <v>0</v>
      </c>
    </row>
    <row r="114" spans="1:30" x14ac:dyDescent="0.25">
      <c r="A114" s="1583" t="s">
        <v>314</v>
      </c>
      <c r="B114" s="508" t="s">
        <v>15</v>
      </c>
      <c r="C114" s="505"/>
      <c r="D114" s="505"/>
      <c r="E114" s="505"/>
      <c r="F114" s="505"/>
      <c r="G114" s="506">
        <f>G115+G116</f>
        <v>3</v>
      </c>
      <c r="H114" s="507">
        <f>G114*30</f>
        <v>90</v>
      </c>
      <c r="I114" s="507">
        <f>J114+K114+L114</f>
        <v>0</v>
      </c>
      <c r="J114" s="507"/>
      <c r="K114" s="507"/>
      <c r="L114" s="507"/>
      <c r="M114" s="507"/>
      <c r="N114" s="505"/>
      <c r="O114" s="505"/>
      <c r="P114" s="505"/>
      <c r="Q114" s="505"/>
      <c r="R114" s="505"/>
      <c r="S114" s="505"/>
      <c r="T114" s="505"/>
      <c r="U114" s="505"/>
      <c r="V114" s="505"/>
      <c r="W114" s="505"/>
      <c r="X114" s="505"/>
      <c r="AD114" s="93">
        <f t="shared" si="26"/>
        <v>0</v>
      </c>
    </row>
    <row r="115" spans="1:30" x14ac:dyDescent="0.25">
      <c r="A115" s="1584"/>
      <c r="B115" s="451" t="s">
        <v>283</v>
      </c>
      <c r="C115" s="505"/>
      <c r="D115" s="505"/>
      <c r="E115" s="505"/>
      <c r="F115" s="505"/>
      <c r="G115" s="506">
        <f>'Семестровка уск'!D11</f>
        <v>1</v>
      </c>
      <c r="H115" s="507">
        <f t="shared" ref="H115:H134" si="27">G115*30</f>
        <v>30</v>
      </c>
      <c r="I115" s="507"/>
      <c r="J115" s="507"/>
      <c r="K115" s="507"/>
      <c r="L115" s="507"/>
      <c r="M115" s="507"/>
      <c r="N115" s="505"/>
      <c r="O115" s="505"/>
      <c r="P115" s="505"/>
      <c r="Q115" s="505"/>
      <c r="R115" s="505"/>
      <c r="S115" s="505"/>
      <c r="T115" s="505"/>
      <c r="U115" s="505"/>
      <c r="V115" s="505"/>
      <c r="W115" s="505"/>
      <c r="X115" s="505"/>
      <c r="AD115" s="93">
        <f t="shared" si="26"/>
        <v>0</v>
      </c>
    </row>
    <row r="116" spans="1:30" x14ac:dyDescent="0.25">
      <c r="A116" s="1584"/>
      <c r="B116" s="452" t="s">
        <v>255</v>
      </c>
      <c r="C116" s="505"/>
      <c r="D116" s="505">
        <v>1</v>
      </c>
      <c r="E116" s="505"/>
      <c r="F116" s="505"/>
      <c r="G116" s="506">
        <f>'Семестровка уск'!E11</f>
        <v>2</v>
      </c>
      <c r="H116" s="507">
        <f t="shared" si="27"/>
        <v>60</v>
      </c>
      <c r="I116" s="507">
        <f>J116+K116+L116</f>
        <v>30</v>
      </c>
      <c r="J116" s="507">
        <f>'Семестровка уск'!I11</f>
        <v>0</v>
      </c>
      <c r="K116" s="507"/>
      <c r="L116" s="507">
        <f>'Семестровка уск'!K11</f>
        <v>30</v>
      </c>
      <c r="M116" s="507">
        <f>H116-I116</f>
        <v>30</v>
      </c>
      <c r="N116" s="505">
        <v>2</v>
      </c>
      <c r="O116" s="505"/>
      <c r="P116" s="505"/>
      <c r="Q116" s="505"/>
      <c r="R116" s="505"/>
      <c r="S116" s="505"/>
      <c r="T116" s="505"/>
      <c r="U116" s="505"/>
      <c r="V116" s="505"/>
      <c r="W116" s="505"/>
      <c r="X116" s="505"/>
      <c r="AD116" s="93">
        <f t="shared" si="26"/>
        <v>2</v>
      </c>
    </row>
    <row r="117" spans="1:30" x14ac:dyDescent="0.25">
      <c r="A117" s="1584"/>
      <c r="B117" s="508" t="s">
        <v>256</v>
      </c>
      <c r="C117" s="505"/>
      <c r="D117" s="505"/>
      <c r="E117" s="505"/>
      <c r="F117" s="505"/>
      <c r="G117" s="506">
        <f>G118+G119</f>
        <v>3</v>
      </c>
      <c r="H117" s="507">
        <f t="shared" si="27"/>
        <v>90</v>
      </c>
      <c r="I117" s="507"/>
      <c r="J117" s="507"/>
      <c r="K117" s="507"/>
      <c r="L117" s="507"/>
      <c r="M117" s="507"/>
      <c r="N117" s="505"/>
      <c r="O117" s="505"/>
      <c r="P117" s="505"/>
      <c r="Q117" s="505"/>
      <c r="R117" s="505"/>
      <c r="S117" s="505"/>
      <c r="T117" s="505"/>
      <c r="U117" s="505"/>
      <c r="V117" s="505"/>
      <c r="W117" s="505"/>
      <c r="X117" s="505"/>
      <c r="AD117" s="93">
        <f t="shared" si="26"/>
        <v>0</v>
      </c>
    </row>
    <row r="118" spans="1:30" x14ac:dyDescent="0.25">
      <c r="A118" s="1584"/>
      <c r="B118" s="451" t="s">
        <v>254</v>
      </c>
      <c r="C118" s="505"/>
      <c r="D118" s="505"/>
      <c r="E118" s="505"/>
      <c r="F118" s="505"/>
      <c r="G118" s="506">
        <f>G115</f>
        <v>1</v>
      </c>
      <c r="H118" s="507">
        <f t="shared" si="27"/>
        <v>30</v>
      </c>
      <c r="I118" s="507"/>
      <c r="J118" s="507"/>
      <c r="K118" s="507"/>
      <c r="L118" s="507"/>
      <c r="M118" s="507"/>
      <c r="N118" s="505"/>
      <c r="O118" s="505"/>
      <c r="P118" s="505"/>
      <c r="Q118" s="505"/>
      <c r="R118" s="505"/>
      <c r="S118" s="505"/>
      <c r="T118" s="505"/>
      <c r="U118" s="505"/>
      <c r="V118" s="505"/>
      <c r="W118" s="505"/>
      <c r="X118" s="505"/>
      <c r="AD118" s="93">
        <f t="shared" si="26"/>
        <v>0</v>
      </c>
    </row>
    <row r="119" spans="1:30" x14ac:dyDescent="0.25">
      <c r="A119" s="1585"/>
      <c r="B119" s="452" t="s">
        <v>255</v>
      </c>
      <c r="C119" s="505"/>
      <c r="D119" s="505">
        <v>1</v>
      </c>
      <c r="E119" s="505"/>
      <c r="F119" s="505"/>
      <c r="G119" s="506">
        <f>G116</f>
        <v>2</v>
      </c>
      <c r="H119" s="507">
        <f t="shared" si="27"/>
        <v>60</v>
      </c>
      <c r="I119" s="507">
        <f>J119+K119+L119</f>
        <v>30</v>
      </c>
      <c r="J119" s="507">
        <v>15</v>
      </c>
      <c r="K119" s="507"/>
      <c r="L119" s="507">
        <v>15</v>
      </c>
      <c r="M119" s="507">
        <f>H119-I119</f>
        <v>30</v>
      </c>
      <c r="N119" s="505">
        <v>2</v>
      </c>
      <c r="O119" s="505"/>
      <c r="P119" s="505"/>
      <c r="Q119" s="505"/>
      <c r="R119" s="505"/>
      <c r="S119" s="505"/>
      <c r="T119" s="505"/>
      <c r="U119" s="505"/>
      <c r="V119" s="505"/>
      <c r="W119" s="505"/>
      <c r="X119" s="505"/>
      <c r="AD119" s="93"/>
    </row>
    <row r="120" spans="1:30" x14ac:dyDescent="0.25">
      <c r="A120" s="1583" t="s">
        <v>315</v>
      </c>
      <c r="B120" s="508" t="s">
        <v>15</v>
      </c>
      <c r="C120" s="505"/>
      <c r="D120" s="505"/>
      <c r="E120" s="505"/>
      <c r="F120" s="505"/>
      <c r="G120" s="506">
        <f>G121+G122</f>
        <v>4</v>
      </c>
      <c r="H120" s="507">
        <f t="shared" si="27"/>
        <v>120</v>
      </c>
      <c r="I120" s="507"/>
      <c r="J120" s="507"/>
      <c r="K120" s="507"/>
      <c r="L120" s="507"/>
      <c r="M120" s="507"/>
      <c r="N120" s="505"/>
      <c r="O120" s="505"/>
      <c r="P120" s="505"/>
      <c r="Q120" s="505"/>
      <c r="R120" s="505"/>
      <c r="S120" s="505"/>
      <c r="T120" s="505"/>
      <c r="U120" s="505"/>
      <c r="V120" s="505"/>
      <c r="W120" s="505"/>
      <c r="X120" s="505"/>
      <c r="AD120" s="93">
        <f t="shared" si="26"/>
        <v>0</v>
      </c>
    </row>
    <row r="121" spans="1:30" x14ac:dyDescent="0.25">
      <c r="A121" s="1584"/>
      <c r="B121" s="451" t="s">
        <v>283</v>
      </c>
      <c r="C121" s="505"/>
      <c r="D121" s="505"/>
      <c r="E121" s="505"/>
      <c r="F121" s="505"/>
      <c r="G121" s="506">
        <f>'Семестровка уск'!D47</f>
        <v>2</v>
      </c>
      <c r="H121" s="507">
        <f t="shared" si="27"/>
        <v>60</v>
      </c>
      <c r="I121" s="507"/>
      <c r="J121" s="507"/>
      <c r="K121" s="507"/>
      <c r="L121" s="507"/>
      <c r="M121" s="507"/>
      <c r="N121" s="505"/>
      <c r="O121" s="505"/>
      <c r="P121" s="505"/>
      <c r="Q121" s="505"/>
      <c r="R121" s="505"/>
      <c r="S121" s="505"/>
      <c r="T121" s="505"/>
      <c r="U121" s="505"/>
      <c r="V121" s="505"/>
      <c r="W121" s="505"/>
      <c r="X121" s="505"/>
      <c r="AD121" s="93">
        <f t="shared" si="26"/>
        <v>0</v>
      </c>
    </row>
    <row r="122" spans="1:30" x14ac:dyDescent="0.25">
      <c r="A122" s="1584"/>
      <c r="B122" s="452" t="s">
        <v>255</v>
      </c>
      <c r="C122" s="505"/>
      <c r="D122" s="505" t="s">
        <v>63</v>
      </c>
      <c r="E122" s="505"/>
      <c r="F122" s="505"/>
      <c r="G122" s="506">
        <f>'Семестровка уск'!E47</f>
        <v>2</v>
      </c>
      <c r="H122" s="507">
        <f t="shared" si="27"/>
        <v>60</v>
      </c>
      <c r="I122" s="599">
        <f>J122+K122+L122</f>
        <v>18</v>
      </c>
      <c r="J122" s="507"/>
      <c r="K122" s="507"/>
      <c r="L122" s="507">
        <f>'Семестровка уск'!J47</f>
        <v>18</v>
      </c>
      <c r="M122" s="507">
        <f>H122-I122</f>
        <v>42</v>
      </c>
      <c r="N122" s="505"/>
      <c r="O122" s="554">
        <v>2</v>
      </c>
      <c r="P122" s="505"/>
      <c r="Q122" s="505"/>
      <c r="R122" s="505"/>
      <c r="S122" s="505"/>
      <c r="T122" s="505"/>
      <c r="U122" s="505"/>
      <c r="V122" s="505"/>
      <c r="W122" s="505"/>
      <c r="X122" s="505"/>
      <c r="AD122" s="93">
        <f t="shared" si="26"/>
        <v>2</v>
      </c>
    </row>
    <row r="123" spans="1:30" x14ac:dyDescent="0.25">
      <c r="A123" s="1584"/>
      <c r="B123" s="508" t="s">
        <v>257</v>
      </c>
      <c r="C123" s="505"/>
      <c r="D123" s="505"/>
      <c r="E123" s="505"/>
      <c r="F123" s="505"/>
      <c r="G123" s="506">
        <f>G124+G125</f>
        <v>4</v>
      </c>
      <c r="H123" s="507">
        <f t="shared" si="27"/>
        <v>120</v>
      </c>
      <c r="I123" s="507"/>
      <c r="J123" s="507"/>
      <c r="K123" s="507"/>
      <c r="L123" s="507"/>
      <c r="M123" s="507"/>
      <c r="N123" s="505"/>
      <c r="O123" s="505"/>
      <c r="P123" s="505"/>
      <c r="Q123" s="505"/>
      <c r="R123" s="505"/>
      <c r="S123" s="505"/>
      <c r="T123" s="505"/>
      <c r="U123" s="505"/>
      <c r="V123" s="505"/>
      <c r="W123" s="505"/>
      <c r="X123" s="505"/>
      <c r="AD123" s="93">
        <f t="shared" si="26"/>
        <v>0</v>
      </c>
    </row>
    <row r="124" spans="1:30" x14ac:dyDescent="0.25">
      <c r="A124" s="1584"/>
      <c r="B124" s="451" t="s">
        <v>254</v>
      </c>
      <c r="C124" s="505"/>
      <c r="D124" s="505"/>
      <c r="E124" s="505"/>
      <c r="F124" s="505"/>
      <c r="G124" s="506">
        <f>G121</f>
        <v>2</v>
      </c>
      <c r="H124" s="507">
        <f t="shared" si="27"/>
        <v>60</v>
      </c>
      <c r="I124" s="507"/>
      <c r="J124" s="507"/>
      <c r="K124" s="507"/>
      <c r="L124" s="507"/>
      <c r="M124" s="507"/>
      <c r="N124" s="505"/>
      <c r="O124" s="505"/>
      <c r="P124" s="505"/>
      <c r="Q124" s="505"/>
      <c r="R124" s="505"/>
      <c r="S124" s="505"/>
      <c r="T124" s="505"/>
      <c r="U124" s="505"/>
      <c r="V124" s="505"/>
      <c r="W124" s="505"/>
      <c r="X124" s="505"/>
      <c r="AD124" s="93">
        <f t="shared" si="26"/>
        <v>0</v>
      </c>
    </row>
    <row r="125" spans="1:30" x14ac:dyDescent="0.25">
      <c r="A125" s="1585"/>
      <c r="B125" s="452" t="s">
        <v>255</v>
      </c>
      <c r="C125" s="505"/>
      <c r="D125" s="505">
        <v>2</v>
      </c>
      <c r="E125" s="505"/>
      <c r="F125" s="505"/>
      <c r="G125" s="506">
        <f>G122</f>
        <v>2</v>
      </c>
      <c r="H125" s="507">
        <f t="shared" si="27"/>
        <v>60</v>
      </c>
      <c r="I125" s="507">
        <f>J125+K125+L125</f>
        <v>18</v>
      </c>
      <c r="J125" s="507">
        <v>9</v>
      </c>
      <c r="K125" s="507"/>
      <c r="L125" s="507">
        <v>9</v>
      </c>
      <c r="M125" s="507">
        <f>H125-I125</f>
        <v>42</v>
      </c>
      <c r="N125" s="505"/>
      <c r="O125" s="554">
        <v>2</v>
      </c>
      <c r="P125" s="505"/>
      <c r="Q125" s="505"/>
      <c r="R125" s="505"/>
      <c r="S125" s="505"/>
      <c r="T125" s="505"/>
      <c r="U125" s="505"/>
      <c r="V125" s="505"/>
      <c r="W125" s="505"/>
      <c r="X125" s="505"/>
      <c r="AD125" s="93"/>
    </row>
    <row r="126" spans="1:30" x14ac:dyDescent="0.25">
      <c r="A126" s="1583" t="s">
        <v>316</v>
      </c>
      <c r="B126" s="508" t="s">
        <v>15</v>
      </c>
      <c r="C126" s="505"/>
      <c r="D126" s="505"/>
      <c r="E126" s="505"/>
      <c r="F126" s="505"/>
      <c r="G126" s="506">
        <f>G127+G128</f>
        <v>3</v>
      </c>
      <c r="H126" s="507">
        <f t="shared" si="27"/>
        <v>90</v>
      </c>
      <c r="I126" s="507"/>
      <c r="J126" s="507"/>
      <c r="K126" s="507"/>
      <c r="L126" s="507"/>
      <c r="M126" s="507"/>
      <c r="N126" s="505"/>
      <c r="O126" s="554"/>
      <c r="P126" s="505"/>
      <c r="Q126" s="505"/>
      <c r="R126" s="505"/>
      <c r="S126" s="505"/>
      <c r="T126" s="505"/>
      <c r="U126" s="505"/>
      <c r="V126" s="505"/>
      <c r="W126" s="505"/>
      <c r="X126" s="505"/>
      <c r="AD126" s="93">
        <f t="shared" si="26"/>
        <v>0</v>
      </c>
    </row>
    <row r="127" spans="1:30" x14ac:dyDescent="0.25">
      <c r="A127" s="1584"/>
      <c r="B127" s="451" t="s">
        <v>283</v>
      </c>
      <c r="C127" s="505"/>
      <c r="D127" s="505"/>
      <c r="E127" s="505"/>
      <c r="F127" s="505"/>
      <c r="G127" s="506">
        <f>'Семестровка уск'!D91</f>
        <v>1</v>
      </c>
      <c r="H127" s="507">
        <f t="shared" si="27"/>
        <v>30</v>
      </c>
      <c r="I127" s="507"/>
      <c r="J127" s="507"/>
      <c r="K127" s="507"/>
      <c r="L127" s="507"/>
      <c r="M127" s="507"/>
      <c r="N127" s="505"/>
      <c r="O127" s="554"/>
      <c r="P127" s="505"/>
      <c r="Q127" s="505"/>
      <c r="R127" s="505"/>
      <c r="S127" s="505"/>
      <c r="T127" s="505"/>
      <c r="U127" s="505"/>
      <c r="V127" s="505"/>
      <c r="W127" s="505"/>
      <c r="X127" s="505"/>
      <c r="AD127" s="93">
        <f t="shared" si="26"/>
        <v>0</v>
      </c>
    </row>
    <row r="128" spans="1:30" x14ac:dyDescent="0.25">
      <c r="A128" s="1584"/>
      <c r="B128" s="452" t="s">
        <v>255</v>
      </c>
      <c r="C128" s="505"/>
      <c r="D128" s="505">
        <v>3</v>
      </c>
      <c r="E128" s="505"/>
      <c r="F128" s="505"/>
      <c r="G128" s="506">
        <f>'Семестровка уск'!E91</f>
        <v>2</v>
      </c>
      <c r="H128" s="507">
        <f t="shared" si="27"/>
        <v>60</v>
      </c>
      <c r="I128" s="507">
        <f>J128+K128+L128</f>
        <v>30</v>
      </c>
      <c r="J128" s="507"/>
      <c r="K128" s="507"/>
      <c r="L128" s="507">
        <f>'Семестровка уск'!J91</f>
        <v>30</v>
      </c>
      <c r="M128" s="507">
        <f>H128-I128</f>
        <v>30</v>
      </c>
      <c r="N128" s="505"/>
      <c r="O128" s="554"/>
      <c r="P128" s="505"/>
      <c r="Q128" s="505">
        <f>'Семестровка уск'!L91</f>
        <v>2</v>
      </c>
      <c r="R128" s="505"/>
      <c r="S128" s="505"/>
      <c r="T128" s="505"/>
      <c r="U128" s="505"/>
      <c r="V128" s="505"/>
      <c r="W128" s="505"/>
      <c r="X128" s="505"/>
      <c r="AD128" s="93">
        <f t="shared" si="26"/>
        <v>2</v>
      </c>
    </row>
    <row r="129" spans="1:30" x14ac:dyDescent="0.25">
      <c r="A129" s="1584"/>
      <c r="B129" s="508" t="s">
        <v>267</v>
      </c>
      <c r="C129" s="505"/>
      <c r="D129" s="505"/>
      <c r="E129" s="505"/>
      <c r="F129" s="505"/>
      <c r="G129" s="506">
        <f>G126</f>
        <v>3</v>
      </c>
      <c r="H129" s="507">
        <f t="shared" si="27"/>
        <v>90</v>
      </c>
      <c r="I129" s="507"/>
      <c r="J129" s="507"/>
      <c r="K129" s="507"/>
      <c r="L129" s="507"/>
      <c r="M129" s="507"/>
      <c r="N129" s="505"/>
      <c r="O129" s="554"/>
      <c r="P129" s="505"/>
      <c r="Q129" s="505"/>
      <c r="R129" s="505"/>
      <c r="S129" s="505"/>
      <c r="T129" s="505"/>
      <c r="U129" s="505"/>
      <c r="V129" s="505"/>
      <c r="W129" s="505"/>
      <c r="X129" s="505"/>
      <c r="AD129" s="93">
        <f t="shared" si="26"/>
        <v>0</v>
      </c>
    </row>
    <row r="130" spans="1:30" x14ac:dyDescent="0.25">
      <c r="A130" s="1584"/>
      <c r="B130" s="451" t="s">
        <v>254</v>
      </c>
      <c r="C130" s="505"/>
      <c r="D130" s="505"/>
      <c r="E130" s="505"/>
      <c r="F130" s="505"/>
      <c r="G130" s="506">
        <f t="shared" ref="G130:G131" si="28">G127</f>
        <v>1</v>
      </c>
      <c r="H130" s="507">
        <f t="shared" si="27"/>
        <v>30</v>
      </c>
      <c r="I130" s="507"/>
      <c r="J130" s="507"/>
      <c r="K130" s="507"/>
      <c r="L130" s="507"/>
      <c r="M130" s="507"/>
      <c r="N130" s="505"/>
      <c r="O130" s="554"/>
      <c r="P130" s="505"/>
      <c r="Q130" s="505"/>
      <c r="R130" s="505"/>
      <c r="S130" s="505"/>
      <c r="T130" s="505"/>
      <c r="U130" s="505"/>
      <c r="V130" s="505"/>
      <c r="W130" s="505"/>
      <c r="X130" s="505"/>
      <c r="AD130" s="93">
        <f t="shared" si="26"/>
        <v>0</v>
      </c>
    </row>
    <row r="131" spans="1:30" x14ac:dyDescent="0.25">
      <c r="A131" s="1585"/>
      <c r="B131" s="452" t="s">
        <v>255</v>
      </c>
      <c r="C131" s="505"/>
      <c r="D131" s="505">
        <v>3</v>
      </c>
      <c r="E131" s="505"/>
      <c r="F131" s="505"/>
      <c r="G131" s="506">
        <f t="shared" si="28"/>
        <v>2</v>
      </c>
      <c r="H131" s="507">
        <f t="shared" si="27"/>
        <v>60</v>
      </c>
      <c r="I131" s="507">
        <f>J131+K131+L131</f>
        <v>30</v>
      </c>
      <c r="J131" s="507">
        <v>15</v>
      </c>
      <c r="K131" s="507"/>
      <c r="L131" s="507">
        <v>15</v>
      </c>
      <c r="M131" s="507">
        <f>H131-I131</f>
        <v>30</v>
      </c>
      <c r="N131" s="505"/>
      <c r="O131" s="554"/>
      <c r="P131" s="505"/>
      <c r="Q131" s="505">
        <v>2</v>
      </c>
      <c r="R131" s="505"/>
      <c r="S131" s="505"/>
      <c r="T131" s="505"/>
      <c r="U131" s="505"/>
      <c r="V131" s="505"/>
      <c r="W131" s="505"/>
      <c r="X131" s="505"/>
      <c r="AD131" s="93"/>
    </row>
    <row r="132" spans="1:30" x14ac:dyDescent="0.25">
      <c r="A132" s="1567" t="s">
        <v>317</v>
      </c>
      <c r="B132" s="1568"/>
      <c r="C132" s="1568"/>
      <c r="D132" s="1568"/>
      <c r="E132" s="1568"/>
      <c r="F132" s="1569"/>
      <c r="G132" s="506">
        <f>SUMIF(B109:B131,"*_*",G109:G131)</f>
        <v>11.5</v>
      </c>
      <c r="H132" s="507">
        <f t="shared" si="27"/>
        <v>345</v>
      </c>
      <c r="I132" s="507"/>
      <c r="J132" s="507"/>
      <c r="K132" s="507"/>
      <c r="L132" s="507"/>
      <c r="M132" s="507"/>
      <c r="N132" s="505"/>
      <c r="O132" s="554"/>
      <c r="P132" s="505"/>
      <c r="Q132" s="505"/>
      <c r="R132" s="505"/>
      <c r="S132" s="505"/>
      <c r="T132" s="505"/>
      <c r="U132" s="505"/>
      <c r="V132" s="505"/>
      <c r="W132" s="505"/>
      <c r="X132" s="505"/>
    </row>
    <row r="133" spans="1:30" x14ac:dyDescent="0.25">
      <c r="A133" s="1567" t="s">
        <v>281</v>
      </c>
      <c r="B133" s="1568"/>
      <c r="C133" s="1568"/>
      <c r="D133" s="1568"/>
      <c r="E133" s="1568"/>
      <c r="F133" s="1569"/>
      <c r="G133" s="506">
        <f>SUMIF($AD109:$AD131,"&gt;0",G109:G131)</f>
        <v>6</v>
      </c>
      <c r="H133" s="506">
        <f>SUMIF($AD109:$AD131,"&gt;0",H109:H131)</f>
        <v>180</v>
      </c>
      <c r="I133" s="506">
        <f t="shared" ref="I133:Q133" si="29">SUMIF($AD109:$AD131,"&gt;0",I109:I131)</f>
        <v>78</v>
      </c>
      <c r="J133" s="506">
        <f t="shared" si="29"/>
        <v>0</v>
      </c>
      <c r="K133" s="506">
        <f t="shared" si="29"/>
        <v>0</v>
      </c>
      <c r="L133" s="506">
        <f t="shared" si="29"/>
        <v>78</v>
      </c>
      <c r="M133" s="506">
        <f t="shared" si="29"/>
        <v>102</v>
      </c>
      <c r="N133" s="506">
        <f t="shared" si="29"/>
        <v>2</v>
      </c>
      <c r="O133" s="506">
        <f t="shared" si="29"/>
        <v>2</v>
      </c>
      <c r="P133" s="506">
        <f t="shared" si="29"/>
        <v>0</v>
      </c>
      <c r="Q133" s="506">
        <f t="shared" si="29"/>
        <v>2</v>
      </c>
      <c r="R133" s="505"/>
      <c r="S133" s="505"/>
      <c r="T133" s="505"/>
      <c r="U133" s="505"/>
      <c r="V133" s="505"/>
      <c r="W133" s="505"/>
      <c r="X133" s="505"/>
    </row>
    <row r="134" spans="1:30" ht="16.5" thickBot="1" x14ac:dyDescent="0.3">
      <c r="A134" s="1600" t="s">
        <v>205</v>
      </c>
      <c r="B134" s="1600"/>
      <c r="C134" s="1600"/>
      <c r="D134" s="1600"/>
      <c r="E134" s="1600"/>
      <c r="F134" s="1600"/>
      <c r="G134" s="692">
        <f>G132+G133</f>
        <v>17.5</v>
      </c>
      <c r="H134" s="507">
        <f t="shared" si="27"/>
        <v>525</v>
      </c>
      <c r="I134" s="693"/>
      <c r="J134" s="693"/>
      <c r="K134" s="693"/>
      <c r="L134" s="693"/>
      <c r="M134" s="693"/>
      <c r="N134" s="693"/>
      <c r="O134" s="693"/>
      <c r="P134" s="693"/>
      <c r="Q134" s="693"/>
      <c r="R134" s="693"/>
      <c r="S134" s="693"/>
      <c r="T134" s="693"/>
      <c r="U134" s="693"/>
      <c r="V134" s="693"/>
      <c r="W134" s="693"/>
      <c r="X134" s="693"/>
      <c r="Y134" s="323">
        <f t="shared" ref="Y134:AC134" si="30">SUM(Y110:Y111)</f>
        <v>0</v>
      </c>
      <c r="Z134" s="322">
        <f t="shared" si="30"/>
        <v>0</v>
      </c>
      <c r="AA134" s="322">
        <f t="shared" si="30"/>
        <v>0</v>
      </c>
      <c r="AB134" s="322">
        <f t="shared" si="30"/>
        <v>0</v>
      </c>
      <c r="AC134" s="322">
        <f t="shared" si="30"/>
        <v>0</v>
      </c>
    </row>
    <row r="135" spans="1:30" ht="16.5" thickBot="1" x14ac:dyDescent="0.3">
      <c r="A135" s="1601" t="s">
        <v>206</v>
      </c>
      <c r="B135" s="1602"/>
      <c r="C135" s="1602"/>
      <c r="D135" s="1602"/>
      <c r="E135" s="1602"/>
      <c r="F135" s="1602"/>
      <c r="G135" s="1602"/>
      <c r="H135" s="1602"/>
      <c r="I135" s="1603"/>
      <c r="J135" s="1603"/>
      <c r="K135" s="1603"/>
      <c r="L135" s="1603"/>
      <c r="M135" s="1603"/>
      <c r="N135" s="1602"/>
      <c r="O135" s="1602"/>
      <c r="P135" s="1602"/>
      <c r="Q135" s="1602"/>
      <c r="R135" s="1603"/>
      <c r="S135" s="1603"/>
      <c r="T135" s="1602"/>
      <c r="U135" s="1602"/>
      <c r="V135" s="1602"/>
      <c r="W135" s="1602"/>
      <c r="X135" s="1604"/>
    </row>
    <row r="136" spans="1:30" x14ac:dyDescent="0.25">
      <c r="A136" s="1605" t="s">
        <v>207</v>
      </c>
      <c r="B136" s="581" t="s">
        <v>208</v>
      </c>
      <c r="C136" s="325"/>
      <c r="D136" s="325" t="s">
        <v>64</v>
      </c>
      <c r="E136" s="325"/>
      <c r="F136" s="325"/>
      <c r="G136" s="326" t="e">
        <f>'Семестровка уск'!#REF!</f>
        <v>#REF!</v>
      </c>
      <c r="H136" s="327" t="e">
        <f>G136*30</f>
        <v>#REF!</v>
      </c>
      <c r="I136" s="328" t="e">
        <f>J136+L136+K136</f>
        <v>#REF!</v>
      </c>
      <c r="J136" s="329" t="e">
        <f>'Семестровка уск'!#REF!</f>
        <v>#REF!</v>
      </c>
      <c r="K136" s="329"/>
      <c r="L136" s="329" t="e">
        <f>'Семестровка уск'!#REF!</f>
        <v>#REF!</v>
      </c>
      <c r="M136" s="330" t="e">
        <f>H136-I136</f>
        <v>#REF!</v>
      </c>
      <c r="N136" s="331"/>
      <c r="O136" s="332"/>
      <c r="P136" s="583" t="e">
        <f>'Семестровка уск'!#REF!</f>
        <v>#REF!</v>
      </c>
      <c r="Q136" s="621"/>
      <c r="R136" s="325"/>
      <c r="S136" s="325"/>
      <c r="T136" s="331"/>
      <c r="U136" s="332"/>
      <c r="V136" s="333"/>
      <c r="W136" s="335"/>
      <c r="X136" s="333"/>
      <c r="AD136" s="93" t="e">
        <f t="shared" ref="AD136:AD171" si="31">SUM(N136:S136)</f>
        <v>#REF!</v>
      </c>
    </row>
    <row r="137" spans="1:30" ht="16.5" customHeight="1" x14ac:dyDescent="0.25">
      <c r="A137" s="1606"/>
      <c r="B137" s="582" t="s">
        <v>209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31"/>
        <v>0</v>
      </c>
    </row>
    <row r="138" spans="1:30" x14ac:dyDescent="0.25">
      <c r="A138" s="1597" t="s">
        <v>210</v>
      </c>
      <c r="B138" s="602" t="s">
        <v>211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22"/>
      <c r="R138" s="618"/>
      <c r="S138" s="618"/>
      <c r="T138" s="226"/>
      <c r="U138" s="224"/>
      <c r="V138" s="225"/>
      <c r="W138" s="223"/>
      <c r="X138" s="347"/>
      <c r="AD138" s="93">
        <f t="shared" si="31"/>
        <v>0</v>
      </c>
    </row>
    <row r="139" spans="1:30" x14ac:dyDescent="0.25">
      <c r="A139" s="1598"/>
      <c r="B139" s="582" t="s">
        <v>212</v>
      </c>
      <c r="C139" s="337"/>
      <c r="D139" s="220"/>
      <c r="E139" s="338"/>
      <c r="F139" s="339"/>
      <c r="G139" s="340">
        <f>G140+G141</f>
        <v>6</v>
      </c>
      <c r="H139" s="350">
        <f>G139*30</f>
        <v>180</v>
      </c>
      <c r="I139" s="351"/>
      <c r="J139" s="352"/>
      <c r="K139" s="353"/>
      <c r="L139" s="353"/>
      <c r="M139" s="354"/>
      <c r="N139" s="226"/>
      <c r="O139" s="224"/>
      <c r="P139" s="225"/>
      <c r="Q139" s="622"/>
      <c r="R139" s="618"/>
      <c r="S139" s="618"/>
      <c r="T139" s="226"/>
      <c r="U139" s="224"/>
      <c r="V139" s="225"/>
      <c r="W139" s="223"/>
      <c r="X139" s="347"/>
      <c r="AD139" s="93">
        <f t="shared" si="31"/>
        <v>0</v>
      </c>
    </row>
    <row r="140" spans="1:30" x14ac:dyDescent="0.25">
      <c r="A140" s="1598"/>
      <c r="B140" s="451" t="s">
        <v>283</v>
      </c>
      <c r="C140" s="337"/>
      <c r="D140" s="220"/>
      <c r="E140" s="338"/>
      <c r="F140" s="339"/>
      <c r="G140" s="340">
        <f>'Семестровка уск'!D94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22"/>
      <c r="R140" s="618"/>
      <c r="S140" s="618"/>
      <c r="T140" s="226"/>
      <c r="U140" s="224"/>
      <c r="V140" s="225"/>
      <c r="W140" s="223"/>
      <c r="X140" s="347"/>
      <c r="AD140" s="93">
        <f t="shared" si="31"/>
        <v>0</v>
      </c>
    </row>
    <row r="141" spans="1:30" x14ac:dyDescent="0.25">
      <c r="A141" s="1599"/>
      <c r="B141" s="452" t="s">
        <v>255</v>
      </c>
      <c r="C141" s="337"/>
      <c r="D141" s="220" t="s">
        <v>171</v>
      </c>
      <c r="E141" s="338"/>
      <c r="F141" s="339"/>
      <c r="G141" s="340">
        <f>'Семестровка уск'!E93</f>
        <v>4</v>
      </c>
      <c r="H141" s="350">
        <f>G141*30</f>
        <v>120</v>
      </c>
      <c r="I141" s="601">
        <f>J141+L141+K141</f>
        <v>45</v>
      </c>
      <c r="J141" s="352">
        <f>'Семестровка уск'!H94</f>
        <v>30</v>
      </c>
      <c r="K141" s="352"/>
      <c r="L141" s="352">
        <f>'Семестровка уск'!J94</f>
        <v>15</v>
      </c>
      <c r="M141" s="354">
        <f>H141-I141</f>
        <v>75</v>
      </c>
      <c r="N141" s="226"/>
      <c r="O141" s="224"/>
      <c r="P141" s="225"/>
      <c r="Q141" s="623">
        <f>'Семестровка уск'!L94</f>
        <v>3</v>
      </c>
      <c r="R141" s="625"/>
      <c r="S141" s="618"/>
      <c r="T141" s="226"/>
      <c r="U141" s="224"/>
      <c r="V141" s="225"/>
      <c r="W141" s="223"/>
      <c r="X141" s="347"/>
      <c r="AD141" s="93">
        <f t="shared" si="31"/>
        <v>3</v>
      </c>
    </row>
    <row r="142" spans="1:30" x14ac:dyDescent="0.25">
      <c r="A142" s="1597" t="s">
        <v>213</v>
      </c>
      <c r="B142" s="694" t="s">
        <v>218</v>
      </c>
      <c r="C142" s="352"/>
      <c r="D142" s="695"/>
      <c r="E142" s="695"/>
      <c r="F142" s="696"/>
      <c r="G142" s="696"/>
      <c r="H142" s="696"/>
      <c r="I142" s="626"/>
      <c r="J142" s="626"/>
      <c r="K142" s="626"/>
      <c r="L142" s="626"/>
      <c r="M142" s="626"/>
      <c r="N142" s="626"/>
      <c r="O142" s="626"/>
      <c r="P142" s="626"/>
      <c r="Q142" s="626"/>
      <c r="R142" s="626"/>
      <c r="S142" s="618"/>
      <c r="T142" s="226"/>
      <c r="U142" s="224"/>
      <c r="V142" s="225"/>
      <c r="W142" s="223"/>
      <c r="X142" s="347"/>
      <c r="AD142" s="93">
        <f t="shared" si="31"/>
        <v>0</v>
      </c>
    </row>
    <row r="143" spans="1:30" x14ac:dyDescent="0.25">
      <c r="A143" s="1598"/>
      <c r="B143" s="600" t="s">
        <v>220</v>
      </c>
      <c r="C143" s="337"/>
      <c r="D143" s="220"/>
      <c r="E143" s="338"/>
      <c r="F143" s="339"/>
      <c r="G143" s="340" t="e">
        <f>G144+G145</f>
        <v>#REF!</v>
      </c>
      <c r="H143" s="350" t="e">
        <f>G143*30</f>
        <v>#REF!</v>
      </c>
      <c r="I143" s="351"/>
      <c r="J143" s="352"/>
      <c r="K143" s="353"/>
      <c r="L143" s="353"/>
      <c r="M143" s="358"/>
      <c r="N143" s="226"/>
      <c r="O143" s="224"/>
      <c r="P143" s="357"/>
      <c r="Q143" s="622"/>
      <c r="R143" s="618"/>
      <c r="S143" s="618"/>
      <c r="T143" s="226"/>
      <c r="U143" s="224"/>
      <c r="V143" s="225"/>
      <c r="W143" s="223"/>
      <c r="X143" s="347"/>
      <c r="AD143" s="93">
        <f t="shared" si="31"/>
        <v>0</v>
      </c>
    </row>
    <row r="144" spans="1:30" x14ac:dyDescent="0.25">
      <c r="A144" s="1598"/>
      <c r="B144" s="451" t="s">
        <v>283</v>
      </c>
      <c r="C144" s="337"/>
      <c r="D144" s="220"/>
      <c r="E144" s="338"/>
      <c r="F144" s="339"/>
      <c r="G144" s="340" t="e">
        <f>'Семестровка уск'!#REF!</f>
        <v>#REF!</v>
      </c>
      <c r="H144" s="350" t="e">
        <f>G144*30</f>
        <v>#REF!</v>
      </c>
      <c r="I144" s="351"/>
      <c r="J144" s="352"/>
      <c r="K144" s="353"/>
      <c r="L144" s="353"/>
      <c r="M144" s="358"/>
      <c r="N144" s="226"/>
      <c r="O144" s="224"/>
      <c r="P144" s="357"/>
      <c r="Q144" s="622"/>
      <c r="R144" s="618"/>
      <c r="S144" s="618"/>
      <c r="T144" s="226"/>
      <c r="U144" s="224"/>
      <c r="V144" s="225"/>
      <c r="W144" s="223"/>
      <c r="X144" s="347"/>
      <c r="AD144" s="93">
        <f t="shared" si="31"/>
        <v>0</v>
      </c>
    </row>
    <row r="145" spans="1:30" x14ac:dyDescent="0.25">
      <c r="A145" s="1599"/>
      <c r="B145" s="452" t="s">
        <v>255</v>
      </c>
      <c r="C145" s="337"/>
      <c r="D145" s="220" t="s">
        <v>219</v>
      </c>
      <c r="E145" s="338"/>
      <c r="F145" s="339"/>
      <c r="G145" s="340" t="e">
        <f>'Семестровка уск'!#REF!</f>
        <v>#REF!</v>
      </c>
      <c r="H145" s="350" t="e">
        <f>G145*30</f>
        <v>#REF!</v>
      </c>
      <c r="I145" s="601" t="e">
        <f>J145+L145+K145</f>
        <v>#REF!</v>
      </c>
      <c r="J145" s="352" t="e">
        <f>'Семестровка уск'!#REF!</f>
        <v>#REF!</v>
      </c>
      <c r="K145" s="352"/>
      <c r="L145" s="352" t="e">
        <f>'Семестровка уск'!#REF!</f>
        <v>#REF!</v>
      </c>
      <c r="M145" s="354" t="e">
        <f>H145-I145</f>
        <v>#REF!</v>
      </c>
      <c r="N145" s="226"/>
      <c r="O145" s="224"/>
      <c r="P145" s="357"/>
      <c r="Q145" s="624" t="e">
        <f>'Семестровка уск'!#REF!</f>
        <v>#REF!</v>
      </c>
      <c r="R145" s="627"/>
      <c r="S145" s="618"/>
      <c r="T145" s="226"/>
      <c r="U145" s="224"/>
      <c r="V145" s="225"/>
      <c r="W145" s="223"/>
      <c r="X145" s="347"/>
      <c r="AD145" s="93" t="e">
        <f t="shared" si="31"/>
        <v>#REF!</v>
      </c>
    </row>
    <row r="146" spans="1:30" ht="31.5" x14ac:dyDescent="0.25">
      <c r="A146" s="1597" t="s">
        <v>217</v>
      </c>
      <c r="B146" s="602" t="s">
        <v>222</v>
      </c>
      <c r="C146" s="337"/>
      <c r="D146" s="220"/>
      <c r="E146" s="220"/>
      <c r="F146" s="220"/>
      <c r="G146" s="605"/>
      <c r="H146" s="605"/>
      <c r="I146" s="605"/>
      <c r="J146" s="605"/>
      <c r="K146" s="605"/>
      <c r="L146" s="605"/>
      <c r="M146" s="605"/>
      <c r="N146" s="605"/>
      <c r="O146" s="605"/>
      <c r="P146" s="605"/>
      <c r="Q146" s="605"/>
      <c r="R146" s="618"/>
      <c r="S146" s="618"/>
      <c r="T146" s="618"/>
      <c r="U146" s="224"/>
      <c r="V146" s="225"/>
      <c r="W146" s="223"/>
      <c r="X146" s="347"/>
      <c r="AD146" s="93">
        <f t="shared" si="31"/>
        <v>0</v>
      </c>
    </row>
    <row r="147" spans="1:30" ht="31.5" x14ac:dyDescent="0.25">
      <c r="A147" s="1598"/>
      <c r="B147" s="602" t="s">
        <v>223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22"/>
      <c r="R147" s="618"/>
      <c r="S147" s="618"/>
      <c r="T147" s="226"/>
      <c r="U147" s="224"/>
      <c r="V147" s="225"/>
      <c r="W147" s="223"/>
      <c r="X147" s="347"/>
      <c r="AD147" s="93">
        <f t="shared" si="31"/>
        <v>0</v>
      </c>
    </row>
    <row r="148" spans="1:30" x14ac:dyDescent="0.25">
      <c r="A148" s="1598"/>
      <c r="B148" s="451" t="s">
        <v>283</v>
      </c>
      <c r="C148" s="352"/>
      <c r="D148" s="220"/>
      <c r="E148" s="220"/>
      <c r="F148" s="220"/>
      <c r="G148" s="365">
        <f>'Семестровка уск'!D114</f>
        <v>2</v>
      </c>
      <c r="H148" s="325">
        <f>G148*30</f>
        <v>60</v>
      </c>
      <c r="I148" s="343"/>
      <c r="J148" s="343"/>
      <c r="K148" s="343"/>
      <c r="L148" s="343"/>
      <c r="M148" s="640"/>
      <c r="N148" s="618"/>
      <c r="O148" s="618"/>
      <c r="P148" s="618"/>
      <c r="Q148" s="618"/>
      <c r="R148" s="618"/>
      <c r="S148" s="618"/>
      <c r="T148" s="226"/>
      <c r="U148" s="224"/>
      <c r="V148" s="225"/>
      <c r="W148" s="223"/>
      <c r="X148" s="347"/>
      <c r="AD148" s="93">
        <f t="shared" si="31"/>
        <v>0</v>
      </c>
    </row>
    <row r="149" spans="1:30" x14ac:dyDescent="0.25">
      <c r="A149" s="1599"/>
      <c r="B149" s="638" t="s">
        <v>255</v>
      </c>
      <c r="C149" s="352"/>
      <c r="D149" s="220" t="s">
        <v>332</v>
      </c>
      <c r="E149" s="220"/>
      <c r="F149" s="220"/>
      <c r="G149" s="365">
        <f>'Семестровка уск'!E114</f>
        <v>3</v>
      </c>
      <c r="H149" s="325">
        <f>G149*30</f>
        <v>90</v>
      </c>
      <c r="I149" s="640">
        <f>J149+L149+K149</f>
        <v>39</v>
      </c>
      <c r="J149" s="352">
        <f>'Семестровка уск'!H114</f>
        <v>26</v>
      </c>
      <c r="K149" s="352"/>
      <c r="L149" s="352">
        <f>'Семестровка уск'!J114</f>
        <v>13</v>
      </c>
      <c r="M149" s="641">
        <f>H149-I149</f>
        <v>51</v>
      </c>
      <c r="N149" s="618"/>
      <c r="O149" s="618"/>
      <c r="P149" s="618"/>
      <c r="Q149" s="618"/>
      <c r="R149" s="618">
        <f>'Семестровка уск'!L114</f>
        <v>3</v>
      </c>
      <c r="S149" s="618"/>
      <c r="T149" s="226"/>
      <c r="U149" s="224"/>
      <c r="V149" s="225"/>
      <c r="W149" s="223"/>
      <c r="X149" s="347"/>
      <c r="AD149" s="93">
        <f t="shared" si="31"/>
        <v>3</v>
      </c>
    </row>
    <row r="150" spans="1:30" x14ac:dyDescent="0.25">
      <c r="A150" s="1597" t="s">
        <v>221</v>
      </c>
      <c r="B150" s="639" t="s">
        <v>225</v>
      </c>
      <c r="C150" s="352"/>
      <c r="D150" s="605"/>
      <c r="E150" s="605"/>
      <c r="F150" s="605"/>
      <c r="G150" s="605"/>
      <c r="H150" s="605"/>
      <c r="I150" s="605"/>
      <c r="J150" s="605"/>
      <c r="K150" s="605"/>
      <c r="L150" s="605"/>
      <c r="M150" s="605"/>
      <c r="N150" s="605"/>
      <c r="O150" s="605"/>
      <c r="P150" s="605"/>
      <c r="Q150" s="605"/>
      <c r="R150" s="605"/>
      <c r="S150" s="618"/>
      <c r="T150" s="226"/>
      <c r="U150" s="224"/>
      <c r="V150" s="225"/>
      <c r="W150" s="223"/>
      <c r="X150" s="225"/>
      <c r="AD150" s="93">
        <f t="shared" si="31"/>
        <v>0</v>
      </c>
    </row>
    <row r="151" spans="1:30" x14ac:dyDescent="0.25">
      <c r="A151" s="1598"/>
      <c r="B151" s="608" t="s">
        <v>226</v>
      </c>
      <c r="C151" s="337"/>
      <c r="D151" s="220"/>
      <c r="E151" s="338"/>
      <c r="F151" s="339"/>
      <c r="G151" s="340" t="e">
        <f>G152+G153</f>
        <v>#REF!</v>
      </c>
      <c r="H151" s="359" t="e">
        <f>G151*30</f>
        <v>#REF!</v>
      </c>
      <c r="I151" s="351"/>
      <c r="J151" s="352"/>
      <c r="K151" s="353"/>
      <c r="L151" s="353"/>
      <c r="M151" s="354"/>
      <c r="N151" s="226"/>
      <c r="O151" s="224"/>
      <c r="P151" s="357"/>
      <c r="Q151" s="622"/>
      <c r="R151" s="618"/>
      <c r="S151" s="618"/>
      <c r="T151" s="226"/>
      <c r="U151" s="224"/>
      <c r="V151" s="225"/>
      <c r="W151" s="223"/>
      <c r="X151" s="225"/>
      <c r="AD151" s="93">
        <f t="shared" si="31"/>
        <v>0</v>
      </c>
    </row>
    <row r="152" spans="1:30" x14ac:dyDescent="0.25">
      <c r="A152" s="1598"/>
      <c r="B152" s="451" t="s">
        <v>283</v>
      </c>
      <c r="C152" s="337"/>
      <c r="D152" s="220"/>
      <c r="E152" s="338"/>
      <c r="F152" s="339"/>
      <c r="G152" s="340" t="e">
        <f>'Семестровка уск'!#REF!</f>
        <v>#REF!</v>
      </c>
      <c r="H152" s="359" t="e">
        <f>G152*30</f>
        <v>#REF!</v>
      </c>
      <c r="I152" s="351"/>
      <c r="J152" s="352"/>
      <c r="K152" s="353"/>
      <c r="L152" s="353"/>
      <c r="M152" s="354"/>
      <c r="N152" s="226"/>
      <c r="O152" s="224"/>
      <c r="P152" s="357"/>
      <c r="Q152" s="622"/>
      <c r="R152" s="618"/>
      <c r="S152" s="618"/>
      <c r="T152" s="226"/>
      <c r="U152" s="224"/>
      <c r="V152" s="225"/>
      <c r="W152" s="223"/>
      <c r="X152" s="225"/>
      <c r="AD152" s="93">
        <f t="shared" si="31"/>
        <v>0</v>
      </c>
    </row>
    <row r="153" spans="1:30" x14ac:dyDescent="0.25">
      <c r="A153" s="1599"/>
      <c r="B153" s="452" t="s">
        <v>255</v>
      </c>
      <c r="C153" s="337"/>
      <c r="D153" s="220" t="s">
        <v>171</v>
      </c>
      <c r="E153" s="338"/>
      <c r="F153" s="339"/>
      <c r="G153" s="340" t="e">
        <f>'Семестровка уск'!#REF!</f>
        <v>#REF!</v>
      </c>
      <c r="H153" s="359" t="e">
        <f>G153*30</f>
        <v>#REF!</v>
      </c>
      <c r="I153" s="351" t="e">
        <f>J153+L153</f>
        <v>#REF!</v>
      </c>
      <c r="J153" s="352" t="e">
        <f>'Семестровка уск'!#REF!</f>
        <v>#REF!</v>
      </c>
      <c r="K153" s="352"/>
      <c r="L153" s="352" t="e">
        <f>'Семестровка уск'!#REF!</f>
        <v>#REF!</v>
      </c>
      <c r="M153" s="354" t="e">
        <f>H153-I153</f>
        <v>#REF!</v>
      </c>
      <c r="N153" s="226"/>
      <c r="O153" s="224"/>
      <c r="P153" s="357"/>
      <c r="Q153" s="622" t="e">
        <f>'Семестровка уск'!#REF!</f>
        <v>#REF!</v>
      </c>
      <c r="R153" s="618"/>
      <c r="S153" s="618"/>
      <c r="T153" s="226"/>
      <c r="U153" s="224"/>
      <c r="V153" s="225"/>
      <c r="W153" s="223"/>
      <c r="X153" s="225"/>
      <c r="AD153" s="93" t="e">
        <f t="shared" si="31"/>
        <v>#REF!</v>
      </c>
    </row>
    <row r="154" spans="1:30" ht="31.5" x14ac:dyDescent="0.25">
      <c r="A154" s="1597" t="s">
        <v>224</v>
      </c>
      <c r="B154" s="602" t="s">
        <v>228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22"/>
      <c r="R154" s="618"/>
      <c r="S154" s="618"/>
      <c r="T154" s="226"/>
      <c r="U154" s="224"/>
      <c r="V154" s="225"/>
      <c r="W154" s="223"/>
      <c r="X154" s="225"/>
      <c r="AD154" s="93">
        <f t="shared" si="31"/>
        <v>0</v>
      </c>
    </row>
    <row r="155" spans="1:30" x14ac:dyDescent="0.25">
      <c r="A155" s="1598"/>
      <c r="B155" s="602" t="s">
        <v>229</v>
      </c>
      <c r="C155" s="337"/>
      <c r="D155" s="353"/>
      <c r="E155" s="339"/>
      <c r="F155" s="338"/>
      <c r="G155" s="340">
        <f>G156+G157</f>
        <v>5</v>
      </c>
      <c r="H155" s="643">
        <f t="shared" ref="H155:H157" si="32">G155*30</f>
        <v>150</v>
      </c>
      <c r="I155" s="364"/>
      <c r="J155" s="365"/>
      <c r="K155" s="365"/>
      <c r="L155" s="365"/>
      <c r="M155" s="360"/>
      <c r="N155" s="226"/>
      <c r="O155" s="224"/>
      <c r="P155" s="357"/>
      <c r="Q155" s="622"/>
      <c r="R155" s="618"/>
      <c r="S155" s="618"/>
      <c r="T155" s="226"/>
      <c r="U155" s="224"/>
      <c r="V155" s="225"/>
      <c r="W155" s="223"/>
      <c r="X155" s="225"/>
      <c r="AD155" s="93">
        <f t="shared" si="31"/>
        <v>0</v>
      </c>
    </row>
    <row r="156" spans="1:30" x14ac:dyDescent="0.25">
      <c r="A156" s="1598"/>
      <c r="B156" s="451" t="s">
        <v>283</v>
      </c>
      <c r="C156" s="337"/>
      <c r="D156" s="353"/>
      <c r="E156" s="339"/>
      <c r="F156" s="338"/>
      <c r="G156" s="340">
        <f>'Семестровка уск'!D116</f>
        <v>0</v>
      </c>
      <c r="H156" s="643">
        <f t="shared" si="32"/>
        <v>0</v>
      </c>
      <c r="I156" s="364"/>
      <c r="J156" s="365"/>
      <c r="K156" s="365"/>
      <c r="L156" s="365"/>
      <c r="M156" s="360"/>
      <c r="N156" s="226"/>
      <c r="O156" s="224"/>
      <c r="P156" s="357"/>
      <c r="Q156" s="622"/>
      <c r="R156" s="618"/>
      <c r="S156" s="618"/>
      <c r="T156" s="226"/>
      <c r="U156" s="224"/>
      <c r="V156" s="225"/>
      <c r="W156" s="223"/>
      <c r="X156" s="225"/>
      <c r="AD156" s="93">
        <f t="shared" si="31"/>
        <v>0</v>
      </c>
    </row>
    <row r="157" spans="1:30" x14ac:dyDescent="0.25">
      <c r="A157" s="1599"/>
      <c r="B157" s="452" t="s">
        <v>255</v>
      </c>
      <c r="C157" s="337"/>
      <c r="D157" s="353">
        <v>4</v>
      </c>
      <c r="E157" s="339"/>
      <c r="F157" s="338"/>
      <c r="G157" s="340">
        <f>'Семестровка уск'!E116</f>
        <v>5</v>
      </c>
      <c r="H157" s="643">
        <f t="shared" si="32"/>
        <v>150</v>
      </c>
      <c r="I157" s="601">
        <f>J157+L157+K157</f>
        <v>26</v>
      </c>
      <c r="J157" s="352"/>
      <c r="K157" s="352"/>
      <c r="L157" s="352">
        <f>'Семестровка уск'!J116</f>
        <v>26</v>
      </c>
      <c r="M157" s="354">
        <f t="shared" ref="M157" si="33">H157-I157</f>
        <v>124</v>
      </c>
      <c r="N157" s="226"/>
      <c r="O157" s="224"/>
      <c r="P157" s="357"/>
      <c r="Q157" s="622"/>
      <c r="R157" s="618">
        <f>'Семестровка уск'!L116</f>
        <v>4</v>
      </c>
      <c r="S157" s="642"/>
      <c r="T157" s="226"/>
      <c r="U157" s="224"/>
      <c r="V157" s="225"/>
      <c r="W157" s="223"/>
      <c r="X157" s="225"/>
      <c r="AD157" s="93">
        <f t="shared" si="31"/>
        <v>4</v>
      </c>
    </row>
    <row r="158" spans="1:30" x14ac:dyDescent="0.25">
      <c r="A158" s="1597" t="s">
        <v>227</v>
      </c>
      <c r="B158" s="600" t="s">
        <v>231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22"/>
      <c r="R158" s="618"/>
      <c r="S158" s="618"/>
      <c r="T158" s="226"/>
      <c r="U158" s="224"/>
      <c r="V158" s="225"/>
      <c r="W158" s="223"/>
      <c r="X158" s="225"/>
      <c r="AD158" s="93">
        <f t="shared" si="31"/>
        <v>0</v>
      </c>
    </row>
    <row r="159" spans="1:30" ht="31.5" x14ac:dyDescent="0.25">
      <c r="A159" s="1598"/>
      <c r="B159" s="600" t="s">
        <v>232</v>
      </c>
      <c r="C159" s="337"/>
      <c r="D159" s="353"/>
      <c r="E159" s="339"/>
      <c r="F159" s="338"/>
      <c r="G159" s="340">
        <f>G160+G161</f>
        <v>5</v>
      </c>
      <c r="H159" s="350">
        <f t="shared" ref="H159:H161" si="34"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22"/>
      <c r="R159" s="618"/>
      <c r="S159" s="618"/>
      <c r="T159" s="226"/>
      <c r="U159" s="224"/>
      <c r="V159" s="225"/>
      <c r="W159" s="223"/>
      <c r="X159" s="225"/>
      <c r="AD159" s="93">
        <f t="shared" si="31"/>
        <v>0</v>
      </c>
    </row>
    <row r="160" spans="1:30" x14ac:dyDescent="0.25">
      <c r="A160" s="1598"/>
      <c r="B160" s="451" t="s">
        <v>283</v>
      </c>
      <c r="C160" s="337"/>
      <c r="D160" s="353"/>
      <c r="E160" s="339"/>
      <c r="F160" s="338"/>
      <c r="G160" s="340">
        <f>'Семестровка уск'!D93</f>
        <v>1</v>
      </c>
      <c r="H160" s="350">
        <f t="shared" si="34"/>
        <v>30</v>
      </c>
      <c r="I160" s="364"/>
      <c r="J160" s="365"/>
      <c r="K160" s="365"/>
      <c r="L160" s="365"/>
      <c r="M160" s="360"/>
      <c r="N160" s="226"/>
      <c r="O160" s="224"/>
      <c r="P160" s="357"/>
      <c r="Q160" s="622"/>
      <c r="R160" s="618"/>
      <c r="S160" s="618"/>
      <c r="T160" s="226"/>
      <c r="U160" s="224"/>
      <c r="V160" s="225"/>
      <c r="W160" s="223"/>
      <c r="X160" s="225"/>
      <c r="AD160" s="93">
        <f t="shared" si="31"/>
        <v>0</v>
      </c>
    </row>
    <row r="161" spans="1:31" x14ac:dyDescent="0.25">
      <c r="A161" s="1599"/>
      <c r="B161" s="452" t="s">
        <v>255</v>
      </c>
      <c r="C161" s="337"/>
      <c r="D161" s="353" t="s">
        <v>171</v>
      </c>
      <c r="E161" s="339"/>
      <c r="F161" s="338"/>
      <c r="G161" s="340">
        <f>'Семестровка уск'!E93</f>
        <v>4</v>
      </c>
      <c r="H161" s="350">
        <f t="shared" si="34"/>
        <v>120</v>
      </c>
      <c r="I161" s="601">
        <f>J161+L161+K161</f>
        <v>45</v>
      </c>
      <c r="J161" s="365">
        <f>'Семестровка уск'!H93</f>
        <v>30</v>
      </c>
      <c r="K161" s="365"/>
      <c r="L161" s="365">
        <f>'Семестровка уск'!J93</f>
        <v>15</v>
      </c>
      <c r="M161" s="354">
        <f t="shared" ref="M161" si="35">H161-I161</f>
        <v>75</v>
      </c>
      <c r="N161" s="226"/>
      <c r="O161" s="224"/>
      <c r="P161" s="357"/>
      <c r="Q161" s="624">
        <f>'Семестровка уск'!L93</f>
        <v>3</v>
      </c>
      <c r="R161" s="627"/>
      <c r="S161" s="618"/>
      <c r="T161" s="226"/>
      <c r="U161" s="224"/>
      <c r="V161" s="225"/>
      <c r="W161" s="223"/>
      <c r="X161" s="225"/>
      <c r="AD161" s="93">
        <f t="shared" si="31"/>
        <v>3</v>
      </c>
    </row>
    <row r="162" spans="1:31" ht="31.5" x14ac:dyDescent="0.25">
      <c r="A162" s="1597" t="s">
        <v>230</v>
      </c>
      <c r="B162" s="602" t="s">
        <v>234</v>
      </c>
      <c r="C162" s="337"/>
      <c r="D162" s="353"/>
      <c r="E162" s="339"/>
      <c r="F162" s="220"/>
      <c r="G162" s="605"/>
      <c r="H162" s="605"/>
      <c r="I162" s="605"/>
      <c r="J162" s="605"/>
      <c r="K162" s="605"/>
      <c r="L162" s="605"/>
      <c r="M162" s="605"/>
      <c r="N162" s="605"/>
      <c r="O162" s="605"/>
      <c r="P162" s="605"/>
      <c r="Q162" s="605"/>
      <c r="R162" s="605"/>
      <c r="S162" s="605"/>
      <c r="T162" s="618"/>
      <c r="U162" s="618"/>
      <c r="V162" s="225"/>
      <c r="W162" s="223"/>
      <c r="X162" s="225"/>
      <c r="AD162" s="93">
        <f t="shared" si="31"/>
        <v>0</v>
      </c>
    </row>
    <row r="163" spans="1:31" ht="31.5" x14ac:dyDescent="0.25">
      <c r="A163" s="1598"/>
      <c r="B163" s="602" t="s">
        <v>235</v>
      </c>
      <c r="C163" s="337"/>
      <c r="D163" s="353"/>
      <c r="E163" s="339"/>
      <c r="F163" s="338"/>
      <c r="G163" s="340">
        <f>G164+G165</f>
        <v>5</v>
      </c>
      <c r="H163" s="350">
        <f>G163*30</f>
        <v>150</v>
      </c>
      <c r="I163" s="364"/>
      <c r="J163" s="365"/>
      <c r="K163" s="365"/>
      <c r="L163" s="365"/>
      <c r="M163" s="360"/>
      <c r="N163" s="226"/>
      <c r="O163" s="224"/>
      <c r="P163" s="357"/>
      <c r="Q163" s="622"/>
      <c r="R163" s="618"/>
      <c r="S163" s="618"/>
      <c r="T163" s="226"/>
      <c r="U163" s="224"/>
      <c r="V163" s="225"/>
      <c r="W163" s="223"/>
      <c r="X163" s="225"/>
      <c r="AD163" s="93">
        <f t="shared" si="31"/>
        <v>0</v>
      </c>
    </row>
    <row r="164" spans="1:31" x14ac:dyDescent="0.25">
      <c r="A164" s="1598"/>
      <c r="B164" s="451" t="s">
        <v>283</v>
      </c>
      <c r="C164" s="337"/>
      <c r="D164" s="353"/>
      <c r="E164" s="339"/>
      <c r="F164" s="338"/>
      <c r="G164" s="340">
        <f>'Семестровка уск'!D115</f>
        <v>0</v>
      </c>
      <c r="H164" s="350">
        <f>G164*30</f>
        <v>0</v>
      </c>
      <c r="I164" s="364"/>
      <c r="J164" s="365"/>
      <c r="K164" s="365"/>
      <c r="L164" s="365"/>
      <c r="M164" s="360"/>
      <c r="N164" s="226"/>
      <c r="O164" s="224"/>
      <c r="P164" s="357"/>
      <c r="Q164" s="622"/>
      <c r="R164" s="618"/>
      <c r="S164" s="618"/>
      <c r="T164" s="226"/>
      <c r="U164" s="224"/>
      <c r="V164" s="225"/>
      <c r="W164" s="223"/>
      <c r="X164" s="225"/>
      <c r="AD164" s="93">
        <f t="shared" si="31"/>
        <v>0</v>
      </c>
    </row>
    <row r="165" spans="1:31" x14ac:dyDescent="0.25">
      <c r="A165" s="1599"/>
      <c r="B165" s="452" t="s">
        <v>255</v>
      </c>
      <c r="C165" s="337"/>
      <c r="D165" s="353" t="s">
        <v>332</v>
      </c>
      <c r="E165" s="339"/>
      <c r="F165" s="338"/>
      <c r="G165" s="340">
        <f>'Семестровка уск'!E115</f>
        <v>5</v>
      </c>
      <c r="H165" s="350">
        <f>G165*30</f>
        <v>150</v>
      </c>
      <c r="I165" s="351">
        <f>J165+L165+K165</f>
        <v>52</v>
      </c>
      <c r="J165" s="352">
        <f>'Семестровка уск'!H115</f>
        <v>26</v>
      </c>
      <c r="K165" s="352"/>
      <c r="L165" s="352">
        <f>'Семестровка уск'!J115</f>
        <v>26</v>
      </c>
      <c r="M165" s="354">
        <f>H165-I165</f>
        <v>98</v>
      </c>
      <c r="N165" s="226"/>
      <c r="O165" s="224"/>
      <c r="P165" s="357"/>
      <c r="Q165" s="622"/>
      <c r="R165" s="618">
        <f>'Семестровка уск'!L115</f>
        <v>4</v>
      </c>
      <c r="S165" s="642"/>
      <c r="T165" s="226"/>
      <c r="U165" s="224"/>
      <c r="V165" s="225"/>
      <c r="W165" s="223"/>
      <c r="X165" s="225"/>
      <c r="AD165" s="93">
        <f t="shared" si="31"/>
        <v>4</v>
      </c>
    </row>
    <row r="166" spans="1:31" x14ac:dyDescent="0.25">
      <c r="A166" s="1608" t="s">
        <v>233</v>
      </c>
      <c r="B166" s="600" t="s">
        <v>237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22"/>
      <c r="R166" s="618"/>
      <c r="S166" s="618"/>
      <c r="T166" s="226"/>
      <c r="U166" s="224"/>
      <c r="V166" s="225"/>
      <c r="W166" s="223"/>
      <c r="X166" s="225"/>
      <c r="AD166" s="93">
        <f t="shared" si="31"/>
        <v>0</v>
      </c>
    </row>
    <row r="167" spans="1:31" x14ac:dyDescent="0.25">
      <c r="A167" s="1609"/>
      <c r="B167" s="659" t="s">
        <v>238</v>
      </c>
      <c r="C167" s="644"/>
      <c r="D167" s="645"/>
      <c r="E167" s="646"/>
      <c r="F167" s="647"/>
      <c r="G167" s="648">
        <f>G168+G169</f>
        <v>1</v>
      </c>
      <c r="H167" s="350">
        <f>G167*30</f>
        <v>30</v>
      </c>
      <c r="I167" s="649"/>
      <c r="J167" s="650"/>
      <c r="K167" s="645"/>
      <c r="L167" s="645"/>
      <c r="M167" s="651"/>
      <c r="N167" s="652"/>
      <c r="O167" s="653"/>
      <c r="P167" s="654"/>
      <c r="Q167" s="655"/>
      <c r="R167" s="656"/>
      <c r="S167" s="656"/>
      <c r="T167" s="652"/>
      <c r="U167" s="653"/>
      <c r="V167" s="657"/>
      <c r="W167" s="658"/>
      <c r="X167" s="657"/>
      <c r="AD167" s="93">
        <f t="shared" si="31"/>
        <v>0</v>
      </c>
    </row>
    <row r="168" spans="1:31" x14ac:dyDescent="0.25">
      <c r="A168" s="1609"/>
      <c r="B168" s="451" t="s">
        <v>283</v>
      </c>
      <c r="C168" s="352"/>
      <c r="D168" s="353"/>
      <c r="E168" s="353"/>
      <c r="F168" s="220"/>
      <c r="G168" s="365">
        <f>'Семестровка уск'!D117</f>
        <v>0</v>
      </c>
      <c r="H168" s="350">
        <f t="shared" ref="H168:H170" si="36">G168*30</f>
        <v>0</v>
      </c>
      <c r="I168" s="640"/>
      <c r="J168" s="352"/>
      <c r="K168" s="353"/>
      <c r="L168" s="353"/>
      <c r="M168" s="641"/>
      <c r="N168" s="618"/>
      <c r="O168" s="618"/>
      <c r="P168" s="618"/>
      <c r="Q168" s="618"/>
      <c r="R168" s="618"/>
      <c r="S168" s="618"/>
      <c r="T168" s="618"/>
      <c r="U168" s="618"/>
      <c r="V168" s="618"/>
      <c r="W168" s="618"/>
      <c r="X168" s="618"/>
      <c r="AD168" s="93">
        <f t="shared" si="31"/>
        <v>0</v>
      </c>
    </row>
    <row r="169" spans="1:31" x14ac:dyDescent="0.25">
      <c r="A169" s="1610"/>
      <c r="B169" s="452" t="s">
        <v>255</v>
      </c>
      <c r="C169" s="352"/>
      <c r="D169" s="353"/>
      <c r="E169" s="353"/>
      <c r="F169" s="220"/>
      <c r="G169" s="340">
        <f>'Семестровка уск'!E117</f>
        <v>1</v>
      </c>
      <c r="H169" s="350">
        <f t="shared" si="36"/>
        <v>30</v>
      </c>
      <c r="I169" s="351">
        <f>J169+L169+K169</f>
        <v>0</v>
      </c>
      <c r="J169" s="352">
        <f>'Семестровка уск'!H117</f>
        <v>0</v>
      </c>
      <c r="K169" s="352"/>
      <c r="L169" s="352">
        <f>'Семестровка уск'!J117</f>
        <v>0</v>
      </c>
      <c r="M169" s="354">
        <f>H169-I169</f>
        <v>30</v>
      </c>
      <c r="N169" s="226"/>
      <c r="O169" s="224"/>
      <c r="P169" s="357"/>
      <c r="Q169" s="622"/>
      <c r="R169" s="618">
        <f>'Семестровка уск'!L117</f>
        <v>0</v>
      </c>
      <c r="S169" s="618"/>
      <c r="T169" s="618"/>
      <c r="U169" s="618"/>
      <c r="V169" s="618"/>
      <c r="W169" s="618"/>
      <c r="X169" s="618"/>
      <c r="AD169" s="93">
        <f t="shared" si="31"/>
        <v>0</v>
      </c>
    </row>
    <row r="170" spans="1:31" x14ac:dyDescent="0.25">
      <c r="A170" s="1567" t="s">
        <v>317</v>
      </c>
      <c r="B170" s="1568"/>
      <c r="C170" s="1568"/>
      <c r="D170" s="1568"/>
      <c r="E170" s="1568"/>
      <c r="F170" s="1569"/>
      <c r="G170" s="365" t="e">
        <f>SUMIF(B136:B169,"*_*",G136:G169)</f>
        <v>#REF!</v>
      </c>
      <c r="H170" s="350" t="e">
        <f t="shared" si="36"/>
        <v>#REF!</v>
      </c>
      <c r="I170" s="640"/>
      <c r="J170" s="352"/>
      <c r="K170" s="352"/>
      <c r="L170" s="352"/>
      <c r="M170" s="641"/>
      <c r="N170" s="618"/>
      <c r="O170" s="618"/>
      <c r="P170" s="618"/>
      <c r="Q170" s="618"/>
      <c r="R170" s="618"/>
      <c r="S170" s="618"/>
      <c r="T170" s="618"/>
      <c r="U170" s="618"/>
      <c r="V170" s="618"/>
      <c r="W170" s="618"/>
      <c r="X170" s="618"/>
      <c r="AD170" s="93">
        <f t="shared" si="31"/>
        <v>0</v>
      </c>
    </row>
    <row r="171" spans="1:31" ht="16.5" thickBot="1" x14ac:dyDescent="0.3">
      <c r="A171" s="1567" t="s">
        <v>281</v>
      </c>
      <c r="B171" s="1568"/>
      <c r="C171" s="1568"/>
      <c r="D171" s="1568"/>
      <c r="E171" s="1568"/>
      <c r="F171" s="1569"/>
      <c r="G171" s="365">
        <f>SUMIF($AD136:$AD169,"&gt;0",G136:G169)</f>
        <v>21</v>
      </c>
      <c r="H171" s="365">
        <f>SUMIF($AD136:$AD169,"&gt;0",H136:H169)</f>
        <v>630</v>
      </c>
      <c r="I171" s="365">
        <f t="shared" ref="I171:X171" si="37">SUMIF($AD136:$AD169,"&gt;0",I136:I169)</f>
        <v>207</v>
      </c>
      <c r="J171" s="365">
        <f t="shared" si="37"/>
        <v>112</v>
      </c>
      <c r="K171" s="365">
        <f t="shared" si="37"/>
        <v>0</v>
      </c>
      <c r="L171" s="365">
        <f t="shared" si="37"/>
        <v>95</v>
      </c>
      <c r="M171" s="365">
        <f t="shared" si="37"/>
        <v>423</v>
      </c>
      <c r="N171" s="365">
        <f t="shared" si="37"/>
        <v>0</v>
      </c>
      <c r="O171" s="365">
        <f t="shared" si="37"/>
        <v>0</v>
      </c>
      <c r="P171" s="365">
        <f t="shared" si="37"/>
        <v>0</v>
      </c>
      <c r="Q171" s="365">
        <f>SUMIF($AD136:$AD169,"&gt;0",Q136:Q169)</f>
        <v>6</v>
      </c>
      <c r="R171" s="365">
        <f t="shared" si="37"/>
        <v>11</v>
      </c>
      <c r="S171" s="365">
        <f t="shared" si="37"/>
        <v>0</v>
      </c>
      <c r="T171" s="365">
        <f t="shared" si="37"/>
        <v>0</v>
      </c>
      <c r="U171" s="365">
        <f t="shared" si="37"/>
        <v>0</v>
      </c>
      <c r="V171" s="365">
        <f t="shared" si="37"/>
        <v>0</v>
      </c>
      <c r="W171" s="365">
        <f t="shared" si="37"/>
        <v>0</v>
      </c>
      <c r="X171" s="365">
        <f t="shared" si="37"/>
        <v>0</v>
      </c>
      <c r="AD171" s="93">
        <f t="shared" si="31"/>
        <v>17</v>
      </c>
    </row>
    <row r="172" spans="1:31" ht="16.5" thickBot="1" x14ac:dyDescent="0.3">
      <c r="A172" s="1577" t="s">
        <v>239</v>
      </c>
      <c r="B172" s="1578"/>
      <c r="C172" s="1578"/>
      <c r="D172" s="1578"/>
      <c r="E172" s="1578"/>
      <c r="F172" s="1579"/>
      <c r="G172" s="699" t="e">
        <f>G170+G171</f>
        <v>#REF!</v>
      </c>
      <c r="H172" s="699" t="e">
        <f>H170+H171</f>
        <v>#REF!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 t="e">
        <f>G172*30</f>
        <v>#REF!</v>
      </c>
    </row>
    <row r="173" spans="1:31" ht="16.5" thickBot="1" x14ac:dyDescent="0.3">
      <c r="A173" s="1611" t="s">
        <v>320</v>
      </c>
      <c r="B173" s="1612"/>
      <c r="C173" s="1612"/>
      <c r="D173" s="1612"/>
      <c r="E173" s="1612"/>
      <c r="F173" s="1612"/>
      <c r="G173" s="692" t="e">
        <f>G170+G132</f>
        <v>#REF!</v>
      </c>
      <c r="H173" s="350" t="e">
        <f t="shared" ref="H173" si="38">G173*30</f>
        <v>#REF!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611" t="s">
        <v>321</v>
      </c>
      <c r="B174" s="1612"/>
      <c r="C174" s="1612"/>
      <c r="D174" s="1612"/>
      <c r="E174" s="1612"/>
      <c r="F174" s="1612"/>
      <c r="G174" s="692">
        <f>G171+G133</f>
        <v>27</v>
      </c>
      <c r="H174" s="692">
        <f>H171+H133</f>
        <v>810</v>
      </c>
      <c r="I174" s="692">
        <f t="shared" ref="I174:S174" si="39">I171+I133</f>
        <v>285</v>
      </c>
      <c r="J174" s="692">
        <f t="shared" si="39"/>
        <v>112</v>
      </c>
      <c r="K174" s="692">
        <f t="shared" si="39"/>
        <v>0</v>
      </c>
      <c r="L174" s="692">
        <f t="shared" si="39"/>
        <v>173</v>
      </c>
      <c r="M174" s="692">
        <f t="shared" si="39"/>
        <v>525</v>
      </c>
      <c r="N174" s="692">
        <f t="shared" si="39"/>
        <v>2</v>
      </c>
      <c r="O174" s="692">
        <f t="shared" si="39"/>
        <v>2</v>
      </c>
      <c r="P174" s="692">
        <f t="shared" si="39"/>
        <v>0</v>
      </c>
      <c r="Q174" s="692">
        <f t="shared" si="39"/>
        <v>8</v>
      </c>
      <c r="R174" s="692">
        <f t="shared" si="39"/>
        <v>11</v>
      </c>
      <c r="S174" s="692">
        <f t="shared" si="39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611" t="s">
        <v>240</v>
      </c>
      <c r="B175" s="1612"/>
      <c r="C175" s="1612"/>
      <c r="D175" s="1612"/>
      <c r="E175" s="1612"/>
      <c r="F175" s="1613"/>
      <c r="G175" s="712" t="e">
        <f>G172+G134</f>
        <v>#REF!</v>
      </c>
      <c r="H175" s="713" t="e">
        <f>H172+H134</f>
        <v>#REF!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 t="e">
        <f>G175*30</f>
        <v>#REF!</v>
      </c>
    </row>
    <row r="176" spans="1:31" ht="16.5" thickBot="1" x14ac:dyDescent="0.3">
      <c r="A176" s="1614" t="s">
        <v>329</v>
      </c>
      <c r="B176" s="1614"/>
      <c r="C176" s="1614"/>
      <c r="D176" s="1614"/>
      <c r="E176" s="1614"/>
      <c r="F176" s="1614"/>
      <c r="G176" s="712" t="e">
        <f>G173+G104</f>
        <v>#REF!</v>
      </c>
      <c r="H176" s="712" t="e">
        <f>H173+H104</f>
        <v>#REF!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26"/>
      <c r="Z176" s="726"/>
      <c r="AA176" s="322"/>
      <c r="AB176" s="322"/>
      <c r="AC176" s="322"/>
    </row>
    <row r="177" spans="1:29" ht="16.5" thickBot="1" x14ac:dyDescent="0.3">
      <c r="A177" s="1614" t="s">
        <v>330</v>
      </c>
      <c r="B177" s="1614"/>
      <c r="C177" s="1614"/>
      <c r="D177" s="1614"/>
      <c r="E177" s="1614"/>
      <c r="F177" s="1614"/>
      <c r="G177" s="712" t="e">
        <f>G174+G105</f>
        <v>#REF!</v>
      </c>
      <c r="H177" s="712" t="e">
        <f t="shared" ref="H177:S177" si="40">H174+H105</f>
        <v>#REF!</v>
      </c>
      <c r="I177" s="712" t="e">
        <f t="shared" si="40"/>
        <v>#REF!</v>
      </c>
      <c r="J177" s="712" t="e">
        <f t="shared" si="40"/>
        <v>#REF!</v>
      </c>
      <c r="K177" s="712" t="e">
        <f t="shared" si="40"/>
        <v>#REF!</v>
      </c>
      <c r="L177" s="712" t="e">
        <f t="shared" si="40"/>
        <v>#REF!</v>
      </c>
      <c r="M177" s="712" t="e">
        <f t="shared" si="40"/>
        <v>#REF!</v>
      </c>
      <c r="N177" s="727" t="e">
        <f t="shared" si="40"/>
        <v>#REF!</v>
      </c>
      <c r="O177" s="727" t="e">
        <f t="shared" si="40"/>
        <v>#REF!</v>
      </c>
      <c r="P177" s="727" t="e">
        <f t="shared" si="40"/>
        <v>#REF!</v>
      </c>
      <c r="Q177" s="727">
        <f t="shared" si="40"/>
        <v>19</v>
      </c>
      <c r="R177" s="727">
        <f t="shared" si="40"/>
        <v>18</v>
      </c>
      <c r="S177" s="727">
        <f t="shared" si="40"/>
        <v>0</v>
      </c>
      <c r="T177" s="237"/>
      <c r="U177" s="237"/>
      <c r="V177" s="237"/>
      <c r="W177" s="237"/>
      <c r="X177" s="237"/>
      <c r="Y177" s="726"/>
      <c r="Z177" s="726"/>
      <c r="AA177" s="322"/>
      <c r="AB177" s="322"/>
      <c r="AC177" s="322"/>
    </row>
    <row r="178" spans="1:29" s="93" customFormat="1" ht="16.5" thickBot="1" x14ac:dyDescent="0.3">
      <c r="A178" s="1614" t="s">
        <v>241</v>
      </c>
      <c r="B178" s="1614"/>
      <c r="C178" s="1614"/>
      <c r="D178" s="1614"/>
      <c r="E178" s="1614"/>
      <c r="F178" s="1614"/>
      <c r="G178" s="369" t="e">
        <f>G175+G106</f>
        <v>#REF!</v>
      </c>
      <c r="H178" s="369" t="e">
        <f>H175+H106</f>
        <v>#REF!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615" t="s">
        <v>242</v>
      </c>
      <c r="B179" s="1615"/>
      <c r="C179" s="1615"/>
      <c r="D179" s="1615"/>
      <c r="E179" s="1615"/>
      <c r="F179" s="1615"/>
      <c r="G179" s="1615"/>
      <c r="H179" s="1615"/>
      <c r="I179" s="1615"/>
      <c r="J179" s="1615"/>
      <c r="K179" s="1615"/>
      <c r="L179" s="1615"/>
      <c r="M179" s="1615"/>
      <c r="N179" s="237">
        <f>N178</f>
        <v>0</v>
      </c>
      <c r="O179" s="237">
        <f t="shared" ref="O179:AC179" si="41">O178</f>
        <v>0</v>
      </c>
      <c r="P179" s="237">
        <f t="shared" si="41"/>
        <v>0</v>
      </c>
      <c r="Q179" s="237">
        <f t="shared" si="41"/>
        <v>0</v>
      </c>
      <c r="R179" s="237"/>
      <c r="S179" s="300">
        <f t="shared" si="41"/>
        <v>0</v>
      </c>
      <c r="T179" s="237">
        <f t="shared" si="41"/>
        <v>0</v>
      </c>
      <c r="U179" s="237">
        <f t="shared" si="41"/>
        <v>0</v>
      </c>
      <c r="V179" s="237">
        <f t="shared" si="41"/>
        <v>0</v>
      </c>
      <c r="W179" s="237">
        <f t="shared" si="41"/>
        <v>0</v>
      </c>
      <c r="X179" s="237">
        <f t="shared" si="41"/>
        <v>0</v>
      </c>
      <c r="Y179" s="238">
        <f t="shared" si="41"/>
        <v>0</v>
      </c>
      <c r="Z179" s="237">
        <f t="shared" si="41"/>
        <v>0</v>
      </c>
      <c r="AA179" s="237">
        <f t="shared" si="41"/>
        <v>22</v>
      </c>
      <c r="AB179" s="237">
        <f t="shared" si="41"/>
        <v>22</v>
      </c>
      <c r="AC179" s="237">
        <f t="shared" si="41"/>
        <v>22</v>
      </c>
    </row>
    <row r="180" spans="1:29" s="93" customFormat="1" ht="16.5" thickBot="1" x14ac:dyDescent="0.3">
      <c r="A180" s="1607" t="s">
        <v>243</v>
      </c>
      <c r="B180" s="1607"/>
      <c r="C180" s="1607"/>
      <c r="D180" s="1607"/>
      <c r="E180" s="1607"/>
      <c r="F180" s="1607"/>
      <c r="G180" s="1607"/>
      <c r="H180" s="1607"/>
      <c r="I180" s="1607"/>
      <c r="J180" s="1607"/>
      <c r="K180" s="1607"/>
      <c r="L180" s="1607"/>
      <c r="M180" s="1607"/>
      <c r="N180" s="714">
        <v>3</v>
      </c>
      <c r="O180" s="715"/>
      <c r="P180" s="716">
        <v>3</v>
      </c>
      <c r="Q180" s="716">
        <v>3</v>
      </c>
      <c r="R180" s="736">
        <v>3</v>
      </c>
      <c r="S180" s="740"/>
      <c r="T180" s="372"/>
      <c r="U180" s="372"/>
      <c r="V180" s="372"/>
      <c r="W180" s="372"/>
      <c r="X180" s="372"/>
    </row>
    <row r="181" spans="1:29" s="93" customFormat="1" ht="16.5" thickBot="1" x14ac:dyDescent="0.3">
      <c r="A181" s="1607" t="s">
        <v>244</v>
      </c>
      <c r="B181" s="1607"/>
      <c r="C181" s="1607"/>
      <c r="D181" s="1607"/>
      <c r="E181" s="1607"/>
      <c r="F181" s="1607"/>
      <c r="G181" s="1607"/>
      <c r="H181" s="1607"/>
      <c r="I181" s="1607"/>
      <c r="J181" s="1607"/>
      <c r="K181" s="1607"/>
      <c r="L181" s="1607"/>
      <c r="M181" s="1607"/>
      <c r="N181" s="717">
        <v>4</v>
      </c>
      <c r="O181" s="718"/>
      <c r="P181" s="719">
        <v>4</v>
      </c>
      <c r="Q181" s="719">
        <v>4</v>
      </c>
      <c r="R181" s="737">
        <v>2</v>
      </c>
      <c r="S181" s="740"/>
      <c r="T181" s="374"/>
      <c r="U181" s="374"/>
      <c r="V181" s="374"/>
      <c r="W181" s="374"/>
      <c r="X181" s="374"/>
    </row>
    <row r="182" spans="1:29" s="93" customFormat="1" ht="16.5" thickBot="1" x14ac:dyDescent="0.3">
      <c r="A182" s="1607" t="s">
        <v>245</v>
      </c>
      <c r="B182" s="1607"/>
      <c r="C182" s="1607"/>
      <c r="D182" s="1607"/>
      <c r="E182" s="1607"/>
      <c r="F182" s="1607"/>
      <c r="G182" s="1607"/>
      <c r="H182" s="1607"/>
      <c r="I182" s="1607"/>
      <c r="J182" s="1607"/>
      <c r="K182" s="1607"/>
      <c r="L182" s="1607"/>
      <c r="M182" s="1607"/>
      <c r="N182" s="720"/>
      <c r="O182" s="721"/>
      <c r="P182" s="721"/>
      <c r="Q182" s="722"/>
      <c r="R182" s="738"/>
      <c r="S182" s="740"/>
      <c r="T182" s="377"/>
      <c r="U182" s="377"/>
      <c r="V182" s="377"/>
      <c r="W182" s="377"/>
      <c r="X182" s="377"/>
    </row>
    <row r="183" spans="1:29" s="93" customFormat="1" ht="16.5" thickBot="1" x14ac:dyDescent="0.3">
      <c r="A183" s="1616" t="s">
        <v>246</v>
      </c>
      <c r="B183" s="1616"/>
      <c r="C183" s="1616"/>
      <c r="D183" s="1616"/>
      <c r="E183" s="1616"/>
      <c r="F183" s="1616"/>
      <c r="G183" s="1616"/>
      <c r="H183" s="1616"/>
      <c r="I183" s="1616"/>
      <c r="J183" s="1616"/>
      <c r="K183" s="1616"/>
      <c r="L183" s="1616"/>
      <c r="M183" s="1616"/>
      <c r="N183" s="723"/>
      <c r="O183" s="721"/>
      <c r="P183" s="724">
        <v>1</v>
      </c>
      <c r="Q183" s="725"/>
      <c r="R183" s="739">
        <v>1</v>
      </c>
      <c r="S183" s="740"/>
      <c r="T183" s="381"/>
      <c r="U183" s="380"/>
      <c r="V183" s="381"/>
      <c r="W183" s="381"/>
      <c r="X183" s="381"/>
    </row>
    <row r="184" spans="1:29" s="93" customFormat="1" ht="16.5" thickBot="1" x14ac:dyDescent="0.3">
      <c r="A184" s="1617" t="s">
        <v>247</v>
      </c>
      <c r="B184" s="1618"/>
      <c r="C184" s="1618"/>
      <c r="D184" s="1618"/>
      <c r="E184" s="1618"/>
      <c r="F184" s="1618"/>
      <c r="G184" s="1618"/>
      <c r="H184" s="1618"/>
      <c r="I184" s="1618"/>
      <c r="J184" s="1618"/>
      <c r="K184" s="1618"/>
      <c r="L184" s="1618"/>
      <c r="M184" s="1619"/>
      <c r="N184" s="1620" t="s">
        <v>248</v>
      </c>
      <c r="O184" s="1621"/>
      <c r="P184" s="1622"/>
      <c r="Q184" s="1628" t="e">
        <f>G106/G178*100</f>
        <v>#REF!</v>
      </c>
      <c r="R184" s="1629"/>
      <c r="S184" s="1629"/>
      <c r="T184" s="1628" t="s">
        <v>42</v>
      </c>
      <c r="U184" s="1629"/>
      <c r="V184" s="1630"/>
      <c r="W184" s="1628" t="e">
        <f>G175/G178*100</f>
        <v>#REF!</v>
      </c>
      <c r="X184" s="1630"/>
      <c r="Y184" s="382" t="e">
        <f>SUM(N184:X184)</f>
        <v>#REF!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731"/>
      <c r="C187" s="731"/>
      <c r="D187" s="731"/>
      <c r="E187" s="731"/>
      <c r="F187" s="731"/>
      <c r="G187" s="731"/>
      <c r="H187" s="731"/>
      <c r="I187" s="731"/>
      <c r="J187" s="731"/>
      <c r="K187" s="731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731" t="s">
        <v>249</v>
      </c>
      <c r="C188" s="731"/>
      <c r="D188" s="1623"/>
      <c r="E188" s="1623"/>
      <c r="F188" s="1624"/>
      <c r="G188" s="1624"/>
      <c r="H188" s="731"/>
      <c r="I188" s="1625" t="s">
        <v>250</v>
      </c>
      <c r="J188" s="1631"/>
      <c r="K188" s="1631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731" t="s">
        <v>251</v>
      </c>
      <c r="C190" s="731"/>
      <c r="D190" s="1623"/>
      <c r="E190" s="1623"/>
      <c r="F190" s="1624"/>
      <c r="G190" s="1624"/>
      <c r="H190" s="731"/>
      <c r="I190" s="1625" t="s">
        <v>252</v>
      </c>
      <c r="J190" s="1626"/>
      <c r="K190" s="1626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731" t="s">
        <v>253</v>
      </c>
      <c r="C192" s="731"/>
      <c r="D192" s="1623"/>
      <c r="E192" s="1623"/>
      <c r="F192" s="1624"/>
      <c r="G192" s="1624"/>
      <c r="H192" s="731"/>
      <c r="I192" s="1625" t="s">
        <v>252</v>
      </c>
      <c r="J192" s="1626"/>
      <c r="K192" s="1626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627" t="s">
        <v>123</v>
      </c>
      <c r="D193" s="1627"/>
      <c r="E193" s="1627"/>
      <c r="F193" s="1627"/>
      <c r="G193" s="1627"/>
      <c r="H193" s="1627"/>
      <c r="I193" s="1627"/>
      <c r="J193" s="1627"/>
      <c r="K193" s="1627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D192:G192"/>
    <mergeCell ref="I192:K192"/>
    <mergeCell ref="C193:K193"/>
    <mergeCell ref="T184:V184"/>
    <mergeCell ref="W184:X184"/>
    <mergeCell ref="D188:G188"/>
    <mergeCell ref="I188:K188"/>
    <mergeCell ref="D190:G190"/>
    <mergeCell ref="I190:K190"/>
    <mergeCell ref="Q184:S184"/>
    <mergeCell ref="A181:M181"/>
    <mergeCell ref="A182:M182"/>
    <mergeCell ref="A183:M183"/>
    <mergeCell ref="A184:M184"/>
    <mergeCell ref="N184:P184"/>
    <mergeCell ref="A180:M180"/>
    <mergeCell ref="A166:A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M179"/>
    <mergeCell ref="A162:A165"/>
    <mergeCell ref="A132:F132"/>
    <mergeCell ref="A133:F133"/>
    <mergeCell ref="A134:F134"/>
    <mergeCell ref="A135:X135"/>
    <mergeCell ref="A136:A137"/>
    <mergeCell ref="A138:A141"/>
    <mergeCell ref="A142:A145"/>
    <mergeCell ref="A146:A149"/>
    <mergeCell ref="A150:A153"/>
    <mergeCell ref="A154:A157"/>
    <mergeCell ref="A158:A161"/>
    <mergeCell ref="A126:A131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2:A113"/>
    <mergeCell ref="A114:A119"/>
    <mergeCell ref="A120:A125"/>
    <mergeCell ref="A99:F99"/>
    <mergeCell ref="A10:X10"/>
    <mergeCell ref="A45:F45"/>
    <mergeCell ref="A46:F46"/>
    <mergeCell ref="A47:F47"/>
    <mergeCell ref="A48:X48"/>
    <mergeCell ref="A89:F89"/>
    <mergeCell ref="A90:F90"/>
    <mergeCell ref="A91:F91"/>
    <mergeCell ref="A92:X92"/>
    <mergeCell ref="A97:F97"/>
    <mergeCell ref="A98:F98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504" t="s">
        <v>137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  <c r="W1" s="1506"/>
    </row>
    <row r="2" spans="1:28" s="93" customFormat="1" x14ac:dyDescent="0.25">
      <c r="A2" s="1507" t="s">
        <v>138</v>
      </c>
      <c r="B2" s="1510" t="s">
        <v>139</v>
      </c>
      <c r="C2" s="1513" t="s">
        <v>140</v>
      </c>
      <c r="D2" s="1514"/>
      <c r="E2" s="1514"/>
      <c r="F2" s="1515"/>
      <c r="G2" s="1516" t="s">
        <v>141</v>
      </c>
      <c r="H2" s="1519" t="s">
        <v>142</v>
      </c>
      <c r="I2" s="1520"/>
      <c r="J2" s="1520"/>
      <c r="K2" s="1520"/>
      <c r="L2" s="1520"/>
      <c r="M2" s="1521"/>
      <c r="N2" s="1522" t="s">
        <v>143</v>
      </c>
      <c r="O2" s="1523"/>
      <c r="P2" s="1523"/>
      <c r="Q2" s="1523"/>
      <c r="R2" s="1523"/>
      <c r="S2" s="1523"/>
      <c r="T2" s="1523"/>
      <c r="U2" s="1523"/>
      <c r="V2" s="1523"/>
      <c r="W2" s="1524"/>
    </row>
    <row r="3" spans="1:28" s="93" customFormat="1" ht="16.5" thickBot="1" x14ac:dyDescent="0.3">
      <c r="A3" s="1508"/>
      <c r="B3" s="1511"/>
      <c r="C3" s="1528" t="s">
        <v>144</v>
      </c>
      <c r="D3" s="1530" t="s">
        <v>145</v>
      </c>
      <c r="E3" s="1532" t="s">
        <v>146</v>
      </c>
      <c r="F3" s="1533"/>
      <c r="G3" s="1517"/>
      <c r="H3" s="1538" t="s">
        <v>6</v>
      </c>
      <c r="I3" s="1541" t="s">
        <v>147</v>
      </c>
      <c r="J3" s="1542"/>
      <c r="K3" s="1542"/>
      <c r="L3" s="1543"/>
      <c r="M3" s="1544" t="s">
        <v>148</v>
      </c>
      <c r="N3" s="1525"/>
      <c r="O3" s="1526"/>
      <c r="P3" s="1526"/>
      <c r="Q3" s="1526"/>
      <c r="R3" s="1526"/>
      <c r="S3" s="1526"/>
      <c r="T3" s="1526"/>
      <c r="U3" s="1526"/>
      <c r="V3" s="1526"/>
      <c r="W3" s="1527"/>
    </row>
    <row r="4" spans="1:28" s="93" customFormat="1" ht="16.5" thickBot="1" x14ac:dyDescent="0.3">
      <c r="A4" s="1508"/>
      <c r="B4" s="1511"/>
      <c r="C4" s="1528"/>
      <c r="D4" s="1530"/>
      <c r="E4" s="1530" t="s">
        <v>149</v>
      </c>
      <c r="F4" s="1548" t="s">
        <v>150</v>
      </c>
      <c r="G4" s="1517"/>
      <c r="H4" s="1539"/>
      <c r="I4" s="1550" t="s">
        <v>22</v>
      </c>
      <c r="J4" s="1550" t="s">
        <v>26</v>
      </c>
      <c r="K4" s="1550" t="s">
        <v>151</v>
      </c>
      <c r="L4" s="1550" t="s">
        <v>152</v>
      </c>
      <c r="M4" s="1545"/>
      <c r="N4" s="1553" t="s">
        <v>153</v>
      </c>
      <c r="O4" s="1554"/>
      <c r="P4" s="1555"/>
      <c r="Q4" s="1553" t="s">
        <v>154</v>
      </c>
      <c r="R4" s="1554"/>
      <c r="S4" s="1553"/>
      <c r="T4" s="1554"/>
      <c r="U4" s="1555"/>
      <c r="V4" s="1553"/>
      <c r="W4" s="1555"/>
    </row>
    <row r="5" spans="1:28" s="93" customFormat="1" ht="16.5" thickBot="1" x14ac:dyDescent="0.3">
      <c r="A5" s="1508"/>
      <c r="B5" s="1511"/>
      <c r="C5" s="1528"/>
      <c r="D5" s="1530"/>
      <c r="E5" s="1530"/>
      <c r="F5" s="1548"/>
      <c r="G5" s="1517"/>
      <c r="H5" s="1539"/>
      <c r="I5" s="1551"/>
      <c r="J5" s="1551"/>
      <c r="K5" s="1551"/>
      <c r="L5" s="1551"/>
      <c r="M5" s="1545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508"/>
      <c r="B6" s="1511"/>
      <c r="C6" s="1528"/>
      <c r="D6" s="1530"/>
      <c r="E6" s="1530"/>
      <c r="F6" s="1548"/>
      <c r="G6" s="1517"/>
      <c r="H6" s="1539"/>
      <c r="I6" s="1551"/>
      <c r="J6" s="1551"/>
      <c r="K6" s="1551"/>
      <c r="L6" s="1551"/>
      <c r="M6" s="1546"/>
      <c r="N6" s="1556" t="s">
        <v>155</v>
      </c>
      <c r="O6" s="1557"/>
      <c r="P6" s="1558"/>
      <c r="Q6" s="1558"/>
      <c r="R6" s="1558"/>
      <c r="S6" s="1558"/>
      <c r="T6" s="1558"/>
      <c r="U6" s="1558"/>
      <c r="V6" s="1558"/>
      <c r="W6" s="1560"/>
    </row>
    <row r="7" spans="1:28" s="93" customFormat="1" ht="25.5" customHeight="1" thickBot="1" x14ac:dyDescent="0.3">
      <c r="A7" s="1509"/>
      <c r="B7" s="1512"/>
      <c r="C7" s="1529"/>
      <c r="D7" s="1531"/>
      <c r="E7" s="1531"/>
      <c r="F7" s="1549"/>
      <c r="G7" s="1518"/>
      <c r="H7" s="1540"/>
      <c r="I7" s="1552"/>
      <c r="J7" s="1552"/>
      <c r="K7" s="1552"/>
      <c r="L7" s="1552"/>
      <c r="M7" s="1547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534" t="s">
        <v>156</v>
      </c>
      <c r="B9" s="1535"/>
      <c r="C9" s="1536"/>
      <c r="D9" s="1536"/>
      <c r="E9" s="1536"/>
      <c r="F9" s="1536"/>
      <c r="G9" s="1536"/>
      <c r="H9" s="1536"/>
      <c r="I9" s="1536"/>
      <c r="J9" s="1536"/>
      <c r="K9" s="1536"/>
      <c r="L9" s="1536"/>
      <c r="M9" s="1536"/>
      <c r="N9" s="1535"/>
      <c r="O9" s="1535"/>
      <c r="P9" s="1535"/>
      <c r="Q9" s="1535"/>
      <c r="R9" s="1535"/>
      <c r="S9" s="1535"/>
      <c r="T9" s="1535"/>
      <c r="U9" s="1535"/>
      <c r="V9" s="1535"/>
      <c r="W9" s="1537"/>
    </row>
    <row r="10" spans="1:28" s="93" customFormat="1" ht="16.5" thickBot="1" x14ac:dyDescent="0.3">
      <c r="A10" s="1640" t="s">
        <v>157</v>
      </c>
      <c r="B10" s="1565"/>
      <c r="C10" s="1565"/>
      <c r="D10" s="1565"/>
      <c r="E10" s="1565"/>
      <c r="F10" s="1565"/>
      <c r="G10" s="1565"/>
      <c r="H10" s="1565"/>
      <c r="I10" s="1565"/>
      <c r="J10" s="1565"/>
      <c r="K10" s="1565"/>
      <c r="L10" s="1565"/>
      <c r="M10" s="1565"/>
      <c r="N10" s="1565"/>
      <c r="O10" s="1565"/>
      <c r="P10" s="1565"/>
      <c r="Q10" s="1565"/>
      <c r="R10" s="1565"/>
      <c r="S10" s="1565"/>
      <c r="T10" s="1565"/>
      <c r="U10" s="1565"/>
      <c r="V10" s="1565"/>
      <c r="W10" s="1566"/>
    </row>
    <row r="11" spans="1:28" s="120" customFormat="1" x14ac:dyDescent="0.25">
      <c r="A11" s="105" t="s">
        <v>158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159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160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161</v>
      </c>
      <c r="B14" s="136" t="s">
        <v>17</v>
      </c>
      <c r="C14" s="123"/>
      <c r="D14" s="153" t="s">
        <v>162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163</v>
      </c>
      <c r="B15" s="136" t="s">
        <v>17</v>
      </c>
      <c r="C15" s="123"/>
      <c r="D15" s="137" t="s">
        <v>164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165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166</v>
      </c>
      <c r="B16" s="155" t="s">
        <v>167</v>
      </c>
      <c r="C16" s="156"/>
      <c r="D16" s="157" t="s">
        <v>168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169</v>
      </c>
      <c r="B17" s="165" t="s">
        <v>33</v>
      </c>
      <c r="C17" s="156"/>
      <c r="D17" s="157" t="s">
        <v>168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170</v>
      </c>
      <c r="B18" s="165" t="s">
        <v>39</v>
      </c>
      <c r="C18" s="156"/>
      <c r="D18" s="162" t="s">
        <v>171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1641" t="s">
        <v>172</v>
      </c>
      <c r="B19" s="1642"/>
      <c r="C19" s="172"/>
      <c r="D19" s="173"/>
      <c r="E19" s="174"/>
      <c r="F19" s="174"/>
      <c r="G19" s="175">
        <f>SUM(G16:G18)+G12+G11</f>
        <v>22.5</v>
      </c>
      <c r="H19" s="176">
        <f>SUM(H16:H18)+H12+H11</f>
        <v>675</v>
      </c>
      <c r="I19" s="176">
        <f t="shared" ref="I19:M19" si="2">SUM(I16:I18)+I12+I11</f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573" t="s">
        <v>173</v>
      </c>
      <c r="B20" s="1574"/>
      <c r="C20" s="1574"/>
      <c r="D20" s="1574"/>
      <c r="E20" s="1574"/>
      <c r="F20" s="1574"/>
      <c r="G20" s="1574"/>
      <c r="H20" s="1574"/>
      <c r="I20" s="1574"/>
      <c r="J20" s="1574"/>
      <c r="K20" s="1574"/>
      <c r="L20" s="1574"/>
      <c r="M20" s="1574"/>
      <c r="N20" s="1575"/>
      <c r="O20" s="1575"/>
      <c r="P20" s="1575"/>
      <c r="Q20" s="1575"/>
      <c r="R20" s="1575"/>
      <c r="S20" s="1575"/>
      <c r="T20" s="1575"/>
      <c r="U20" s="1575"/>
      <c r="V20" s="1575"/>
      <c r="W20" s="1576"/>
    </row>
    <row r="21" spans="1:28" ht="16.5" customHeight="1" x14ac:dyDescent="0.25">
      <c r="A21" s="178" t="s">
        <v>174</v>
      </c>
      <c r="B21" s="179" t="s">
        <v>83</v>
      </c>
      <c r="C21" s="180" t="s">
        <v>175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176</v>
      </c>
      <c r="B22" s="165" t="s">
        <v>84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177</v>
      </c>
      <c r="B23" s="196" t="s">
        <v>84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178</v>
      </c>
      <c r="B24" s="196" t="s">
        <v>85</v>
      </c>
      <c r="C24" s="142"/>
      <c r="D24" s="197"/>
      <c r="E24" s="198"/>
      <c r="F24" s="203" t="s">
        <v>162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179</v>
      </c>
      <c r="B25" s="205" t="s">
        <v>79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180</v>
      </c>
      <c r="B26" s="209" t="s">
        <v>86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181</v>
      </c>
      <c r="B27" s="210" t="s">
        <v>182</v>
      </c>
      <c r="C27" s="206"/>
      <c r="D27" s="162" t="s">
        <v>162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183</v>
      </c>
      <c r="B28" s="211" t="s">
        <v>87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184</v>
      </c>
      <c r="B29" s="211" t="s">
        <v>80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185</v>
      </c>
      <c r="B30" s="218" t="s">
        <v>80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186</v>
      </c>
      <c r="B31" s="228" t="s">
        <v>81</v>
      </c>
      <c r="C31" s="229"/>
      <c r="D31" s="230"/>
      <c r="E31" s="230"/>
      <c r="F31" s="231" t="s">
        <v>187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1643" t="s">
        <v>188</v>
      </c>
      <c r="B32" s="1633"/>
      <c r="C32" s="1633"/>
      <c r="D32" s="1633"/>
      <c r="E32" s="1633"/>
      <c r="F32" s="1634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1644" t="s">
        <v>189</v>
      </c>
      <c r="B33" s="1645"/>
      <c r="C33" s="1645"/>
      <c r="D33" s="1645"/>
      <c r="E33" s="1645"/>
      <c r="F33" s="1645"/>
      <c r="G33" s="1645"/>
      <c r="H33" s="1645"/>
      <c r="I33" s="1581"/>
      <c r="J33" s="1581"/>
      <c r="K33" s="1581"/>
      <c r="L33" s="1581"/>
      <c r="M33" s="1581"/>
      <c r="N33" s="1645"/>
      <c r="O33" s="1645"/>
      <c r="P33" s="1645"/>
      <c r="Q33" s="1645"/>
      <c r="R33" s="1645"/>
      <c r="S33" s="1645"/>
      <c r="T33" s="1645"/>
      <c r="U33" s="1645"/>
      <c r="V33" s="1645"/>
      <c r="W33" s="1646"/>
    </row>
    <row r="34" spans="1:28" s="93" customFormat="1" x14ac:dyDescent="0.25">
      <c r="A34" s="105" t="s">
        <v>190</v>
      </c>
      <c r="B34" s="239" t="s">
        <v>191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192</v>
      </c>
      <c r="B35" s="252" t="s">
        <v>45</v>
      </c>
      <c r="C35" s="253"/>
      <c r="D35" s="254" t="s">
        <v>187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580" t="s">
        <v>193</v>
      </c>
      <c r="B36" s="1581"/>
      <c r="C36" s="1581"/>
      <c r="D36" s="1581"/>
      <c r="E36" s="1581"/>
      <c r="F36" s="1582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580" t="s">
        <v>194</v>
      </c>
      <c r="B37" s="1581"/>
      <c r="C37" s="1581"/>
      <c r="D37" s="1581"/>
      <c r="E37" s="1581"/>
      <c r="F37" s="1581"/>
      <c r="G37" s="1581"/>
      <c r="H37" s="1581"/>
      <c r="I37" s="1581"/>
      <c r="J37" s="1581"/>
      <c r="K37" s="1581"/>
      <c r="L37" s="1581"/>
      <c r="M37" s="1581"/>
      <c r="N37" s="1581"/>
      <c r="O37" s="1581"/>
      <c r="P37" s="1581"/>
      <c r="Q37" s="1581"/>
      <c r="R37" s="1581"/>
      <c r="S37" s="1581"/>
      <c r="T37" s="1581"/>
      <c r="U37" s="1581"/>
      <c r="V37" s="1581"/>
      <c r="W37" s="1582"/>
    </row>
    <row r="38" spans="1:28" s="93" customFormat="1" x14ac:dyDescent="0.25">
      <c r="A38" s="267" t="s">
        <v>195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196</v>
      </c>
      <c r="B39" s="282" t="s">
        <v>197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586" t="s">
        <v>198</v>
      </c>
      <c r="B40" s="1587"/>
      <c r="C40" s="1587"/>
      <c r="D40" s="1587"/>
      <c r="E40" s="1587"/>
      <c r="F40" s="1588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589" t="s">
        <v>199</v>
      </c>
      <c r="B41" s="1590"/>
      <c r="C41" s="1590"/>
      <c r="D41" s="1590"/>
      <c r="E41" s="1590"/>
      <c r="F41" s="1590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591" t="s">
        <v>200</v>
      </c>
      <c r="B42" s="1592"/>
      <c r="C42" s="1592"/>
      <c r="D42" s="1592"/>
      <c r="E42" s="1592"/>
      <c r="F42" s="1592"/>
      <c r="G42" s="1592"/>
      <c r="H42" s="1592"/>
      <c r="I42" s="1592"/>
      <c r="J42" s="1592"/>
      <c r="K42" s="1592"/>
      <c r="L42" s="1592"/>
      <c r="M42" s="1592"/>
      <c r="N42" s="1592"/>
      <c r="O42" s="1592"/>
      <c r="P42" s="1592"/>
      <c r="Q42" s="1592"/>
      <c r="R42" s="1592"/>
      <c r="S42" s="1592"/>
      <c r="T42" s="1592"/>
      <c r="U42" s="1592"/>
      <c r="V42" s="1592"/>
      <c r="W42" s="1593"/>
    </row>
    <row r="43" spans="1:28" ht="16.5" thickBot="1" x14ac:dyDescent="0.3">
      <c r="A43" s="1635" t="s">
        <v>201</v>
      </c>
      <c r="B43" s="1636"/>
      <c r="C43" s="1636"/>
      <c r="D43" s="1636"/>
      <c r="E43" s="1636"/>
      <c r="F43" s="1636"/>
      <c r="G43" s="1636"/>
      <c r="H43" s="1636"/>
      <c r="I43" s="1636"/>
      <c r="J43" s="1636"/>
      <c r="K43" s="1636"/>
      <c r="L43" s="1636"/>
      <c r="M43" s="1636"/>
      <c r="N43" s="1636"/>
      <c r="O43" s="1636"/>
      <c r="P43" s="1636"/>
      <c r="Q43" s="1636"/>
      <c r="R43" s="1636"/>
      <c r="S43" s="1636"/>
      <c r="T43" s="1636"/>
      <c r="U43" s="1636"/>
      <c r="V43" s="1636"/>
      <c r="W43" s="1637"/>
    </row>
    <row r="44" spans="1:28" x14ac:dyDescent="0.25">
      <c r="A44" s="1638" t="s">
        <v>202</v>
      </c>
      <c r="B44" s="301" t="s">
        <v>203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639"/>
      <c r="B45" s="311" t="s">
        <v>204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577" t="s">
        <v>205</v>
      </c>
      <c r="B46" s="1578"/>
      <c r="C46" s="1578"/>
      <c r="D46" s="1578"/>
      <c r="E46" s="1578"/>
      <c r="F46" s="1579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564" t="s">
        <v>206</v>
      </c>
      <c r="B47" s="1636"/>
      <c r="C47" s="1636"/>
      <c r="D47" s="1636"/>
      <c r="E47" s="1636"/>
      <c r="F47" s="1636"/>
      <c r="G47" s="1636"/>
      <c r="H47" s="1636"/>
      <c r="I47" s="1565"/>
      <c r="J47" s="1565"/>
      <c r="K47" s="1565"/>
      <c r="L47" s="1565"/>
      <c r="M47" s="1565"/>
      <c r="N47" s="1636"/>
      <c r="O47" s="1636"/>
      <c r="P47" s="1636"/>
      <c r="Q47" s="1636"/>
      <c r="R47" s="1636"/>
      <c r="S47" s="1636"/>
      <c r="T47" s="1636"/>
      <c r="U47" s="1636"/>
      <c r="V47" s="1636"/>
      <c r="W47" s="1637"/>
    </row>
    <row r="48" spans="1:28" x14ac:dyDescent="0.25">
      <c r="A48" s="1605" t="s">
        <v>207</v>
      </c>
      <c r="B48" s="324" t="s">
        <v>208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606"/>
      <c r="B49" s="336" t="s">
        <v>209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606" t="s">
        <v>210</v>
      </c>
      <c r="B50" s="218" t="s">
        <v>211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606"/>
      <c r="B51" s="336" t="s">
        <v>212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606" t="s">
        <v>213</v>
      </c>
      <c r="B52" s="218" t="s">
        <v>214</v>
      </c>
      <c r="C52" s="337"/>
      <c r="D52" s="220" t="s">
        <v>215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606"/>
      <c r="B53" s="218" t="s">
        <v>216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606" t="s">
        <v>217</v>
      </c>
      <c r="B54" s="356" t="s">
        <v>218</v>
      </c>
      <c r="C54" s="337"/>
      <c r="D54" s="220" t="s">
        <v>219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606"/>
      <c r="B55" s="356" t="s">
        <v>220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606" t="s">
        <v>221</v>
      </c>
      <c r="B56" s="218" t="s">
        <v>222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606"/>
      <c r="B57" s="218" t="s">
        <v>223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606" t="s">
        <v>224</v>
      </c>
      <c r="B58" s="361" t="s">
        <v>225</v>
      </c>
      <c r="C58" s="337"/>
      <c r="D58" s="220" t="s">
        <v>171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606"/>
      <c r="B59" s="361" t="s">
        <v>226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606" t="s">
        <v>227</v>
      </c>
      <c r="B60" s="218" t="s">
        <v>228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606"/>
      <c r="B61" s="218" t="s">
        <v>229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606" t="s">
        <v>230</v>
      </c>
      <c r="B62" s="356" t="s">
        <v>231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606"/>
      <c r="B63" s="356" t="s">
        <v>232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606" t="s">
        <v>233</v>
      </c>
      <c r="B64" s="218" t="s">
        <v>234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606"/>
      <c r="B65" s="218" t="s">
        <v>235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606" t="s">
        <v>236</v>
      </c>
      <c r="B66" s="356" t="s">
        <v>237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632"/>
      <c r="B67" s="366" t="s">
        <v>238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577" t="s">
        <v>239</v>
      </c>
      <c r="B68" s="1633"/>
      <c r="C68" s="1633"/>
      <c r="D68" s="1633"/>
      <c r="E68" s="1633"/>
      <c r="F68" s="1634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611" t="s">
        <v>240</v>
      </c>
      <c r="B69" s="1612"/>
      <c r="C69" s="1612"/>
      <c r="D69" s="1612"/>
      <c r="E69" s="1612"/>
      <c r="F69" s="1613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614" t="s">
        <v>241</v>
      </c>
      <c r="B70" s="1614"/>
      <c r="C70" s="1614"/>
      <c r="D70" s="1614"/>
      <c r="E70" s="1614"/>
      <c r="F70" s="1614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615" t="s">
        <v>242</v>
      </c>
      <c r="B71" s="1615"/>
      <c r="C71" s="1615"/>
      <c r="D71" s="1615"/>
      <c r="E71" s="1615"/>
      <c r="F71" s="1615"/>
      <c r="G71" s="1615"/>
      <c r="H71" s="1615"/>
      <c r="I71" s="1615"/>
      <c r="J71" s="1615"/>
      <c r="K71" s="1615"/>
      <c r="L71" s="1615"/>
      <c r="M71" s="1615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607" t="s">
        <v>243</v>
      </c>
      <c r="B72" s="1607"/>
      <c r="C72" s="1607"/>
      <c r="D72" s="1607"/>
      <c r="E72" s="1607"/>
      <c r="F72" s="1607"/>
      <c r="G72" s="1607"/>
      <c r="H72" s="1607"/>
      <c r="I72" s="1607"/>
      <c r="J72" s="1607"/>
      <c r="K72" s="1607"/>
      <c r="L72" s="1607"/>
      <c r="M72" s="1607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607" t="s">
        <v>244</v>
      </c>
      <c r="B73" s="1607"/>
      <c r="C73" s="1607"/>
      <c r="D73" s="1607"/>
      <c r="E73" s="1607"/>
      <c r="F73" s="1607"/>
      <c r="G73" s="1607"/>
      <c r="H73" s="1607"/>
      <c r="I73" s="1607"/>
      <c r="J73" s="1607"/>
      <c r="K73" s="1607"/>
      <c r="L73" s="1607"/>
      <c r="M73" s="1607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607" t="s">
        <v>245</v>
      </c>
      <c r="B74" s="1607"/>
      <c r="C74" s="1607"/>
      <c r="D74" s="1607"/>
      <c r="E74" s="1607"/>
      <c r="F74" s="1607"/>
      <c r="G74" s="1607"/>
      <c r="H74" s="1607"/>
      <c r="I74" s="1607"/>
      <c r="J74" s="1607"/>
      <c r="K74" s="1607"/>
      <c r="L74" s="1607"/>
      <c r="M74" s="1607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616" t="s">
        <v>246</v>
      </c>
      <c r="B75" s="1616"/>
      <c r="C75" s="1616"/>
      <c r="D75" s="1616"/>
      <c r="E75" s="1616"/>
      <c r="F75" s="1616"/>
      <c r="G75" s="1616"/>
      <c r="H75" s="1616"/>
      <c r="I75" s="1616"/>
      <c r="J75" s="1616"/>
      <c r="K75" s="1616"/>
      <c r="L75" s="1616"/>
      <c r="M75" s="1616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617" t="s">
        <v>247</v>
      </c>
      <c r="B76" s="1618"/>
      <c r="C76" s="1618"/>
      <c r="D76" s="1618"/>
      <c r="E76" s="1618"/>
      <c r="F76" s="1618"/>
      <c r="G76" s="1618"/>
      <c r="H76" s="1618"/>
      <c r="I76" s="1618"/>
      <c r="J76" s="1618"/>
      <c r="K76" s="1618"/>
      <c r="L76" s="1618"/>
      <c r="M76" s="1619"/>
      <c r="N76" s="1620" t="s">
        <v>248</v>
      </c>
      <c r="O76" s="1621"/>
      <c r="P76" s="1622"/>
      <c r="Q76" s="1628">
        <f>G41/G70*100</f>
        <v>62.5</v>
      </c>
      <c r="R76" s="1629"/>
      <c r="S76" s="1628" t="s">
        <v>42</v>
      </c>
      <c r="T76" s="1629"/>
      <c r="U76" s="1630"/>
      <c r="V76" s="1628">
        <f>G69/G70*100</f>
        <v>37.5</v>
      </c>
      <c r="W76" s="1630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249</v>
      </c>
      <c r="C80" s="387"/>
      <c r="D80" s="1623"/>
      <c r="E80" s="1623"/>
      <c r="F80" s="1624"/>
      <c r="G80" s="1624"/>
      <c r="H80" s="387"/>
      <c r="I80" s="1625" t="s">
        <v>250</v>
      </c>
      <c r="J80" s="1631"/>
      <c r="K80" s="1631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251</v>
      </c>
      <c r="C82" s="387"/>
      <c r="D82" s="1623"/>
      <c r="E82" s="1623"/>
      <c r="F82" s="1624"/>
      <c r="G82" s="1624"/>
      <c r="H82" s="387"/>
      <c r="I82" s="1625" t="s">
        <v>252</v>
      </c>
      <c r="J82" s="1626"/>
      <c r="K82" s="162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253</v>
      </c>
      <c r="C84" s="387"/>
      <c r="D84" s="1623"/>
      <c r="E84" s="1623"/>
      <c r="F84" s="1624"/>
      <c r="G84" s="1624"/>
      <c r="H84" s="387"/>
      <c r="I84" s="1625" t="s">
        <v>252</v>
      </c>
      <c r="J84" s="1626"/>
      <c r="K84" s="162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627" t="s">
        <v>123</v>
      </c>
      <c r="D85" s="1627"/>
      <c r="E85" s="1627"/>
      <c r="F85" s="1627"/>
      <c r="G85" s="1627"/>
      <c r="H85" s="1627"/>
      <c r="I85" s="1627"/>
      <c r="J85" s="1627"/>
      <c r="K85" s="1627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view="pageBreakPreview" topLeftCell="A13" zoomScale="60" zoomScaleNormal="50" workbookViewId="0">
      <selection activeCell="W24" sqref="W24"/>
    </sheetView>
  </sheetViews>
  <sheetFormatPr defaultColWidth="3.28515625" defaultRowHeight="15.75" x14ac:dyDescent="0.25"/>
  <cols>
    <col min="1" max="1" width="6.5703125" style="49" customWidth="1"/>
    <col min="2" max="2" width="5.140625" style="49" customWidth="1"/>
    <col min="3" max="3" width="4.42578125" style="49" customWidth="1"/>
    <col min="4" max="4" width="6.42578125" style="49" customWidth="1"/>
    <col min="5" max="5" width="4.28515625" style="49" customWidth="1"/>
    <col min="6" max="6" width="4.42578125" style="49" customWidth="1"/>
    <col min="7" max="7" width="3.7109375" style="49" customWidth="1"/>
    <col min="8" max="8" width="3.85546875" style="49" customWidth="1"/>
    <col min="9" max="9" width="4" style="49" customWidth="1"/>
    <col min="10" max="10" width="4.140625" style="49" customWidth="1"/>
    <col min="11" max="11" width="4.7109375" style="49" customWidth="1"/>
    <col min="12" max="12" width="4.85546875" style="49" customWidth="1"/>
    <col min="13" max="13" width="4" style="49" customWidth="1"/>
    <col min="14" max="14" width="5" style="49" customWidth="1"/>
    <col min="15" max="15" width="5.140625" style="49" customWidth="1"/>
    <col min="16" max="16" width="5.7109375" style="49" customWidth="1"/>
    <col min="17" max="18" width="4" style="49" customWidth="1"/>
    <col min="19" max="19" width="3.85546875" style="49" customWidth="1"/>
    <col min="20" max="20" width="4.85546875" style="49" customWidth="1"/>
    <col min="21" max="21" width="4.7109375" style="49" customWidth="1"/>
    <col min="22" max="22" width="6" style="49" customWidth="1"/>
    <col min="23" max="23" width="6.7109375" style="49" customWidth="1"/>
    <col min="24" max="24" width="6.140625" style="49" customWidth="1"/>
    <col min="25" max="25" width="7" style="49" customWidth="1"/>
    <col min="26" max="26" width="6.85546875" style="49" customWidth="1"/>
    <col min="27" max="27" width="6.7109375" style="49" customWidth="1"/>
    <col min="28" max="28" width="6" style="49" customWidth="1"/>
    <col min="29" max="29" width="7.5703125" style="49" customWidth="1"/>
    <col min="30" max="30" width="7.140625" style="49" customWidth="1"/>
    <col min="31" max="31" width="5.7109375" style="49" customWidth="1"/>
    <col min="32" max="32" width="7.42578125" style="49" customWidth="1"/>
    <col min="33" max="33" width="7" style="49" customWidth="1"/>
    <col min="34" max="34" width="7.42578125" style="49" customWidth="1"/>
    <col min="35" max="35" width="7.85546875" style="49" customWidth="1"/>
    <col min="36" max="36" width="8.140625" style="49" customWidth="1"/>
    <col min="37" max="37" width="7.85546875" style="49" customWidth="1"/>
    <col min="38" max="38" width="6.7109375" style="49" customWidth="1"/>
    <col min="39" max="39" width="6" style="49" customWidth="1"/>
    <col min="40" max="40" width="8.140625" style="49" customWidth="1"/>
    <col min="41" max="41" width="7.42578125" style="49" customWidth="1"/>
    <col min="42" max="42" width="5.140625" style="49" customWidth="1"/>
    <col min="43" max="43" width="4.5703125" style="49" customWidth="1"/>
    <col min="44" max="44" width="4.7109375" style="49" customWidth="1"/>
    <col min="45" max="45" width="3.85546875" style="49" customWidth="1"/>
    <col min="46" max="46" width="4.5703125" style="49" customWidth="1"/>
    <col min="47" max="47" width="5.42578125" style="49" customWidth="1"/>
    <col min="48" max="48" width="4.42578125" style="49" customWidth="1"/>
    <col min="49" max="49" width="6.7109375" style="49" customWidth="1"/>
    <col min="50" max="50" width="4.7109375" style="49" customWidth="1"/>
    <col min="51" max="51" width="5.42578125" style="49" customWidth="1"/>
    <col min="52" max="52" width="5.5703125" style="49" customWidth="1"/>
    <col min="53" max="53" width="4" style="49" customWidth="1"/>
    <col min="54" max="16384" width="3.28515625" style="49"/>
  </cols>
  <sheetData>
    <row r="1" spans="1:53" ht="33.75" customHeight="1" x14ac:dyDescent="0.4">
      <c r="A1" s="1744" t="s">
        <v>93</v>
      </c>
      <c r="B1" s="1744"/>
      <c r="C1" s="1744"/>
      <c r="D1" s="1744"/>
      <c r="E1" s="1744"/>
      <c r="F1" s="1744"/>
      <c r="G1" s="1744"/>
      <c r="H1" s="1744"/>
      <c r="I1" s="1744"/>
      <c r="J1" s="1744"/>
      <c r="K1" s="1744"/>
      <c r="L1" s="1744"/>
      <c r="M1" s="1744"/>
      <c r="N1" s="1744"/>
      <c r="O1" s="1744"/>
      <c r="P1" s="1761" t="s">
        <v>94</v>
      </c>
      <c r="Q1" s="1761"/>
      <c r="R1" s="1761"/>
      <c r="S1" s="1761"/>
      <c r="T1" s="1761"/>
      <c r="U1" s="1761"/>
      <c r="V1" s="1761"/>
      <c r="W1" s="1761"/>
      <c r="X1" s="1761"/>
      <c r="Y1" s="1761"/>
      <c r="Z1" s="1761"/>
      <c r="AA1" s="1761"/>
      <c r="AB1" s="1761"/>
      <c r="AC1" s="1761"/>
      <c r="AD1" s="1761"/>
      <c r="AE1" s="1761"/>
      <c r="AF1" s="1761"/>
      <c r="AG1" s="1761"/>
      <c r="AH1" s="1761"/>
      <c r="AI1" s="1761"/>
      <c r="AJ1" s="1761"/>
      <c r="AK1" s="1761"/>
      <c r="AL1" s="1761"/>
      <c r="AM1" s="1761"/>
      <c r="AN1" s="48"/>
    </row>
    <row r="2" spans="1:53" ht="30" x14ac:dyDescent="0.4">
      <c r="A2" s="1744" t="s">
        <v>95</v>
      </c>
      <c r="B2" s="1744"/>
      <c r="C2" s="1744"/>
      <c r="D2" s="1744"/>
      <c r="E2" s="1744"/>
      <c r="F2" s="1744"/>
      <c r="G2" s="1744"/>
      <c r="H2" s="1744"/>
      <c r="I2" s="1744"/>
      <c r="J2" s="1744"/>
      <c r="K2" s="1744"/>
      <c r="L2" s="1744"/>
      <c r="M2" s="1744"/>
      <c r="N2" s="1744"/>
      <c r="O2" s="1744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</row>
    <row r="3" spans="1:53" ht="33" customHeight="1" x14ac:dyDescent="0.45">
      <c r="A3" s="1744" t="s">
        <v>425</v>
      </c>
      <c r="B3" s="1744"/>
      <c r="C3" s="1744"/>
      <c r="D3" s="1744"/>
      <c r="E3" s="1744"/>
      <c r="F3" s="1744"/>
      <c r="G3" s="1744"/>
      <c r="H3" s="1744"/>
      <c r="I3" s="1744"/>
      <c r="J3" s="1744"/>
      <c r="K3" s="1744"/>
      <c r="L3" s="1744"/>
      <c r="M3" s="1744"/>
      <c r="N3" s="1744"/>
      <c r="O3" s="1744"/>
      <c r="P3" s="1762" t="s">
        <v>96</v>
      </c>
      <c r="Q3" s="1762"/>
      <c r="R3" s="1762"/>
      <c r="S3" s="1762"/>
      <c r="T3" s="1762"/>
      <c r="U3" s="1762"/>
      <c r="V3" s="1762"/>
      <c r="W3" s="1762"/>
      <c r="X3" s="1762"/>
      <c r="Y3" s="1762"/>
      <c r="Z3" s="1762"/>
      <c r="AA3" s="1762"/>
      <c r="AB3" s="1762"/>
      <c r="AC3" s="1762"/>
      <c r="AD3" s="1762"/>
      <c r="AE3" s="1762"/>
      <c r="AF3" s="1762"/>
      <c r="AG3" s="1762"/>
      <c r="AH3" s="1762"/>
      <c r="AI3" s="1762"/>
      <c r="AJ3" s="1762"/>
      <c r="AK3" s="1762"/>
      <c r="AL3" s="1762"/>
      <c r="AM3" s="1762"/>
      <c r="AN3" s="1763" t="s">
        <v>399</v>
      </c>
      <c r="AO3" s="1763"/>
      <c r="AP3" s="1763"/>
      <c r="AQ3" s="1763"/>
      <c r="AR3" s="1763"/>
      <c r="AS3" s="1763"/>
      <c r="AT3" s="1763"/>
      <c r="AU3" s="1763"/>
      <c r="AV3" s="1763"/>
      <c r="AW3" s="1763"/>
      <c r="AX3" s="1763"/>
      <c r="AY3" s="1763"/>
      <c r="AZ3" s="1763"/>
      <c r="BA3" s="1763"/>
    </row>
    <row r="4" spans="1:53" ht="30.75" x14ac:dyDescent="0.45">
      <c r="A4" s="1764" t="s">
        <v>426</v>
      </c>
      <c r="B4" s="1744"/>
      <c r="C4" s="1744"/>
      <c r="D4" s="1744"/>
      <c r="E4" s="1744"/>
      <c r="F4" s="1744"/>
      <c r="G4" s="1744"/>
      <c r="H4" s="1744"/>
      <c r="I4" s="1744"/>
      <c r="J4" s="1744"/>
      <c r="K4" s="1744"/>
      <c r="L4" s="1744"/>
      <c r="M4" s="1744"/>
      <c r="N4" s="1744"/>
      <c r="O4" s="1744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1763"/>
      <c r="AO4" s="1763"/>
      <c r="AP4" s="1763"/>
      <c r="AQ4" s="1763"/>
      <c r="AR4" s="1763"/>
      <c r="AS4" s="1763"/>
      <c r="AT4" s="1763"/>
      <c r="AU4" s="1763"/>
      <c r="AV4" s="1763"/>
      <c r="AW4" s="1763"/>
      <c r="AX4" s="1763"/>
      <c r="AY4" s="1763"/>
      <c r="AZ4" s="1763"/>
      <c r="BA4" s="1763"/>
    </row>
    <row r="5" spans="1:53" ht="36.75" customHeight="1" x14ac:dyDescent="0.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742" t="s">
        <v>97</v>
      </c>
      <c r="Q5" s="1743"/>
      <c r="R5" s="1743"/>
      <c r="S5" s="1743"/>
      <c r="T5" s="1743"/>
      <c r="U5" s="1743"/>
      <c r="V5" s="1743"/>
      <c r="W5" s="1743"/>
      <c r="X5" s="1743"/>
      <c r="Y5" s="1743"/>
      <c r="Z5" s="1743"/>
      <c r="AA5" s="1743"/>
      <c r="AB5" s="1743"/>
      <c r="AC5" s="1743"/>
      <c r="AD5" s="1743"/>
      <c r="AE5" s="1743"/>
      <c r="AF5" s="1743"/>
      <c r="AG5" s="1743"/>
      <c r="AH5" s="1743"/>
      <c r="AI5" s="1743"/>
      <c r="AJ5" s="1743"/>
      <c r="AK5" s="1743"/>
      <c r="AL5" s="1743"/>
      <c r="AM5" s="1743"/>
    </row>
    <row r="6" spans="1:53" s="54" customFormat="1" ht="24.75" customHeight="1" x14ac:dyDescent="0.4">
      <c r="A6" s="1744" t="s">
        <v>98</v>
      </c>
      <c r="B6" s="1744"/>
      <c r="C6" s="1744"/>
      <c r="D6" s="1744"/>
      <c r="E6" s="1744"/>
      <c r="F6" s="1744"/>
      <c r="G6" s="1744"/>
      <c r="H6" s="1744"/>
      <c r="I6" s="1744"/>
      <c r="J6" s="1744"/>
      <c r="K6" s="1744"/>
      <c r="L6" s="1744"/>
      <c r="M6" s="1744"/>
      <c r="N6" s="1744"/>
      <c r="O6" s="1744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1745"/>
      <c r="AP6" s="1745"/>
      <c r="AQ6" s="1745"/>
      <c r="AR6" s="1745"/>
      <c r="AS6" s="1745"/>
      <c r="AT6" s="1745"/>
      <c r="AU6" s="1745"/>
      <c r="AV6" s="1745"/>
      <c r="AW6" s="1745"/>
      <c r="AX6" s="1745"/>
      <c r="AY6" s="1745"/>
      <c r="AZ6" s="1745"/>
      <c r="BA6" s="1745"/>
    </row>
    <row r="7" spans="1:53" s="54" customFormat="1" ht="27" customHeight="1" x14ac:dyDescent="0.4">
      <c r="A7" s="1744" t="s">
        <v>99</v>
      </c>
      <c r="B7" s="1744"/>
      <c r="C7" s="1744"/>
      <c r="D7" s="1744"/>
      <c r="E7" s="1744"/>
      <c r="F7" s="1744"/>
      <c r="G7" s="1744"/>
      <c r="H7" s="1744"/>
      <c r="I7" s="1744"/>
      <c r="J7" s="1744"/>
      <c r="K7" s="1744"/>
      <c r="L7" s="1744"/>
      <c r="M7" s="1744"/>
      <c r="N7" s="1744"/>
      <c r="O7" s="1744"/>
      <c r="P7" s="1746" t="s">
        <v>100</v>
      </c>
      <c r="Q7" s="1746"/>
      <c r="R7" s="1746"/>
      <c r="S7" s="1746"/>
      <c r="T7" s="1746"/>
      <c r="U7" s="1746"/>
      <c r="V7" s="1746"/>
      <c r="W7" s="1746"/>
      <c r="X7" s="1746"/>
      <c r="Y7" s="1746"/>
      <c r="Z7" s="1746"/>
      <c r="AA7" s="1746"/>
      <c r="AB7" s="1746"/>
      <c r="AC7" s="1746"/>
      <c r="AD7" s="1746"/>
      <c r="AE7" s="1746"/>
      <c r="AF7" s="1746"/>
      <c r="AG7" s="1746"/>
      <c r="AH7" s="1746"/>
      <c r="AI7" s="1746"/>
      <c r="AJ7" s="1746"/>
      <c r="AK7" s="1746"/>
      <c r="AL7" s="1746"/>
      <c r="AM7" s="55"/>
      <c r="AN7" s="1747" t="s">
        <v>101</v>
      </c>
      <c r="AO7" s="1748"/>
      <c r="AP7" s="1748"/>
      <c r="AQ7" s="1748"/>
      <c r="AR7" s="1748"/>
      <c r="AS7" s="1748"/>
      <c r="AT7" s="1748"/>
      <c r="AU7" s="1748"/>
      <c r="AV7" s="1748"/>
      <c r="AW7" s="1748"/>
      <c r="AX7" s="1748"/>
      <c r="AY7" s="1748"/>
      <c r="AZ7" s="1748"/>
      <c r="BA7" s="1748"/>
    </row>
    <row r="8" spans="1:53" s="54" customFormat="1" ht="27.75" customHeight="1" x14ac:dyDescent="0.4">
      <c r="P8" s="1746" t="s">
        <v>102</v>
      </c>
      <c r="Q8" s="1746"/>
      <c r="R8" s="1746"/>
      <c r="S8" s="1746"/>
      <c r="T8" s="1746"/>
      <c r="U8" s="1746"/>
      <c r="V8" s="1746"/>
      <c r="W8" s="1746"/>
      <c r="X8" s="1746"/>
      <c r="Y8" s="1746"/>
      <c r="Z8" s="1746"/>
      <c r="AA8" s="1746"/>
      <c r="AB8" s="1746"/>
      <c r="AC8" s="1746"/>
      <c r="AD8" s="1746"/>
      <c r="AE8" s="1746"/>
      <c r="AF8" s="1746"/>
      <c r="AG8" s="1746"/>
      <c r="AH8" s="1746"/>
      <c r="AI8" s="1746"/>
      <c r="AJ8" s="1746"/>
      <c r="AK8" s="1746"/>
      <c r="AL8" s="1746"/>
      <c r="AM8" s="55"/>
      <c r="AN8" s="1765" t="s">
        <v>103</v>
      </c>
      <c r="AO8" s="1765"/>
      <c r="AP8" s="1765"/>
      <c r="AQ8" s="1765"/>
      <c r="AR8" s="1765"/>
      <c r="AS8" s="1765"/>
      <c r="AT8" s="1765"/>
      <c r="AU8" s="1765"/>
      <c r="AV8" s="1765"/>
      <c r="AW8" s="1765"/>
      <c r="AX8" s="1765"/>
      <c r="AY8" s="1765"/>
      <c r="AZ8" s="1765"/>
      <c r="BA8" s="1765"/>
    </row>
    <row r="9" spans="1:53" s="54" customFormat="1" ht="27.75" customHeight="1" x14ac:dyDescent="0.4">
      <c r="P9" s="1746" t="s">
        <v>400</v>
      </c>
      <c r="Q9" s="1746"/>
      <c r="R9" s="1746"/>
      <c r="S9" s="1746"/>
      <c r="T9" s="1746"/>
      <c r="U9" s="1746"/>
      <c r="V9" s="1746"/>
      <c r="W9" s="1746"/>
      <c r="X9" s="1746"/>
      <c r="Y9" s="1746"/>
      <c r="Z9" s="1746"/>
      <c r="AA9" s="1746"/>
      <c r="AB9" s="1746"/>
      <c r="AC9" s="1746"/>
      <c r="AD9" s="1746"/>
      <c r="AE9" s="1746"/>
      <c r="AF9" s="1746"/>
      <c r="AG9" s="1746"/>
      <c r="AH9" s="1746"/>
      <c r="AI9" s="1746"/>
      <c r="AJ9" s="1746"/>
      <c r="AK9" s="1746"/>
      <c r="AL9" s="1746"/>
      <c r="AM9" s="55"/>
      <c r="AN9" s="1765"/>
      <c r="AO9" s="1765"/>
      <c r="AP9" s="1765"/>
      <c r="AQ9" s="1765"/>
      <c r="AR9" s="1765"/>
      <c r="AS9" s="1765"/>
      <c r="AT9" s="1765"/>
      <c r="AU9" s="1765"/>
      <c r="AV9" s="1765"/>
      <c r="AW9" s="1765"/>
      <c r="AX9" s="1765"/>
      <c r="AY9" s="1765"/>
      <c r="AZ9" s="1765"/>
      <c r="BA9" s="1765"/>
    </row>
    <row r="10" spans="1:53" s="54" customFormat="1" ht="27.75" customHeight="1" x14ac:dyDescent="0.35">
      <c r="P10" s="1740" t="s">
        <v>104</v>
      </c>
      <c r="Q10" s="1766"/>
      <c r="R10" s="1766"/>
      <c r="S10" s="1766"/>
      <c r="T10" s="1766"/>
      <c r="U10" s="1766"/>
      <c r="V10" s="1766"/>
      <c r="W10" s="1766"/>
      <c r="X10" s="1766"/>
      <c r="Y10" s="1766"/>
      <c r="Z10" s="1766"/>
      <c r="AA10" s="1766"/>
      <c r="AB10" s="1766"/>
      <c r="AC10" s="1766"/>
      <c r="AD10" s="1766"/>
      <c r="AE10" s="1766"/>
      <c r="AF10" s="1766"/>
      <c r="AG10" s="1766"/>
      <c r="AH10" s="1766"/>
      <c r="AI10" s="1766"/>
      <c r="AJ10" s="1766"/>
      <c r="AK10" s="1766"/>
      <c r="AL10" s="1767"/>
      <c r="AM10" s="1767"/>
      <c r="AN10" s="1765"/>
      <c r="AO10" s="1765"/>
      <c r="AP10" s="1765"/>
      <c r="AQ10" s="1765"/>
      <c r="AR10" s="1765"/>
      <c r="AS10" s="1765"/>
      <c r="AT10" s="1765"/>
      <c r="AU10" s="1765"/>
      <c r="AV10" s="1765"/>
      <c r="AW10" s="1765"/>
      <c r="AX10" s="1765"/>
      <c r="AY10" s="1765"/>
      <c r="AZ10" s="1765"/>
      <c r="BA10" s="1765"/>
    </row>
    <row r="11" spans="1:53" s="54" customFormat="1" ht="27.75" customHeight="1" x14ac:dyDescent="0.4">
      <c r="P11" s="1740" t="s">
        <v>424</v>
      </c>
      <c r="Q11" s="1740"/>
      <c r="R11" s="1740"/>
      <c r="S11" s="1740"/>
      <c r="T11" s="1740"/>
      <c r="U11" s="1740"/>
      <c r="V11" s="1740"/>
      <c r="W11" s="1740"/>
      <c r="X11" s="1740"/>
      <c r="Y11" s="1740"/>
      <c r="Z11" s="1740"/>
      <c r="AA11" s="1740"/>
      <c r="AB11" s="1740"/>
      <c r="AC11" s="1740"/>
      <c r="AD11" s="1740"/>
      <c r="AE11" s="1740"/>
      <c r="AF11" s="1740"/>
      <c r="AG11" s="1740"/>
      <c r="AH11" s="1740"/>
      <c r="AI11" s="1740"/>
      <c r="AJ11" s="1740"/>
      <c r="AK11" s="1740"/>
      <c r="AL11" s="1740"/>
      <c r="AM11" s="1740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</row>
    <row r="12" spans="1:53" s="54" customFormat="1" ht="27.75" customHeight="1" x14ac:dyDescent="0.4">
      <c r="P12" s="57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9"/>
      <c r="AM12" s="59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</row>
    <row r="13" spans="1:53" s="54" customFormat="1" ht="27.75" customHeight="1" x14ac:dyDescent="0.4"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9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pans="1:53" s="54" customFormat="1" ht="18.75" x14ac:dyDescent="0.3"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</row>
    <row r="15" spans="1:53" s="54" customFormat="1" ht="22.5" x14ac:dyDescent="0.3">
      <c r="A15" s="1741" t="s">
        <v>490</v>
      </c>
      <c r="B15" s="1741"/>
      <c r="C15" s="1741"/>
      <c r="D15" s="1741"/>
      <c r="E15" s="1741"/>
      <c r="F15" s="1741"/>
      <c r="G15" s="1741"/>
      <c r="H15" s="1741"/>
      <c r="I15" s="1741"/>
      <c r="J15" s="1741"/>
      <c r="K15" s="1741"/>
      <c r="L15" s="1741"/>
      <c r="M15" s="1741"/>
      <c r="N15" s="1741"/>
      <c r="O15" s="1741"/>
      <c r="P15" s="1741"/>
      <c r="Q15" s="1741"/>
      <c r="R15" s="1741"/>
      <c r="S15" s="1741"/>
      <c r="T15" s="1741"/>
      <c r="U15" s="1741"/>
      <c r="V15" s="1741"/>
      <c r="W15" s="1741"/>
      <c r="X15" s="1741"/>
      <c r="Y15" s="1741"/>
      <c r="Z15" s="1741"/>
      <c r="AA15" s="1741"/>
      <c r="AB15" s="1741"/>
      <c r="AC15" s="1741"/>
      <c r="AD15" s="1741"/>
      <c r="AE15" s="1741"/>
      <c r="AF15" s="1741"/>
      <c r="AG15" s="1741"/>
      <c r="AH15" s="1741"/>
      <c r="AI15" s="1741"/>
      <c r="AJ15" s="1741"/>
      <c r="AK15" s="1741"/>
      <c r="AL15" s="1741"/>
      <c r="AM15" s="1741"/>
      <c r="AN15" s="1741"/>
      <c r="AO15" s="1741"/>
      <c r="AP15" s="1741"/>
      <c r="AQ15" s="1741"/>
      <c r="AR15" s="1741"/>
      <c r="AS15" s="1741"/>
      <c r="AT15" s="1741"/>
      <c r="AU15" s="1741"/>
      <c r="AV15" s="1741"/>
      <c r="AW15" s="1741"/>
      <c r="AX15" s="1741"/>
      <c r="AY15" s="1741"/>
      <c r="AZ15" s="1741"/>
      <c r="BA15" s="1741"/>
    </row>
    <row r="16" spans="1:53" s="54" customFormat="1" ht="19.5" thickBot="1" x14ac:dyDescent="0.3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</row>
    <row r="17" spans="1:53" ht="18" customHeight="1" x14ac:dyDescent="0.25">
      <c r="A17" s="1759" t="s">
        <v>105</v>
      </c>
      <c r="B17" s="1752" t="s">
        <v>106</v>
      </c>
      <c r="C17" s="1753"/>
      <c r="D17" s="1753"/>
      <c r="E17" s="1754"/>
      <c r="F17" s="1752" t="s">
        <v>107</v>
      </c>
      <c r="G17" s="1753"/>
      <c r="H17" s="1753"/>
      <c r="I17" s="1754"/>
      <c r="J17" s="1749" t="s">
        <v>108</v>
      </c>
      <c r="K17" s="1750"/>
      <c r="L17" s="1750"/>
      <c r="M17" s="1750"/>
      <c r="N17" s="1749" t="s">
        <v>109</v>
      </c>
      <c r="O17" s="1750"/>
      <c r="P17" s="1750"/>
      <c r="Q17" s="1750"/>
      <c r="R17" s="1751"/>
      <c r="S17" s="1749" t="s">
        <v>110</v>
      </c>
      <c r="T17" s="1755"/>
      <c r="U17" s="1755"/>
      <c r="V17" s="1755"/>
      <c r="W17" s="1751"/>
      <c r="X17" s="1749" t="s">
        <v>111</v>
      </c>
      <c r="Y17" s="1750"/>
      <c r="Z17" s="1750"/>
      <c r="AA17" s="1751"/>
      <c r="AB17" s="1752" t="s">
        <v>112</v>
      </c>
      <c r="AC17" s="1753"/>
      <c r="AD17" s="1753"/>
      <c r="AE17" s="1754"/>
      <c r="AF17" s="1752" t="s">
        <v>113</v>
      </c>
      <c r="AG17" s="1753"/>
      <c r="AH17" s="1753"/>
      <c r="AI17" s="1754"/>
      <c r="AJ17" s="1749" t="s">
        <v>114</v>
      </c>
      <c r="AK17" s="1755"/>
      <c r="AL17" s="1755"/>
      <c r="AM17" s="1755"/>
      <c r="AN17" s="1751"/>
      <c r="AO17" s="1749" t="s">
        <v>115</v>
      </c>
      <c r="AP17" s="1750"/>
      <c r="AQ17" s="1750"/>
      <c r="AR17" s="1750"/>
      <c r="AS17" s="1756" t="s">
        <v>116</v>
      </c>
      <c r="AT17" s="1757"/>
      <c r="AU17" s="1757"/>
      <c r="AV17" s="1757"/>
      <c r="AW17" s="1758"/>
      <c r="AX17" s="1749" t="s">
        <v>117</v>
      </c>
      <c r="AY17" s="1750"/>
      <c r="AZ17" s="1750"/>
      <c r="BA17" s="1751"/>
    </row>
    <row r="18" spans="1:53" s="41" customFormat="1" ht="20.25" customHeight="1" thickBot="1" x14ac:dyDescent="0.3">
      <c r="A18" s="1760"/>
      <c r="B18" s="62">
        <v>1</v>
      </c>
      <c r="C18" s="63">
        <v>2</v>
      </c>
      <c r="D18" s="63">
        <v>3</v>
      </c>
      <c r="E18" s="64">
        <v>4</v>
      </c>
      <c r="F18" s="62">
        <v>5</v>
      </c>
      <c r="G18" s="63">
        <v>6</v>
      </c>
      <c r="H18" s="63">
        <v>7</v>
      </c>
      <c r="I18" s="64">
        <v>8</v>
      </c>
      <c r="J18" s="62">
        <v>9</v>
      </c>
      <c r="K18" s="63">
        <v>10</v>
      </c>
      <c r="L18" s="63">
        <v>11</v>
      </c>
      <c r="M18" s="65">
        <v>12</v>
      </c>
      <c r="N18" s="62">
        <v>13</v>
      </c>
      <c r="O18" s="63">
        <v>14</v>
      </c>
      <c r="P18" s="63">
        <v>15</v>
      </c>
      <c r="Q18" s="63">
        <v>16</v>
      </c>
      <c r="R18" s="64">
        <v>17</v>
      </c>
      <c r="S18" s="62">
        <v>18</v>
      </c>
      <c r="T18" s="63">
        <v>19</v>
      </c>
      <c r="U18" s="63">
        <v>20</v>
      </c>
      <c r="V18" s="63">
        <v>21</v>
      </c>
      <c r="W18" s="64">
        <v>22</v>
      </c>
      <c r="X18" s="62">
        <v>23</v>
      </c>
      <c r="Y18" s="63">
        <v>24</v>
      </c>
      <c r="Z18" s="63">
        <v>25</v>
      </c>
      <c r="AA18" s="64">
        <v>26</v>
      </c>
      <c r="AB18" s="62">
        <v>27</v>
      </c>
      <c r="AC18" s="63">
        <v>28</v>
      </c>
      <c r="AD18" s="63">
        <v>29</v>
      </c>
      <c r="AE18" s="64">
        <v>30</v>
      </c>
      <c r="AF18" s="62">
        <v>31</v>
      </c>
      <c r="AG18" s="63">
        <v>32</v>
      </c>
      <c r="AH18" s="63">
        <v>33</v>
      </c>
      <c r="AI18" s="64">
        <v>34</v>
      </c>
      <c r="AJ18" s="62">
        <v>35</v>
      </c>
      <c r="AK18" s="63">
        <v>36</v>
      </c>
      <c r="AL18" s="63">
        <v>37</v>
      </c>
      <c r="AM18" s="63">
        <v>38</v>
      </c>
      <c r="AN18" s="64">
        <v>39</v>
      </c>
      <c r="AO18" s="62">
        <v>40</v>
      </c>
      <c r="AP18" s="63">
        <v>41</v>
      </c>
      <c r="AQ18" s="63">
        <v>42</v>
      </c>
      <c r="AR18" s="65">
        <v>43</v>
      </c>
      <c r="AS18" s="62">
        <v>44</v>
      </c>
      <c r="AT18" s="63">
        <v>45</v>
      </c>
      <c r="AU18" s="63">
        <v>46</v>
      </c>
      <c r="AV18" s="63">
        <v>47</v>
      </c>
      <c r="AW18" s="64">
        <v>48</v>
      </c>
      <c r="AX18" s="62">
        <v>49</v>
      </c>
      <c r="AY18" s="63">
        <v>50</v>
      </c>
      <c r="AZ18" s="63">
        <v>51</v>
      </c>
      <c r="BA18" s="64">
        <v>52</v>
      </c>
    </row>
    <row r="19" spans="1:53" ht="20.100000000000001" customHeight="1" x14ac:dyDescent="0.3">
      <c r="A19" s="66">
        <v>1</v>
      </c>
      <c r="B19" s="67" t="s">
        <v>118</v>
      </c>
      <c r="C19" s="68" t="s">
        <v>118</v>
      </c>
      <c r="D19" s="68" t="s">
        <v>118</v>
      </c>
      <c r="E19" s="69" t="s">
        <v>118</v>
      </c>
      <c r="F19" s="67" t="s">
        <v>118</v>
      </c>
      <c r="G19" s="68" t="s">
        <v>118</v>
      </c>
      <c r="H19" s="68" t="s">
        <v>118</v>
      </c>
      <c r="I19" s="69" t="s">
        <v>118</v>
      </c>
      <c r="J19" s="67" t="s">
        <v>118</v>
      </c>
      <c r="K19" s="68" t="s">
        <v>118</v>
      </c>
      <c r="L19" s="68" t="s">
        <v>118</v>
      </c>
      <c r="M19" s="69" t="s">
        <v>118</v>
      </c>
      <c r="N19" s="67" t="s">
        <v>118</v>
      </c>
      <c r="O19" s="68" t="s">
        <v>118</v>
      </c>
      <c r="P19" s="68" t="s">
        <v>118</v>
      </c>
      <c r="Q19" s="68" t="s">
        <v>119</v>
      </c>
      <c r="R19" s="69" t="s">
        <v>119</v>
      </c>
      <c r="S19" s="67" t="s">
        <v>120</v>
      </c>
      <c r="T19" s="68" t="s">
        <v>423</v>
      </c>
      <c r="U19" s="68" t="s">
        <v>118</v>
      </c>
      <c r="V19" s="68" t="s">
        <v>118</v>
      </c>
      <c r="W19" s="69" t="s">
        <v>118</v>
      </c>
      <c r="X19" s="67" t="s">
        <v>118</v>
      </c>
      <c r="Y19" s="68" t="s">
        <v>118</v>
      </c>
      <c r="Z19" s="68" t="s">
        <v>118</v>
      </c>
      <c r="AA19" s="69" t="s">
        <v>118</v>
      </c>
      <c r="AB19" s="67" t="s">
        <v>118</v>
      </c>
      <c r="AC19" s="68" t="s">
        <v>402</v>
      </c>
      <c r="AD19" s="68" t="s">
        <v>120</v>
      </c>
      <c r="AE19" s="68" t="s">
        <v>120</v>
      </c>
      <c r="AF19" s="68" t="s">
        <v>120</v>
      </c>
      <c r="AG19" s="68" t="s">
        <v>118</v>
      </c>
      <c r="AH19" s="68" t="s">
        <v>118</v>
      </c>
      <c r="AI19" s="69" t="s">
        <v>118</v>
      </c>
      <c r="AJ19" s="68" t="s">
        <v>118</v>
      </c>
      <c r="AK19" s="68" t="s">
        <v>118</v>
      </c>
      <c r="AL19" s="68" t="s">
        <v>118</v>
      </c>
      <c r="AM19" s="68" t="s">
        <v>118</v>
      </c>
      <c r="AN19" s="69" t="s">
        <v>118</v>
      </c>
      <c r="AO19" s="67" t="s">
        <v>118</v>
      </c>
      <c r="AP19" s="68" t="s">
        <v>119</v>
      </c>
      <c r="AQ19" s="68" t="s">
        <v>119</v>
      </c>
      <c r="AR19" s="69" t="s">
        <v>120</v>
      </c>
      <c r="AS19" s="67" t="s">
        <v>120</v>
      </c>
      <c r="AT19" s="68" t="s">
        <v>120</v>
      </c>
      <c r="AU19" s="68" t="s">
        <v>120</v>
      </c>
      <c r="AV19" s="68" t="s">
        <v>120</v>
      </c>
      <c r="AW19" s="69" t="s">
        <v>120</v>
      </c>
      <c r="AX19" s="70" t="s">
        <v>120</v>
      </c>
      <c r="AY19" s="68" t="s">
        <v>120</v>
      </c>
      <c r="AZ19" s="68" t="s">
        <v>120</v>
      </c>
      <c r="BA19" s="69" t="s">
        <v>120</v>
      </c>
    </row>
    <row r="20" spans="1:53" ht="20.100000000000001" customHeight="1" thickBot="1" x14ac:dyDescent="0.35">
      <c r="A20" s="71">
        <v>2</v>
      </c>
      <c r="B20" s="72" t="s">
        <v>118</v>
      </c>
      <c r="C20" s="73" t="s">
        <v>118</v>
      </c>
      <c r="D20" s="73" t="s">
        <v>118</v>
      </c>
      <c r="E20" s="74" t="s">
        <v>118</v>
      </c>
      <c r="F20" s="72" t="s">
        <v>118</v>
      </c>
      <c r="G20" s="73" t="s">
        <v>118</v>
      </c>
      <c r="H20" s="73" t="s">
        <v>118</v>
      </c>
      <c r="I20" s="74" t="s">
        <v>118</v>
      </c>
      <c r="J20" s="72" t="s">
        <v>118</v>
      </c>
      <c r="K20" s="73" t="s">
        <v>118</v>
      </c>
      <c r="L20" s="73" t="s">
        <v>118</v>
      </c>
      <c r="M20" s="74" t="s">
        <v>118</v>
      </c>
      <c r="N20" s="72" t="s">
        <v>118</v>
      </c>
      <c r="O20" s="73" t="s">
        <v>118</v>
      </c>
      <c r="P20" s="73" t="s">
        <v>118</v>
      </c>
      <c r="Q20" s="73" t="s">
        <v>119</v>
      </c>
      <c r="R20" s="74" t="s">
        <v>119</v>
      </c>
      <c r="S20" s="72" t="s">
        <v>120</v>
      </c>
      <c r="T20" s="73" t="s">
        <v>423</v>
      </c>
      <c r="U20" s="73" t="s">
        <v>118</v>
      </c>
      <c r="V20" s="73" t="s">
        <v>118</v>
      </c>
      <c r="W20" s="74" t="s">
        <v>118</v>
      </c>
      <c r="X20" s="72" t="s">
        <v>118</v>
      </c>
      <c r="Y20" s="73" t="s">
        <v>118</v>
      </c>
      <c r="Z20" s="73" t="s">
        <v>118</v>
      </c>
      <c r="AA20" s="75" t="s">
        <v>118</v>
      </c>
      <c r="AB20" s="72" t="s">
        <v>118</v>
      </c>
      <c r="AC20" s="73" t="s">
        <v>118</v>
      </c>
      <c r="AD20" s="73" t="s">
        <v>118</v>
      </c>
      <c r="AE20" s="75" t="s">
        <v>118</v>
      </c>
      <c r="AF20" s="72" t="s">
        <v>118</v>
      </c>
      <c r="AG20" s="73" t="s">
        <v>119</v>
      </c>
      <c r="AH20" s="73" t="s">
        <v>119</v>
      </c>
      <c r="AI20" s="1178" t="s">
        <v>120</v>
      </c>
      <c r="AJ20" s="1179" t="s">
        <v>13</v>
      </c>
      <c r="AK20" s="73" t="s">
        <v>13</v>
      </c>
      <c r="AL20" s="73" t="s">
        <v>13</v>
      </c>
      <c r="AM20" s="73" t="s">
        <v>13</v>
      </c>
      <c r="AN20" s="74" t="s">
        <v>121</v>
      </c>
      <c r="AO20" s="72" t="s">
        <v>121</v>
      </c>
      <c r="AP20" s="73" t="s">
        <v>122</v>
      </c>
      <c r="AQ20" s="73" t="s">
        <v>122</v>
      </c>
      <c r="AR20" s="74"/>
      <c r="AS20" s="76"/>
      <c r="AT20" s="77"/>
      <c r="AU20" s="73"/>
      <c r="AV20" s="73"/>
      <c r="AW20" s="74"/>
      <c r="AX20" s="78"/>
      <c r="AY20" s="73"/>
      <c r="AZ20" s="73"/>
      <c r="BA20" s="74"/>
    </row>
    <row r="21" spans="1:53" ht="19.5" customHeight="1" x14ac:dyDescent="0.3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1"/>
      <c r="AG21" s="81"/>
      <c r="AH21" s="81"/>
      <c r="AI21" s="81"/>
      <c r="AJ21" s="80"/>
      <c r="AK21" s="80"/>
      <c r="AL21" s="80"/>
      <c r="AM21" s="80"/>
      <c r="AN21" s="80"/>
      <c r="AO21" s="80"/>
      <c r="AP21" s="80"/>
      <c r="AQ21" s="80"/>
      <c r="AR21" s="80"/>
      <c r="AS21" s="82"/>
      <c r="AT21" s="83"/>
      <c r="AU21" s="83"/>
      <c r="AV21" s="83"/>
      <c r="AW21" s="83"/>
      <c r="AX21" s="83"/>
      <c r="AY21" s="83"/>
      <c r="AZ21" s="83"/>
      <c r="BA21" s="83"/>
    </row>
    <row r="22" spans="1:53" ht="19.5" customHeight="1" x14ac:dyDescent="0.3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1"/>
      <c r="AG22" s="81"/>
      <c r="AH22" s="81"/>
      <c r="AI22" s="81"/>
      <c r="AJ22" s="80"/>
      <c r="AK22" s="80"/>
      <c r="AL22" s="80"/>
      <c r="AM22" s="80"/>
      <c r="AN22" s="80"/>
      <c r="AO22" s="80"/>
      <c r="AP22" s="80"/>
      <c r="AQ22" s="80"/>
      <c r="AR22" s="80"/>
      <c r="AS22" s="82"/>
      <c r="AT22" s="83"/>
      <c r="AU22" s="83"/>
      <c r="AV22" s="83"/>
      <c r="AW22" s="83"/>
      <c r="AX22" s="83"/>
      <c r="AY22" s="83"/>
      <c r="AZ22" s="83"/>
      <c r="BA22" s="83"/>
    </row>
    <row r="23" spans="1:53" ht="19.5" customHeight="1" x14ac:dyDescent="0.3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1"/>
      <c r="AG23" s="81"/>
      <c r="AH23" s="81"/>
      <c r="AI23" s="81"/>
      <c r="AJ23" s="80"/>
      <c r="AK23" s="80"/>
      <c r="AL23" s="80"/>
      <c r="AM23" s="80"/>
      <c r="AN23" s="80"/>
      <c r="AO23" s="80"/>
      <c r="AP23" s="80"/>
      <c r="AQ23" s="80"/>
      <c r="AR23" s="80"/>
      <c r="AS23" s="82"/>
      <c r="AT23" s="83"/>
      <c r="AU23" s="83"/>
      <c r="AV23" s="83"/>
      <c r="AW23" s="83"/>
      <c r="AX23" s="83"/>
      <c r="AY23" s="83"/>
      <c r="AZ23" s="83"/>
      <c r="BA23" s="83"/>
    </row>
    <row r="24" spans="1:53" ht="20.100000000000001" customHeight="1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 t="s">
        <v>123</v>
      </c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</row>
    <row r="25" spans="1:53" s="84" customFormat="1" ht="21" customHeight="1" x14ac:dyDescent="0.3">
      <c r="A25" s="1697" t="s">
        <v>491</v>
      </c>
      <c r="B25" s="1697"/>
      <c r="C25" s="1697"/>
      <c r="D25" s="1697"/>
      <c r="E25" s="1697"/>
      <c r="F25" s="1697"/>
      <c r="G25" s="1697"/>
      <c r="H25" s="1697"/>
      <c r="I25" s="1697"/>
      <c r="J25" s="1698"/>
      <c r="K25" s="1698"/>
      <c r="L25" s="1698"/>
      <c r="M25" s="1698"/>
      <c r="N25" s="1698"/>
      <c r="O25" s="1698"/>
      <c r="P25" s="1698"/>
      <c r="Q25" s="1698"/>
      <c r="R25" s="1698"/>
      <c r="S25" s="1698"/>
      <c r="T25" s="1698"/>
      <c r="U25" s="1698"/>
      <c r="V25" s="1698"/>
      <c r="W25" s="1698"/>
      <c r="X25" s="1698"/>
      <c r="Y25" s="1698"/>
      <c r="Z25" s="1698"/>
      <c r="AA25" s="1698"/>
      <c r="AB25" s="1698"/>
      <c r="AC25" s="1698"/>
      <c r="AD25" s="1698"/>
      <c r="AE25" s="1698"/>
      <c r="AF25" s="1698"/>
      <c r="AG25" s="1698"/>
      <c r="AH25" s="1698"/>
      <c r="AI25" s="1698"/>
      <c r="AJ25" s="1698"/>
      <c r="AK25" s="1698"/>
      <c r="AL25" s="1698"/>
      <c r="AM25" s="1698"/>
      <c r="AN25" s="1698"/>
      <c r="AO25" s="1698"/>
      <c r="AP25" s="1698"/>
      <c r="AQ25" s="1698"/>
      <c r="AR25" s="1698"/>
      <c r="AS25" s="1698"/>
      <c r="AT25" s="1698"/>
      <c r="AU25" s="1698"/>
      <c r="AV25" s="85"/>
      <c r="AW25" s="85"/>
      <c r="AX25" s="85"/>
      <c r="AY25" s="85"/>
      <c r="AZ25" s="85"/>
      <c r="BA25" s="49"/>
    </row>
    <row r="26" spans="1:53" x14ac:dyDescent="0.25">
      <c r="AV26" s="85"/>
      <c r="AW26" s="85"/>
      <c r="AX26" s="85"/>
      <c r="AY26" s="85"/>
      <c r="AZ26" s="85"/>
    </row>
    <row r="27" spans="1:53" ht="21.75" customHeight="1" x14ac:dyDescent="0.3">
      <c r="A27" s="86" t="s">
        <v>124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1699" t="s">
        <v>125</v>
      </c>
      <c r="AB27" s="1699"/>
      <c r="AC27" s="1699"/>
      <c r="AD27" s="1699"/>
      <c r="AE27" s="1699"/>
      <c r="AF27" s="1699"/>
      <c r="AG27" s="1699"/>
      <c r="AH27" s="1699"/>
      <c r="AI27" s="1699"/>
      <c r="AJ27" s="1699"/>
      <c r="AK27" s="1699"/>
      <c r="AL27" s="1699"/>
      <c r="AM27" s="1699"/>
      <c r="AN27" s="86"/>
      <c r="AO27" s="1699" t="s">
        <v>126</v>
      </c>
      <c r="AP27" s="1699"/>
      <c r="AQ27" s="1699"/>
      <c r="AR27" s="1699"/>
      <c r="AS27" s="1699"/>
      <c r="AT27" s="1699"/>
      <c r="AU27" s="1699"/>
      <c r="AV27" s="1699"/>
      <c r="AW27" s="1699"/>
      <c r="AX27" s="1699"/>
      <c r="AY27" s="1699"/>
      <c r="AZ27" s="1699"/>
      <c r="BA27" s="1699"/>
    </row>
    <row r="28" spans="1:53" ht="11.25" customHeight="1" x14ac:dyDescent="0.3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54"/>
    </row>
    <row r="29" spans="1:53" ht="22.5" customHeight="1" x14ac:dyDescent="0.25">
      <c r="A29" s="1700" t="s">
        <v>105</v>
      </c>
      <c r="B29" s="1701"/>
      <c r="C29" s="1706" t="s">
        <v>127</v>
      </c>
      <c r="D29" s="1707"/>
      <c r="E29" s="1707"/>
      <c r="F29" s="1701"/>
      <c r="G29" s="1710" t="s">
        <v>128</v>
      </c>
      <c r="H29" s="1711"/>
      <c r="I29" s="1712"/>
      <c r="J29" s="1719" t="s">
        <v>129</v>
      </c>
      <c r="K29" s="1707"/>
      <c r="L29" s="1707"/>
      <c r="M29" s="1701"/>
      <c r="N29" s="1720" t="s">
        <v>130</v>
      </c>
      <c r="O29" s="1721"/>
      <c r="P29" s="1722"/>
      <c r="Q29" s="1719" t="s">
        <v>492</v>
      </c>
      <c r="R29" s="1729"/>
      <c r="S29" s="1730"/>
      <c r="T29" s="1719" t="s">
        <v>131</v>
      </c>
      <c r="U29" s="1707"/>
      <c r="V29" s="1701"/>
      <c r="W29" s="1719" t="s">
        <v>132</v>
      </c>
      <c r="X29" s="1707"/>
      <c r="Y29" s="1701"/>
      <c r="Z29" s="83"/>
      <c r="AA29" s="1666" t="s">
        <v>133</v>
      </c>
      <c r="AB29" s="1666"/>
      <c r="AC29" s="1666"/>
      <c r="AD29" s="1666"/>
      <c r="AE29" s="1666"/>
      <c r="AF29" s="1666"/>
      <c r="AG29" s="1666"/>
      <c r="AH29" s="1667" t="s">
        <v>134</v>
      </c>
      <c r="AI29" s="1667"/>
      <c r="AJ29" s="1667"/>
      <c r="AK29" s="1668" t="s">
        <v>135</v>
      </c>
      <c r="AL29" s="1668"/>
      <c r="AM29" s="1668"/>
      <c r="AN29" s="90"/>
      <c r="AO29" s="1668" t="s">
        <v>494</v>
      </c>
      <c r="AP29" s="1669"/>
      <c r="AQ29" s="1669"/>
      <c r="AR29" s="1669"/>
      <c r="AS29" s="1720" t="s">
        <v>493</v>
      </c>
      <c r="AT29" s="1721"/>
      <c r="AU29" s="1721"/>
      <c r="AV29" s="1721"/>
      <c r="AW29" s="1722"/>
      <c r="AX29" s="1667" t="s">
        <v>134</v>
      </c>
      <c r="AY29" s="1667"/>
      <c r="AZ29" s="1667"/>
      <c r="BA29" s="1736"/>
    </row>
    <row r="30" spans="1:53" ht="15.75" customHeight="1" x14ac:dyDescent="0.25">
      <c r="A30" s="1702"/>
      <c r="B30" s="1703"/>
      <c r="C30" s="1702"/>
      <c r="D30" s="1708"/>
      <c r="E30" s="1708"/>
      <c r="F30" s="1703"/>
      <c r="G30" s="1713"/>
      <c r="H30" s="1714"/>
      <c r="I30" s="1715"/>
      <c r="J30" s="1702"/>
      <c r="K30" s="1708"/>
      <c r="L30" s="1708"/>
      <c r="M30" s="1703"/>
      <c r="N30" s="1723"/>
      <c r="O30" s="1724"/>
      <c r="P30" s="1725"/>
      <c r="Q30" s="1731"/>
      <c r="R30" s="1698"/>
      <c r="S30" s="1732"/>
      <c r="T30" s="1702"/>
      <c r="U30" s="1708"/>
      <c r="V30" s="1703"/>
      <c r="W30" s="1702"/>
      <c r="X30" s="1708"/>
      <c r="Y30" s="1703"/>
      <c r="Z30" s="83"/>
      <c r="AA30" s="1666"/>
      <c r="AB30" s="1666"/>
      <c r="AC30" s="1666"/>
      <c r="AD30" s="1666"/>
      <c r="AE30" s="1666"/>
      <c r="AF30" s="1666"/>
      <c r="AG30" s="1666"/>
      <c r="AH30" s="1667"/>
      <c r="AI30" s="1667"/>
      <c r="AJ30" s="1667"/>
      <c r="AK30" s="1668"/>
      <c r="AL30" s="1668"/>
      <c r="AM30" s="1668"/>
      <c r="AN30" s="90"/>
      <c r="AO30" s="1669"/>
      <c r="AP30" s="1669"/>
      <c r="AQ30" s="1669"/>
      <c r="AR30" s="1669"/>
      <c r="AS30" s="1723"/>
      <c r="AT30" s="1724"/>
      <c r="AU30" s="1724"/>
      <c r="AV30" s="1724"/>
      <c r="AW30" s="1725"/>
      <c r="AX30" s="1667"/>
      <c r="AY30" s="1667"/>
      <c r="AZ30" s="1667"/>
      <c r="BA30" s="1736"/>
    </row>
    <row r="31" spans="1:53" ht="42" customHeight="1" x14ac:dyDescent="0.25">
      <c r="A31" s="1704"/>
      <c r="B31" s="1705"/>
      <c r="C31" s="1704"/>
      <c r="D31" s="1709"/>
      <c r="E31" s="1709"/>
      <c r="F31" s="1705"/>
      <c r="G31" s="1716"/>
      <c r="H31" s="1717"/>
      <c r="I31" s="1718"/>
      <c r="J31" s="1704"/>
      <c r="K31" s="1709"/>
      <c r="L31" s="1709"/>
      <c r="M31" s="1705"/>
      <c r="N31" s="1726"/>
      <c r="O31" s="1727"/>
      <c r="P31" s="1728"/>
      <c r="Q31" s="1733"/>
      <c r="R31" s="1734"/>
      <c r="S31" s="1735"/>
      <c r="T31" s="1704"/>
      <c r="U31" s="1709"/>
      <c r="V31" s="1705"/>
      <c r="W31" s="1704"/>
      <c r="X31" s="1709"/>
      <c r="Y31" s="1705"/>
      <c r="Z31" s="83"/>
      <c r="AA31" s="1666"/>
      <c r="AB31" s="1666"/>
      <c r="AC31" s="1666"/>
      <c r="AD31" s="1666"/>
      <c r="AE31" s="1666"/>
      <c r="AF31" s="1666"/>
      <c r="AG31" s="1666"/>
      <c r="AH31" s="1667"/>
      <c r="AI31" s="1667"/>
      <c r="AJ31" s="1667"/>
      <c r="AK31" s="1668"/>
      <c r="AL31" s="1668"/>
      <c r="AM31" s="1668"/>
      <c r="AN31" s="90"/>
      <c r="AO31" s="1669"/>
      <c r="AP31" s="1669"/>
      <c r="AQ31" s="1669"/>
      <c r="AR31" s="1669"/>
      <c r="AS31" s="1723"/>
      <c r="AT31" s="1724"/>
      <c r="AU31" s="1724"/>
      <c r="AV31" s="1724"/>
      <c r="AW31" s="1725"/>
      <c r="AX31" s="1667"/>
      <c r="AY31" s="1667"/>
      <c r="AZ31" s="1667"/>
      <c r="BA31" s="1736"/>
    </row>
    <row r="32" spans="1:53" ht="26.25" customHeight="1" x14ac:dyDescent="0.3">
      <c r="A32" s="1737">
        <v>1</v>
      </c>
      <c r="B32" s="1738"/>
      <c r="C32" s="1656">
        <f>COUNTIF($B19:$AO19,$B$19)</f>
        <v>32</v>
      </c>
      <c r="D32" s="1661"/>
      <c r="E32" s="1661"/>
      <c r="F32" s="1662"/>
      <c r="G32" s="1656">
        <v>5</v>
      </c>
      <c r="H32" s="1661"/>
      <c r="I32" s="1662"/>
      <c r="J32" s="1656"/>
      <c r="K32" s="1661"/>
      <c r="L32" s="1661"/>
      <c r="M32" s="1662"/>
      <c r="N32" s="1656"/>
      <c r="O32" s="1661"/>
      <c r="P32" s="1662"/>
      <c r="Q32" s="1665"/>
      <c r="R32" s="1653"/>
      <c r="S32" s="1654"/>
      <c r="T32" s="1656">
        <v>14</v>
      </c>
      <c r="U32" s="1657"/>
      <c r="V32" s="1739"/>
      <c r="W32" s="1656">
        <f>C32+G32+J32+N32+Q32+T32</f>
        <v>51</v>
      </c>
      <c r="X32" s="1657"/>
      <c r="Y32" s="1658"/>
      <c r="Z32" s="83"/>
      <c r="AA32" s="1663"/>
      <c r="AB32" s="1663"/>
      <c r="AC32" s="1663"/>
      <c r="AD32" s="1663"/>
      <c r="AE32" s="1663"/>
      <c r="AF32" s="1663"/>
      <c r="AG32" s="1663"/>
      <c r="AH32" s="1664"/>
      <c r="AI32" s="1664"/>
      <c r="AJ32" s="1664"/>
      <c r="AK32" s="1664"/>
      <c r="AL32" s="1664"/>
      <c r="AM32" s="1664"/>
      <c r="AN32" s="90"/>
      <c r="AO32" s="1669"/>
      <c r="AP32" s="1669"/>
      <c r="AQ32" s="1669"/>
      <c r="AR32" s="1669"/>
      <c r="AS32" s="1726"/>
      <c r="AT32" s="1727"/>
      <c r="AU32" s="1727"/>
      <c r="AV32" s="1727"/>
      <c r="AW32" s="1728"/>
      <c r="AX32" s="1667"/>
      <c r="AY32" s="1667"/>
      <c r="AZ32" s="1667"/>
      <c r="BA32" s="1736"/>
    </row>
    <row r="33" spans="1:53" ht="27" customHeight="1" x14ac:dyDescent="0.3">
      <c r="A33" s="1659">
        <v>2</v>
      </c>
      <c r="B33" s="1660"/>
      <c r="C33" s="1656">
        <v>28</v>
      </c>
      <c r="D33" s="1661"/>
      <c r="E33" s="1661"/>
      <c r="F33" s="1662"/>
      <c r="G33" s="1647">
        <v>4</v>
      </c>
      <c r="H33" s="1650"/>
      <c r="I33" s="1651"/>
      <c r="J33" s="1647">
        <v>4</v>
      </c>
      <c r="K33" s="1650"/>
      <c r="L33" s="1650"/>
      <c r="M33" s="1651"/>
      <c r="N33" s="1647">
        <v>2</v>
      </c>
      <c r="O33" s="1650"/>
      <c r="P33" s="1651"/>
      <c r="Q33" s="1652">
        <v>2</v>
      </c>
      <c r="R33" s="1653"/>
      <c r="S33" s="1654"/>
      <c r="T33" s="1647">
        <v>2</v>
      </c>
      <c r="U33" s="1648"/>
      <c r="V33" s="1649"/>
      <c r="W33" s="1656">
        <f>C33+G33+J33+N33+Q33+T33</f>
        <v>42</v>
      </c>
      <c r="X33" s="1657"/>
      <c r="Y33" s="1658"/>
      <c r="Z33" s="83"/>
      <c r="AA33" s="1670" t="s">
        <v>136</v>
      </c>
      <c r="AB33" s="1670"/>
      <c r="AC33" s="1670"/>
      <c r="AD33" s="1670"/>
      <c r="AE33" s="1670"/>
      <c r="AF33" s="1670"/>
      <c r="AG33" s="1670"/>
      <c r="AH33" s="1664">
        <v>4</v>
      </c>
      <c r="AI33" s="1664"/>
      <c r="AJ33" s="1664"/>
      <c r="AK33" s="1664">
        <v>4</v>
      </c>
      <c r="AL33" s="1664"/>
      <c r="AM33" s="1664"/>
      <c r="AN33" s="90"/>
      <c r="AO33" s="1671">
        <v>1</v>
      </c>
      <c r="AP33" s="1672"/>
      <c r="AQ33" s="1672"/>
      <c r="AR33" s="1673"/>
      <c r="AS33" s="1695" t="s">
        <v>460</v>
      </c>
      <c r="AT33" s="1695"/>
      <c r="AU33" s="1695"/>
      <c r="AV33" s="1695"/>
      <c r="AW33" s="1695"/>
      <c r="AX33" s="1696">
        <v>4</v>
      </c>
      <c r="AY33" s="1696"/>
      <c r="AZ33" s="1696"/>
      <c r="BA33" s="1696"/>
    </row>
    <row r="34" spans="1:53" ht="21.75" customHeight="1" x14ac:dyDescent="0.3">
      <c r="A34" s="1659"/>
      <c r="B34" s="1660"/>
      <c r="C34" s="1656"/>
      <c r="D34" s="1661"/>
      <c r="E34" s="1661"/>
      <c r="F34" s="1662"/>
      <c r="G34" s="1647"/>
      <c r="H34" s="1650"/>
      <c r="I34" s="1651"/>
      <c r="J34" s="1647"/>
      <c r="K34" s="1650"/>
      <c r="L34" s="1650"/>
      <c r="M34" s="1651"/>
      <c r="N34" s="1647"/>
      <c r="O34" s="1650"/>
      <c r="P34" s="1651"/>
      <c r="Q34" s="1665"/>
      <c r="R34" s="1653"/>
      <c r="S34" s="1654"/>
      <c r="T34" s="1647"/>
      <c r="U34" s="1648"/>
      <c r="V34" s="1649"/>
      <c r="W34" s="1656"/>
      <c r="X34" s="1657"/>
      <c r="Y34" s="1658"/>
      <c r="Z34" s="83"/>
      <c r="AA34" s="1670"/>
      <c r="AB34" s="1670"/>
      <c r="AC34" s="1670"/>
      <c r="AD34" s="1670"/>
      <c r="AE34" s="1670"/>
      <c r="AF34" s="1670"/>
      <c r="AG34" s="1670"/>
      <c r="AH34" s="1664"/>
      <c r="AI34" s="1664"/>
      <c r="AJ34" s="1664"/>
      <c r="AK34" s="1664"/>
      <c r="AL34" s="1664"/>
      <c r="AM34" s="1664"/>
      <c r="AN34" s="90"/>
      <c r="AO34" s="1674"/>
      <c r="AP34" s="1675"/>
      <c r="AQ34" s="1675"/>
      <c r="AR34" s="1676"/>
      <c r="AS34" s="1695"/>
      <c r="AT34" s="1695"/>
      <c r="AU34" s="1695"/>
      <c r="AV34" s="1695"/>
      <c r="AW34" s="1695"/>
      <c r="AX34" s="1696"/>
      <c r="AY34" s="1696"/>
      <c r="AZ34" s="1696"/>
      <c r="BA34" s="1696"/>
    </row>
    <row r="35" spans="1:53" ht="25.5" customHeight="1" x14ac:dyDescent="0.3">
      <c r="A35" s="1659"/>
      <c r="B35" s="1660"/>
      <c r="C35" s="1656"/>
      <c r="D35" s="1661"/>
      <c r="E35" s="1661"/>
      <c r="F35" s="1662"/>
      <c r="G35" s="1647"/>
      <c r="H35" s="1650"/>
      <c r="I35" s="1651"/>
      <c r="J35" s="1647"/>
      <c r="K35" s="1650"/>
      <c r="L35" s="1650"/>
      <c r="M35" s="1651"/>
      <c r="N35" s="1647"/>
      <c r="O35" s="1650"/>
      <c r="P35" s="1651"/>
      <c r="Q35" s="1652"/>
      <c r="R35" s="1653"/>
      <c r="S35" s="1654"/>
      <c r="T35" s="1655"/>
      <c r="U35" s="1648"/>
      <c r="V35" s="1649"/>
      <c r="W35" s="1656"/>
      <c r="X35" s="1657"/>
      <c r="Y35" s="1658"/>
      <c r="Z35" s="83"/>
      <c r="AA35" s="1663" t="s">
        <v>43</v>
      </c>
      <c r="AB35" s="1663"/>
      <c r="AC35" s="1663"/>
      <c r="AD35" s="1663"/>
      <c r="AE35" s="1663"/>
      <c r="AF35" s="1663"/>
      <c r="AG35" s="1663"/>
      <c r="AH35" s="1664">
        <v>4</v>
      </c>
      <c r="AI35" s="1664"/>
      <c r="AJ35" s="1664"/>
      <c r="AK35" s="1664">
        <v>2</v>
      </c>
      <c r="AL35" s="1664"/>
      <c r="AM35" s="1664"/>
      <c r="AN35" s="91"/>
      <c r="AO35" s="1674"/>
      <c r="AP35" s="1675"/>
      <c r="AQ35" s="1675"/>
      <c r="AR35" s="1676"/>
      <c r="AS35" s="1695"/>
      <c r="AT35" s="1695"/>
      <c r="AU35" s="1695"/>
      <c r="AV35" s="1695"/>
      <c r="AW35" s="1695"/>
      <c r="AX35" s="1696"/>
      <c r="AY35" s="1696"/>
      <c r="AZ35" s="1696"/>
      <c r="BA35" s="1696"/>
    </row>
    <row r="36" spans="1:53" ht="34.5" customHeight="1" x14ac:dyDescent="0.25">
      <c r="A36" s="1680" t="s">
        <v>22</v>
      </c>
      <c r="B36" s="1681"/>
      <c r="C36" s="1682">
        <f>SUM(C32:F35)</f>
        <v>60</v>
      </c>
      <c r="D36" s="1683"/>
      <c r="E36" s="1683"/>
      <c r="F36" s="1684"/>
      <c r="G36" s="1685">
        <f>SUM(G32:I35)</f>
        <v>9</v>
      </c>
      <c r="H36" s="1686"/>
      <c r="I36" s="1681"/>
      <c r="J36" s="1687">
        <f>SUM(J32:M35)</f>
        <v>4</v>
      </c>
      <c r="K36" s="1688"/>
      <c r="L36" s="1688"/>
      <c r="M36" s="1689"/>
      <c r="N36" s="1687">
        <f>SUM(N32:P35)</f>
        <v>2</v>
      </c>
      <c r="O36" s="1688"/>
      <c r="P36" s="1689"/>
      <c r="Q36" s="1690">
        <f>SUM(Q32:S35)</f>
        <v>2</v>
      </c>
      <c r="R36" s="1691"/>
      <c r="S36" s="1692"/>
      <c r="T36" s="1685">
        <f>SUM(T32:V35)</f>
        <v>16</v>
      </c>
      <c r="U36" s="1693"/>
      <c r="V36" s="1694"/>
      <c r="W36" s="1685">
        <f>SUM(W32:Y35)</f>
        <v>93</v>
      </c>
      <c r="X36" s="1693"/>
      <c r="Y36" s="1694"/>
      <c r="Z36" s="83"/>
      <c r="AA36" s="1663"/>
      <c r="AB36" s="1663"/>
      <c r="AC36" s="1663"/>
      <c r="AD36" s="1663"/>
      <c r="AE36" s="1663"/>
      <c r="AF36" s="1663"/>
      <c r="AG36" s="1663"/>
      <c r="AH36" s="1664"/>
      <c r="AI36" s="1664"/>
      <c r="AJ36" s="1664"/>
      <c r="AK36" s="1664"/>
      <c r="AL36" s="1664"/>
      <c r="AM36" s="1664"/>
      <c r="AN36" s="92"/>
      <c r="AO36" s="1677"/>
      <c r="AP36" s="1678"/>
      <c r="AQ36" s="1678"/>
      <c r="AR36" s="1679"/>
      <c r="AS36" s="1695"/>
      <c r="AT36" s="1695"/>
      <c r="AU36" s="1695"/>
      <c r="AV36" s="1695"/>
      <c r="AW36" s="1695"/>
      <c r="AX36" s="1696"/>
      <c r="AY36" s="1696"/>
      <c r="AZ36" s="1696"/>
      <c r="BA36" s="1696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tabSelected="1" view="pageBreakPreview" zoomScale="75" zoomScaleNormal="85" zoomScaleSheetLayoutView="75" workbookViewId="0">
      <selection activeCell="D11" sqref="D11"/>
    </sheetView>
  </sheetViews>
  <sheetFormatPr defaultRowHeight="15.75" x14ac:dyDescent="0.25"/>
  <cols>
    <col min="1" max="1" width="11.28515625" style="1050" customWidth="1"/>
    <col min="2" max="2" width="57.28515625" style="152" customWidth="1"/>
    <col min="3" max="3" width="6.7109375" style="953" customWidth="1"/>
    <col min="4" max="4" width="12" style="954" customWidth="1"/>
    <col min="5" max="5" width="7.28515625" style="954" customWidth="1"/>
    <col min="6" max="6" width="6.42578125" style="953" customWidth="1"/>
    <col min="7" max="7" width="7.42578125" style="953" customWidth="1"/>
    <col min="8" max="8" width="9.85546875" style="953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7.5703125" style="152" customWidth="1"/>
    <col min="15" max="19" width="5.85546875" style="152" customWidth="1"/>
    <col min="20" max="16384" width="9.140625" style="152"/>
  </cols>
  <sheetData>
    <row r="1" spans="1:19" s="93" customFormat="1" ht="18.75" thickBot="1" x14ac:dyDescent="0.3">
      <c r="A1" s="1837" t="s">
        <v>495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8"/>
      <c r="N1" s="1838"/>
      <c r="O1" s="1838"/>
      <c r="P1" s="1838"/>
      <c r="Q1" s="1838"/>
      <c r="R1" s="1838"/>
      <c r="S1" s="1838"/>
    </row>
    <row r="2" spans="1:19" s="93" customFormat="1" ht="15.75" customHeight="1" x14ac:dyDescent="0.25">
      <c r="A2" s="1839" t="s">
        <v>138</v>
      </c>
      <c r="B2" s="1842" t="s">
        <v>139</v>
      </c>
      <c r="C2" s="1845" t="s">
        <v>140</v>
      </c>
      <c r="D2" s="1846"/>
      <c r="E2" s="1846"/>
      <c r="F2" s="1847"/>
      <c r="G2" s="1848" t="s">
        <v>141</v>
      </c>
      <c r="H2" s="1851" t="s">
        <v>142</v>
      </c>
      <c r="I2" s="1852"/>
      <c r="J2" s="1852"/>
      <c r="K2" s="1852"/>
      <c r="L2" s="1852"/>
      <c r="M2" s="1853"/>
      <c r="N2" s="1771" t="s">
        <v>403</v>
      </c>
      <c r="O2" s="1772"/>
      <c r="P2" s="1772"/>
      <c r="Q2" s="1772"/>
      <c r="R2" s="1772"/>
      <c r="S2" s="1772"/>
    </row>
    <row r="3" spans="1:19" s="93" customFormat="1" ht="16.5" thickBot="1" x14ac:dyDescent="0.3">
      <c r="A3" s="1840"/>
      <c r="B3" s="1843"/>
      <c r="C3" s="1854" t="s">
        <v>144</v>
      </c>
      <c r="D3" s="1856" t="s">
        <v>145</v>
      </c>
      <c r="E3" s="1858" t="s">
        <v>146</v>
      </c>
      <c r="F3" s="1859"/>
      <c r="G3" s="1849"/>
      <c r="H3" s="1863" t="s">
        <v>6</v>
      </c>
      <c r="I3" s="1866" t="s">
        <v>147</v>
      </c>
      <c r="J3" s="1867"/>
      <c r="K3" s="1867"/>
      <c r="L3" s="1868"/>
      <c r="M3" s="1869" t="s">
        <v>148</v>
      </c>
      <c r="N3" s="1773"/>
      <c r="O3" s="1774"/>
      <c r="P3" s="1774"/>
      <c r="Q3" s="1774"/>
      <c r="R3" s="1774"/>
      <c r="S3" s="1774"/>
    </row>
    <row r="4" spans="1:19" s="93" customFormat="1" ht="16.5" thickBot="1" x14ac:dyDescent="0.3">
      <c r="A4" s="1840"/>
      <c r="B4" s="1843"/>
      <c r="C4" s="1854"/>
      <c r="D4" s="1856"/>
      <c r="E4" s="1856" t="s">
        <v>149</v>
      </c>
      <c r="F4" s="1831" t="s">
        <v>150</v>
      </c>
      <c r="G4" s="1849"/>
      <c r="H4" s="1864"/>
      <c r="I4" s="1833" t="s">
        <v>22</v>
      </c>
      <c r="J4" s="1833" t="s">
        <v>26</v>
      </c>
      <c r="K4" s="1833" t="s">
        <v>151</v>
      </c>
      <c r="L4" s="1833" t="s">
        <v>152</v>
      </c>
      <c r="M4" s="1870"/>
      <c r="N4" s="1828" t="s">
        <v>153</v>
      </c>
      <c r="O4" s="1829"/>
      <c r="P4" s="1830"/>
      <c r="Q4" s="1828" t="s">
        <v>154</v>
      </c>
      <c r="R4" s="1829"/>
      <c r="S4" s="1829"/>
    </row>
    <row r="5" spans="1:19" s="93" customFormat="1" ht="16.5" thickBot="1" x14ac:dyDescent="0.3">
      <c r="A5" s="1840"/>
      <c r="B5" s="1843"/>
      <c r="C5" s="1854"/>
      <c r="D5" s="1856"/>
      <c r="E5" s="1856"/>
      <c r="F5" s="1831"/>
      <c r="G5" s="1849"/>
      <c r="H5" s="1864"/>
      <c r="I5" s="1834"/>
      <c r="J5" s="1834"/>
      <c r="K5" s="1834"/>
      <c r="L5" s="1834"/>
      <c r="M5" s="1870"/>
      <c r="N5" s="778">
        <v>1</v>
      </c>
      <c r="O5" s="779" t="s">
        <v>63</v>
      </c>
      <c r="P5" s="780" t="s">
        <v>64</v>
      </c>
      <c r="Q5" s="778">
        <v>3</v>
      </c>
      <c r="R5" s="325">
        <v>4</v>
      </c>
      <c r="S5" s="781"/>
    </row>
    <row r="6" spans="1:19" s="93" customFormat="1" ht="16.5" thickBot="1" x14ac:dyDescent="0.3">
      <c r="A6" s="1840"/>
      <c r="B6" s="1843"/>
      <c r="C6" s="1854"/>
      <c r="D6" s="1856"/>
      <c r="E6" s="1856"/>
      <c r="F6" s="1831"/>
      <c r="G6" s="1849"/>
      <c r="H6" s="1864"/>
      <c r="I6" s="1834"/>
      <c r="J6" s="1834"/>
      <c r="K6" s="1834"/>
      <c r="L6" s="1834"/>
      <c r="M6" s="1871"/>
      <c r="N6" s="1768" t="s">
        <v>496</v>
      </c>
      <c r="O6" s="1769"/>
      <c r="P6" s="1769"/>
      <c r="Q6" s="1769"/>
      <c r="R6" s="1769"/>
      <c r="S6" s="1770"/>
    </row>
    <row r="7" spans="1:19" s="93" customFormat="1" ht="25.5" customHeight="1" thickBot="1" x14ac:dyDescent="0.3">
      <c r="A7" s="1841"/>
      <c r="B7" s="1844"/>
      <c r="C7" s="1855"/>
      <c r="D7" s="1857"/>
      <c r="E7" s="1857"/>
      <c r="F7" s="1832"/>
      <c r="G7" s="1850"/>
      <c r="H7" s="1865"/>
      <c r="I7" s="1835"/>
      <c r="J7" s="1835"/>
      <c r="K7" s="1835"/>
      <c r="L7" s="1835"/>
      <c r="M7" s="1872"/>
      <c r="N7" s="778">
        <v>15</v>
      </c>
      <c r="O7" s="779">
        <v>9</v>
      </c>
      <c r="P7" s="783">
        <v>9</v>
      </c>
      <c r="Q7" s="784">
        <v>15</v>
      </c>
      <c r="R7" s="325">
        <v>13</v>
      </c>
      <c r="S7" s="325"/>
    </row>
    <row r="8" spans="1:19" s="93" customFormat="1" ht="16.5" thickBot="1" x14ac:dyDescent="0.3">
      <c r="A8" s="770">
        <v>1</v>
      </c>
      <c r="B8" s="785">
        <v>2</v>
      </c>
      <c r="C8" s="771">
        <v>3</v>
      </c>
      <c r="D8" s="770">
        <v>4</v>
      </c>
      <c r="E8" s="770">
        <v>5</v>
      </c>
      <c r="F8" s="770">
        <v>6</v>
      </c>
      <c r="G8" s="770">
        <v>7</v>
      </c>
      <c r="H8" s="770">
        <v>8</v>
      </c>
      <c r="I8" s="770">
        <v>9</v>
      </c>
      <c r="J8" s="770">
        <v>10</v>
      </c>
      <c r="K8" s="770">
        <v>11</v>
      </c>
      <c r="L8" s="770">
        <v>12</v>
      </c>
      <c r="M8" s="786">
        <v>13</v>
      </c>
      <c r="N8" s="778">
        <v>14</v>
      </c>
      <c r="O8" s="784">
        <v>15</v>
      </c>
      <c r="P8" s="778">
        <v>16</v>
      </c>
      <c r="Q8" s="784">
        <v>17</v>
      </c>
      <c r="R8" s="325">
        <v>18</v>
      </c>
      <c r="S8" s="325"/>
    </row>
    <row r="9" spans="1:19" s="93" customFormat="1" ht="16.5" thickBot="1" x14ac:dyDescent="0.3">
      <c r="A9" s="1860" t="s">
        <v>156</v>
      </c>
      <c r="B9" s="1861"/>
      <c r="C9" s="1862"/>
      <c r="D9" s="1862"/>
      <c r="E9" s="1862"/>
      <c r="F9" s="1862"/>
      <c r="G9" s="1862"/>
      <c r="H9" s="1862"/>
      <c r="I9" s="1862"/>
      <c r="J9" s="1862"/>
      <c r="K9" s="1862"/>
      <c r="L9" s="1862"/>
      <c r="M9" s="1862"/>
      <c r="N9" s="1861"/>
      <c r="O9" s="1861"/>
      <c r="P9" s="1861"/>
      <c r="Q9" s="1861"/>
      <c r="R9" s="1861"/>
      <c r="S9" s="1861"/>
    </row>
    <row r="10" spans="1:19" s="93" customFormat="1" ht="16.5" thickBot="1" x14ac:dyDescent="0.3">
      <c r="A10" s="1812" t="s">
        <v>157</v>
      </c>
      <c r="B10" s="1813"/>
      <c r="C10" s="1813"/>
      <c r="D10" s="1813"/>
      <c r="E10" s="1813"/>
      <c r="F10" s="1813"/>
      <c r="G10" s="1813"/>
      <c r="H10" s="1813"/>
      <c r="I10" s="1813"/>
      <c r="J10" s="1813"/>
      <c r="K10" s="1813"/>
      <c r="L10" s="1813"/>
      <c r="M10" s="1813"/>
      <c r="N10" s="1813"/>
      <c r="O10" s="1813"/>
      <c r="P10" s="1813"/>
      <c r="Q10" s="1813"/>
      <c r="R10" s="1813"/>
      <c r="S10" s="1813"/>
    </row>
    <row r="11" spans="1:19" s="1072" customFormat="1" x14ac:dyDescent="0.25">
      <c r="A11" s="178" t="s">
        <v>158</v>
      </c>
      <c r="B11" s="1248" t="s">
        <v>39</v>
      </c>
      <c r="C11" s="1252"/>
      <c r="D11" s="1253"/>
      <c r="E11" s="1254"/>
      <c r="F11" s="1255"/>
      <c r="G11" s="1261">
        <f>G12+G13</f>
        <v>3</v>
      </c>
      <c r="H11" s="1267">
        <f t="shared" ref="H11:H20" si="0">G11*30</f>
        <v>90</v>
      </c>
      <c r="I11" s="1276"/>
      <c r="J11" s="1277"/>
      <c r="K11" s="1277"/>
      <c r="L11" s="1277"/>
      <c r="M11" s="1278"/>
      <c r="N11" s="191"/>
      <c r="O11" s="192"/>
      <c r="P11" s="190"/>
      <c r="Q11" s="191"/>
      <c r="R11" s="1286"/>
      <c r="S11" s="190"/>
    </row>
    <row r="12" spans="1:19" s="1072" customFormat="1" x14ac:dyDescent="0.25">
      <c r="A12" s="1047"/>
      <c r="B12" s="776" t="s">
        <v>447</v>
      </c>
      <c r="C12" s="788"/>
      <c r="D12" s="679"/>
      <c r="E12" s="789"/>
      <c r="F12" s="790"/>
      <c r="G12" s="1262">
        <v>2</v>
      </c>
      <c r="H12" s="1268">
        <f t="shared" si="0"/>
        <v>60</v>
      </c>
      <c r="I12" s="793"/>
      <c r="J12" s="1228"/>
      <c r="K12" s="1228"/>
      <c r="L12" s="1228"/>
      <c r="M12" s="794"/>
      <c r="N12" s="797"/>
      <c r="O12" s="796"/>
      <c r="P12" s="358"/>
      <c r="Q12" s="797"/>
      <c r="R12" s="525"/>
      <c r="S12" s="358"/>
    </row>
    <row r="13" spans="1:19" s="1073" customFormat="1" x14ac:dyDescent="0.25">
      <c r="A13" s="1244"/>
      <c r="B13" s="799" t="s">
        <v>255</v>
      </c>
      <c r="C13" s="1227"/>
      <c r="D13" s="1228">
        <v>3</v>
      </c>
      <c r="E13" s="742"/>
      <c r="F13" s="800"/>
      <c r="G13" s="1263">
        <v>1</v>
      </c>
      <c r="H13" s="1269">
        <f t="shared" si="0"/>
        <v>30</v>
      </c>
      <c r="I13" s="1227">
        <f>J13+L13</f>
        <v>22</v>
      </c>
      <c r="J13" s="1228">
        <v>15</v>
      </c>
      <c r="K13" s="1228"/>
      <c r="L13" s="1228">
        <v>7</v>
      </c>
      <c r="M13" s="794">
        <f>H13-I13</f>
        <v>8</v>
      </c>
      <c r="N13" s="806"/>
      <c r="O13" s="804"/>
      <c r="P13" s="805"/>
      <c r="Q13" s="806">
        <v>1.5</v>
      </c>
      <c r="R13" s="807"/>
      <c r="S13" s="809"/>
    </row>
    <row r="14" spans="1:19" s="120" customFormat="1" x14ac:dyDescent="0.25">
      <c r="A14" s="1047" t="s">
        <v>159</v>
      </c>
      <c r="B14" s="787" t="s">
        <v>437</v>
      </c>
      <c r="C14" s="788"/>
      <c r="D14" s="679" t="s">
        <v>175</v>
      </c>
      <c r="E14" s="679"/>
      <c r="F14" s="790"/>
      <c r="G14" s="1262">
        <v>1</v>
      </c>
      <c r="H14" s="1268">
        <f t="shared" si="0"/>
        <v>30</v>
      </c>
      <c r="I14" s="788">
        <f>J14+L14</f>
        <v>15</v>
      </c>
      <c r="J14" s="1230">
        <v>8</v>
      </c>
      <c r="K14" s="1230"/>
      <c r="L14" s="1230">
        <v>7</v>
      </c>
      <c r="M14" s="813">
        <f>H14-I14</f>
        <v>15</v>
      </c>
      <c r="N14" s="1305">
        <v>1</v>
      </c>
      <c r="O14" s="815"/>
      <c r="P14" s="845"/>
      <c r="Q14" s="841"/>
      <c r="R14" s="815"/>
      <c r="S14" s="845"/>
    </row>
    <row r="15" spans="1:19" s="93" customFormat="1" x14ac:dyDescent="0.25">
      <c r="A15" s="510" t="s">
        <v>166</v>
      </c>
      <c r="B15" s="849" t="s">
        <v>448</v>
      </c>
      <c r="C15" s="817"/>
      <c r="D15" s="818"/>
      <c r="E15" s="819"/>
      <c r="F15" s="820"/>
      <c r="G15" s="1264">
        <v>15</v>
      </c>
      <c r="H15" s="1270">
        <f t="shared" si="0"/>
        <v>450</v>
      </c>
      <c r="I15" s="797"/>
      <c r="J15" s="823"/>
      <c r="K15" s="823"/>
      <c r="L15" s="823"/>
      <c r="M15" s="824"/>
      <c r="N15" s="520"/>
      <c r="O15" s="521"/>
      <c r="P15" s="519"/>
      <c r="Q15" s="520"/>
      <c r="R15" s="525"/>
      <c r="S15" s="358"/>
    </row>
    <row r="16" spans="1:19" s="120" customFormat="1" x14ac:dyDescent="0.25">
      <c r="A16" s="510" t="s">
        <v>169</v>
      </c>
      <c r="B16" s="1057" t="s">
        <v>21</v>
      </c>
      <c r="C16" s="817"/>
      <c r="D16" s="818"/>
      <c r="E16" s="818"/>
      <c r="F16" s="1058"/>
      <c r="G16" s="1262">
        <f>G17+G18</f>
        <v>6</v>
      </c>
      <c r="H16" s="1271">
        <f t="shared" si="0"/>
        <v>180</v>
      </c>
      <c r="I16" s="788"/>
      <c r="J16" s="559"/>
      <c r="K16" s="559"/>
      <c r="L16" s="559"/>
      <c r="M16" s="879"/>
      <c r="N16" s="520"/>
      <c r="O16" s="830"/>
      <c r="P16" s="519"/>
      <c r="Q16" s="520"/>
      <c r="R16" s="830"/>
      <c r="S16" s="519"/>
    </row>
    <row r="17" spans="1:19" s="120" customFormat="1" x14ac:dyDescent="0.25">
      <c r="A17" s="510"/>
      <c r="B17" s="776" t="s">
        <v>447</v>
      </c>
      <c r="C17" s="817"/>
      <c r="D17" s="818"/>
      <c r="E17" s="818"/>
      <c r="F17" s="1058"/>
      <c r="G17" s="1265">
        <v>4.5</v>
      </c>
      <c r="H17" s="1271"/>
      <c r="I17" s="817"/>
      <c r="J17" s="559"/>
      <c r="K17" s="559"/>
      <c r="L17" s="559"/>
      <c r="M17" s="879"/>
      <c r="N17" s="520"/>
      <c r="O17" s="830"/>
      <c r="P17" s="519"/>
      <c r="Q17" s="520"/>
      <c r="R17" s="830"/>
      <c r="S17" s="519"/>
    </row>
    <row r="18" spans="1:19" s="120" customFormat="1" x14ac:dyDescent="0.25">
      <c r="A18" s="510"/>
      <c r="B18" s="777" t="s">
        <v>255</v>
      </c>
      <c r="C18" s="817"/>
      <c r="D18" s="818" t="s">
        <v>175</v>
      </c>
      <c r="E18" s="818"/>
      <c r="F18" s="1058"/>
      <c r="G18" s="1265">
        <v>1.5</v>
      </c>
      <c r="H18" s="1270">
        <f t="shared" ref="H18" si="1">G18*30</f>
        <v>45</v>
      </c>
      <c r="I18" s="1227">
        <f>J18+K18+L18</f>
        <v>22</v>
      </c>
      <c r="J18" s="823">
        <v>15</v>
      </c>
      <c r="K18" s="823"/>
      <c r="L18" s="823">
        <v>7</v>
      </c>
      <c r="M18" s="1241">
        <f t="shared" ref="M18" si="2">H18-I18</f>
        <v>23</v>
      </c>
      <c r="N18" s="1282">
        <v>1.5</v>
      </c>
      <c r="O18" s="830"/>
      <c r="P18" s="519"/>
      <c r="Q18" s="520"/>
      <c r="R18" s="830"/>
      <c r="S18" s="519"/>
    </row>
    <row r="19" spans="1:19" s="93" customFormat="1" x14ac:dyDescent="0.25">
      <c r="A19" s="1047" t="s">
        <v>170</v>
      </c>
      <c r="B19" s="1249" t="s">
        <v>52</v>
      </c>
      <c r="C19" s="1256"/>
      <c r="D19" s="764"/>
      <c r="E19" s="764"/>
      <c r="F19" s="1257"/>
      <c r="G19" s="1245">
        <f>G20+G21</f>
        <v>7</v>
      </c>
      <c r="H19" s="1272">
        <f t="shared" si="0"/>
        <v>210</v>
      </c>
      <c r="I19" s="1256"/>
      <c r="J19" s="764"/>
      <c r="K19" s="764"/>
      <c r="L19" s="764"/>
      <c r="M19" s="1257"/>
      <c r="N19" s="1256"/>
      <c r="O19" s="764"/>
      <c r="P19" s="1257"/>
      <c r="Q19" s="1256"/>
      <c r="R19" s="764"/>
      <c r="S19" s="1257"/>
    </row>
    <row r="20" spans="1:19" s="93" customFormat="1" x14ac:dyDescent="0.25">
      <c r="A20" s="1245" t="s">
        <v>334</v>
      </c>
      <c r="B20" s="1250" t="s">
        <v>467</v>
      </c>
      <c r="C20" s="1256"/>
      <c r="D20" s="764"/>
      <c r="E20" s="764"/>
      <c r="F20" s="1257"/>
      <c r="G20" s="1245">
        <v>4</v>
      </c>
      <c r="H20" s="1273">
        <f t="shared" si="0"/>
        <v>120</v>
      </c>
      <c r="I20" s="1256"/>
      <c r="J20" s="764"/>
      <c r="K20" s="764"/>
      <c r="L20" s="764"/>
      <c r="M20" s="1257"/>
      <c r="N20" s="1256"/>
      <c r="O20" s="764"/>
      <c r="P20" s="1257"/>
      <c r="Q20" s="1256"/>
      <c r="R20" s="764"/>
      <c r="S20" s="1257"/>
    </row>
    <row r="21" spans="1:19" s="93" customFormat="1" x14ac:dyDescent="0.25">
      <c r="A21" s="1245" t="s">
        <v>335</v>
      </c>
      <c r="B21" s="833" t="s">
        <v>88</v>
      </c>
      <c r="C21" s="817"/>
      <c r="D21" s="818"/>
      <c r="E21" s="819"/>
      <c r="F21" s="820"/>
      <c r="G21" s="1264">
        <v>3</v>
      </c>
      <c r="H21" s="1273">
        <f t="shared" ref="H21:H23" si="3">G21*30</f>
        <v>90</v>
      </c>
      <c r="I21" s="835"/>
      <c r="J21" s="823"/>
      <c r="K21" s="823"/>
      <c r="L21" s="823"/>
      <c r="M21" s="836"/>
      <c r="N21" s="520"/>
      <c r="O21" s="521"/>
      <c r="P21" s="519"/>
      <c r="Q21" s="520"/>
      <c r="R21" s="525"/>
      <c r="S21" s="358"/>
    </row>
    <row r="22" spans="1:19" s="93" customFormat="1" x14ac:dyDescent="0.25">
      <c r="A22" s="510"/>
      <c r="B22" s="776" t="s">
        <v>447</v>
      </c>
      <c r="C22" s="817"/>
      <c r="D22" s="818"/>
      <c r="E22" s="819"/>
      <c r="F22" s="820"/>
      <c r="G22" s="1264">
        <v>1.5</v>
      </c>
      <c r="H22" s="1273">
        <f t="shared" si="3"/>
        <v>45</v>
      </c>
      <c r="I22" s="835"/>
      <c r="J22" s="823"/>
      <c r="K22" s="823"/>
      <c r="L22" s="823"/>
      <c r="M22" s="836"/>
      <c r="N22" s="520"/>
      <c r="O22" s="521"/>
      <c r="P22" s="519"/>
      <c r="Q22" s="520"/>
      <c r="R22" s="525"/>
      <c r="S22" s="358"/>
    </row>
    <row r="23" spans="1:19" s="93" customFormat="1" x14ac:dyDescent="0.25">
      <c r="A23" s="510"/>
      <c r="B23" s="777" t="s">
        <v>255</v>
      </c>
      <c r="C23" s="817"/>
      <c r="D23" s="818" t="s">
        <v>175</v>
      </c>
      <c r="E23" s="819"/>
      <c r="F23" s="820"/>
      <c r="G23" s="1264">
        <v>1.5</v>
      </c>
      <c r="H23" s="1274">
        <f t="shared" si="3"/>
        <v>45</v>
      </c>
      <c r="I23" s="793">
        <f>J23+K23+L23</f>
        <v>30</v>
      </c>
      <c r="J23" s="823">
        <v>15</v>
      </c>
      <c r="K23" s="823"/>
      <c r="L23" s="823">
        <v>15</v>
      </c>
      <c r="M23" s="825">
        <f t="shared" ref="M23" si="4">H23-I23</f>
        <v>15</v>
      </c>
      <c r="N23" s="520">
        <v>2</v>
      </c>
      <c r="O23" s="521"/>
      <c r="P23" s="519"/>
      <c r="Q23" s="520"/>
      <c r="R23" s="525"/>
      <c r="S23" s="358"/>
    </row>
    <row r="24" spans="1:19" s="93" customFormat="1" x14ac:dyDescent="0.25">
      <c r="A24" s="1047" t="s">
        <v>273</v>
      </c>
      <c r="B24" s="787" t="s">
        <v>77</v>
      </c>
      <c r="C24" s="788"/>
      <c r="D24" s="679"/>
      <c r="E24" s="679"/>
      <c r="F24" s="790"/>
      <c r="G24" s="1262">
        <f>G25+G28</f>
        <v>12</v>
      </c>
      <c r="H24" s="1262">
        <f>H25+H28</f>
        <v>360</v>
      </c>
      <c r="I24" s="788"/>
      <c r="J24" s="1230"/>
      <c r="K24" s="1230"/>
      <c r="L24" s="1230"/>
      <c r="M24" s="813"/>
      <c r="N24" s="797"/>
      <c r="O24" s="525"/>
      <c r="P24" s="358"/>
      <c r="Q24" s="797"/>
      <c r="R24" s="525"/>
      <c r="S24" s="358"/>
    </row>
    <row r="25" spans="1:19" s="93" customFormat="1" x14ac:dyDescent="0.25">
      <c r="A25" s="1047" t="s">
        <v>336</v>
      </c>
      <c r="B25" s="777" t="s">
        <v>19</v>
      </c>
      <c r="C25" s="788"/>
      <c r="D25" s="679"/>
      <c r="E25" s="679"/>
      <c r="F25" s="790"/>
      <c r="G25" s="1262">
        <f>G26+G27</f>
        <v>6</v>
      </c>
      <c r="H25" s="1268">
        <f>G25*30</f>
        <v>180</v>
      </c>
      <c r="I25" s="788"/>
      <c r="J25" s="1230"/>
      <c r="K25" s="1230"/>
      <c r="L25" s="1230"/>
      <c r="M25" s="813"/>
      <c r="N25" s="797"/>
      <c r="O25" s="525"/>
      <c r="P25" s="358"/>
      <c r="Q25" s="797"/>
      <c r="R25" s="525"/>
      <c r="S25" s="358"/>
    </row>
    <row r="26" spans="1:19" s="93" customFormat="1" x14ac:dyDescent="0.25">
      <c r="A26" s="1047"/>
      <c r="B26" s="776" t="s">
        <v>447</v>
      </c>
      <c r="C26" s="788"/>
      <c r="D26" s="679"/>
      <c r="E26" s="679"/>
      <c r="F26" s="790"/>
      <c r="G26" s="1262">
        <v>4</v>
      </c>
      <c r="H26" s="1268">
        <f t="shared" ref="H26:H27" si="5">G26*30</f>
        <v>120</v>
      </c>
      <c r="I26" s="788"/>
      <c r="J26" s="1230"/>
      <c r="K26" s="1230"/>
      <c r="L26" s="1230"/>
      <c r="M26" s="813"/>
      <c r="N26" s="797"/>
      <c r="O26" s="525"/>
      <c r="P26" s="358"/>
      <c r="Q26" s="797"/>
      <c r="R26" s="525"/>
      <c r="S26" s="358"/>
    </row>
    <row r="27" spans="1:19" s="93" customFormat="1" x14ac:dyDescent="0.25">
      <c r="A27" s="1047"/>
      <c r="B27" s="777" t="s">
        <v>255</v>
      </c>
      <c r="C27" s="788"/>
      <c r="D27" s="1230">
        <v>1</v>
      </c>
      <c r="E27" s="679"/>
      <c r="F27" s="790"/>
      <c r="G27" s="1262">
        <v>2</v>
      </c>
      <c r="H27" s="1268">
        <f t="shared" si="5"/>
        <v>60</v>
      </c>
      <c r="I27" s="797">
        <f>J27+K27+L27</f>
        <v>30</v>
      </c>
      <c r="J27" s="853">
        <v>15</v>
      </c>
      <c r="K27" s="853"/>
      <c r="L27" s="853">
        <v>15</v>
      </c>
      <c r="M27" s="825">
        <f t="shared" ref="M27" si="6">H27-I27</f>
        <v>30</v>
      </c>
      <c r="N27" s="797">
        <v>2</v>
      </c>
      <c r="O27" s="525"/>
      <c r="P27" s="358"/>
      <c r="Q27" s="797"/>
      <c r="R27" s="525"/>
      <c r="S27" s="358"/>
    </row>
    <row r="28" spans="1:19" s="93" customFormat="1" x14ac:dyDescent="0.25">
      <c r="A28" s="510" t="s">
        <v>337</v>
      </c>
      <c r="B28" s="1057" t="s">
        <v>33</v>
      </c>
      <c r="C28" s="817"/>
      <c r="D28" s="818"/>
      <c r="E28" s="819"/>
      <c r="F28" s="1058"/>
      <c r="G28" s="1265">
        <f>G29+G30</f>
        <v>6</v>
      </c>
      <c r="H28" s="1265">
        <f>H29+H30</f>
        <v>180</v>
      </c>
      <c r="I28" s="817"/>
      <c r="J28" s="559"/>
      <c r="K28" s="559"/>
      <c r="L28" s="559"/>
      <c r="M28" s="879"/>
      <c r="N28" s="520"/>
      <c r="O28" s="521"/>
      <c r="P28" s="519"/>
      <c r="Q28" s="520"/>
      <c r="R28" s="830"/>
      <c r="S28" s="519"/>
    </row>
    <row r="29" spans="1:19" s="93" customFormat="1" x14ac:dyDescent="0.25">
      <c r="A29" s="1047"/>
      <c r="B29" s="776" t="s">
        <v>447</v>
      </c>
      <c r="C29" s="788"/>
      <c r="D29" s="679"/>
      <c r="E29" s="789"/>
      <c r="F29" s="790"/>
      <c r="G29" s="1262">
        <v>3</v>
      </c>
      <c r="H29" s="1268">
        <f t="shared" ref="H29:H38" si="7">G29*30</f>
        <v>90</v>
      </c>
      <c r="I29" s="1227"/>
      <c r="J29" s="1228"/>
      <c r="K29" s="1228"/>
      <c r="L29" s="1228"/>
      <c r="M29" s="794"/>
      <c r="N29" s="797"/>
      <c r="O29" s="796"/>
      <c r="P29" s="358"/>
      <c r="Q29" s="797"/>
      <c r="R29" s="525"/>
      <c r="S29" s="358"/>
    </row>
    <row r="30" spans="1:19" s="93" customFormat="1" x14ac:dyDescent="0.25">
      <c r="A30" s="1047"/>
      <c r="B30" s="777" t="s">
        <v>255</v>
      </c>
      <c r="C30" s="788"/>
      <c r="D30" s="679" t="s">
        <v>63</v>
      </c>
      <c r="E30" s="789"/>
      <c r="F30" s="790"/>
      <c r="G30" s="1262">
        <v>3</v>
      </c>
      <c r="H30" s="1268">
        <f t="shared" si="7"/>
        <v>90</v>
      </c>
      <c r="I30" s="797">
        <f>J30+K30+L30</f>
        <v>36</v>
      </c>
      <c r="J30" s="1228">
        <v>18</v>
      </c>
      <c r="K30" s="1228"/>
      <c r="L30" s="1228">
        <v>18</v>
      </c>
      <c r="M30" s="813">
        <f>H30-I30</f>
        <v>54</v>
      </c>
      <c r="N30" s="797"/>
      <c r="O30" s="796">
        <v>4</v>
      </c>
      <c r="P30" s="358"/>
      <c r="Q30" s="797"/>
      <c r="R30" s="525"/>
      <c r="S30" s="358"/>
    </row>
    <row r="31" spans="1:19" s="93" customFormat="1" x14ac:dyDescent="0.25">
      <c r="A31" s="1047" t="s">
        <v>274</v>
      </c>
      <c r="B31" s="787" t="s">
        <v>62</v>
      </c>
      <c r="C31" s="788"/>
      <c r="D31" s="679"/>
      <c r="E31" s="789"/>
      <c r="F31" s="790"/>
      <c r="G31" s="1262">
        <f>G32+G33</f>
        <v>6</v>
      </c>
      <c r="H31" s="1268">
        <f t="shared" si="7"/>
        <v>180</v>
      </c>
      <c r="I31" s="793"/>
      <c r="J31" s="1228"/>
      <c r="K31" s="1228"/>
      <c r="L31" s="1228"/>
      <c r="M31" s="794"/>
      <c r="N31" s="797"/>
      <c r="O31" s="796"/>
      <c r="P31" s="358"/>
      <c r="Q31" s="797"/>
      <c r="R31" s="525"/>
      <c r="S31" s="358"/>
    </row>
    <row r="32" spans="1:19" s="93" customFormat="1" x14ac:dyDescent="0.25">
      <c r="A32" s="1047"/>
      <c r="B32" s="776" t="s">
        <v>447</v>
      </c>
      <c r="C32" s="788"/>
      <c r="D32" s="679"/>
      <c r="E32" s="789"/>
      <c r="F32" s="790"/>
      <c r="G32" s="1262">
        <v>3</v>
      </c>
      <c r="H32" s="1268">
        <f t="shared" si="7"/>
        <v>90</v>
      </c>
      <c r="I32" s="793"/>
      <c r="J32" s="1228"/>
      <c r="K32" s="1228"/>
      <c r="L32" s="1228"/>
      <c r="M32" s="794"/>
      <c r="N32" s="797"/>
      <c r="O32" s="796"/>
      <c r="P32" s="358"/>
      <c r="Q32" s="797"/>
      <c r="R32" s="525"/>
      <c r="S32" s="358"/>
    </row>
    <row r="33" spans="1:19" s="93" customFormat="1" x14ac:dyDescent="0.25">
      <c r="A33" s="1047"/>
      <c r="B33" s="777" t="s">
        <v>255</v>
      </c>
      <c r="C33" s="788"/>
      <c r="D33" s="679" t="s">
        <v>168</v>
      </c>
      <c r="E33" s="789"/>
      <c r="F33" s="790"/>
      <c r="G33" s="1262">
        <v>3</v>
      </c>
      <c r="H33" s="1268">
        <f t="shared" si="7"/>
        <v>90</v>
      </c>
      <c r="I33" s="797">
        <f>J33+K33+L33</f>
        <v>60</v>
      </c>
      <c r="J33" s="1228">
        <v>30</v>
      </c>
      <c r="K33" s="1228"/>
      <c r="L33" s="1228">
        <v>30</v>
      </c>
      <c r="M33" s="813">
        <f>H33-I33</f>
        <v>30</v>
      </c>
      <c r="N33" s="797">
        <v>4</v>
      </c>
      <c r="O33" s="796"/>
      <c r="P33" s="358"/>
      <c r="Q33" s="797"/>
      <c r="R33" s="525"/>
      <c r="S33" s="358"/>
    </row>
    <row r="34" spans="1:19" s="93" customFormat="1" x14ac:dyDescent="0.25">
      <c r="A34" s="1047" t="s">
        <v>277</v>
      </c>
      <c r="B34" s="787" t="s">
        <v>20</v>
      </c>
      <c r="C34" s="788"/>
      <c r="D34" s="679"/>
      <c r="E34" s="789"/>
      <c r="F34" s="790"/>
      <c r="G34" s="1262">
        <f>G35+G36</f>
        <v>6</v>
      </c>
      <c r="H34" s="1268">
        <f t="shared" si="7"/>
        <v>180</v>
      </c>
      <c r="I34" s="793"/>
      <c r="J34" s="1228"/>
      <c r="K34" s="1228"/>
      <c r="L34" s="1228"/>
      <c r="M34" s="794"/>
      <c r="N34" s="797"/>
      <c r="O34" s="796"/>
      <c r="P34" s="358"/>
      <c r="Q34" s="797"/>
      <c r="R34" s="525"/>
      <c r="S34" s="358"/>
    </row>
    <row r="35" spans="1:19" s="93" customFormat="1" x14ac:dyDescent="0.25">
      <c r="A35" s="1047"/>
      <c r="B35" s="776" t="s">
        <v>447</v>
      </c>
      <c r="C35" s="788"/>
      <c r="D35" s="679"/>
      <c r="E35" s="789"/>
      <c r="F35" s="790"/>
      <c r="G35" s="1262">
        <v>4</v>
      </c>
      <c r="H35" s="1268">
        <f t="shared" si="7"/>
        <v>120</v>
      </c>
      <c r="I35" s="793"/>
      <c r="J35" s="1228"/>
      <c r="K35" s="1228"/>
      <c r="L35" s="1228"/>
      <c r="M35" s="794"/>
      <c r="N35" s="797"/>
      <c r="O35" s="796"/>
      <c r="P35" s="358"/>
      <c r="Q35" s="797"/>
      <c r="R35" s="525"/>
      <c r="S35" s="358"/>
    </row>
    <row r="36" spans="1:19" s="93" customFormat="1" x14ac:dyDescent="0.25">
      <c r="A36" s="1047"/>
      <c r="B36" s="777" t="s">
        <v>255</v>
      </c>
      <c r="C36" s="788"/>
      <c r="D36" s="679" t="s">
        <v>175</v>
      </c>
      <c r="E36" s="789"/>
      <c r="F36" s="790"/>
      <c r="G36" s="1262">
        <v>2</v>
      </c>
      <c r="H36" s="1268">
        <f t="shared" si="7"/>
        <v>60</v>
      </c>
      <c r="I36" s="797">
        <f>J36+K36+L36</f>
        <v>30</v>
      </c>
      <c r="J36" s="1228">
        <v>15</v>
      </c>
      <c r="K36" s="1228"/>
      <c r="L36" s="1228">
        <v>15</v>
      </c>
      <c r="M36" s="813">
        <f>H36-I36</f>
        <v>30</v>
      </c>
      <c r="N36" s="797">
        <v>2</v>
      </c>
      <c r="O36" s="796"/>
      <c r="P36" s="358"/>
      <c r="Q36" s="797"/>
      <c r="R36" s="525"/>
      <c r="S36" s="358"/>
    </row>
    <row r="37" spans="1:19" s="93" customFormat="1" x14ac:dyDescent="0.25">
      <c r="A37" s="1047" t="s">
        <v>278</v>
      </c>
      <c r="B37" s="787" t="s">
        <v>406</v>
      </c>
      <c r="C37" s="788"/>
      <c r="D37" s="679" t="s">
        <v>175</v>
      </c>
      <c r="E37" s="679"/>
      <c r="F37" s="790"/>
      <c r="G37" s="1262">
        <v>3</v>
      </c>
      <c r="H37" s="1268">
        <f t="shared" si="7"/>
        <v>90</v>
      </c>
      <c r="I37" s="788">
        <f>J37+L37</f>
        <v>30</v>
      </c>
      <c r="J37" s="1230">
        <v>15</v>
      </c>
      <c r="K37" s="1230"/>
      <c r="L37" s="1230">
        <v>15</v>
      </c>
      <c r="M37" s="813">
        <f>H37-I37</f>
        <v>60</v>
      </c>
      <c r="N37" s="1305">
        <v>2</v>
      </c>
      <c r="O37" s="796"/>
      <c r="P37" s="358"/>
      <c r="Q37" s="797"/>
      <c r="R37" s="525"/>
      <c r="S37" s="358"/>
    </row>
    <row r="38" spans="1:19" x14ac:dyDescent="0.25">
      <c r="A38" s="1047" t="s">
        <v>279</v>
      </c>
      <c r="B38" s="211" t="s">
        <v>449</v>
      </c>
      <c r="C38" s="788"/>
      <c r="D38" s="1230"/>
      <c r="E38" s="586"/>
      <c r="F38" s="840"/>
      <c r="G38" s="1262">
        <v>5</v>
      </c>
      <c r="H38" s="1268">
        <f t="shared" si="7"/>
        <v>150</v>
      </c>
      <c r="I38" s="788"/>
      <c r="J38" s="1230"/>
      <c r="K38" s="1230"/>
      <c r="L38" s="1230"/>
      <c r="M38" s="813"/>
      <c r="N38" s="841"/>
      <c r="O38" s="842"/>
      <c r="P38" s="843"/>
      <c r="Q38" s="841"/>
      <c r="R38" s="815"/>
      <c r="S38" s="845"/>
    </row>
    <row r="39" spans="1:19" s="93" customFormat="1" ht="31.5" x14ac:dyDescent="0.25">
      <c r="A39" s="1047" t="s">
        <v>280</v>
      </c>
      <c r="B39" s="787" t="s">
        <v>450</v>
      </c>
      <c r="C39" s="788"/>
      <c r="D39" s="679"/>
      <c r="E39" s="789"/>
      <c r="F39" s="790"/>
      <c r="G39" s="1262">
        <v>3.5</v>
      </c>
      <c r="H39" s="1268">
        <f t="shared" ref="H39" si="8">G39*30</f>
        <v>105</v>
      </c>
      <c r="I39" s="793"/>
      <c r="J39" s="1228"/>
      <c r="K39" s="1228"/>
      <c r="L39" s="1228"/>
      <c r="M39" s="794"/>
      <c r="N39" s="797"/>
      <c r="O39" s="796"/>
      <c r="P39" s="358"/>
      <c r="Q39" s="797"/>
      <c r="R39" s="525"/>
      <c r="S39" s="358"/>
    </row>
    <row r="40" spans="1:19" s="120" customFormat="1" x14ac:dyDescent="0.25">
      <c r="A40" s="1047" t="s">
        <v>326</v>
      </c>
      <c r="B40" s="787" t="s">
        <v>30</v>
      </c>
      <c r="C40" s="788"/>
      <c r="D40" s="679"/>
      <c r="E40" s="789"/>
      <c r="F40" s="790"/>
      <c r="G40" s="1262">
        <f>G41+G42</f>
        <v>4</v>
      </c>
      <c r="H40" s="1273">
        <f>G40*30</f>
        <v>120</v>
      </c>
      <c r="I40" s="788"/>
      <c r="J40" s="1230"/>
      <c r="K40" s="1230"/>
      <c r="L40" s="1230"/>
      <c r="M40" s="813"/>
      <c r="N40" s="841"/>
      <c r="O40" s="842"/>
      <c r="P40" s="845"/>
      <c r="Q40" s="841"/>
      <c r="R40" s="815"/>
      <c r="S40" s="845"/>
    </row>
    <row r="41" spans="1:19" s="120" customFormat="1" x14ac:dyDescent="0.25">
      <c r="A41" s="1047"/>
      <c r="B41" s="776" t="s">
        <v>447</v>
      </c>
      <c r="C41" s="788"/>
      <c r="D41" s="679"/>
      <c r="E41" s="679"/>
      <c r="F41" s="790"/>
      <c r="G41" s="1262">
        <v>2.5</v>
      </c>
      <c r="H41" s="1273">
        <f t="shared" ref="H41:H42" si="9">G41*30</f>
        <v>75</v>
      </c>
      <c r="I41" s="788"/>
      <c r="J41" s="1230"/>
      <c r="K41" s="1230"/>
      <c r="L41" s="1230"/>
      <c r="M41" s="813"/>
      <c r="N41" s="841"/>
      <c r="O41" s="815"/>
      <c r="P41" s="845"/>
      <c r="Q41" s="841"/>
      <c r="R41" s="815"/>
      <c r="S41" s="845"/>
    </row>
    <row r="42" spans="1:19" s="120" customFormat="1" ht="16.5" thickBot="1" x14ac:dyDescent="0.3">
      <c r="A42" s="1246"/>
      <c r="B42" s="1240" t="s">
        <v>255</v>
      </c>
      <c r="C42" s="1258"/>
      <c r="D42" s="1259" t="s">
        <v>175</v>
      </c>
      <c r="E42" s="1259"/>
      <c r="F42" s="1260"/>
      <c r="G42" s="1266">
        <v>1.5</v>
      </c>
      <c r="H42" s="1275">
        <f t="shared" si="9"/>
        <v>45</v>
      </c>
      <c r="I42" s="1279">
        <f>J42+K42+L42</f>
        <v>22</v>
      </c>
      <c r="J42" s="1280">
        <v>15</v>
      </c>
      <c r="K42" s="1280">
        <f>'Семестровка уск'!I22</f>
        <v>0</v>
      </c>
      <c r="L42" s="1280">
        <v>7</v>
      </c>
      <c r="M42" s="1281">
        <f>H42-I42</f>
        <v>23</v>
      </c>
      <c r="N42" s="1283">
        <v>1.5</v>
      </c>
      <c r="O42" s="1284"/>
      <c r="P42" s="1285"/>
      <c r="Q42" s="1287"/>
      <c r="R42" s="1284"/>
      <c r="S42" s="1285"/>
    </row>
    <row r="43" spans="1:19" s="120" customFormat="1" x14ac:dyDescent="0.25">
      <c r="A43" s="1822" t="s">
        <v>451</v>
      </c>
      <c r="B43" s="1823"/>
      <c r="C43" s="1823"/>
      <c r="D43" s="1823"/>
      <c r="E43" s="1823"/>
      <c r="F43" s="1824"/>
      <c r="G43" s="1261">
        <f>G12+G15+G17+G20+G22+G26+G29+G32+G35+G38+G39+G41</f>
        <v>52</v>
      </c>
      <c r="H43" s="1267">
        <f>G43*30</f>
        <v>1560</v>
      </c>
      <c r="I43" s="1252"/>
      <c r="J43" s="1291"/>
      <c r="K43" s="1291"/>
      <c r="L43" s="1291"/>
      <c r="M43" s="918"/>
      <c r="N43" s="1303"/>
      <c r="O43" s="1292"/>
      <c r="P43" s="1304"/>
      <c r="Q43" s="1303"/>
      <c r="R43" s="1293"/>
      <c r="S43" s="1294"/>
    </row>
    <row r="44" spans="1:19" s="120" customFormat="1" x14ac:dyDescent="0.25">
      <c r="A44" s="1825" t="s">
        <v>281</v>
      </c>
      <c r="B44" s="1826"/>
      <c r="C44" s="1826"/>
      <c r="D44" s="1826"/>
      <c r="E44" s="1826"/>
      <c r="F44" s="1827"/>
      <c r="G44" s="1262">
        <f t="shared" ref="G44:M44" si="10">G13+G14+G18+G23+G27+G30+G33+G36+G37+G42</f>
        <v>19.5</v>
      </c>
      <c r="H44" s="1262">
        <f t="shared" si="10"/>
        <v>585</v>
      </c>
      <c r="I44" s="1300">
        <f t="shared" si="10"/>
        <v>297</v>
      </c>
      <c r="J44" s="812">
        <f t="shared" si="10"/>
        <v>161</v>
      </c>
      <c r="K44" s="812">
        <f t="shared" si="10"/>
        <v>0</v>
      </c>
      <c r="L44" s="812">
        <f t="shared" si="10"/>
        <v>136</v>
      </c>
      <c r="M44" s="1301">
        <f t="shared" si="10"/>
        <v>288</v>
      </c>
      <c r="N44" s="1309">
        <f>SUM(N11:N43)</f>
        <v>16</v>
      </c>
      <c r="O44" s="1309">
        <f t="shared" ref="O44:S44" si="11">SUM(O11:O43)</f>
        <v>4</v>
      </c>
      <c r="P44" s="1309">
        <f t="shared" si="11"/>
        <v>0</v>
      </c>
      <c r="Q44" s="1309">
        <f t="shared" si="11"/>
        <v>1.5</v>
      </c>
      <c r="R44" s="1309">
        <f t="shared" si="11"/>
        <v>0</v>
      </c>
      <c r="S44" s="1309">
        <f t="shared" si="11"/>
        <v>0</v>
      </c>
    </row>
    <row r="45" spans="1:19" s="93" customFormat="1" ht="16.5" customHeight="1" thickBot="1" x14ac:dyDescent="0.3">
      <c r="A45" s="1815" t="s">
        <v>282</v>
      </c>
      <c r="B45" s="1816"/>
      <c r="C45" s="1816"/>
      <c r="D45" s="1816"/>
      <c r="E45" s="1816"/>
      <c r="F45" s="1817"/>
      <c r="G45" s="1297">
        <f>G43+G44</f>
        <v>71.5</v>
      </c>
      <c r="H45" s="1298">
        <f>G45*30</f>
        <v>2145</v>
      </c>
      <c r="I45" s="1302"/>
      <c r="J45" s="1295"/>
      <c r="K45" s="1295"/>
      <c r="L45" s="1295"/>
      <c r="M45" s="1296"/>
      <c r="N45" s="1302"/>
      <c r="O45" s="1295"/>
      <c r="P45" s="1296"/>
      <c r="Q45" s="1302"/>
      <c r="R45" s="1295"/>
      <c r="S45" s="1296"/>
    </row>
    <row r="46" spans="1:19" ht="16.5" customHeight="1" thickBot="1" x14ac:dyDescent="0.3">
      <c r="A46" s="1814" t="s">
        <v>173</v>
      </c>
      <c r="B46" s="1575"/>
      <c r="C46" s="1575"/>
      <c r="D46" s="1575"/>
      <c r="E46" s="1575"/>
      <c r="F46" s="1575"/>
      <c r="G46" s="1575"/>
      <c r="H46" s="1575"/>
      <c r="I46" s="1575"/>
      <c r="J46" s="1575"/>
      <c r="K46" s="1575"/>
      <c r="L46" s="1575"/>
      <c r="M46" s="1575"/>
      <c r="N46" s="1575"/>
      <c r="O46" s="1575"/>
      <c r="P46" s="1575"/>
      <c r="Q46" s="1575"/>
      <c r="R46" s="1575"/>
      <c r="S46" s="1575"/>
    </row>
    <row r="47" spans="1:19" s="1071" customFormat="1" x14ac:dyDescent="0.25">
      <c r="A47" s="178" t="s">
        <v>174</v>
      </c>
      <c r="B47" s="1316" t="s">
        <v>349</v>
      </c>
      <c r="C47" s="1252"/>
      <c r="D47" s="1291"/>
      <c r="E47" s="1291"/>
      <c r="F47" s="1319"/>
      <c r="G47" s="1322">
        <f>G48+G49+G50</f>
        <v>6</v>
      </c>
      <c r="H47" s="1324">
        <f t="shared" ref="H47:H49" si="12">G47*30</f>
        <v>180</v>
      </c>
      <c r="I47" s="1252"/>
      <c r="J47" s="1291"/>
      <c r="K47" s="1291"/>
      <c r="L47" s="1291"/>
      <c r="M47" s="918"/>
      <c r="N47" s="1303"/>
      <c r="O47" s="1292"/>
      <c r="P47" s="1304"/>
      <c r="Q47" s="1299"/>
      <c r="R47" s="1292"/>
      <c r="S47" s="1294"/>
    </row>
    <row r="48" spans="1:19" s="1071" customFormat="1" x14ac:dyDescent="0.25">
      <c r="A48" s="1047"/>
      <c r="B48" s="776" t="s">
        <v>447</v>
      </c>
      <c r="C48" s="788"/>
      <c r="D48" s="1230"/>
      <c r="E48" s="1230"/>
      <c r="F48" s="840"/>
      <c r="G48" s="1289">
        <v>1</v>
      </c>
      <c r="H48" s="1325">
        <f t="shared" si="12"/>
        <v>30</v>
      </c>
      <c r="I48" s="788"/>
      <c r="J48" s="1230"/>
      <c r="K48" s="1230"/>
      <c r="L48" s="1230"/>
      <c r="M48" s="813"/>
      <c r="N48" s="841"/>
      <c r="O48" s="815"/>
      <c r="P48" s="846"/>
      <c r="Q48" s="844"/>
      <c r="R48" s="815"/>
      <c r="S48" s="845"/>
    </row>
    <row r="49" spans="1:19" s="1071" customFormat="1" x14ac:dyDescent="0.25">
      <c r="A49" s="1048" t="s">
        <v>368</v>
      </c>
      <c r="B49" s="777" t="s">
        <v>255</v>
      </c>
      <c r="C49" s="788">
        <v>3</v>
      </c>
      <c r="D49" s="1230"/>
      <c r="E49" s="1230"/>
      <c r="F49" s="840"/>
      <c r="G49" s="1055">
        <v>4</v>
      </c>
      <c r="H49" s="1325">
        <f t="shared" si="12"/>
        <v>120</v>
      </c>
      <c r="I49" s="788">
        <f>J49+L49</f>
        <v>45</v>
      </c>
      <c r="J49" s="1230">
        <v>30</v>
      </c>
      <c r="K49" s="1230"/>
      <c r="L49" s="1230">
        <f>'Семестровка уск'!J93</f>
        <v>15</v>
      </c>
      <c r="M49" s="813">
        <f>H49-I49</f>
        <v>75</v>
      </c>
      <c r="N49" s="841"/>
      <c r="O49" s="815"/>
      <c r="P49" s="846"/>
      <c r="Q49" s="844">
        <v>3</v>
      </c>
      <c r="R49" s="815"/>
      <c r="S49" s="845"/>
    </row>
    <row r="50" spans="1:19" s="1071" customFormat="1" ht="31.5" x14ac:dyDescent="0.25">
      <c r="A50" s="1048" t="s">
        <v>369</v>
      </c>
      <c r="B50" s="1052" t="s">
        <v>367</v>
      </c>
      <c r="C50" s="788"/>
      <c r="D50" s="1230"/>
      <c r="E50" s="1230"/>
      <c r="F50" s="1257" t="s">
        <v>187</v>
      </c>
      <c r="G50" s="1055">
        <v>1</v>
      </c>
      <c r="H50" s="1325">
        <f t="shared" ref="H50:H60" si="13">G50*30</f>
        <v>30</v>
      </c>
      <c r="I50" s="788"/>
      <c r="J50" s="1230"/>
      <c r="K50" s="1230"/>
      <c r="L50" s="1230"/>
      <c r="M50" s="813"/>
      <c r="N50" s="841"/>
      <c r="O50" s="815"/>
      <c r="P50" s="846"/>
      <c r="Q50" s="844"/>
      <c r="R50" s="815"/>
      <c r="S50" s="845"/>
    </row>
    <row r="51" spans="1:19" x14ac:dyDescent="0.25">
      <c r="A51" s="1047" t="s">
        <v>176</v>
      </c>
      <c r="B51" s="1051" t="s">
        <v>385</v>
      </c>
      <c r="C51" s="788">
        <v>4</v>
      </c>
      <c r="D51" s="1230"/>
      <c r="E51" s="1230"/>
      <c r="F51" s="1257"/>
      <c r="G51" s="1055">
        <v>5</v>
      </c>
      <c r="H51" s="1325">
        <f t="shared" si="13"/>
        <v>150</v>
      </c>
      <c r="I51" s="788">
        <f>J51+L51</f>
        <v>52</v>
      </c>
      <c r="J51" s="1230">
        <v>26</v>
      </c>
      <c r="K51" s="1230"/>
      <c r="L51" s="1230">
        <v>26</v>
      </c>
      <c r="M51" s="813">
        <f>H51-I51</f>
        <v>98</v>
      </c>
      <c r="N51" s="841"/>
      <c r="O51" s="815"/>
      <c r="P51" s="846"/>
      <c r="Q51" s="844"/>
      <c r="R51" s="815">
        <v>4</v>
      </c>
      <c r="S51" s="845"/>
    </row>
    <row r="52" spans="1:19" x14ac:dyDescent="0.25">
      <c r="A52" s="1047" t="s">
        <v>179</v>
      </c>
      <c r="B52" s="211" t="s">
        <v>361</v>
      </c>
      <c r="C52" s="788"/>
      <c r="D52" s="1230"/>
      <c r="E52" s="1230"/>
      <c r="F52" s="1257"/>
      <c r="G52" s="1055">
        <f>G53+G54</f>
        <v>6</v>
      </c>
      <c r="H52" s="1325">
        <f t="shared" ref="H52:H54" si="14">G52*30</f>
        <v>180</v>
      </c>
      <c r="I52" s="788"/>
      <c r="J52" s="1230"/>
      <c r="K52" s="1230"/>
      <c r="L52" s="1230"/>
      <c r="M52" s="813"/>
      <c r="N52" s="841"/>
      <c r="O52" s="815"/>
      <c r="P52" s="846"/>
      <c r="Q52" s="844"/>
      <c r="R52" s="815"/>
      <c r="S52" s="845"/>
    </row>
    <row r="53" spans="1:19" x14ac:dyDescent="0.25">
      <c r="A53" s="1048"/>
      <c r="B53" s="776" t="s">
        <v>447</v>
      </c>
      <c r="C53" s="788"/>
      <c r="D53" s="1230"/>
      <c r="E53" s="1230"/>
      <c r="F53" s="1257"/>
      <c r="G53" s="1055">
        <v>2</v>
      </c>
      <c r="H53" s="1325">
        <f t="shared" si="14"/>
        <v>60</v>
      </c>
      <c r="I53" s="788"/>
      <c r="J53" s="1230"/>
      <c r="K53" s="1230"/>
      <c r="L53" s="1230"/>
      <c r="M53" s="813"/>
      <c r="N53" s="841"/>
      <c r="O53" s="815"/>
      <c r="P53" s="846"/>
      <c r="Q53" s="844"/>
      <c r="R53" s="815"/>
      <c r="S53" s="845"/>
    </row>
    <row r="54" spans="1:19" x14ac:dyDescent="0.25">
      <c r="A54" s="1048"/>
      <c r="B54" s="777" t="s">
        <v>255</v>
      </c>
      <c r="C54" s="788" t="s">
        <v>64</v>
      </c>
      <c r="D54" s="1230"/>
      <c r="E54" s="1230"/>
      <c r="F54" s="1257"/>
      <c r="G54" s="1055">
        <v>4</v>
      </c>
      <c r="H54" s="1325">
        <f t="shared" si="14"/>
        <v>120</v>
      </c>
      <c r="I54" s="788">
        <f>J54+L54</f>
        <v>72</v>
      </c>
      <c r="J54" s="1230">
        <v>36</v>
      </c>
      <c r="K54" s="1230"/>
      <c r="L54" s="1230">
        <v>36</v>
      </c>
      <c r="M54" s="813">
        <f>H54-I54</f>
        <v>48</v>
      </c>
      <c r="N54" s="841"/>
      <c r="O54" s="815">
        <v>4</v>
      </c>
      <c r="P54" s="846">
        <v>4</v>
      </c>
      <c r="Q54" s="844"/>
      <c r="R54" s="815"/>
      <c r="S54" s="845"/>
    </row>
    <row r="55" spans="1:19" x14ac:dyDescent="0.25">
      <c r="A55" s="1310" t="s">
        <v>180</v>
      </c>
      <c r="B55" s="1317" t="s">
        <v>452</v>
      </c>
      <c r="C55" s="788"/>
      <c r="D55" s="1230"/>
      <c r="E55" s="1230"/>
      <c r="F55" s="813"/>
      <c r="G55" s="796">
        <v>4</v>
      </c>
      <c r="H55" s="1268">
        <f t="shared" si="13"/>
        <v>120</v>
      </c>
      <c r="I55" s="788"/>
      <c r="J55" s="1230"/>
      <c r="K55" s="1230"/>
      <c r="L55" s="1230"/>
      <c r="M55" s="813"/>
      <c r="N55" s="788"/>
      <c r="O55" s="1230"/>
      <c r="P55" s="813"/>
      <c r="Q55" s="886"/>
      <c r="R55" s="1230"/>
      <c r="S55" s="813"/>
    </row>
    <row r="56" spans="1:19" x14ac:dyDescent="0.25">
      <c r="A56" s="1047" t="s">
        <v>181</v>
      </c>
      <c r="B56" s="1051" t="s">
        <v>430</v>
      </c>
      <c r="C56" s="788">
        <v>4</v>
      </c>
      <c r="D56" s="1230"/>
      <c r="E56" s="1230"/>
      <c r="F56" s="1257"/>
      <c r="G56" s="1055">
        <v>5</v>
      </c>
      <c r="H56" s="1325">
        <f t="shared" ref="H56" si="15">G56*30</f>
        <v>150</v>
      </c>
      <c r="I56" s="788">
        <f>J56+L56</f>
        <v>52</v>
      </c>
      <c r="J56" s="1230">
        <v>26</v>
      </c>
      <c r="K56" s="1230"/>
      <c r="L56" s="1230">
        <v>26</v>
      </c>
      <c r="M56" s="813">
        <f>H56-I56</f>
        <v>98</v>
      </c>
      <c r="N56" s="841"/>
      <c r="O56" s="815"/>
      <c r="P56" s="846"/>
      <c r="Q56" s="844"/>
      <c r="R56" s="815">
        <v>4</v>
      </c>
      <c r="S56" s="813"/>
    </row>
    <row r="57" spans="1:19" x14ac:dyDescent="0.25">
      <c r="A57" s="1310" t="s">
        <v>183</v>
      </c>
      <c r="B57" s="787" t="s">
        <v>44</v>
      </c>
      <c r="C57" s="788"/>
      <c r="D57" s="1230"/>
      <c r="E57" s="1230"/>
      <c r="F57" s="1257"/>
      <c r="G57" s="1055">
        <f>G58+G59</f>
        <v>6</v>
      </c>
      <c r="H57" s="1325">
        <f t="shared" si="13"/>
        <v>180</v>
      </c>
      <c r="I57" s="788"/>
      <c r="J57" s="1230"/>
      <c r="K57" s="1230"/>
      <c r="L57" s="1230"/>
      <c r="M57" s="813"/>
      <c r="N57" s="841"/>
      <c r="O57" s="815"/>
      <c r="P57" s="846"/>
      <c r="Q57" s="844"/>
      <c r="R57" s="815"/>
      <c r="S57" s="845"/>
    </row>
    <row r="58" spans="1:19" x14ac:dyDescent="0.25">
      <c r="A58" s="1048"/>
      <c r="B58" s="776" t="s">
        <v>447</v>
      </c>
      <c r="C58" s="788"/>
      <c r="D58" s="1230"/>
      <c r="E58" s="1230"/>
      <c r="F58" s="1257"/>
      <c r="G58" s="1055">
        <v>3</v>
      </c>
      <c r="H58" s="1325">
        <f t="shared" si="13"/>
        <v>90</v>
      </c>
      <c r="I58" s="788"/>
      <c r="J58" s="1230"/>
      <c r="K58" s="1230"/>
      <c r="L58" s="1230"/>
      <c r="M58" s="813"/>
      <c r="N58" s="841"/>
      <c r="O58" s="815"/>
      <c r="P58" s="846"/>
      <c r="Q58" s="844"/>
      <c r="R58" s="815"/>
      <c r="S58" s="845"/>
    </row>
    <row r="59" spans="1:19" x14ac:dyDescent="0.25">
      <c r="A59" s="1048"/>
      <c r="B59" s="777" t="s">
        <v>255</v>
      </c>
      <c r="C59" s="788"/>
      <c r="D59" s="1230">
        <v>1</v>
      </c>
      <c r="E59" s="1230"/>
      <c r="F59" s="1257"/>
      <c r="G59" s="1055">
        <v>3</v>
      </c>
      <c r="H59" s="1325">
        <f t="shared" si="13"/>
        <v>90</v>
      </c>
      <c r="I59" s="788">
        <f>J59+L59</f>
        <v>45</v>
      </c>
      <c r="J59" s="1230">
        <v>30</v>
      </c>
      <c r="K59" s="1230"/>
      <c r="L59" s="1230">
        <v>15</v>
      </c>
      <c r="M59" s="813">
        <f>H59-I59</f>
        <v>45</v>
      </c>
      <c r="N59" s="841">
        <v>3</v>
      </c>
      <c r="O59" s="815"/>
      <c r="P59" s="846"/>
      <c r="Q59" s="844"/>
      <c r="R59" s="815"/>
      <c r="S59" s="845"/>
    </row>
    <row r="60" spans="1:19" ht="31.5" x14ac:dyDescent="0.25">
      <c r="A60" s="1047" t="s">
        <v>184</v>
      </c>
      <c r="B60" s="787" t="s">
        <v>453</v>
      </c>
      <c r="C60" s="788"/>
      <c r="D60" s="1230"/>
      <c r="E60" s="1230"/>
      <c r="F60" s="813"/>
      <c r="G60" s="883">
        <v>4</v>
      </c>
      <c r="H60" s="1268">
        <f t="shared" si="13"/>
        <v>120</v>
      </c>
      <c r="I60" s="788"/>
      <c r="J60" s="1230"/>
      <c r="K60" s="1230"/>
      <c r="L60" s="1230"/>
      <c r="M60" s="813"/>
      <c r="N60" s="788"/>
      <c r="O60" s="1230"/>
      <c r="P60" s="813"/>
      <c r="Q60" s="886"/>
      <c r="R60" s="1230"/>
      <c r="S60" s="813"/>
    </row>
    <row r="61" spans="1:19" ht="31.5" x14ac:dyDescent="0.25">
      <c r="A61" s="1047" t="s">
        <v>293</v>
      </c>
      <c r="B61" s="211" t="s">
        <v>363</v>
      </c>
      <c r="C61" s="788"/>
      <c r="D61" s="1230"/>
      <c r="E61" s="1230"/>
      <c r="F61" s="1257"/>
      <c r="G61" s="1055">
        <f>G62+G63</f>
        <v>6</v>
      </c>
      <c r="H61" s="1268">
        <f t="shared" ref="H61:H63" si="16">G61*30</f>
        <v>180</v>
      </c>
      <c r="I61" s="788"/>
      <c r="J61" s="1230"/>
      <c r="K61" s="1230"/>
      <c r="L61" s="1230"/>
      <c r="M61" s="813"/>
      <c r="N61" s="797"/>
      <c r="O61" s="525"/>
      <c r="P61" s="798"/>
      <c r="Q61" s="844"/>
      <c r="R61" s="815"/>
      <c r="S61" s="845"/>
    </row>
    <row r="62" spans="1:19" x14ac:dyDescent="0.25">
      <c r="A62" s="1048"/>
      <c r="B62" s="776" t="s">
        <v>447</v>
      </c>
      <c r="C62" s="788"/>
      <c r="D62" s="1230"/>
      <c r="E62" s="1230"/>
      <c r="F62" s="1257"/>
      <c r="G62" s="1055">
        <v>3</v>
      </c>
      <c r="H62" s="1268">
        <f t="shared" si="16"/>
        <v>90</v>
      </c>
      <c r="I62" s="788"/>
      <c r="J62" s="1230"/>
      <c r="K62" s="1230"/>
      <c r="L62" s="1230"/>
      <c r="M62" s="813"/>
      <c r="N62" s="797"/>
      <c r="O62" s="525"/>
      <c r="P62" s="798"/>
      <c r="Q62" s="844"/>
      <c r="R62" s="815"/>
      <c r="S62" s="845"/>
    </row>
    <row r="63" spans="1:19" s="120" customFormat="1" x14ac:dyDescent="0.25">
      <c r="A63" s="1311"/>
      <c r="B63" s="777" t="s">
        <v>255</v>
      </c>
      <c r="C63" s="882">
        <v>3</v>
      </c>
      <c r="D63" s="1230"/>
      <c r="E63" s="1230"/>
      <c r="F63" s="813"/>
      <c r="G63" s="1055">
        <v>3</v>
      </c>
      <c r="H63" s="1268">
        <f t="shared" si="16"/>
        <v>90</v>
      </c>
      <c r="I63" s="788">
        <f>J63+K63+L63</f>
        <v>45</v>
      </c>
      <c r="J63" s="1230">
        <v>30</v>
      </c>
      <c r="K63" s="1230">
        <v>15</v>
      </c>
      <c r="L63" s="1230"/>
      <c r="M63" s="813">
        <f>H63-I63</f>
        <v>45</v>
      </c>
      <c r="N63" s="797"/>
      <c r="O63" s="625"/>
      <c r="P63" s="884"/>
      <c r="Q63" s="795">
        <v>3</v>
      </c>
      <c r="R63" s="525"/>
      <c r="S63" s="358"/>
    </row>
    <row r="64" spans="1:19" x14ac:dyDescent="0.25">
      <c r="A64" s="1310" t="s">
        <v>288</v>
      </c>
      <c r="B64" s="1053" t="s">
        <v>262</v>
      </c>
      <c r="C64" s="882"/>
      <c r="D64" s="1230"/>
      <c r="E64" s="1230"/>
      <c r="F64" s="813"/>
      <c r="G64" s="1055">
        <f>G65+G66</f>
        <v>5</v>
      </c>
      <c r="H64" s="1268">
        <f>G64*30</f>
        <v>150</v>
      </c>
      <c r="I64" s="788"/>
      <c r="J64" s="1230"/>
      <c r="K64" s="1230"/>
      <c r="L64" s="1230"/>
      <c r="M64" s="813"/>
      <c r="N64" s="797"/>
      <c r="O64" s="525"/>
      <c r="P64" s="358"/>
      <c r="Q64" s="795"/>
      <c r="R64" s="525"/>
      <c r="S64" s="358"/>
    </row>
    <row r="65" spans="1:19" x14ac:dyDescent="0.25">
      <c r="A65" s="1047"/>
      <c r="B65" s="776" t="s">
        <v>447</v>
      </c>
      <c r="C65" s="882"/>
      <c r="D65" s="1230"/>
      <c r="E65" s="1230"/>
      <c r="F65" s="813"/>
      <c r="G65" s="1055">
        <v>2</v>
      </c>
      <c r="H65" s="1268">
        <f>G65*30</f>
        <v>60</v>
      </c>
      <c r="I65" s="788"/>
      <c r="J65" s="1230"/>
      <c r="K65" s="1230"/>
      <c r="L65" s="1230"/>
      <c r="M65" s="813"/>
      <c r="N65" s="797"/>
      <c r="O65" s="525"/>
      <c r="P65" s="358"/>
      <c r="Q65" s="795"/>
      <c r="R65" s="525"/>
      <c r="S65" s="358"/>
    </row>
    <row r="66" spans="1:19" x14ac:dyDescent="0.25">
      <c r="A66" s="1312"/>
      <c r="B66" s="777" t="s">
        <v>255</v>
      </c>
      <c r="C66" s="882"/>
      <c r="D66" s="1230" t="s">
        <v>412</v>
      </c>
      <c r="E66" s="1230"/>
      <c r="F66" s="813"/>
      <c r="G66" s="1055">
        <v>3</v>
      </c>
      <c r="H66" s="1268">
        <f>G66*30</f>
        <v>90</v>
      </c>
      <c r="I66" s="788">
        <f>J66+K66+L66</f>
        <v>45</v>
      </c>
      <c r="J66" s="1230">
        <v>27</v>
      </c>
      <c r="K66" s="1230"/>
      <c r="L66" s="1230">
        <v>18</v>
      </c>
      <c r="M66" s="813">
        <f>H66-I66</f>
        <v>45</v>
      </c>
      <c r="N66" s="797"/>
      <c r="O66" s="641">
        <v>5</v>
      </c>
      <c r="P66" s="358"/>
      <c r="Q66" s="795"/>
      <c r="R66" s="525"/>
      <c r="S66" s="358"/>
    </row>
    <row r="67" spans="1:19" x14ac:dyDescent="0.25">
      <c r="A67" s="1047" t="s">
        <v>294</v>
      </c>
      <c r="B67" s="787" t="s">
        <v>454</v>
      </c>
      <c r="C67" s="882"/>
      <c r="D67" s="1230"/>
      <c r="E67" s="1230"/>
      <c r="F67" s="813"/>
      <c r="G67" s="1055">
        <v>4</v>
      </c>
      <c r="H67" s="1268">
        <f t="shared" ref="H67" si="17">G67*30</f>
        <v>120</v>
      </c>
      <c r="I67" s="788"/>
      <c r="J67" s="1230"/>
      <c r="K67" s="1230"/>
      <c r="L67" s="1230"/>
      <c r="M67" s="813"/>
      <c r="N67" s="797"/>
      <c r="O67" s="625"/>
      <c r="P67" s="358"/>
      <c r="Q67" s="795"/>
      <c r="R67" s="525"/>
      <c r="S67" s="358"/>
    </row>
    <row r="68" spans="1:19" s="1071" customFormat="1" x14ac:dyDescent="0.25">
      <c r="A68" s="1047" t="s">
        <v>295</v>
      </c>
      <c r="B68" s="1051" t="s">
        <v>351</v>
      </c>
      <c r="C68" s="788"/>
      <c r="D68" s="1230"/>
      <c r="E68" s="1230"/>
      <c r="F68" s="813"/>
      <c r="G68" s="1476">
        <f>G69+G70</f>
        <v>4</v>
      </c>
      <c r="H68" s="1325">
        <f>G68*30</f>
        <v>120</v>
      </c>
      <c r="I68" s="788"/>
      <c r="J68" s="1230"/>
      <c r="K68" s="1230"/>
      <c r="L68" s="1230"/>
      <c r="M68" s="813"/>
      <c r="N68" s="797"/>
      <c r="O68" s="1230"/>
      <c r="P68" s="813"/>
      <c r="Q68" s="886"/>
      <c r="R68" s="1230"/>
      <c r="S68" s="813"/>
    </row>
    <row r="69" spans="1:19" s="1071" customFormat="1" x14ac:dyDescent="0.25">
      <c r="A69" s="1310"/>
      <c r="B69" s="776" t="s">
        <v>447</v>
      </c>
      <c r="C69" s="788"/>
      <c r="D69" s="1230"/>
      <c r="E69" s="1230"/>
      <c r="F69" s="1257"/>
      <c r="G69" s="1055">
        <v>0.5</v>
      </c>
      <c r="H69" s="1325">
        <f t="shared" ref="H69:H70" si="18">G69*30</f>
        <v>15</v>
      </c>
      <c r="I69" s="788"/>
      <c r="J69" s="1230"/>
      <c r="K69" s="1230"/>
      <c r="L69" s="1230"/>
      <c r="M69" s="813"/>
      <c r="N69" s="797"/>
      <c r="O69" s="1230"/>
      <c r="P69" s="813"/>
      <c r="Q69" s="886"/>
      <c r="R69" s="1230"/>
      <c r="S69" s="813"/>
    </row>
    <row r="70" spans="1:19" s="1071" customFormat="1" x14ac:dyDescent="0.25">
      <c r="A70" s="1047"/>
      <c r="B70" s="777" t="s">
        <v>255</v>
      </c>
      <c r="C70" s="788">
        <v>1</v>
      </c>
      <c r="D70" s="1230"/>
      <c r="E70" s="1230"/>
      <c r="F70" s="1257"/>
      <c r="G70" s="1055">
        <v>3.5</v>
      </c>
      <c r="H70" s="1325">
        <f t="shared" si="18"/>
        <v>105</v>
      </c>
      <c r="I70" s="788">
        <f>J70+L70</f>
        <v>45</v>
      </c>
      <c r="J70" s="1230">
        <v>30</v>
      </c>
      <c r="K70" s="1230"/>
      <c r="L70" s="1230">
        <v>15</v>
      </c>
      <c r="M70" s="813">
        <f>H70-I70</f>
        <v>60</v>
      </c>
      <c r="N70" s="1393">
        <v>3</v>
      </c>
      <c r="O70" s="1306"/>
      <c r="P70" s="884"/>
      <c r="Q70" s="795"/>
      <c r="R70" s="525"/>
      <c r="S70" s="358"/>
    </row>
    <row r="71" spans="1:19" s="993" customFormat="1" x14ac:dyDescent="0.25">
      <c r="A71" s="1310" t="s">
        <v>296</v>
      </c>
      <c r="B71" s="1051" t="s">
        <v>344</v>
      </c>
      <c r="C71" s="788"/>
      <c r="D71" s="1230"/>
      <c r="E71" s="1230"/>
      <c r="F71" s="1257"/>
      <c r="G71" s="1055">
        <f>G72+G73+G74</f>
        <v>7</v>
      </c>
      <c r="H71" s="1325">
        <f t="shared" ref="H71:H77" si="19">G71*30</f>
        <v>210</v>
      </c>
      <c r="I71" s="788"/>
      <c r="J71" s="1230"/>
      <c r="K71" s="1230"/>
      <c r="L71" s="1230"/>
      <c r="M71" s="813"/>
      <c r="N71" s="841"/>
      <c r="O71" s="815"/>
      <c r="P71" s="846"/>
      <c r="Q71" s="844"/>
      <c r="R71" s="815"/>
      <c r="S71" s="845"/>
    </row>
    <row r="72" spans="1:19" s="993" customFormat="1" x14ac:dyDescent="0.25">
      <c r="A72" s="1048"/>
      <c r="B72" s="776" t="s">
        <v>447</v>
      </c>
      <c r="C72" s="788"/>
      <c r="D72" s="1230"/>
      <c r="E72" s="1230"/>
      <c r="F72" s="1257"/>
      <c r="G72" s="1055">
        <v>3</v>
      </c>
      <c r="H72" s="1325">
        <f t="shared" si="19"/>
        <v>90</v>
      </c>
      <c r="I72" s="788"/>
      <c r="J72" s="1230"/>
      <c r="K72" s="1230"/>
      <c r="L72" s="1230"/>
      <c r="M72" s="813"/>
      <c r="N72" s="841"/>
      <c r="O72" s="815"/>
      <c r="P72" s="846"/>
      <c r="Q72" s="844"/>
      <c r="R72" s="815"/>
      <c r="S72" s="845"/>
    </row>
    <row r="73" spans="1:19" s="993" customFormat="1" x14ac:dyDescent="0.25">
      <c r="A73" s="1310" t="s">
        <v>468</v>
      </c>
      <c r="B73" s="777" t="s">
        <v>255</v>
      </c>
      <c r="C73" s="788">
        <v>1</v>
      </c>
      <c r="D73" s="1230"/>
      <c r="E73" s="1230"/>
      <c r="F73" s="1257"/>
      <c r="G73" s="1055">
        <v>3</v>
      </c>
      <c r="H73" s="1325">
        <f t="shared" si="19"/>
        <v>90</v>
      </c>
      <c r="I73" s="788">
        <f>J73+L73</f>
        <v>45</v>
      </c>
      <c r="J73" s="1230">
        <v>30</v>
      </c>
      <c r="K73" s="1230"/>
      <c r="L73" s="1230">
        <v>15</v>
      </c>
      <c r="M73" s="813">
        <f>H73-I73</f>
        <v>45</v>
      </c>
      <c r="N73" s="841">
        <v>3</v>
      </c>
      <c r="O73" s="815"/>
      <c r="P73" s="1054"/>
      <c r="Q73" s="844"/>
      <c r="R73" s="815"/>
      <c r="S73" s="845"/>
    </row>
    <row r="74" spans="1:19" s="412" customFormat="1" x14ac:dyDescent="0.25">
      <c r="A74" s="1310" t="s">
        <v>469</v>
      </c>
      <c r="B74" s="1052" t="s">
        <v>350</v>
      </c>
      <c r="C74" s="788"/>
      <c r="D74" s="1230"/>
      <c r="E74" s="1230"/>
      <c r="F74" s="1257" t="s">
        <v>263</v>
      </c>
      <c r="G74" s="1055">
        <v>1</v>
      </c>
      <c r="H74" s="1325">
        <f t="shared" si="19"/>
        <v>30</v>
      </c>
      <c r="I74" s="788"/>
      <c r="J74" s="1230"/>
      <c r="K74" s="1230"/>
      <c r="L74" s="1230"/>
      <c r="M74" s="813">
        <f>H74-I74</f>
        <v>30</v>
      </c>
      <c r="N74" s="841"/>
      <c r="O74" s="815"/>
      <c r="P74" s="1054"/>
      <c r="Q74" s="844"/>
      <c r="R74" s="815"/>
      <c r="S74" s="845"/>
    </row>
    <row r="75" spans="1:19" s="412" customFormat="1" x14ac:dyDescent="0.25">
      <c r="A75" s="1047" t="s">
        <v>297</v>
      </c>
      <c r="B75" s="1053" t="s">
        <v>429</v>
      </c>
      <c r="C75" s="882"/>
      <c r="D75" s="1230"/>
      <c r="E75" s="1230"/>
      <c r="F75" s="813"/>
      <c r="G75" s="1055">
        <f>G76+G77+G78</f>
        <v>10</v>
      </c>
      <c r="H75" s="1325">
        <f t="shared" si="19"/>
        <v>300</v>
      </c>
      <c r="I75" s="788"/>
      <c r="J75" s="1230"/>
      <c r="K75" s="1230"/>
      <c r="L75" s="1230"/>
      <c r="M75" s="813"/>
      <c r="N75" s="797"/>
      <c r="O75" s="525"/>
      <c r="P75" s="1054"/>
      <c r="Q75" s="844"/>
      <c r="R75" s="815"/>
      <c r="S75" s="845"/>
    </row>
    <row r="76" spans="1:19" s="412" customFormat="1" x14ac:dyDescent="0.25">
      <c r="A76" s="1047"/>
      <c r="B76" s="776" t="s">
        <v>447</v>
      </c>
      <c r="C76" s="882"/>
      <c r="D76" s="1230"/>
      <c r="E76" s="1230"/>
      <c r="F76" s="813"/>
      <c r="G76" s="1055">
        <v>2</v>
      </c>
      <c r="H76" s="1325">
        <f t="shared" si="19"/>
        <v>60</v>
      </c>
      <c r="I76" s="788"/>
      <c r="J76" s="1230"/>
      <c r="K76" s="1230"/>
      <c r="L76" s="1230"/>
      <c r="M76" s="813"/>
      <c r="N76" s="797"/>
      <c r="O76" s="525"/>
      <c r="P76" s="1054"/>
      <c r="Q76" s="844"/>
      <c r="R76" s="815"/>
      <c r="S76" s="845"/>
    </row>
    <row r="77" spans="1:19" s="412" customFormat="1" x14ac:dyDescent="0.25">
      <c r="A77" s="1312"/>
      <c r="B77" s="777" t="s">
        <v>255</v>
      </c>
      <c r="C77" s="882">
        <v>4</v>
      </c>
      <c r="D77" s="1230"/>
      <c r="E77" s="1230"/>
      <c r="F77" s="813"/>
      <c r="G77" s="1055">
        <v>3</v>
      </c>
      <c r="H77" s="1325">
        <f t="shared" si="19"/>
        <v>90</v>
      </c>
      <c r="I77" s="788">
        <f>J77+K77+L77</f>
        <v>39</v>
      </c>
      <c r="J77" s="1230">
        <v>26</v>
      </c>
      <c r="K77" s="1230"/>
      <c r="L77" s="1230">
        <v>13</v>
      </c>
      <c r="M77" s="813">
        <f>H77-I77</f>
        <v>51</v>
      </c>
      <c r="N77" s="797"/>
      <c r="O77" s="625"/>
      <c r="P77" s="1054"/>
      <c r="Q77" s="844"/>
      <c r="R77" s="815">
        <v>3</v>
      </c>
      <c r="S77" s="845"/>
    </row>
    <row r="78" spans="1:19" x14ac:dyDescent="0.25">
      <c r="A78" s="1047" t="s">
        <v>298</v>
      </c>
      <c r="B78" s="1317" t="s">
        <v>37</v>
      </c>
      <c r="C78" s="788"/>
      <c r="D78" s="1230"/>
      <c r="E78" s="1230"/>
      <c r="F78" s="813"/>
      <c r="G78" s="1477">
        <f>G79+G80</f>
        <v>5</v>
      </c>
      <c r="H78" s="1268">
        <f t="shared" ref="H78:H80" si="20">G78*30</f>
        <v>150</v>
      </c>
      <c r="I78" s="788"/>
      <c r="J78" s="1230"/>
      <c r="K78" s="1230"/>
      <c r="L78" s="1230"/>
      <c r="M78" s="813"/>
      <c r="N78" s="788"/>
      <c r="O78" s="1230"/>
      <c r="P78" s="813"/>
      <c r="Q78" s="886"/>
      <c r="R78" s="1230"/>
      <c r="S78" s="813"/>
    </row>
    <row r="79" spans="1:19" x14ac:dyDescent="0.25">
      <c r="A79" s="1310"/>
      <c r="B79" s="776" t="s">
        <v>447</v>
      </c>
      <c r="C79" s="788"/>
      <c r="D79" s="1230"/>
      <c r="E79" s="1230"/>
      <c r="F79" s="813"/>
      <c r="G79" s="1477">
        <v>2</v>
      </c>
      <c r="H79" s="1268">
        <f t="shared" si="20"/>
        <v>60</v>
      </c>
      <c r="I79" s="788"/>
      <c r="J79" s="1230"/>
      <c r="K79" s="1230"/>
      <c r="L79" s="1230"/>
      <c r="M79" s="813"/>
      <c r="N79" s="788"/>
      <c r="O79" s="1230"/>
      <c r="P79" s="813"/>
      <c r="Q79" s="886"/>
      <c r="R79" s="1230"/>
      <c r="S79" s="813"/>
    </row>
    <row r="80" spans="1:19" x14ac:dyDescent="0.25">
      <c r="A80" s="1310"/>
      <c r="B80" s="777" t="s">
        <v>255</v>
      </c>
      <c r="C80" s="788"/>
      <c r="D80" s="1230">
        <v>1</v>
      </c>
      <c r="E80" s="1230"/>
      <c r="F80" s="813"/>
      <c r="G80" s="1477">
        <v>3</v>
      </c>
      <c r="H80" s="1268">
        <f t="shared" si="20"/>
        <v>90</v>
      </c>
      <c r="I80" s="788">
        <f>J80+L80</f>
        <v>45</v>
      </c>
      <c r="J80" s="1230">
        <v>30</v>
      </c>
      <c r="K80" s="1230"/>
      <c r="L80" s="1230">
        <v>15</v>
      </c>
      <c r="M80" s="813">
        <f>H80-I80</f>
        <v>45</v>
      </c>
      <c r="N80" s="797">
        <v>3</v>
      </c>
      <c r="O80" s="1230"/>
      <c r="P80" s="813"/>
      <c r="Q80" s="886"/>
      <c r="R80" s="1230"/>
      <c r="S80" s="813"/>
    </row>
    <row r="81" spans="1:19" s="1075" customFormat="1" x14ac:dyDescent="0.25">
      <c r="A81" s="1047" t="s">
        <v>299</v>
      </c>
      <c r="B81" s="1056" t="s">
        <v>355</v>
      </c>
      <c r="C81" s="882"/>
      <c r="D81" s="1230"/>
      <c r="E81" s="1230"/>
      <c r="F81" s="813"/>
      <c r="G81" s="1477">
        <f>G82+G83</f>
        <v>5</v>
      </c>
      <c r="H81" s="1268">
        <f t="shared" ref="H81" si="21">G81*30</f>
        <v>150</v>
      </c>
      <c r="I81" s="788"/>
      <c r="J81" s="1230"/>
      <c r="K81" s="1230"/>
      <c r="L81" s="1230"/>
      <c r="M81" s="813"/>
      <c r="N81" s="797"/>
      <c r="O81" s="625"/>
      <c r="P81" s="884"/>
      <c r="Q81" s="795"/>
      <c r="R81" s="525"/>
      <c r="S81" s="358"/>
    </row>
    <row r="82" spans="1:19" s="1075" customFormat="1" x14ac:dyDescent="0.25">
      <c r="A82" s="1311"/>
      <c r="B82" s="776" t="s">
        <v>447</v>
      </c>
      <c r="C82" s="882"/>
      <c r="D82" s="1230"/>
      <c r="E82" s="1230"/>
      <c r="F82" s="813"/>
      <c r="G82" s="1055">
        <v>2</v>
      </c>
      <c r="H82" s="1268">
        <f t="shared" ref="H82:H84" si="22">G82*30</f>
        <v>60</v>
      </c>
      <c r="I82" s="788"/>
      <c r="J82" s="1230"/>
      <c r="K82" s="1230"/>
      <c r="L82" s="1230"/>
      <c r="M82" s="813"/>
      <c r="N82" s="797"/>
      <c r="O82" s="625"/>
      <c r="P82" s="884"/>
      <c r="Q82" s="795"/>
      <c r="R82" s="525"/>
      <c r="S82" s="358"/>
    </row>
    <row r="83" spans="1:19" s="412" customFormat="1" x14ac:dyDescent="0.25">
      <c r="A83" s="1312"/>
      <c r="B83" s="777" t="s">
        <v>255</v>
      </c>
      <c r="C83" s="788" t="s">
        <v>412</v>
      </c>
      <c r="D83" s="1230"/>
      <c r="E83" s="1230"/>
      <c r="F83" s="813"/>
      <c r="G83" s="1055">
        <v>3</v>
      </c>
      <c r="H83" s="1268">
        <f t="shared" si="22"/>
        <v>90</v>
      </c>
      <c r="I83" s="788">
        <f>J83+L83</f>
        <v>36</v>
      </c>
      <c r="J83" s="1230">
        <v>18</v>
      </c>
      <c r="K83" s="1230"/>
      <c r="L83" s="1230">
        <v>18</v>
      </c>
      <c r="M83" s="813">
        <f>H83-I83</f>
        <v>54</v>
      </c>
      <c r="N83" s="797"/>
      <c r="O83" s="525">
        <v>4</v>
      </c>
      <c r="P83" s="358"/>
      <c r="Q83" s="795"/>
      <c r="R83" s="525"/>
      <c r="S83" s="358"/>
    </row>
    <row r="84" spans="1:19" s="412" customFormat="1" x14ac:dyDescent="0.25">
      <c r="A84" s="1047" t="s">
        <v>470</v>
      </c>
      <c r="B84" s="211" t="s">
        <v>359</v>
      </c>
      <c r="C84" s="788"/>
      <c r="D84" s="1230"/>
      <c r="E84" s="1230"/>
      <c r="F84" s="840"/>
      <c r="G84" s="1477">
        <f>SUM(G85:G87)</f>
        <v>6</v>
      </c>
      <c r="H84" s="1268">
        <f t="shared" si="22"/>
        <v>180</v>
      </c>
      <c r="I84" s="788"/>
      <c r="J84" s="1230"/>
      <c r="K84" s="1230"/>
      <c r="L84" s="1230"/>
      <c r="M84" s="813"/>
      <c r="N84" s="841"/>
      <c r="O84" s="815"/>
      <c r="P84" s="843"/>
      <c r="Q84" s="844"/>
      <c r="R84" s="815"/>
      <c r="S84" s="845"/>
    </row>
    <row r="85" spans="1:19" s="412" customFormat="1" x14ac:dyDescent="0.25">
      <c r="A85" s="217"/>
      <c r="B85" s="776" t="s">
        <v>447</v>
      </c>
      <c r="C85" s="788"/>
      <c r="D85" s="1230"/>
      <c r="E85" s="1230"/>
      <c r="F85" s="840"/>
      <c r="G85" s="1055">
        <v>2</v>
      </c>
      <c r="H85" s="1268">
        <f t="shared" ref="H85:H87" si="23">G85*30</f>
        <v>60</v>
      </c>
      <c r="I85" s="788"/>
      <c r="J85" s="1230"/>
      <c r="K85" s="1230"/>
      <c r="L85" s="1230"/>
      <c r="M85" s="813"/>
      <c r="N85" s="841"/>
      <c r="O85" s="815"/>
      <c r="P85" s="843"/>
      <c r="Q85" s="844"/>
      <c r="R85" s="815"/>
      <c r="S85" s="845"/>
    </row>
    <row r="86" spans="1:19" s="412" customFormat="1" x14ac:dyDescent="0.25">
      <c r="A86" s="1047" t="s">
        <v>471</v>
      </c>
      <c r="B86" s="777" t="s">
        <v>255</v>
      </c>
      <c r="C86" s="882" t="s">
        <v>64</v>
      </c>
      <c r="D86" s="1230"/>
      <c r="E86" s="1230"/>
      <c r="F86" s="840"/>
      <c r="G86" s="1055">
        <v>3</v>
      </c>
      <c r="H86" s="1268">
        <f t="shared" si="23"/>
        <v>90</v>
      </c>
      <c r="I86" s="788">
        <f>J86+L86</f>
        <v>36</v>
      </c>
      <c r="J86" s="1230">
        <v>18</v>
      </c>
      <c r="K86" s="1230"/>
      <c r="L86" s="1230">
        <v>18</v>
      </c>
      <c r="M86" s="813">
        <f>H86-I86</f>
        <v>54</v>
      </c>
      <c r="N86" s="841"/>
      <c r="O86" s="815"/>
      <c r="P86" s="846">
        <v>4</v>
      </c>
      <c r="Q86" s="844"/>
      <c r="R86" s="815"/>
      <c r="S86" s="845"/>
    </row>
    <row r="87" spans="1:19" ht="16.5" thickBot="1" x14ac:dyDescent="0.3">
      <c r="A87" s="1246" t="s">
        <v>472</v>
      </c>
      <c r="B87" s="1318" t="s">
        <v>386</v>
      </c>
      <c r="C87" s="1320"/>
      <c r="D87" s="1313"/>
      <c r="E87" s="1313"/>
      <c r="F87" s="1321" t="s">
        <v>171</v>
      </c>
      <c r="G87" s="1323">
        <v>1</v>
      </c>
      <c r="H87" s="1298">
        <f t="shared" si="23"/>
        <v>30</v>
      </c>
      <c r="I87" s="1258"/>
      <c r="J87" s="1280"/>
      <c r="K87" s="1280"/>
      <c r="L87" s="1280"/>
      <c r="M87" s="1281"/>
      <c r="N87" s="367"/>
      <c r="O87" s="1314"/>
      <c r="P87" s="1315"/>
      <c r="Q87" s="1326"/>
      <c r="R87" s="1314"/>
      <c r="S87" s="1315"/>
    </row>
    <row r="88" spans="1:19" ht="19.5" customHeight="1" x14ac:dyDescent="0.25">
      <c r="A88" s="1822" t="s">
        <v>451</v>
      </c>
      <c r="B88" s="1823"/>
      <c r="C88" s="1823"/>
      <c r="D88" s="1823"/>
      <c r="E88" s="1823"/>
      <c r="F88" s="1824"/>
      <c r="G88" s="1288">
        <f>G48+G53+G55+G58+G60+G62+G65+G67+G69+G72+G76+G79+G82+G85</f>
        <v>34.5</v>
      </c>
      <c r="H88" s="1267">
        <f t="shared" ref="H88" si="24">G88*30</f>
        <v>1035</v>
      </c>
      <c r="I88" s="191"/>
      <c r="J88" s="1286"/>
      <c r="K88" s="1286"/>
      <c r="L88" s="1286"/>
      <c r="M88" s="190"/>
      <c r="N88" s="191"/>
      <c r="O88" s="1286"/>
      <c r="P88" s="190"/>
      <c r="Q88" s="193"/>
      <c r="R88" s="1286"/>
      <c r="S88" s="190"/>
    </row>
    <row r="89" spans="1:19" ht="19.5" customHeight="1" x14ac:dyDescent="0.25">
      <c r="A89" s="1825" t="s">
        <v>281</v>
      </c>
      <c r="B89" s="1826"/>
      <c r="C89" s="1826"/>
      <c r="D89" s="1826"/>
      <c r="E89" s="1826"/>
      <c r="F89" s="1827"/>
      <c r="G89" s="1289">
        <f>G49+G50+G51+G54+G56+G59+G63+G66+G70+G73+G74+G77+G80+G83+G86+G87</f>
        <v>48.5</v>
      </c>
      <c r="H89" s="1262">
        <f>H49+H50+H51+H54+H56+H59+H63+H66+H70+H73+H74+H77+H80+H83+H86+H87</f>
        <v>1455</v>
      </c>
      <c r="I89" s="1256">
        <f>SUM(I47:I87)</f>
        <v>602</v>
      </c>
      <c r="J89" s="764">
        <f t="shared" ref="J89:S89" si="25">SUM(J47:J87)</f>
        <v>357</v>
      </c>
      <c r="K89" s="764">
        <f t="shared" si="25"/>
        <v>15</v>
      </c>
      <c r="L89" s="764">
        <f t="shared" si="25"/>
        <v>230</v>
      </c>
      <c r="M89" s="1257">
        <f t="shared" si="25"/>
        <v>793</v>
      </c>
      <c r="N89" s="1256">
        <f t="shared" si="25"/>
        <v>12</v>
      </c>
      <c r="O89" s="764">
        <f t="shared" si="25"/>
        <v>13</v>
      </c>
      <c r="P89" s="1257">
        <f t="shared" si="25"/>
        <v>8</v>
      </c>
      <c r="Q89" s="1247">
        <f t="shared" si="25"/>
        <v>6</v>
      </c>
      <c r="R89" s="764">
        <f t="shared" si="25"/>
        <v>11</v>
      </c>
      <c r="S89" s="1257">
        <f t="shared" si="25"/>
        <v>0</v>
      </c>
    </row>
    <row r="90" spans="1:19" ht="16.5" thickBot="1" x14ac:dyDescent="0.3">
      <c r="A90" s="1815" t="s">
        <v>188</v>
      </c>
      <c r="B90" s="1816"/>
      <c r="C90" s="1816"/>
      <c r="D90" s="1816"/>
      <c r="E90" s="1816"/>
      <c r="F90" s="1817"/>
      <c r="G90" s="1361">
        <f>G88+G89</f>
        <v>83</v>
      </c>
      <c r="H90" s="1363">
        <f>H88+H89</f>
        <v>2490</v>
      </c>
      <c r="I90" s="1364"/>
      <c r="J90" s="1327"/>
      <c r="K90" s="1327"/>
      <c r="L90" s="1327"/>
      <c r="M90" s="1328"/>
      <c r="N90" s="1364"/>
      <c r="O90" s="1327"/>
      <c r="P90" s="1328"/>
      <c r="Q90" s="1362"/>
      <c r="R90" s="1327"/>
      <c r="S90" s="1328"/>
    </row>
    <row r="91" spans="1:19" ht="16.5" thickBot="1" x14ac:dyDescent="0.3">
      <c r="A91" s="1818" t="s">
        <v>189</v>
      </c>
      <c r="B91" s="1819"/>
      <c r="C91" s="1819"/>
      <c r="D91" s="1819"/>
      <c r="E91" s="1819"/>
      <c r="F91" s="1819"/>
      <c r="G91" s="1819"/>
      <c r="H91" s="1819"/>
      <c r="I91" s="1819"/>
      <c r="J91" s="1819"/>
      <c r="K91" s="1819"/>
      <c r="L91" s="1819"/>
      <c r="M91" s="1819"/>
      <c r="N91" s="1819"/>
      <c r="O91" s="1819"/>
      <c r="P91" s="1819"/>
      <c r="Q91" s="1819"/>
      <c r="R91" s="1819"/>
      <c r="S91" s="1819"/>
    </row>
    <row r="92" spans="1:19" ht="31.5" x14ac:dyDescent="0.25">
      <c r="A92" s="178" t="s">
        <v>308</v>
      </c>
      <c r="B92" s="1339" t="s">
        <v>455</v>
      </c>
      <c r="C92" s="1330"/>
      <c r="D92" s="1331"/>
      <c r="E92" s="1331"/>
      <c r="F92" s="1344"/>
      <c r="G92" s="1349">
        <f>'Семестровка уск'!D24</f>
        <v>4.5</v>
      </c>
      <c r="H92" s="1352">
        <f>G92*30</f>
        <v>135</v>
      </c>
      <c r="I92" s="1356"/>
      <c r="J92" s="1332"/>
      <c r="K92" s="1332"/>
      <c r="L92" s="1332"/>
      <c r="M92" s="1394"/>
      <c r="N92" s="1356"/>
      <c r="O92" s="1332"/>
      <c r="P92" s="1333"/>
      <c r="Q92" s="1342"/>
      <c r="R92" s="1332"/>
      <c r="S92" s="1333"/>
    </row>
    <row r="93" spans="1:19" ht="45.75" customHeight="1" x14ac:dyDescent="0.25">
      <c r="A93" s="1047" t="s">
        <v>309</v>
      </c>
      <c r="B93" s="1340" t="s">
        <v>456</v>
      </c>
      <c r="C93" s="1334"/>
      <c r="D93" s="892"/>
      <c r="E93" s="892"/>
      <c r="F93" s="1345"/>
      <c r="G93" s="1350">
        <f>'Семестровка уск'!D46</f>
        <v>4.5</v>
      </c>
      <c r="H93" s="1353">
        <f>G93*30</f>
        <v>135</v>
      </c>
      <c r="I93" s="1357"/>
      <c r="J93" s="895"/>
      <c r="K93" s="895"/>
      <c r="L93" s="895"/>
      <c r="M93" s="893"/>
      <c r="N93" s="1357"/>
      <c r="O93" s="895"/>
      <c r="P93" s="1335"/>
      <c r="Q93" s="1343"/>
      <c r="R93" s="895"/>
      <c r="S93" s="1335"/>
    </row>
    <row r="94" spans="1:19" ht="47.25" x14ac:dyDescent="0.25">
      <c r="A94" s="1047" t="s">
        <v>310</v>
      </c>
      <c r="B94" s="1340" t="s">
        <v>457</v>
      </c>
      <c r="C94" s="1334"/>
      <c r="D94" s="892"/>
      <c r="E94" s="892"/>
      <c r="F94" s="1345"/>
      <c r="G94" s="1350">
        <f>'Семестровка уск'!D90</f>
        <v>4.5</v>
      </c>
      <c r="H94" s="1353">
        <f>G94*30</f>
        <v>135</v>
      </c>
      <c r="I94" s="1357"/>
      <c r="J94" s="895"/>
      <c r="K94" s="895"/>
      <c r="L94" s="895"/>
      <c r="M94" s="893"/>
      <c r="N94" s="1357"/>
      <c r="O94" s="895"/>
      <c r="P94" s="1335"/>
      <c r="Q94" s="1343"/>
      <c r="R94" s="895"/>
      <c r="S94" s="1335"/>
    </row>
    <row r="95" spans="1:19" s="93" customFormat="1" ht="16.5" thickBot="1" x14ac:dyDescent="0.3">
      <c r="A95" s="1246" t="s">
        <v>311</v>
      </c>
      <c r="B95" s="1341" t="s">
        <v>45</v>
      </c>
      <c r="C95" s="931"/>
      <c r="D95" s="1346" t="s">
        <v>187</v>
      </c>
      <c r="E95" s="1346"/>
      <c r="F95" s="1347"/>
      <c r="G95" s="1351">
        <f>'Семестровка уск'!E118</f>
        <v>6</v>
      </c>
      <c r="H95" s="1354">
        <f>G95*30</f>
        <v>180</v>
      </c>
      <c r="I95" s="1258">
        <f>J95+K95+L95</f>
        <v>0</v>
      </c>
      <c r="J95" s="1280"/>
      <c r="K95" s="1280"/>
      <c r="L95" s="1280"/>
      <c r="M95" s="1290">
        <f>H95-I95</f>
        <v>180</v>
      </c>
      <c r="N95" s="1398"/>
      <c r="O95" s="1337"/>
      <c r="P95" s="1399"/>
      <c r="Q95" s="1355"/>
      <c r="R95" s="1337"/>
      <c r="S95" s="1338"/>
    </row>
    <row r="96" spans="1:19" s="93" customFormat="1" x14ac:dyDescent="0.25">
      <c r="A96" s="1822" t="s">
        <v>451</v>
      </c>
      <c r="B96" s="1823"/>
      <c r="C96" s="1823"/>
      <c r="D96" s="1823"/>
      <c r="E96" s="1823"/>
      <c r="F96" s="1823"/>
      <c r="G96" s="1332">
        <f>G92+G93+G94</f>
        <v>13.5</v>
      </c>
      <c r="H96" s="1332">
        <f>H92+H93+H94</f>
        <v>405</v>
      </c>
      <c r="I96" s="1291"/>
      <c r="J96" s="1291"/>
      <c r="K96" s="1291"/>
      <c r="L96" s="1291"/>
      <c r="M96" s="1395"/>
      <c r="N96" s="1400"/>
      <c r="O96" s="1358"/>
      <c r="P96" s="1401"/>
      <c r="Q96" s="1397"/>
      <c r="R96" s="1358"/>
      <c r="S96" s="1359"/>
    </row>
    <row r="97" spans="1:19" s="93" customFormat="1" x14ac:dyDescent="0.25">
      <c r="A97" s="1825" t="s">
        <v>281</v>
      </c>
      <c r="B97" s="1826"/>
      <c r="C97" s="1826"/>
      <c r="D97" s="1826"/>
      <c r="E97" s="1826"/>
      <c r="F97" s="1826"/>
      <c r="G97" s="895">
        <f>G95</f>
        <v>6</v>
      </c>
      <c r="H97" s="895">
        <f>H95</f>
        <v>180</v>
      </c>
      <c r="I97" s="895">
        <f t="shared" ref="I97:S97" si="26">I95</f>
        <v>0</v>
      </c>
      <c r="J97" s="895">
        <f t="shared" si="26"/>
        <v>0</v>
      </c>
      <c r="K97" s="895">
        <f t="shared" si="26"/>
        <v>0</v>
      </c>
      <c r="L97" s="895">
        <f t="shared" si="26"/>
        <v>0</v>
      </c>
      <c r="M97" s="893">
        <f t="shared" si="26"/>
        <v>180</v>
      </c>
      <c r="N97" s="1357">
        <f t="shared" si="26"/>
        <v>0</v>
      </c>
      <c r="O97" s="895">
        <f t="shared" si="26"/>
        <v>0</v>
      </c>
      <c r="P97" s="1335">
        <f t="shared" si="26"/>
        <v>0</v>
      </c>
      <c r="Q97" s="1343">
        <f t="shared" si="26"/>
        <v>0</v>
      </c>
      <c r="R97" s="895">
        <f t="shared" si="26"/>
        <v>0</v>
      </c>
      <c r="S97" s="1335">
        <f t="shared" si="26"/>
        <v>0</v>
      </c>
    </row>
    <row r="98" spans="1:19" s="93" customFormat="1" ht="16.5" thickBot="1" x14ac:dyDescent="0.3">
      <c r="A98" s="1820" t="s">
        <v>193</v>
      </c>
      <c r="B98" s="1821"/>
      <c r="C98" s="1821"/>
      <c r="D98" s="1821"/>
      <c r="E98" s="1821"/>
      <c r="F98" s="1821"/>
      <c r="G98" s="1337">
        <f>G96+G97</f>
        <v>19.5</v>
      </c>
      <c r="H98" s="1337">
        <f>H96+H97</f>
        <v>585</v>
      </c>
      <c r="I98" s="1336"/>
      <c r="J98" s="1336"/>
      <c r="K98" s="1336"/>
      <c r="L98" s="1336"/>
      <c r="M98" s="1396"/>
      <c r="N98" s="1402"/>
      <c r="O98" s="1336"/>
      <c r="P98" s="1360"/>
      <c r="Q98" s="1348"/>
      <c r="R98" s="1336"/>
      <c r="S98" s="1360"/>
    </row>
    <row r="99" spans="1:19" ht="16.5" thickBot="1" x14ac:dyDescent="0.3">
      <c r="A99" s="1818" t="s">
        <v>194</v>
      </c>
      <c r="B99" s="1819"/>
      <c r="C99" s="1819"/>
      <c r="D99" s="1819"/>
      <c r="E99" s="1819"/>
      <c r="F99" s="1819"/>
      <c r="G99" s="1819"/>
      <c r="H99" s="1819"/>
      <c r="I99" s="1819"/>
      <c r="J99" s="1819"/>
      <c r="K99" s="1819"/>
      <c r="L99" s="1819"/>
      <c r="M99" s="1819"/>
      <c r="N99" s="1819"/>
      <c r="O99" s="1819"/>
      <c r="P99" s="1819"/>
      <c r="Q99" s="1819"/>
      <c r="R99" s="1819"/>
      <c r="S99" s="1819"/>
    </row>
    <row r="100" spans="1:19" s="93" customFormat="1" ht="16.5" thickBot="1" x14ac:dyDescent="0.3">
      <c r="A100" s="1365" t="s">
        <v>312</v>
      </c>
      <c r="B100" s="1366" t="s">
        <v>460</v>
      </c>
      <c r="C100" s="1367"/>
      <c r="D100" s="1368"/>
      <c r="E100" s="1368"/>
      <c r="F100" s="1369"/>
      <c r="G100" s="1370">
        <v>6</v>
      </c>
      <c r="H100" s="1371">
        <f>G100*30</f>
        <v>180</v>
      </c>
      <c r="I100" s="1372">
        <f>J100+K100+L100</f>
        <v>0</v>
      </c>
      <c r="J100" s="1373"/>
      <c r="K100" s="1373"/>
      <c r="L100" s="1373"/>
      <c r="M100" s="1403">
        <f>H100-I100</f>
        <v>180</v>
      </c>
      <c r="N100" s="1375"/>
      <c r="O100" s="1374"/>
      <c r="P100" s="1376"/>
      <c r="Q100" s="1375"/>
      <c r="R100" s="1373"/>
      <c r="S100" s="1376"/>
    </row>
    <row r="101" spans="1:19" s="93" customFormat="1" ht="16.5" thickBot="1" x14ac:dyDescent="0.3">
      <c r="A101" s="1876" t="s">
        <v>198</v>
      </c>
      <c r="B101" s="1877"/>
      <c r="C101" s="1877"/>
      <c r="D101" s="1877"/>
      <c r="E101" s="1877"/>
      <c r="F101" s="1878"/>
      <c r="G101" s="1378">
        <f>SUM(G100:G100)</f>
        <v>6</v>
      </c>
      <c r="H101" s="1379">
        <f>SUM(H100:H100)</f>
        <v>180</v>
      </c>
      <c r="I101" s="1379">
        <f>I100</f>
        <v>0</v>
      </c>
      <c r="J101" s="1379">
        <f>J100</f>
        <v>0</v>
      </c>
      <c r="K101" s="1379">
        <f>K100</f>
        <v>0</v>
      </c>
      <c r="L101" s="1379">
        <f>L100</f>
        <v>0</v>
      </c>
      <c r="M101" s="1404">
        <f>SUM(M100:M100)</f>
        <v>180</v>
      </c>
      <c r="N101" s="1379">
        <f>N100</f>
        <v>0</v>
      </c>
      <c r="O101" s="1379">
        <f>O100</f>
        <v>0</v>
      </c>
      <c r="P101" s="1380">
        <f>P100</f>
        <v>0</v>
      </c>
      <c r="Q101" s="1379">
        <f>Q100</f>
        <v>0</v>
      </c>
      <c r="R101" s="1379"/>
      <c r="S101" s="1380">
        <f>S100</f>
        <v>0</v>
      </c>
    </row>
    <row r="102" spans="1:19" s="93" customFormat="1" ht="16.5" thickBot="1" x14ac:dyDescent="0.3">
      <c r="A102" s="1889" t="s">
        <v>461</v>
      </c>
      <c r="B102" s="1890"/>
      <c r="C102" s="1890"/>
      <c r="D102" s="1890"/>
      <c r="E102" s="1890"/>
      <c r="F102" s="1890"/>
      <c r="G102" s="1329">
        <f>G88+G96+G43</f>
        <v>100</v>
      </c>
      <c r="H102" s="1329">
        <f>H88+H96+H43</f>
        <v>3000</v>
      </c>
      <c r="I102" s="1377"/>
      <c r="J102" s="1377"/>
      <c r="K102" s="1377"/>
      <c r="L102" s="1377"/>
      <c r="M102" s="1405"/>
      <c r="N102" s="1407"/>
      <c r="O102" s="1377"/>
      <c r="P102" s="1408"/>
      <c r="Q102" s="1407"/>
      <c r="R102" s="1377"/>
      <c r="S102" s="1408"/>
    </row>
    <row r="103" spans="1:19" s="93" customFormat="1" ht="16.5" customHeight="1" thickBot="1" x14ac:dyDescent="0.3">
      <c r="A103" s="1879" t="s">
        <v>319</v>
      </c>
      <c r="B103" s="1880"/>
      <c r="C103" s="1880"/>
      <c r="D103" s="1880"/>
      <c r="E103" s="1880"/>
      <c r="F103" s="1880"/>
      <c r="G103" s="895">
        <f t="shared" ref="G103:S103" si="27">G89+G97+G44+G101</f>
        <v>80</v>
      </c>
      <c r="H103" s="895">
        <f t="shared" si="27"/>
        <v>2400</v>
      </c>
      <c r="I103" s="895">
        <f t="shared" si="27"/>
        <v>899</v>
      </c>
      <c r="J103" s="895">
        <f t="shared" si="27"/>
        <v>518</v>
      </c>
      <c r="K103" s="895">
        <f t="shared" si="27"/>
        <v>15</v>
      </c>
      <c r="L103" s="895">
        <f t="shared" si="27"/>
        <v>366</v>
      </c>
      <c r="M103" s="893">
        <f t="shared" si="27"/>
        <v>1441</v>
      </c>
      <c r="N103" s="1357">
        <f t="shared" si="27"/>
        <v>28</v>
      </c>
      <c r="O103" s="895">
        <f t="shared" si="27"/>
        <v>17</v>
      </c>
      <c r="P103" s="1335">
        <f t="shared" si="27"/>
        <v>8</v>
      </c>
      <c r="Q103" s="1357">
        <f t="shared" si="27"/>
        <v>7.5</v>
      </c>
      <c r="R103" s="895">
        <f t="shared" si="27"/>
        <v>11</v>
      </c>
      <c r="S103" s="1335">
        <f t="shared" si="27"/>
        <v>0</v>
      </c>
    </row>
    <row r="104" spans="1:19" ht="16.5" thickBot="1" x14ac:dyDescent="0.3">
      <c r="A104" s="1879" t="s">
        <v>199</v>
      </c>
      <c r="B104" s="1880"/>
      <c r="C104" s="1880"/>
      <c r="D104" s="1880"/>
      <c r="E104" s="1880"/>
      <c r="F104" s="1880"/>
      <c r="G104" s="942">
        <f>G102+G103</f>
        <v>180</v>
      </c>
      <c r="H104" s="942">
        <f>H102+H103</f>
        <v>5400</v>
      </c>
      <c r="I104" s="943"/>
      <c r="J104" s="943"/>
      <c r="K104" s="943"/>
      <c r="L104" s="943"/>
      <c r="M104" s="1406"/>
      <c r="N104" s="890"/>
      <c r="O104" s="890"/>
      <c r="P104" s="890"/>
      <c r="Q104" s="890"/>
      <c r="R104" s="890"/>
      <c r="S104" s="890"/>
    </row>
    <row r="105" spans="1:19" x14ac:dyDescent="0.25">
      <c r="A105" s="1881" t="s">
        <v>200</v>
      </c>
      <c r="B105" s="1882"/>
      <c r="C105" s="1882"/>
      <c r="D105" s="1882"/>
      <c r="E105" s="1882"/>
      <c r="F105" s="1882"/>
      <c r="G105" s="1882"/>
      <c r="H105" s="1882"/>
      <c r="I105" s="1882"/>
      <c r="J105" s="1882"/>
      <c r="K105" s="1882"/>
      <c r="L105" s="1882"/>
      <c r="M105" s="1882"/>
      <c r="N105" s="1882"/>
      <c r="O105" s="1882"/>
      <c r="P105" s="1882"/>
      <c r="Q105" s="1882"/>
      <c r="R105" s="1882"/>
      <c r="S105" s="1882"/>
    </row>
    <row r="106" spans="1:19" ht="16.5" thickBot="1" x14ac:dyDescent="0.3">
      <c r="A106" s="1812" t="s">
        <v>201</v>
      </c>
      <c r="B106" s="1813"/>
      <c r="C106" s="1813"/>
      <c r="D106" s="1813"/>
      <c r="E106" s="1813"/>
      <c r="F106" s="1813"/>
      <c r="G106" s="1813"/>
      <c r="H106" s="1813"/>
      <c r="I106" s="1813"/>
      <c r="J106" s="1813"/>
      <c r="K106" s="1813"/>
      <c r="L106" s="1813"/>
      <c r="M106" s="1813"/>
      <c r="N106" s="1813"/>
      <c r="O106" s="1813"/>
      <c r="P106" s="1813"/>
      <c r="Q106" s="1813"/>
      <c r="R106" s="1813"/>
      <c r="S106" s="1813"/>
    </row>
    <row r="107" spans="1:19" x14ac:dyDescent="0.25">
      <c r="A107" s="1439" t="s">
        <v>202</v>
      </c>
      <c r="B107" s="1381" t="s">
        <v>75</v>
      </c>
      <c r="C107" s="1435"/>
      <c r="D107" s="1233"/>
      <c r="E107" s="1238"/>
      <c r="F107" s="1436"/>
      <c r="G107" s="1384"/>
      <c r="H107" s="1387"/>
      <c r="I107" s="1382"/>
      <c r="J107" s="1233"/>
      <c r="K107" s="1233"/>
      <c r="L107" s="1233"/>
      <c r="M107" s="1234"/>
      <c r="N107" s="1382"/>
      <c r="O107" s="1233"/>
      <c r="P107" s="1234"/>
      <c r="Q107" s="1386"/>
      <c r="R107" s="1233"/>
      <c r="S107" s="1234"/>
    </row>
    <row r="108" spans="1:19" s="412" customFormat="1" x14ac:dyDescent="0.25">
      <c r="A108" s="1836" t="s">
        <v>265</v>
      </c>
      <c r="B108" s="1053" t="s">
        <v>458</v>
      </c>
      <c r="C108" s="348"/>
      <c r="D108" s="1437"/>
      <c r="E108" s="325"/>
      <c r="F108" s="347"/>
      <c r="G108" s="363">
        <f>'Семестровка уск'!D49</f>
        <v>3.5</v>
      </c>
      <c r="H108" s="1388">
        <f>G108*30</f>
        <v>105</v>
      </c>
      <c r="I108" s="342"/>
      <c r="J108" s="343"/>
      <c r="K108" s="343"/>
      <c r="L108" s="343"/>
      <c r="M108" s="344"/>
      <c r="N108" s="348"/>
      <c r="O108" s="325"/>
      <c r="P108" s="347"/>
      <c r="Q108" s="345"/>
      <c r="R108" s="325"/>
      <c r="S108" s="347"/>
    </row>
    <row r="109" spans="1:19" s="412" customFormat="1" x14ac:dyDescent="0.25">
      <c r="A109" s="1836"/>
      <c r="B109" s="1053" t="s">
        <v>462</v>
      </c>
      <c r="C109" s="348"/>
      <c r="D109" s="1437"/>
      <c r="E109" s="325"/>
      <c r="F109" s="347"/>
      <c r="G109" s="363">
        <v>3.5</v>
      </c>
      <c r="H109" s="1388">
        <f>G109*30</f>
        <v>105</v>
      </c>
      <c r="I109" s="342"/>
      <c r="J109" s="343"/>
      <c r="K109" s="343"/>
      <c r="L109" s="343"/>
      <c r="M109" s="344"/>
      <c r="N109" s="348"/>
      <c r="O109" s="325"/>
      <c r="P109" s="347"/>
      <c r="Q109" s="345"/>
      <c r="R109" s="325"/>
      <c r="S109" s="347"/>
    </row>
    <row r="110" spans="1:19" x14ac:dyDescent="0.25">
      <c r="A110" s="1836" t="s">
        <v>266</v>
      </c>
      <c r="B110" s="1053" t="s">
        <v>459</v>
      </c>
      <c r="C110" s="348"/>
      <c r="D110" s="1437"/>
      <c r="E110" s="325"/>
      <c r="F110" s="347"/>
      <c r="G110" s="363">
        <f>'Семестровка уск'!D50</f>
        <v>4</v>
      </c>
      <c r="H110" s="1388">
        <f>G110*30</f>
        <v>120</v>
      </c>
      <c r="I110" s="342"/>
      <c r="J110" s="343"/>
      <c r="K110" s="343"/>
      <c r="L110" s="343"/>
      <c r="M110" s="344"/>
      <c r="N110" s="348"/>
      <c r="O110" s="325"/>
      <c r="P110" s="347"/>
      <c r="Q110" s="345"/>
      <c r="R110" s="325"/>
      <c r="S110" s="347"/>
    </row>
    <row r="111" spans="1:19" ht="31.5" x14ac:dyDescent="0.25">
      <c r="A111" s="1836"/>
      <c r="B111" s="1053" t="s">
        <v>463</v>
      </c>
      <c r="C111" s="348"/>
      <c r="D111" s="1437"/>
      <c r="E111" s="325"/>
      <c r="F111" s="347"/>
      <c r="G111" s="363">
        <v>4</v>
      </c>
      <c r="H111" s="1388">
        <f>G111*30</f>
        <v>120</v>
      </c>
      <c r="I111" s="342"/>
      <c r="J111" s="343"/>
      <c r="K111" s="343"/>
      <c r="L111" s="343"/>
      <c r="M111" s="344"/>
      <c r="N111" s="348"/>
      <c r="O111" s="325"/>
      <c r="P111" s="347"/>
      <c r="Q111" s="345"/>
      <c r="R111" s="325"/>
      <c r="S111" s="347"/>
    </row>
    <row r="112" spans="1:19" x14ac:dyDescent="0.25">
      <c r="A112" s="1836" t="s">
        <v>314</v>
      </c>
      <c r="B112" s="1053" t="s">
        <v>15</v>
      </c>
      <c r="C112" s="348"/>
      <c r="D112" s="1437"/>
      <c r="E112" s="325"/>
      <c r="F112" s="347"/>
      <c r="G112" s="363">
        <f>G113+G114</f>
        <v>3</v>
      </c>
      <c r="H112" s="1388">
        <f>G112*30</f>
        <v>90</v>
      </c>
      <c r="I112" s="342">
        <f>J112+K112+L112</f>
        <v>0</v>
      </c>
      <c r="J112" s="343"/>
      <c r="K112" s="343"/>
      <c r="L112" s="343"/>
      <c r="M112" s="344"/>
      <c r="N112" s="348"/>
      <c r="O112" s="325"/>
      <c r="P112" s="347"/>
      <c r="Q112" s="345"/>
      <c r="R112" s="325"/>
      <c r="S112" s="347"/>
    </row>
    <row r="113" spans="1:19" x14ac:dyDescent="0.25">
      <c r="A113" s="1836"/>
      <c r="B113" s="776" t="s">
        <v>447</v>
      </c>
      <c r="C113" s="348"/>
      <c r="D113" s="1437"/>
      <c r="E113" s="325"/>
      <c r="F113" s="347"/>
      <c r="G113" s="363">
        <f>'Семестровка уск'!D11</f>
        <v>1</v>
      </c>
      <c r="H113" s="1388">
        <f t="shared" ref="H113:H123" si="28">G113*30</f>
        <v>30</v>
      </c>
      <c r="I113" s="342"/>
      <c r="J113" s="343"/>
      <c r="K113" s="343"/>
      <c r="L113" s="343"/>
      <c r="M113" s="344"/>
      <c r="N113" s="348"/>
      <c r="O113" s="325"/>
      <c r="P113" s="347"/>
      <c r="Q113" s="345"/>
      <c r="R113" s="325"/>
      <c r="S113" s="347"/>
    </row>
    <row r="114" spans="1:19" x14ac:dyDescent="0.25">
      <c r="A114" s="1836"/>
      <c r="B114" s="777" t="s">
        <v>255</v>
      </c>
      <c r="C114" s="348"/>
      <c r="D114" s="1437">
        <v>1</v>
      </c>
      <c r="E114" s="325"/>
      <c r="F114" s="347"/>
      <c r="G114" s="363">
        <f>'Семестровка уск'!E11</f>
        <v>2</v>
      </c>
      <c r="H114" s="1388">
        <f t="shared" si="28"/>
        <v>60</v>
      </c>
      <c r="I114" s="342">
        <f t="shared" ref="I114" si="29">J114+K114+L114</f>
        <v>30</v>
      </c>
      <c r="J114" s="343">
        <f>'Семестровка уск'!I11</f>
        <v>0</v>
      </c>
      <c r="K114" s="343"/>
      <c r="L114" s="343">
        <f>'Семестровка уск'!K11</f>
        <v>30</v>
      </c>
      <c r="M114" s="344">
        <f>H114-I114</f>
        <v>30</v>
      </c>
      <c r="N114" s="348">
        <f>'Семестровка уск'!L11</f>
        <v>2</v>
      </c>
      <c r="O114" s="325"/>
      <c r="P114" s="347"/>
      <c r="Q114" s="345"/>
      <c r="R114" s="325"/>
      <c r="S114" s="347"/>
    </row>
    <row r="115" spans="1:19" x14ac:dyDescent="0.25">
      <c r="A115" s="1836"/>
      <c r="B115" s="1053" t="s">
        <v>256</v>
      </c>
      <c r="C115" s="348"/>
      <c r="D115" s="1437"/>
      <c r="E115" s="325"/>
      <c r="F115" s="347"/>
      <c r="G115" s="363">
        <f>G116+G117</f>
        <v>3</v>
      </c>
      <c r="H115" s="1388">
        <f t="shared" si="28"/>
        <v>90</v>
      </c>
      <c r="I115" s="342"/>
      <c r="J115" s="343"/>
      <c r="K115" s="343"/>
      <c r="L115" s="343"/>
      <c r="M115" s="344"/>
      <c r="N115" s="348"/>
      <c r="O115" s="325"/>
      <c r="P115" s="347"/>
      <c r="Q115" s="345"/>
      <c r="R115" s="325"/>
      <c r="S115" s="347"/>
    </row>
    <row r="116" spans="1:19" x14ac:dyDescent="0.25">
      <c r="A116" s="1836"/>
      <c r="B116" s="776" t="s">
        <v>447</v>
      </c>
      <c r="C116" s="348"/>
      <c r="D116" s="1437"/>
      <c r="E116" s="325"/>
      <c r="F116" s="347"/>
      <c r="G116" s="363">
        <f>G113</f>
        <v>1</v>
      </c>
      <c r="H116" s="1388">
        <f t="shared" si="28"/>
        <v>30</v>
      </c>
      <c r="I116" s="342"/>
      <c r="J116" s="343"/>
      <c r="K116" s="343"/>
      <c r="L116" s="343"/>
      <c r="M116" s="344"/>
      <c r="N116" s="348"/>
      <c r="O116" s="325"/>
      <c r="P116" s="347"/>
      <c r="Q116" s="345"/>
      <c r="R116" s="325"/>
      <c r="S116" s="347"/>
    </row>
    <row r="117" spans="1:19" x14ac:dyDescent="0.25">
      <c r="A117" s="1836"/>
      <c r="B117" s="777" t="s">
        <v>255</v>
      </c>
      <c r="C117" s="348"/>
      <c r="D117" s="1437">
        <v>1</v>
      </c>
      <c r="E117" s="325"/>
      <c r="F117" s="347"/>
      <c r="G117" s="363">
        <f>G114</f>
        <v>2</v>
      </c>
      <c r="H117" s="1388">
        <f t="shared" si="28"/>
        <v>60</v>
      </c>
      <c r="I117" s="342">
        <f t="shared" ref="I117" si="30">J117+K117+L117</f>
        <v>30</v>
      </c>
      <c r="J117" s="343">
        <v>15</v>
      </c>
      <c r="K117" s="343"/>
      <c r="L117" s="343">
        <v>15</v>
      </c>
      <c r="M117" s="344">
        <f>H117-I117</f>
        <v>30</v>
      </c>
      <c r="N117" s="348">
        <f>N114</f>
        <v>2</v>
      </c>
      <c r="O117" s="325"/>
      <c r="P117" s="347"/>
      <c r="Q117" s="345"/>
      <c r="R117" s="325"/>
      <c r="S117" s="347"/>
    </row>
    <row r="118" spans="1:19" s="412" customFormat="1" x14ac:dyDescent="0.25">
      <c r="A118" s="1836" t="s">
        <v>315</v>
      </c>
      <c r="B118" s="1053" t="s">
        <v>15</v>
      </c>
      <c r="C118" s="348"/>
      <c r="D118" s="1437"/>
      <c r="E118" s="325"/>
      <c r="F118" s="347"/>
      <c r="G118" s="363">
        <f>G119+G120</f>
        <v>4</v>
      </c>
      <c r="H118" s="1388">
        <f t="shared" si="28"/>
        <v>120</v>
      </c>
      <c r="I118" s="342"/>
      <c r="J118" s="343"/>
      <c r="K118" s="343"/>
      <c r="L118" s="343"/>
      <c r="M118" s="344"/>
      <c r="N118" s="348"/>
      <c r="O118" s="325"/>
      <c r="P118" s="347"/>
      <c r="Q118" s="345"/>
      <c r="R118" s="325"/>
      <c r="S118" s="347"/>
    </row>
    <row r="119" spans="1:19" s="412" customFormat="1" x14ac:dyDescent="0.25">
      <c r="A119" s="1836"/>
      <c r="B119" s="776" t="s">
        <v>447</v>
      </c>
      <c r="C119" s="348"/>
      <c r="D119" s="1437"/>
      <c r="E119" s="325"/>
      <c r="F119" s="347"/>
      <c r="G119" s="363">
        <f>'Семестровка уск'!D47</f>
        <v>2</v>
      </c>
      <c r="H119" s="1388">
        <f t="shared" si="28"/>
        <v>60</v>
      </c>
      <c r="I119" s="342"/>
      <c r="J119" s="343"/>
      <c r="K119" s="343"/>
      <c r="L119" s="343"/>
      <c r="M119" s="344"/>
      <c r="N119" s="348"/>
      <c r="O119" s="325"/>
      <c r="P119" s="347"/>
      <c r="Q119" s="345"/>
      <c r="R119" s="325"/>
      <c r="S119" s="347"/>
    </row>
    <row r="120" spans="1:19" s="412" customFormat="1" x14ac:dyDescent="0.25">
      <c r="A120" s="1836"/>
      <c r="B120" s="777" t="s">
        <v>255</v>
      </c>
      <c r="C120" s="348"/>
      <c r="D120" s="1437" t="s">
        <v>63</v>
      </c>
      <c r="E120" s="325"/>
      <c r="F120" s="347"/>
      <c r="G120" s="363">
        <f>'Семестровка уск'!E47</f>
        <v>2</v>
      </c>
      <c r="H120" s="1388">
        <f t="shared" si="28"/>
        <v>60</v>
      </c>
      <c r="I120" s="342">
        <f>J120+K120+L120</f>
        <v>18</v>
      </c>
      <c r="J120" s="343"/>
      <c r="K120" s="343"/>
      <c r="L120" s="343">
        <f>'Семестровка уск'!J47</f>
        <v>18</v>
      </c>
      <c r="M120" s="344">
        <f>H120-I120</f>
        <v>42</v>
      </c>
      <c r="N120" s="348"/>
      <c r="O120" s="325">
        <v>2</v>
      </c>
      <c r="P120" s="347"/>
      <c r="Q120" s="345"/>
      <c r="R120" s="325"/>
      <c r="S120" s="347"/>
    </row>
    <row r="121" spans="1:19" s="412" customFormat="1" x14ac:dyDescent="0.25">
      <c r="A121" s="1836"/>
      <c r="B121" s="1053" t="s">
        <v>257</v>
      </c>
      <c r="C121" s="348"/>
      <c r="D121" s="1437"/>
      <c r="E121" s="325"/>
      <c r="F121" s="347"/>
      <c r="G121" s="363">
        <f>G122+G123</f>
        <v>4</v>
      </c>
      <c r="H121" s="1388">
        <f t="shared" si="28"/>
        <v>120</v>
      </c>
      <c r="I121" s="342"/>
      <c r="J121" s="343"/>
      <c r="K121" s="343"/>
      <c r="L121" s="343"/>
      <c r="M121" s="344"/>
      <c r="N121" s="348"/>
      <c r="O121" s="325"/>
      <c r="P121" s="347"/>
      <c r="Q121" s="345"/>
      <c r="R121" s="325"/>
      <c r="S121" s="347"/>
    </row>
    <row r="122" spans="1:19" s="412" customFormat="1" x14ac:dyDescent="0.25">
      <c r="A122" s="1836"/>
      <c r="B122" s="776" t="s">
        <v>447</v>
      </c>
      <c r="C122" s="348"/>
      <c r="D122" s="1437"/>
      <c r="E122" s="325"/>
      <c r="F122" s="347"/>
      <c r="G122" s="363">
        <f>G119</f>
        <v>2</v>
      </c>
      <c r="H122" s="1388">
        <f t="shared" si="28"/>
        <v>60</v>
      </c>
      <c r="I122" s="342"/>
      <c r="J122" s="343"/>
      <c r="K122" s="343"/>
      <c r="L122" s="343"/>
      <c r="M122" s="344"/>
      <c r="N122" s="348"/>
      <c r="O122" s="325"/>
      <c r="P122" s="347"/>
      <c r="Q122" s="345"/>
      <c r="R122" s="325"/>
      <c r="S122" s="347"/>
    </row>
    <row r="123" spans="1:19" s="412" customFormat="1" x14ac:dyDescent="0.25">
      <c r="A123" s="1836"/>
      <c r="B123" s="777" t="s">
        <v>255</v>
      </c>
      <c r="C123" s="348"/>
      <c r="D123" s="1437" t="s">
        <v>63</v>
      </c>
      <c r="E123" s="325"/>
      <c r="F123" s="347"/>
      <c r="G123" s="363">
        <f>G120</f>
        <v>2</v>
      </c>
      <c r="H123" s="1388">
        <f t="shared" si="28"/>
        <v>60</v>
      </c>
      <c r="I123" s="342">
        <f>J123+K123+L123</f>
        <v>18</v>
      </c>
      <c r="J123" s="343">
        <v>9</v>
      </c>
      <c r="K123" s="343"/>
      <c r="L123" s="343">
        <v>9</v>
      </c>
      <c r="M123" s="344">
        <f>H123-I123</f>
        <v>42</v>
      </c>
      <c r="N123" s="348"/>
      <c r="O123" s="325">
        <v>2</v>
      </c>
      <c r="P123" s="347"/>
      <c r="Q123" s="345"/>
      <c r="R123" s="325"/>
      <c r="S123" s="347"/>
    </row>
    <row r="124" spans="1:19" x14ac:dyDescent="0.25">
      <c r="A124" s="1836" t="s">
        <v>316</v>
      </c>
      <c r="B124" s="1053" t="s">
        <v>15</v>
      </c>
      <c r="C124" s="348"/>
      <c r="D124" s="1437"/>
      <c r="E124" s="325"/>
      <c r="F124" s="347"/>
      <c r="G124" s="363">
        <f>G125+G126</f>
        <v>3</v>
      </c>
      <c r="H124" s="1388">
        <f t="shared" ref="H124:H134" si="31">G124*30</f>
        <v>90</v>
      </c>
      <c r="I124" s="342"/>
      <c r="J124" s="343"/>
      <c r="K124" s="343"/>
      <c r="L124" s="343"/>
      <c r="M124" s="344"/>
      <c r="N124" s="348"/>
      <c r="O124" s="325"/>
      <c r="P124" s="347"/>
      <c r="Q124" s="345"/>
      <c r="R124" s="325"/>
      <c r="S124" s="347"/>
    </row>
    <row r="125" spans="1:19" x14ac:dyDescent="0.25">
      <c r="A125" s="1836"/>
      <c r="B125" s="776" t="s">
        <v>447</v>
      </c>
      <c r="C125" s="348"/>
      <c r="D125" s="1437"/>
      <c r="E125" s="325"/>
      <c r="F125" s="347"/>
      <c r="G125" s="363">
        <f>'Семестровка уск'!D91</f>
        <v>1</v>
      </c>
      <c r="H125" s="1388">
        <f t="shared" si="31"/>
        <v>30</v>
      </c>
      <c r="I125" s="342"/>
      <c r="J125" s="343"/>
      <c r="K125" s="343"/>
      <c r="L125" s="343"/>
      <c r="M125" s="344"/>
      <c r="N125" s="348"/>
      <c r="O125" s="325"/>
      <c r="P125" s="347"/>
      <c r="Q125" s="345"/>
      <c r="R125" s="325"/>
      <c r="S125" s="347"/>
    </row>
    <row r="126" spans="1:19" x14ac:dyDescent="0.25">
      <c r="A126" s="1836"/>
      <c r="B126" s="777" t="s">
        <v>255</v>
      </c>
      <c r="C126" s="348"/>
      <c r="D126" s="1437">
        <v>3</v>
      </c>
      <c r="E126" s="325"/>
      <c r="F126" s="347"/>
      <c r="G126" s="363">
        <f>'Семестровка уск'!E91</f>
        <v>2</v>
      </c>
      <c r="H126" s="1388">
        <f t="shared" si="31"/>
        <v>60</v>
      </c>
      <c r="I126" s="342">
        <f>J126+K126+L126</f>
        <v>30</v>
      </c>
      <c r="J126" s="343"/>
      <c r="K126" s="343"/>
      <c r="L126" s="343">
        <f>'Семестровка уск'!J91</f>
        <v>30</v>
      </c>
      <c r="M126" s="344">
        <f>H126-I126</f>
        <v>30</v>
      </c>
      <c r="N126" s="348"/>
      <c r="O126" s="325"/>
      <c r="P126" s="347"/>
      <c r="Q126" s="345">
        <f>'Семестровка уск'!L91</f>
        <v>2</v>
      </c>
      <c r="R126" s="325"/>
      <c r="S126" s="347"/>
    </row>
    <row r="127" spans="1:19" x14ac:dyDescent="0.25">
      <c r="A127" s="1836"/>
      <c r="B127" s="1053" t="s">
        <v>267</v>
      </c>
      <c r="C127" s="348"/>
      <c r="D127" s="1437"/>
      <c r="E127" s="325"/>
      <c r="F127" s="347"/>
      <c r="G127" s="363">
        <f>G124</f>
        <v>3</v>
      </c>
      <c r="H127" s="1388">
        <f t="shared" si="31"/>
        <v>90</v>
      </c>
      <c r="I127" s="342"/>
      <c r="J127" s="343"/>
      <c r="K127" s="343"/>
      <c r="L127" s="343"/>
      <c r="M127" s="344"/>
      <c r="N127" s="348"/>
      <c r="O127" s="325"/>
      <c r="P127" s="347"/>
      <c r="Q127" s="345"/>
      <c r="R127" s="325"/>
      <c r="S127" s="347"/>
    </row>
    <row r="128" spans="1:19" x14ac:dyDescent="0.25">
      <c r="A128" s="1836"/>
      <c r="B128" s="776" t="s">
        <v>447</v>
      </c>
      <c r="C128" s="348"/>
      <c r="D128" s="1437"/>
      <c r="E128" s="325"/>
      <c r="F128" s="347"/>
      <c r="G128" s="363">
        <f t="shared" ref="G128:G129" si="32">G125</f>
        <v>1</v>
      </c>
      <c r="H128" s="1388">
        <f t="shared" si="31"/>
        <v>30</v>
      </c>
      <c r="I128" s="342"/>
      <c r="J128" s="343"/>
      <c r="K128" s="343"/>
      <c r="L128" s="343"/>
      <c r="M128" s="344"/>
      <c r="N128" s="348"/>
      <c r="O128" s="325"/>
      <c r="P128" s="347"/>
      <c r="Q128" s="345"/>
      <c r="R128" s="325"/>
      <c r="S128" s="347"/>
    </row>
    <row r="129" spans="1:19" x14ac:dyDescent="0.25">
      <c r="A129" s="1836"/>
      <c r="B129" s="777" t="s">
        <v>255</v>
      </c>
      <c r="C129" s="348"/>
      <c r="D129" s="1437">
        <v>3</v>
      </c>
      <c r="E129" s="325"/>
      <c r="F129" s="347"/>
      <c r="G129" s="363">
        <f t="shared" si="32"/>
        <v>2</v>
      </c>
      <c r="H129" s="1388">
        <f t="shared" si="31"/>
        <v>60</v>
      </c>
      <c r="I129" s="342">
        <f>J129+K129+L129</f>
        <v>30</v>
      </c>
      <c r="J129" s="343">
        <v>15</v>
      </c>
      <c r="K129" s="343"/>
      <c r="L129" s="343">
        <v>15</v>
      </c>
      <c r="M129" s="344">
        <f>H129-I129</f>
        <v>30</v>
      </c>
      <c r="N129" s="348"/>
      <c r="O129" s="325"/>
      <c r="P129" s="347"/>
      <c r="Q129" s="345">
        <v>2</v>
      </c>
      <c r="R129" s="325"/>
      <c r="S129" s="347"/>
    </row>
    <row r="130" spans="1:19" s="1071" customFormat="1" x14ac:dyDescent="0.25">
      <c r="A130" s="1836" t="s">
        <v>407</v>
      </c>
      <c r="B130" s="1053" t="s">
        <v>15</v>
      </c>
      <c r="C130" s="348"/>
      <c r="D130" s="1437" t="s">
        <v>187</v>
      </c>
      <c r="E130" s="325"/>
      <c r="F130" s="347"/>
      <c r="G130" s="363">
        <f>'Семестровка уск'!E111</f>
        <v>3</v>
      </c>
      <c r="H130" s="1388">
        <f t="shared" si="31"/>
        <v>90</v>
      </c>
      <c r="I130" s="342">
        <f t="shared" ref="I130:I131" si="33">J130+K130+L130</f>
        <v>39</v>
      </c>
      <c r="J130" s="343"/>
      <c r="K130" s="343"/>
      <c r="L130" s="343">
        <f>'Семестровка уск'!J111</f>
        <v>39</v>
      </c>
      <c r="M130" s="344">
        <f t="shared" ref="M130:M131" si="34">H130-I130</f>
        <v>51</v>
      </c>
      <c r="N130" s="348"/>
      <c r="O130" s="325"/>
      <c r="P130" s="347"/>
      <c r="Q130" s="345"/>
      <c r="R130" s="325">
        <f>'Семестровка уск'!L111</f>
        <v>3</v>
      </c>
      <c r="S130" s="347"/>
    </row>
    <row r="131" spans="1:19" s="1071" customFormat="1" ht="16.5" thickBot="1" x14ac:dyDescent="0.3">
      <c r="A131" s="1875"/>
      <c r="B131" s="1441" t="s">
        <v>466</v>
      </c>
      <c r="C131" s="1383"/>
      <c r="D131" s="1438" t="s">
        <v>187</v>
      </c>
      <c r="E131" s="1235"/>
      <c r="F131" s="1237"/>
      <c r="G131" s="1385">
        <f>G130</f>
        <v>3</v>
      </c>
      <c r="H131" s="1389">
        <f t="shared" si="31"/>
        <v>90</v>
      </c>
      <c r="I131" s="1391">
        <f t="shared" si="33"/>
        <v>39</v>
      </c>
      <c r="J131" s="1236">
        <v>26</v>
      </c>
      <c r="K131" s="1236"/>
      <c r="L131" s="1236">
        <v>13</v>
      </c>
      <c r="M131" s="1392">
        <f t="shared" si="34"/>
        <v>51</v>
      </c>
      <c r="N131" s="1383"/>
      <c r="O131" s="1235"/>
      <c r="P131" s="1237"/>
      <c r="Q131" s="1390"/>
      <c r="R131" s="1235">
        <f>'Семестровка уск'!L111</f>
        <v>3</v>
      </c>
      <c r="S131" s="1237"/>
    </row>
    <row r="132" spans="1:19" x14ac:dyDescent="0.25">
      <c r="A132" s="1883" t="s">
        <v>451</v>
      </c>
      <c r="B132" s="1884"/>
      <c r="C132" s="1884"/>
      <c r="D132" s="1884"/>
      <c r="E132" s="1884"/>
      <c r="F132" s="1885"/>
      <c r="G132" s="1261">
        <f>G108+G110+G113+G119+G125</f>
        <v>11.5</v>
      </c>
      <c r="H132" s="1387">
        <f t="shared" si="31"/>
        <v>345</v>
      </c>
      <c r="I132" s="1382"/>
      <c r="J132" s="1233"/>
      <c r="K132" s="1233"/>
      <c r="L132" s="1233"/>
      <c r="M132" s="1234"/>
      <c r="N132" s="1413"/>
      <c r="O132" s="1409"/>
      <c r="P132" s="1410"/>
      <c r="Q132" s="1412"/>
      <c r="R132" s="1409"/>
      <c r="S132" s="1410"/>
    </row>
    <row r="133" spans="1:19" x14ac:dyDescent="0.25">
      <c r="A133" s="1886" t="s">
        <v>281</v>
      </c>
      <c r="B133" s="1887"/>
      <c r="C133" s="1887"/>
      <c r="D133" s="1887"/>
      <c r="E133" s="1887"/>
      <c r="F133" s="1888"/>
      <c r="G133" s="1262">
        <f>G114+G120+G126+G130</f>
        <v>9</v>
      </c>
      <c r="H133" s="1262">
        <f t="shared" ref="H133:S133" si="35">H114+H120+H126+H130</f>
        <v>270</v>
      </c>
      <c r="I133" s="1300">
        <f t="shared" si="35"/>
        <v>117</v>
      </c>
      <c r="J133" s="812">
        <f t="shared" si="35"/>
        <v>0</v>
      </c>
      <c r="K133" s="812">
        <f t="shared" si="35"/>
        <v>0</v>
      </c>
      <c r="L133" s="812">
        <f>L114+L120+L126+L130</f>
        <v>117</v>
      </c>
      <c r="M133" s="1301">
        <f t="shared" si="35"/>
        <v>153</v>
      </c>
      <c r="N133" s="1300">
        <f t="shared" si="35"/>
        <v>2</v>
      </c>
      <c r="O133" s="812">
        <f t="shared" si="35"/>
        <v>2</v>
      </c>
      <c r="P133" s="1301">
        <f t="shared" si="35"/>
        <v>0</v>
      </c>
      <c r="Q133" s="1251">
        <f t="shared" si="35"/>
        <v>2</v>
      </c>
      <c r="R133" s="812">
        <f t="shared" si="35"/>
        <v>3</v>
      </c>
      <c r="S133" s="1301">
        <f t="shared" si="35"/>
        <v>0</v>
      </c>
    </row>
    <row r="134" spans="1:19" ht="16.5" thickBot="1" x14ac:dyDescent="0.3">
      <c r="A134" s="1815" t="s">
        <v>205</v>
      </c>
      <c r="B134" s="1816"/>
      <c r="C134" s="1816"/>
      <c r="D134" s="1816"/>
      <c r="E134" s="1816"/>
      <c r="F134" s="1817"/>
      <c r="G134" s="1363">
        <f>G132+G133</f>
        <v>20.5</v>
      </c>
      <c r="H134" s="1411">
        <f t="shared" si="31"/>
        <v>615</v>
      </c>
      <c r="I134" s="1364"/>
      <c r="J134" s="1327"/>
      <c r="K134" s="1327"/>
      <c r="L134" s="1327"/>
      <c r="M134" s="1328"/>
      <c r="N134" s="1364"/>
      <c r="O134" s="1327"/>
      <c r="P134" s="1328"/>
      <c r="Q134" s="1362"/>
      <c r="R134" s="1327"/>
      <c r="S134" s="1328"/>
    </row>
    <row r="135" spans="1:19" ht="16.5" thickBot="1" x14ac:dyDescent="0.3">
      <c r="A135" s="1873" t="s">
        <v>206</v>
      </c>
      <c r="B135" s="1874"/>
      <c r="C135" s="1874"/>
      <c r="D135" s="1874"/>
      <c r="E135" s="1874"/>
      <c r="F135" s="1874"/>
      <c r="G135" s="1874"/>
      <c r="H135" s="1874"/>
      <c r="I135" s="1874"/>
      <c r="J135" s="1874"/>
      <c r="K135" s="1874"/>
      <c r="L135" s="1874"/>
      <c r="M135" s="1874"/>
      <c r="N135" s="1874"/>
      <c r="O135" s="1874"/>
      <c r="P135" s="1874"/>
      <c r="Q135" s="1874"/>
      <c r="R135" s="1874"/>
      <c r="S135" s="1874"/>
    </row>
    <row r="136" spans="1:19" x14ac:dyDescent="0.25">
      <c r="A136" s="1775" t="s">
        <v>207</v>
      </c>
      <c r="B136" s="1243" t="s">
        <v>357</v>
      </c>
      <c r="C136" s="1449"/>
      <c r="D136" s="1450"/>
      <c r="E136" s="1451"/>
      <c r="F136" s="1452"/>
      <c r="G136" s="1322">
        <f>G137+G138</f>
        <v>5</v>
      </c>
      <c r="H136" s="1445"/>
      <c r="I136" s="1443"/>
      <c r="J136" s="1421"/>
      <c r="K136" s="1422"/>
      <c r="L136" s="1422"/>
      <c r="M136" s="1455"/>
      <c r="N136" s="1459"/>
      <c r="O136" s="1425"/>
      <c r="P136" s="1424"/>
      <c r="Q136" s="1457"/>
      <c r="R136" s="329"/>
      <c r="S136" s="1239"/>
    </row>
    <row r="137" spans="1:19" x14ac:dyDescent="0.25">
      <c r="A137" s="1779"/>
      <c r="B137" s="776" t="s">
        <v>447</v>
      </c>
      <c r="C137" s="219"/>
      <c r="D137" s="1308"/>
      <c r="E137" s="1308"/>
      <c r="F137" s="1453"/>
      <c r="G137" s="1055">
        <v>0.5</v>
      </c>
      <c r="H137" s="1446">
        <f t="shared" ref="H137:H171" si="36">G137*30</f>
        <v>15</v>
      </c>
      <c r="I137" s="1414"/>
      <c r="J137" s="352"/>
      <c r="K137" s="353"/>
      <c r="L137" s="353"/>
      <c r="M137" s="1415"/>
      <c r="N137" s="223"/>
      <c r="O137" s="618"/>
      <c r="P137" s="225"/>
      <c r="Q137" s="345"/>
      <c r="R137" s="325"/>
      <c r="S137" s="347"/>
    </row>
    <row r="138" spans="1:19" x14ac:dyDescent="0.25">
      <c r="A138" s="1779"/>
      <c r="B138" s="777" t="s">
        <v>482</v>
      </c>
      <c r="C138" s="219"/>
      <c r="D138" s="1308" t="s">
        <v>261</v>
      </c>
      <c r="E138" s="1308"/>
      <c r="F138" s="1453"/>
      <c r="G138" s="1055">
        <v>4.5</v>
      </c>
      <c r="H138" s="1446">
        <f t="shared" si="36"/>
        <v>135</v>
      </c>
      <c r="I138" s="1414">
        <f>J138+L138+K138</f>
        <v>45</v>
      </c>
      <c r="J138" s="352">
        <v>27</v>
      </c>
      <c r="K138" s="352"/>
      <c r="L138" s="352">
        <v>18</v>
      </c>
      <c r="M138" s="1415">
        <f>H138-I138</f>
        <v>90</v>
      </c>
      <c r="N138" s="223"/>
      <c r="O138" s="618"/>
      <c r="P138" s="225">
        <v>5</v>
      </c>
      <c r="Q138" s="345"/>
      <c r="R138" s="325"/>
      <c r="S138" s="347"/>
    </row>
    <row r="139" spans="1:19" ht="16.5" customHeight="1" x14ac:dyDescent="0.25">
      <c r="A139" s="1779"/>
      <c r="B139" s="1053" t="s">
        <v>358</v>
      </c>
      <c r="C139" s="219"/>
      <c r="D139" s="1308"/>
      <c r="E139" s="1308"/>
      <c r="F139" s="1453"/>
      <c r="G139" s="1055">
        <f>G140+G141</f>
        <v>5</v>
      </c>
      <c r="H139" s="1446">
        <f t="shared" si="36"/>
        <v>150</v>
      </c>
      <c r="I139" s="1414"/>
      <c r="J139" s="352"/>
      <c r="K139" s="353"/>
      <c r="L139" s="353"/>
      <c r="M139" s="1415"/>
      <c r="N139" s="223"/>
      <c r="O139" s="618"/>
      <c r="P139" s="225"/>
      <c r="Q139" s="345"/>
      <c r="R139" s="325"/>
      <c r="S139" s="347"/>
    </row>
    <row r="140" spans="1:19" ht="16.5" customHeight="1" x14ac:dyDescent="0.25">
      <c r="A140" s="1779"/>
      <c r="B140" s="776" t="s">
        <v>447</v>
      </c>
      <c r="C140" s="219"/>
      <c r="D140" s="1308"/>
      <c r="E140" s="1308"/>
      <c r="F140" s="1453"/>
      <c r="G140" s="1055">
        <v>0.5</v>
      </c>
      <c r="H140" s="1446">
        <f t="shared" si="36"/>
        <v>15</v>
      </c>
      <c r="I140" s="1414"/>
      <c r="J140" s="352"/>
      <c r="K140" s="353"/>
      <c r="L140" s="353"/>
      <c r="M140" s="1415"/>
      <c r="N140" s="223"/>
      <c r="O140" s="618"/>
      <c r="P140" s="225"/>
      <c r="Q140" s="345"/>
      <c r="R140" s="325"/>
      <c r="S140" s="347"/>
    </row>
    <row r="141" spans="1:19" ht="16.5" customHeight="1" thickBot="1" x14ac:dyDescent="0.3">
      <c r="A141" s="1776"/>
      <c r="B141" s="1240" t="s">
        <v>482</v>
      </c>
      <c r="C141" s="1320"/>
      <c r="D141" s="1313" t="s">
        <v>261</v>
      </c>
      <c r="E141" s="1313"/>
      <c r="F141" s="1454"/>
      <c r="G141" s="1323">
        <v>4.5</v>
      </c>
      <c r="H141" s="1447">
        <f t="shared" si="36"/>
        <v>135</v>
      </c>
      <c r="I141" s="1444">
        <f t="shared" ref="I141:I147" si="37">J141+L141+K141</f>
        <v>45</v>
      </c>
      <c r="J141" s="1426">
        <v>27</v>
      </c>
      <c r="K141" s="1426"/>
      <c r="L141" s="1426">
        <v>18</v>
      </c>
      <c r="M141" s="1456">
        <f t="shared" ref="M141:M147" si="38">H141-I141</f>
        <v>90</v>
      </c>
      <c r="N141" s="367"/>
      <c r="O141" s="1314"/>
      <c r="P141" s="1315">
        <v>5</v>
      </c>
      <c r="Q141" s="1390"/>
      <c r="R141" s="1235"/>
      <c r="S141" s="1237"/>
    </row>
    <row r="142" spans="1:19" x14ac:dyDescent="0.25">
      <c r="A142" s="1777" t="s">
        <v>210</v>
      </c>
      <c r="B142" s="1440" t="s">
        <v>380</v>
      </c>
      <c r="C142" s="1460"/>
      <c r="D142" s="1461" t="s">
        <v>475</v>
      </c>
      <c r="E142" s="1461"/>
      <c r="F142" s="1462"/>
      <c r="G142" s="1242">
        <v>4</v>
      </c>
      <c r="H142" s="1463">
        <f t="shared" si="36"/>
        <v>120</v>
      </c>
      <c r="I142" s="1416">
        <f t="shared" si="37"/>
        <v>60</v>
      </c>
      <c r="J142" s="1417">
        <v>30</v>
      </c>
      <c r="K142" s="1417"/>
      <c r="L142" s="1417">
        <v>30</v>
      </c>
      <c r="M142" s="1418">
        <f t="shared" si="38"/>
        <v>60</v>
      </c>
      <c r="N142" s="1464"/>
      <c r="O142" s="1420"/>
      <c r="P142" s="1428"/>
      <c r="Q142" s="1419">
        <v>4</v>
      </c>
      <c r="R142" s="1420"/>
      <c r="S142" s="1428"/>
    </row>
    <row r="143" spans="1:19" ht="16.5" thickBot="1" x14ac:dyDescent="0.3">
      <c r="A143" s="1778"/>
      <c r="B143" s="1433" t="s">
        <v>381</v>
      </c>
      <c r="C143" s="1465"/>
      <c r="D143" s="1466" t="s">
        <v>475</v>
      </c>
      <c r="E143" s="1466"/>
      <c r="F143" s="1467"/>
      <c r="G143" s="1429">
        <v>4</v>
      </c>
      <c r="H143" s="1468">
        <f t="shared" si="36"/>
        <v>120</v>
      </c>
      <c r="I143" s="1430">
        <f t="shared" si="37"/>
        <v>60</v>
      </c>
      <c r="J143" s="650">
        <v>30</v>
      </c>
      <c r="K143" s="650"/>
      <c r="L143" s="650">
        <v>30</v>
      </c>
      <c r="M143" s="1431">
        <f t="shared" si="38"/>
        <v>60</v>
      </c>
      <c r="N143" s="658"/>
      <c r="O143" s="656"/>
      <c r="P143" s="657"/>
      <c r="Q143" s="652">
        <v>4</v>
      </c>
      <c r="R143" s="656"/>
      <c r="S143" s="657"/>
    </row>
    <row r="144" spans="1:19" x14ac:dyDescent="0.25">
      <c r="A144" s="1775" t="s">
        <v>213</v>
      </c>
      <c r="B144" s="1243" t="s">
        <v>473</v>
      </c>
      <c r="C144" s="1449"/>
      <c r="D144" s="1451" t="s">
        <v>475</v>
      </c>
      <c r="E144" s="1451"/>
      <c r="F144" s="1452"/>
      <c r="G144" s="1322">
        <v>4</v>
      </c>
      <c r="H144" s="1445">
        <f t="shared" si="36"/>
        <v>120</v>
      </c>
      <c r="I144" s="1443">
        <f t="shared" si="37"/>
        <v>60</v>
      </c>
      <c r="J144" s="1421">
        <v>30</v>
      </c>
      <c r="K144" s="1421"/>
      <c r="L144" s="1421">
        <v>30</v>
      </c>
      <c r="M144" s="1455">
        <f t="shared" si="38"/>
        <v>60</v>
      </c>
      <c r="N144" s="1459"/>
      <c r="O144" s="1425"/>
      <c r="P144" s="1424"/>
      <c r="Q144" s="1423">
        <v>4</v>
      </c>
      <c r="R144" s="1425"/>
      <c r="S144" s="1424"/>
    </row>
    <row r="145" spans="1:19" ht="32.25" thickBot="1" x14ac:dyDescent="0.3">
      <c r="A145" s="1776"/>
      <c r="B145" s="1432" t="s">
        <v>474</v>
      </c>
      <c r="C145" s="1320"/>
      <c r="D145" s="1313" t="s">
        <v>475</v>
      </c>
      <c r="E145" s="1313"/>
      <c r="F145" s="1454"/>
      <c r="G145" s="1323">
        <v>4</v>
      </c>
      <c r="H145" s="1447">
        <f t="shared" si="36"/>
        <v>120</v>
      </c>
      <c r="I145" s="1444">
        <f t="shared" si="37"/>
        <v>60</v>
      </c>
      <c r="J145" s="1426">
        <v>30</v>
      </c>
      <c r="K145" s="1426"/>
      <c r="L145" s="1426">
        <v>30</v>
      </c>
      <c r="M145" s="1456">
        <f t="shared" si="38"/>
        <v>60</v>
      </c>
      <c r="N145" s="367"/>
      <c r="O145" s="1314"/>
      <c r="P145" s="1315"/>
      <c r="Q145" s="1326">
        <v>4</v>
      </c>
      <c r="R145" s="1314"/>
      <c r="S145" s="1315"/>
    </row>
    <row r="146" spans="1:19" x14ac:dyDescent="0.25">
      <c r="A146" s="1777" t="s">
        <v>217</v>
      </c>
      <c r="B146" s="1440" t="s">
        <v>476</v>
      </c>
      <c r="C146" s="1460">
        <v>4</v>
      </c>
      <c r="D146" s="1461"/>
      <c r="E146" s="1461"/>
      <c r="F146" s="1462"/>
      <c r="G146" s="1242">
        <v>5</v>
      </c>
      <c r="H146" s="1463">
        <f t="shared" si="36"/>
        <v>150</v>
      </c>
      <c r="I146" s="1416">
        <f t="shared" si="37"/>
        <v>52</v>
      </c>
      <c r="J146" s="1417">
        <v>26</v>
      </c>
      <c r="K146" s="1417"/>
      <c r="L146" s="1417">
        <v>26</v>
      </c>
      <c r="M146" s="1418">
        <f t="shared" si="38"/>
        <v>98</v>
      </c>
      <c r="N146" s="1464"/>
      <c r="O146" s="1420"/>
      <c r="P146" s="1428"/>
      <c r="Q146" s="1419"/>
      <c r="R146" s="1420">
        <v>4</v>
      </c>
      <c r="S146" s="1428"/>
    </row>
    <row r="147" spans="1:19" ht="16.5" thickBot="1" x14ac:dyDescent="0.3">
      <c r="A147" s="1778"/>
      <c r="B147" s="1433" t="s">
        <v>477</v>
      </c>
      <c r="C147" s="1465">
        <v>4</v>
      </c>
      <c r="D147" s="1466"/>
      <c r="E147" s="1466"/>
      <c r="F147" s="1467"/>
      <c r="G147" s="1429">
        <v>5</v>
      </c>
      <c r="H147" s="1468">
        <f t="shared" si="36"/>
        <v>150</v>
      </c>
      <c r="I147" s="1430">
        <f t="shared" si="37"/>
        <v>52</v>
      </c>
      <c r="J147" s="650">
        <v>26</v>
      </c>
      <c r="K147" s="650"/>
      <c r="L147" s="650">
        <v>26</v>
      </c>
      <c r="M147" s="1431">
        <f t="shared" si="38"/>
        <v>98</v>
      </c>
      <c r="N147" s="658"/>
      <c r="O147" s="656"/>
      <c r="P147" s="657"/>
      <c r="Q147" s="652"/>
      <c r="R147" s="656">
        <v>4</v>
      </c>
      <c r="S147" s="657"/>
    </row>
    <row r="148" spans="1:19" x14ac:dyDescent="0.25">
      <c r="A148" s="1775" t="s">
        <v>221</v>
      </c>
      <c r="B148" s="1243" t="s">
        <v>362</v>
      </c>
      <c r="C148" s="1449"/>
      <c r="D148" s="1451"/>
      <c r="E148" s="1451"/>
      <c r="F148" s="1452"/>
      <c r="G148" s="1322">
        <f>G149+G150</f>
        <v>6</v>
      </c>
      <c r="H148" s="1445">
        <f t="shared" si="36"/>
        <v>180</v>
      </c>
      <c r="I148" s="1443"/>
      <c r="J148" s="1421"/>
      <c r="K148" s="1421"/>
      <c r="L148" s="1421"/>
      <c r="M148" s="1455"/>
      <c r="N148" s="1470"/>
      <c r="O148" s="1448"/>
      <c r="P148" s="1471"/>
      <c r="Q148" s="1472"/>
      <c r="R148" s="1425"/>
      <c r="S148" s="1424"/>
    </row>
    <row r="149" spans="1:19" x14ac:dyDescent="0.25">
      <c r="A149" s="1779"/>
      <c r="B149" s="776" t="s">
        <v>447</v>
      </c>
      <c r="C149" s="219"/>
      <c r="D149" s="1308"/>
      <c r="E149" s="1308"/>
      <c r="F149" s="1453"/>
      <c r="G149" s="1055">
        <v>2</v>
      </c>
      <c r="H149" s="1446">
        <f t="shared" si="36"/>
        <v>60</v>
      </c>
      <c r="I149" s="1414"/>
      <c r="J149" s="352"/>
      <c r="K149" s="353"/>
      <c r="L149" s="353"/>
      <c r="M149" s="1415"/>
      <c r="N149" s="223"/>
      <c r="O149" s="618"/>
      <c r="P149" s="225"/>
      <c r="Q149" s="226"/>
      <c r="R149" s="618"/>
      <c r="S149" s="225"/>
    </row>
    <row r="150" spans="1:19" x14ac:dyDescent="0.25">
      <c r="A150" s="1779"/>
      <c r="B150" s="777" t="s">
        <v>482</v>
      </c>
      <c r="C150" s="219">
        <v>3</v>
      </c>
      <c r="D150" s="1308"/>
      <c r="E150" s="1308"/>
      <c r="F150" s="1453"/>
      <c r="G150" s="1055">
        <v>4</v>
      </c>
      <c r="H150" s="1446">
        <f t="shared" si="36"/>
        <v>120</v>
      </c>
      <c r="I150" s="1414">
        <f>J150+L150+K150</f>
        <v>45</v>
      </c>
      <c r="J150" s="352">
        <v>30</v>
      </c>
      <c r="K150" s="352"/>
      <c r="L150" s="352">
        <v>15</v>
      </c>
      <c r="M150" s="1415">
        <f>H150-I150</f>
        <v>75</v>
      </c>
      <c r="N150" s="223"/>
      <c r="O150" s="618"/>
      <c r="P150" s="225"/>
      <c r="Q150" s="226">
        <f>'Семестровка уск'!L95</f>
        <v>3</v>
      </c>
      <c r="R150" s="618"/>
      <c r="S150" s="225"/>
    </row>
    <row r="151" spans="1:19" x14ac:dyDescent="0.25">
      <c r="A151" s="1779"/>
      <c r="B151" s="211" t="s">
        <v>478</v>
      </c>
      <c r="C151" s="219"/>
      <c r="D151" s="1308"/>
      <c r="E151" s="1308"/>
      <c r="F151" s="1453"/>
      <c r="G151" s="1055">
        <f>G152+G153</f>
        <v>6</v>
      </c>
      <c r="H151" s="1446">
        <f t="shared" si="36"/>
        <v>180</v>
      </c>
      <c r="I151" s="1414"/>
      <c r="J151" s="352"/>
      <c r="K151" s="353"/>
      <c r="L151" s="353"/>
      <c r="M151" s="1415"/>
      <c r="N151" s="223"/>
      <c r="O151" s="618"/>
      <c r="P151" s="225"/>
      <c r="Q151" s="226"/>
      <c r="R151" s="618"/>
      <c r="S151" s="225"/>
    </row>
    <row r="152" spans="1:19" x14ac:dyDescent="0.25">
      <c r="A152" s="1779"/>
      <c r="B152" s="776" t="s">
        <v>447</v>
      </c>
      <c r="C152" s="219"/>
      <c r="D152" s="1308"/>
      <c r="E152" s="1308"/>
      <c r="F152" s="1453"/>
      <c r="G152" s="1055">
        <v>2</v>
      </c>
      <c r="H152" s="1446">
        <f t="shared" si="36"/>
        <v>60</v>
      </c>
      <c r="I152" s="1414"/>
      <c r="J152" s="352"/>
      <c r="K152" s="353"/>
      <c r="L152" s="353"/>
      <c r="M152" s="1415"/>
      <c r="N152" s="223"/>
      <c r="O152" s="618"/>
      <c r="P152" s="225"/>
      <c r="Q152" s="226"/>
      <c r="R152" s="618"/>
      <c r="S152" s="225"/>
    </row>
    <row r="153" spans="1:19" ht="16.5" thickBot="1" x14ac:dyDescent="0.3">
      <c r="A153" s="1776"/>
      <c r="B153" s="1240" t="s">
        <v>482</v>
      </c>
      <c r="C153" s="1320">
        <v>3</v>
      </c>
      <c r="D153" s="1313"/>
      <c r="E153" s="1313"/>
      <c r="F153" s="1454"/>
      <c r="G153" s="1323">
        <v>4</v>
      </c>
      <c r="H153" s="1447">
        <f t="shared" si="36"/>
        <v>120</v>
      </c>
      <c r="I153" s="1444">
        <f>J153+L153+K153</f>
        <v>45</v>
      </c>
      <c r="J153" s="1426">
        <v>30</v>
      </c>
      <c r="K153" s="1426"/>
      <c r="L153" s="1426">
        <v>15</v>
      </c>
      <c r="M153" s="1456">
        <f>H153-I153</f>
        <v>75</v>
      </c>
      <c r="N153" s="367"/>
      <c r="O153" s="1314"/>
      <c r="P153" s="1315"/>
      <c r="Q153" s="1326">
        <f>'Семестровка уск'!L99</f>
        <v>3</v>
      </c>
      <c r="R153" s="1314"/>
      <c r="S153" s="1315"/>
    </row>
    <row r="154" spans="1:19" s="1071" customFormat="1" x14ac:dyDescent="0.25">
      <c r="A154" s="1777" t="s">
        <v>224</v>
      </c>
      <c r="B154" s="1440" t="s">
        <v>371</v>
      </c>
      <c r="C154" s="1460"/>
      <c r="D154" s="1461"/>
      <c r="E154" s="1461"/>
      <c r="F154" s="1469"/>
      <c r="G154" s="1242">
        <f>G155+G156</f>
        <v>6</v>
      </c>
      <c r="H154" s="1463">
        <f t="shared" si="36"/>
        <v>180</v>
      </c>
      <c r="I154" s="1416"/>
      <c r="J154" s="1417"/>
      <c r="K154" s="1417"/>
      <c r="L154" s="1417"/>
      <c r="M154" s="1418"/>
      <c r="N154" s="1464"/>
      <c r="O154" s="1420"/>
      <c r="P154" s="1428"/>
      <c r="Q154" s="1419"/>
      <c r="R154" s="1420"/>
      <c r="S154" s="1428"/>
    </row>
    <row r="155" spans="1:19" s="1071" customFormat="1" x14ac:dyDescent="0.25">
      <c r="A155" s="1779"/>
      <c r="B155" s="776" t="s">
        <v>447</v>
      </c>
      <c r="C155" s="219"/>
      <c r="D155" s="1308"/>
      <c r="E155" s="1308"/>
      <c r="F155" s="1453"/>
      <c r="G155" s="1055">
        <v>3</v>
      </c>
      <c r="H155" s="1446">
        <f t="shared" si="36"/>
        <v>90</v>
      </c>
      <c r="I155" s="1414"/>
      <c r="J155" s="352"/>
      <c r="K155" s="353"/>
      <c r="L155" s="353"/>
      <c r="M155" s="1415"/>
      <c r="N155" s="223"/>
      <c r="O155" s="618"/>
      <c r="P155" s="225"/>
      <c r="Q155" s="226"/>
      <c r="R155" s="618"/>
      <c r="S155" s="225"/>
    </row>
    <row r="156" spans="1:19" s="1071" customFormat="1" x14ac:dyDescent="0.25">
      <c r="A156" s="1779"/>
      <c r="B156" s="777" t="s">
        <v>482</v>
      </c>
      <c r="C156" s="219">
        <v>3</v>
      </c>
      <c r="D156" s="1308"/>
      <c r="E156" s="1308"/>
      <c r="F156" s="1453"/>
      <c r="G156" s="1055">
        <v>3</v>
      </c>
      <c r="H156" s="1446">
        <f t="shared" si="36"/>
        <v>90</v>
      </c>
      <c r="I156" s="1414">
        <f>J156+L156+K156</f>
        <v>45</v>
      </c>
      <c r="J156" s="352">
        <v>30</v>
      </c>
      <c r="K156" s="352"/>
      <c r="L156" s="352">
        <v>15</v>
      </c>
      <c r="M156" s="1415">
        <f>H156-I156</f>
        <v>45</v>
      </c>
      <c r="N156" s="223"/>
      <c r="O156" s="618"/>
      <c r="P156" s="225"/>
      <c r="Q156" s="226">
        <v>3</v>
      </c>
      <c r="R156" s="618"/>
      <c r="S156" s="225"/>
    </row>
    <row r="157" spans="1:19" s="1071" customFormat="1" x14ac:dyDescent="0.25">
      <c r="A157" s="1779"/>
      <c r="B157" s="211" t="s">
        <v>479</v>
      </c>
      <c r="C157" s="219"/>
      <c r="D157" s="1308"/>
      <c r="E157" s="1308"/>
      <c r="F157" s="1453"/>
      <c r="G157" s="1055">
        <f>G158+G159</f>
        <v>6</v>
      </c>
      <c r="H157" s="1446">
        <f t="shared" si="36"/>
        <v>180</v>
      </c>
      <c r="I157" s="1414"/>
      <c r="J157" s="352"/>
      <c r="K157" s="353"/>
      <c r="L157" s="353"/>
      <c r="M157" s="1415"/>
      <c r="N157" s="223"/>
      <c r="O157" s="618"/>
      <c r="P157" s="225"/>
      <c r="Q157" s="226"/>
      <c r="R157" s="618"/>
      <c r="S157" s="225"/>
    </row>
    <row r="158" spans="1:19" s="1071" customFormat="1" x14ac:dyDescent="0.25">
      <c r="A158" s="1779"/>
      <c r="B158" s="776" t="s">
        <v>447</v>
      </c>
      <c r="C158" s="219"/>
      <c r="D158" s="1308"/>
      <c r="E158" s="1308"/>
      <c r="F158" s="1453"/>
      <c r="G158" s="1055">
        <v>3</v>
      </c>
      <c r="H158" s="1446">
        <f t="shared" si="36"/>
        <v>90</v>
      </c>
      <c r="I158" s="1414"/>
      <c r="J158" s="352"/>
      <c r="K158" s="353"/>
      <c r="L158" s="353"/>
      <c r="M158" s="1415"/>
      <c r="N158" s="223"/>
      <c r="O158" s="618"/>
      <c r="P158" s="225"/>
      <c r="Q158" s="226"/>
      <c r="R158" s="618"/>
      <c r="S158" s="225"/>
    </row>
    <row r="159" spans="1:19" s="1071" customFormat="1" ht="16.5" thickBot="1" x14ac:dyDescent="0.3">
      <c r="A159" s="1778"/>
      <c r="B159" s="799" t="s">
        <v>482</v>
      </c>
      <c r="C159" s="1465">
        <v>3</v>
      </c>
      <c r="D159" s="1466"/>
      <c r="E159" s="1466"/>
      <c r="F159" s="1467"/>
      <c r="G159" s="1429">
        <v>3</v>
      </c>
      <c r="H159" s="1468">
        <f t="shared" si="36"/>
        <v>90</v>
      </c>
      <c r="I159" s="1430">
        <f>J159+L159+K159</f>
        <v>45</v>
      </c>
      <c r="J159" s="650">
        <v>30</v>
      </c>
      <c r="K159" s="650"/>
      <c r="L159" s="650">
        <v>15</v>
      </c>
      <c r="M159" s="1431">
        <f>H159-I159</f>
        <v>45</v>
      </c>
      <c r="N159" s="658"/>
      <c r="O159" s="656"/>
      <c r="P159" s="657"/>
      <c r="Q159" s="652">
        <v>3</v>
      </c>
      <c r="R159" s="656"/>
      <c r="S159" s="657"/>
    </row>
    <row r="160" spans="1:19" x14ac:dyDescent="0.25">
      <c r="A160" s="1775" t="s">
        <v>227</v>
      </c>
      <c r="B160" s="1243" t="s">
        <v>480</v>
      </c>
      <c r="C160" s="1449"/>
      <c r="D160" s="1473"/>
      <c r="E160" s="1473"/>
      <c r="F160" s="1474"/>
      <c r="G160" s="1322">
        <f>G161+G162</f>
        <v>5</v>
      </c>
      <c r="H160" s="1445">
        <f t="shared" si="36"/>
        <v>150</v>
      </c>
      <c r="I160" s="1443"/>
      <c r="J160" s="1421"/>
      <c r="K160" s="1422"/>
      <c r="L160" s="1422"/>
      <c r="M160" s="1455"/>
      <c r="N160" s="1459"/>
      <c r="O160" s="1425"/>
      <c r="P160" s="1424"/>
      <c r="Q160" s="1423"/>
      <c r="R160" s="1425"/>
      <c r="S160" s="1424"/>
    </row>
    <row r="161" spans="1:19" x14ac:dyDescent="0.25">
      <c r="A161" s="1779"/>
      <c r="B161" s="776" t="s">
        <v>447</v>
      </c>
      <c r="C161" s="219"/>
      <c r="D161" s="1308"/>
      <c r="E161" s="1308"/>
      <c r="F161" s="1453"/>
      <c r="G161" s="1055">
        <v>0.5</v>
      </c>
      <c r="H161" s="1446">
        <f t="shared" si="36"/>
        <v>15</v>
      </c>
      <c r="I161" s="1414"/>
      <c r="J161" s="352"/>
      <c r="K161" s="353"/>
      <c r="L161" s="353"/>
      <c r="M161" s="1415"/>
      <c r="N161" s="223"/>
      <c r="O161" s="618"/>
      <c r="P161" s="225"/>
      <c r="Q161" s="226"/>
      <c r="R161" s="618"/>
      <c r="S161" s="225"/>
    </row>
    <row r="162" spans="1:19" x14ac:dyDescent="0.25">
      <c r="A162" s="1779"/>
      <c r="B162" s="777" t="s">
        <v>482</v>
      </c>
      <c r="C162" s="219" t="s">
        <v>64</v>
      </c>
      <c r="D162" s="1308"/>
      <c r="E162" s="1308"/>
      <c r="F162" s="1453"/>
      <c r="G162" s="1055">
        <v>4.5</v>
      </c>
      <c r="H162" s="1446">
        <f t="shared" si="36"/>
        <v>135</v>
      </c>
      <c r="I162" s="1414">
        <f>J162+L162+K162</f>
        <v>72</v>
      </c>
      <c r="J162" s="352">
        <v>36</v>
      </c>
      <c r="K162" s="352"/>
      <c r="L162" s="352">
        <v>36</v>
      </c>
      <c r="M162" s="1415">
        <f>H162-I162</f>
        <v>63</v>
      </c>
      <c r="N162" s="223"/>
      <c r="O162" s="618">
        <v>4</v>
      </c>
      <c r="P162" s="225">
        <v>4</v>
      </c>
      <c r="Q162" s="1458"/>
      <c r="R162" s="641"/>
      <c r="S162" s="225"/>
    </row>
    <row r="163" spans="1:19" x14ac:dyDescent="0.25">
      <c r="A163" s="1779"/>
      <c r="B163" s="211" t="s">
        <v>481</v>
      </c>
      <c r="C163" s="219"/>
      <c r="D163" s="1308"/>
      <c r="E163" s="1308"/>
      <c r="F163" s="1453"/>
      <c r="G163" s="1055">
        <f>G164+G165</f>
        <v>5</v>
      </c>
      <c r="H163" s="1446">
        <f t="shared" si="36"/>
        <v>150</v>
      </c>
      <c r="I163" s="1414"/>
      <c r="J163" s="352"/>
      <c r="K163" s="353"/>
      <c r="L163" s="353"/>
      <c r="M163" s="1415"/>
      <c r="N163" s="223"/>
      <c r="O163" s="618"/>
      <c r="P163" s="225"/>
      <c r="Q163" s="226"/>
      <c r="R163" s="641"/>
      <c r="S163" s="225"/>
    </row>
    <row r="164" spans="1:19" x14ac:dyDescent="0.25">
      <c r="A164" s="1779"/>
      <c r="B164" s="776" t="s">
        <v>447</v>
      </c>
      <c r="C164" s="219"/>
      <c r="D164" s="1308"/>
      <c r="E164" s="1308"/>
      <c r="F164" s="1453"/>
      <c r="G164" s="1055">
        <v>0.5</v>
      </c>
      <c r="H164" s="1446">
        <f t="shared" si="36"/>
        <v>15</v>
      </c>
      <c r="I164" s="1414"/>
      <c r="J164" s="352"/>
      <c r="K164" s="353"/>
      <c r="L164" s="353"/>
      <c r="M164" s="1415"/>
      <c r="N164" s="223"/>
      <c r="O164" s="618"/>
      <c r="P164" s="225"/>
      <c r="Q164" s="226"/>
      <c r="R164" s="641"/>
      <c r="S164" s="225"/>
    </row>
    <row r="165" spans="1:19" ht="16.5" thickBot="1" x14ac:dyDescent="0.3">
      <c r="A165" s="1776"/>
      <c r="B165" s="1240" t="s">
        <v>482</v>
      </c>
      <c r="C165" s="1320" t="s">
        <v>64</v>
      </c>
      <c r="D165" s="1313"/>
      <c r="E165" s="1313"/>
      <c r="F165" s="1454"/>
      <c r="G165" s="1323">
        <v>4.5</v>
      </c>
      <c r="H165" s="1447">
        <f t="shared" si="36"/>
        <v>135</v>
      </c>
      <c r="I165" s="1444">
        <f>J165+L165+K165</f>
        <v>72</v>
      </c>
      <c r="J165" s="1426">
        <v>36</v>
      </c>
      <c r="K165" s="1426"/>
      <c r="L165" s="1426">
        <v>36</v>
      </c>
      <c r="M165" s="1456">
        <f>H165-I165</f>
        <v>63</v>
      </c>
      <c r="N165" s="367"/>
      <c r="O165" s="1314">
        <v>4</v>
      </c>
      <c r="P165" s="1315">
        <v>4</v>
      </c>
      <c r="Q165" s="1475"/>
      <c r="R165" s="1442"/>
      <c r="S165" s="1315"/>
    </row>
    <row r="166" spans="1:19" x14ac:dyDescent="0.25">
      <c r="A166" s="1777" t="s">
        <v>230</v>
      </c>
      <c r="B166" s="1243" t="s">
        <v>353</v>
      </c>
      <c r="C166" s="1449"/>
      <c r="D166" s="1473"/>
      <c r="E166" s="1473"/>
      <c r="F166" s="1474"/>
      <c r="G166" s="1242">
        <f>G167+G168</f>
        <v>4.5</v>
      </c>
      <c r="H166" s="1463">
        <f t="shared" si="36"/>
        <v>135</v>
      </c>
      <c r="I166" s="1416"/>
      <c r="J166" s="1417"/>
      <c r="K166" s="1427"/>
      <c r="L166" s="1427"/>
      <c r="M166" s="1418"/>
      <c r="N166" s="1464"/>
      <c r="O166" s="1420"/>
      <c r="P166" s="1428"/>
      <c r="Q166" s="1419"/>
      <c r="R166" s="1434"/>
      <c r="S166" s="1428"/>
    </row>
    <row r="167" spans="1:19" x14ac:dyDescent="0.25">
      <c r="A167" s="1779"/>
      <c r="B167" s="776" t="s">
        <v>447</v>
      </c>
      <c r="C167" s="219"/>
      <c r="D167" s="1308"/>
      <c r="E167" s="1308"/>
      <c r="F167" s="1453"/>
      <c r="G167" s="1055">
        <v>2.5</v>
      </c>
      <c r="H167" s="1446">
        <f t="shared" si="36"/>
        <v>75</v>
      </c>
      <c r="I167" s="1414"/>
      <c r="J167" s="352"/>
      <c r="K167" s="353"/>
      <c r="L167" s="353"/>
      <c r="M167" s="1415"/>
      <c r="N167" s="223"/>
      <c r="O167" s="618"/>
      <c r="P167" s="225"/>
      <c r="Q167" s="226"/>
      <c r="R167" s="618"/>
      <c r="S167" s="225"/>
    </row>
    <row r="168" spans="1:19" x14ac:dyDescent="0.25">
      <c r="A168" s="1779"/>
      <c r="B168" s="777" t="s">
        <v>482</v>
      </c>
      <c r="C168" s="219"/>
      <c r="D168" s="1308" t="s">
        <v>261</v>
      </c>
      <c r="E168" s="1308"/>
      <c r="F168" s="1453"/>
      <c r="G168" s="1055">
        <v>2</v>
      </c>
      <c r="H168" s="1446">
        <f t="shared" si="36"/>
        <v>60</v>
      </c>
      <c r="I168" s="1414">
        <f>J168+L168+K168</f>
        <v>36</v>
      </c>
      <c r="J168" s="352">
        <v>18</v>
      </c>
      <c r="K168" s="352"/>
      <c r="L168" s="352">
        <v>18</v>
      </c>
      <c r="M168" s="1415">
        <f>H168-I168</f>
        <v>24</v>
      </c>
      <c r="N168" s="223"/>
      <c r="O168" s="618"/>
      <c r="P168" s="225">
        <v>4</v>
      </c>
      <c r="Q168" s="226"/>
      <c r="R168" s="618"/>
      <c r="S168" s="225"/>
    </row>
    <row r="169" spans="1:19" x14ac:dyDescent="0.25">
      <c r="A169" s="1779"/>
      <c r="B169" s="211" t="s">
        <v>354</v>
      </c>
      <c r="C169" s="1465"/>
      <c r="D169" s="1466"/>
      <c r="E169" s="1466"/>
      <c r="F169" s="1467"/>
      <c r="G169" s="1055">
        <f>G170+G171</f>
        <v>4.5</v>
      </c>
      <c r="H169" s="1446">
        <f t="shared" si="36"/>
        <v>135</v>
      </c>
      <c r="I169" s="1414"/>
      <c r="J169" s="352"/>
      <c r="K169" s="353"/>
      <c r="L169" s="353"/>
      <c r="M169" s="1415"/>
      <c r="N169" s="223"/>
      <c r="O169" s="618"/>
      <c r="P169" s="225"/>
      <c r="Q169" s="226"/>
      <c r="R169" s="618"/>
      <c r="S169" s="225"/>
    </row>
    <row r="170" spans="1:19" x14ac:dyDescent="0.25">
      <c r="A170" s="1779"/>
      <c r="B170" s="776" t="s">
        <v>447</v>
      </c>
      <c r="C170" s="219"/>
      <c r="D170" s="1308"/>
      <c r="E170" s="1308"/>
      <c r="F170" s="1453"/>
      <c r="G170" s="1055">
        <v>2.5</v>
      </c>
      <c r="H170" s="1446">
        <f t="shared" si="36"/>
        <v>75</v>
      </c>
      <c r="I170" s="1414"/>
      <c r="J170" s="352"/>
      <c r="K170" s="353"/>
      <c r="L170" s="353"/>
      <c r="M170" s="1415"/>
      <c r="N170" s="223"/>
      <c r="O170" s="618"/>
      <c r="P170" s="225"/>
      <c r="Q170" s="226"/>
      <c r="R170" s="618"/>
      <c r="S170" s="225"/>
    </row>
    <row r="171" spans="1:19" ht="16.5" thickBot="1" x14ac:dyDescent="0.3">
      <c r="A171" s="1776"/>
      <c r="B171" s="1240" t="s">
        <v>482</v>
      </c>
      <c r="C171" s="1320"/>
      <c r="D171" s="1313" t="s">
        <v>261</v>
      </c>
      <c r="E171" s="1313"/>
      <c r="F171" s="1454"/>
      <c r="G171" s="1323">
        <v>2</v>
      </c>
      <c r="H171" s="1447">
        <f t="shared" si="36"/>
        <v>60</v>
      </c>
      <c r="I171" s="1444">
        <f>J171+L171+K171</f>
        <v>36</v>
      </c>
      <c r="J171" s="1426">
        <v>18</v>
      </c>
      <c r="K171" s="1426"/>
      <c r="L171" s="1426">
        <v>18</v>
      </c>
      <c r="M171" s="1456">
        <f>H171-I171</f>
        <v>24</v>
      </c>
      <c r="N171" s="367"/>
      <c r="O171" s="1314"/>
      <c r="P171" s="1315">
        <v>4</v>
      </c>
      <c r="Q171" s="1326"/>
      <c r="R171" s="1314"/>
      <c r="S171" s="1315"/>
    </row>
    <row r="172" spans="1:19" x14ac:dyDescent="0.25">
      <c r="A172" s="1775" t="s">
        <v>451</v>
      </c>
      <c r="B172" s="1800"/>
      <c r="C172" s="1801"/>
      <c r="D172" s="1801"/>
      <c r="E172" s="1801"/>
      <c r="F172" s="1802"/>
      <c r="G172" s="1261">
        <f>G137+G149+G155+G161+G167</f>
        <v>8.5</v>
      </c>
      <c r="H172" s="1485">
        <f t="shared" ref="H172" si="39">G172*30</f>
        <v>255</v>
      </c>
      <c r="I172" s="1479"/>
      <c r="J172" s="1480"/>
      <c r="K172" s="1480"/>
      <c r="L172" s="1480"/>
      <c r="M172" s="1481"/>
      <c r="N172" s="1482"/>
      <c r="O172" s="1483"/>
      <c r="P172" s="1484"/>
      <c r="Q172" s="1482"/>
      <c r="R172" s="1483"/>
      <c r="S172" s="1484"/>
    </row>
    <row r="173" spans="1:19" x14ac:dyDescent="0.25">
      <c r="A173" s="1779" t="s">
        <v>281</v>
      </c>
      <c r="B173" s="1803"/>
      <c r="C173" s="1803"/>
      <c r="D173" s="1803"/>
      <c r="E173" s="1803"/>
      <c r="F173" s="1804"/>
      <c r="G173" s="1262">
        <f>G138+G142+G144+G146+G150+G156+G162+G168</f>
        <v>31</v>
      </c>
      <c r="H173" s="1486">
        <f t="shared" ref="H173:S173" si="40">H138+H142+H144+H146+H150+H156+H162+H168</f>
        <v>930</v>
      </c>
      <c r="I173" s="1300">
        <f t="shared" si="40"/>
        <v>415</v>
      </c>
      <c r="J173" s="1251">
        <f t="shared" si="40"/>
        <v>227</v>
      </c>
      <c r="K173" s="1251">
        <f t="shared" si="40"/>
        <v>0</v>
      </c>
      <c r="L173" s="1251">
        <f t="shared" si="40"/>
        <v>188</v>
      </c>
      <c r="M173" s="791">
        <f t="shared" si="40"/>
        <v>515</v>
      </c>
      <c r="N173" s="1300">
        <f t="shared" si="40"/>
        <v>0</v>
      </c>
      <c r="O173" s="1251">
        <f t="shared" si="40"/>
        <v>4</v>
      </c>
      <c r="P173" s="791">
        <f t="shared" si="40"/>
        <v>13</v>
      </c>
      <c r="Q173" s="1300">
        <f t="shared" si="40"/>
        <v>14</v>
      </c>
      <c r="R173" s="1251">
        <f t="shared" si="40"/>
        <v>4</v>
      </c>
      <c r="S173" s="791">
        <f t="shared" si="40"/>
        <v>0</v>
      </c>
    </row>
    <row r="174" spans="1:19" ht="16.5" thickBot="1" x14ac:dyDescent="0.3">
      <c r="A174" s="1797" t="s">
        <v>239</v>
      </c>
      <c r="B174" s="1798"/>
      <c r="C174" s="1798"/>
      <c r="D174" s="1798"/>
      <c r="E174" s="1798"/>
      <c r="F174" s="1799"/>
      <c r="G174" s="1478">
        <f>G172+G173</f>
        <v>39.5</v>
      </c>
      <c r="H174" s="888">
        <f>H172+H173</f>
        <v>1185</v>
      </c>
      <c r="I174" s="1364"/>
      <c r="J174" s="1327"/>
      <c r="K174" s="1327"/>
      <c r="L174" s="1327"/>
      <c r="M174" s="1328"/>
      <c r="N174" s="1364"/>
      <c r="O174" s="1327"/>
      <c r="P174" s="1328"/>
      <c r="Q174" s="1364"/>
      <c r="R174" s="1327"/>
      <c r="S174" s="1328"/>
    </row>
    <row r="175" spans="1:19" ht="16.5" thickBot="1" x14ac:dyDescent="0.3">
      <c r="A175" s="1792" t="s">
        <v>464</v>
      </c>
      <c r="B175" s="1793"/>
      <c r="C175" s="1793"/>
      <c r="D175" s="1793"/>
      <c r="E175" s="1793"/>
      <c r="F175" s="1793"/>
      <c r="G175" s="1489">
        <f>G172+G132</f>
        <v>20</v>
      </c>
      <c r="H175" s="1445">
        <f t="shared" ref="H175" si="41">G175*30</f>
        <v>600</v>
      </c>
      <c r="I175" s="748"/>
      <c r="J175" s="890"/>
      <c r="K175" s="890"/>
      <c r="L175" s="890"/>
      <c r="M175" s="890"/>
      <c r="N175" s="890"/>
      <c r="O175" s="890"/>
      <c r="P175" s="890"/>
      <c r="Q175" s="890"/>
      <c r="R175" s="890"/>
      <c r="S175" s="890"/>
    </row>
    <row r="176" spans="1:19" ht="16.5" thickBot="1" x14ac:dyDescent="0.3">
      <c r="A176" s="1792" t="s">
        <v>321</v>
      </c>
      <c r="B176" s="1793"/>
      <c r="C176" s="1793"/>
      <c r="D176" s="1793"/>
      <c r="E176" s="1793"/>
      <c r="F176" s="1793"/>
      <c r="G176" s="1490">
        <f>G173+G133</f>
        <v>40</v>
      </c>
      <c r="H176" s="1490">
        <f t="shared" ref="H176:R176" si="42">H173+H133</f>
        <v>1200</v>
      </c>
      <c r="I176" s="1487">
        <f t="shared" si="42"/>
        <v>532</v>
      </c>
      <c r="J176" s="772">
        <f t="shared" si="42"/>
        <v>227</v>
      </c>
      <c r="K176" s="772">
        <f t="shared" si="42"/>
        <v>0</v>
      </c>
      <c r="L176" s="772">
        <f t="shared" si="42"/>
        <v>305</v>
      </c>
      <c r="M176" s="772">
        <f t="shared" si="42"/>
        <v>668</v>
      </c>
      <c r="N176" s="772">
        <f t="shared" si="42"/>
        <v>2</v>
      </c>
      <c r="O176" s="772">
        <f t="shared" si="42"/>
        <v>6</v>
      </c>
      <c r="P176" s="772">
        <f t="shared" si="42"/>
        <v>13</v>
      </c>
      <c r="Q176" s="772">
        <f t="shared" si="42"/>
        <v>16</v>
      </c>
      <c r="R176" s="772">
        <f t="shared" si="42"/>
        <v>7</v>
      </c>
      <c r="S176" s="772"/>
    </row>
    <row r="177" spans="1:19" ht="16.5" thickBot="1" x14ac:dyDescent="0.3">
      <c r="A177" s="1792" t="s">
        <v>240</v>
      </c>
      <c r="B177" s="1793"/>
      <c r="C177" s="1793"/>
      <c r="D177" s="1793"/>
      <c r="E177" s="1793"/>
      <c r="F177" s="1793"/>
      <c r="G177" s="745">
        <f>G174+G134</f>
        <v>60</v>
      </c>
      <c r="H177" s="944">
        <f>H174+H134</f>
        <v>1800</v>
      </c>
      <c r="I177" s="1491"/>
      <c r="J177" s="945"/>
      <c r="K177" s="945"/>
      <c r="L177" s="945"/>
      <c r="M177" s="945"/>
      <c r="N177" s="746"/>
      <c r="O177" s="746"/>
      <c r="P177" s="746"/>
      <c r="Q177" s="746"/>
      <c r="R177" s="746"/>
      <c r="S177" s="746"/>
    </row>
    <row r="178" spans="1:19" ht="16.5" thickBot="1" x14ac:dyDescent="0.3">
      <c r="A178" s="1794" t="s">
        <v>465</v>
      </c>
      <c r="B178" s="1794"/>
      <c r="C178" s="1794"/>
      <c r="D178" s="1794"/>
      <c r="E178" s="1794"/>
      <c r="F178" s="1795"/>
      <c r="G178" s="745">
        <f t="shared" ref="G178:H180" si="43">G175+G102</f>
        <v>120</v>
      </c>
      <c r="H178" s="745">
        <f t="shared" si="43"/>
        <v>3600</v>
      </c>
      <c r="I178" s="1491"/>
      <c r="J178" s="945"/>
      <c r="K178" s="945"/>
      <c r="L178" s="945"/>
      <c r="M178" s="945"/>
      <c r="N178" s="746"/>
      <c r="O178" s="746"/>
      <c r="P178" s="746"/>
      <c r="Q178" s="746"/>
      <c r="R178" s="746"/>
      <c r="S178" s="746"/>
    </row>
    <row r="179" spans="1:19" ht="16.5" thickBot="1" x14ac:dyDescent="0.3">
      <c r="A179" s="1794" t="s">
        <v>330</v>
      </c>
      <c r="B179" s="1794"/>
      <c r="C179" s="1794"/>
      <c r="D179" s="1794"/>
      <c r="E179" s="1794"/>
      <c r="F179" s="1795"/>
      <c r="G179" s="745">
        <f t="shared" si="43"/>
        <v>120</v>
      </c>
      <c r="H179" s="745">
        <f t="shared" si="43"/>
        <v>3600</v>
      </c>
      <c r="I179" s="1488">
        <f t="shared" ref="I179:O179" si="44">I176+I103</f>
        <v>1431</v>
      </c>
      <c r="J179" s="745">
        <f t="shared" si="44"/>
        <v>745</v>
      </c>
      <c r="K179" s="745">
        <f t="shared" si="44"/>
        <v>15</v>
      </c>
      <c r="L179" s="745">
        <f t="shared" si="44"/>
        <v>671</v>
      </c>
      <c r="M179" s="745">
        <f t="shared" si="44"/>
        <v>2109</v>
      </c>
      <c r="N179" s="745">
        <f t="shared" si="44"/>
        <v>30</v>
      </c>
      <c r="O179" s="745">
        <f t="shared" si="44"/>
        <v>23</v>
      </c>
      <c r="P179" s="745">
        <f t="shared" ref="P179:R179" si="45">P176+P103</f>
        <v>21</v>
      </c>
      <c r="Q179" s="745">
        <f t="shared" si="45"/>
        <v>23.5</v>
      </c>
      <c r="R179" s="745">
        <f t="shared" si="45"/>
        <v>18</v>
      </c>
      <c r="S179" s="745"/>
    </row>
    <row r="180" spans="1:19" s="93" customFormat="1" ht="16.5" thickBot="1" x14ac:dyDescent="0.3">
      <c r="A180" s="1794" t="s">
        <v>241</v>
      </c>
      <c r="B180" s="1794"/>
      <c r="C180" s="1794"/>
      <c r="D180" s="1794"/>
      <c r="E180" s="1794"/>
      <c r="F180" s="1795"/>
      <c r="G180" s="946">
        <f t="shared" si="43"/>
        <v>240</v>
      </c>
      <c r="H180" s="946">
        <f t="shared" si="43"/>
        <v>7200</v>
      </c>
      <c r="I180" s="1491"/>
      <c r="J180" s="945"/>
      <c r="K180" s="945"/>
      <c r="L180" s="945"/>
      <c r="M180" s="945"/>
      <c r="N180" s="746"/>
      <c r="O180" s="746"/>
      <c r="P180" s="746"/>
      <c r="Q180" s="746"/>
      <c r="R180" s="746"/>
      <c r="S180" s="746"/>
    </row>
    <row r="181" spans="1:19" s="93" customFormat="1" ht="16.5" thickBot="1" x14ac:dyDescent="0.3">
      <c r="A181" s="1796" t="s">
        <v>242</v>
      </c>
      <c r="B181" s="1796"/>
      <c r="C181" s="1796"/>
      <c r="D181" s="1796"/>
      <c r="E181" s="1796"/>
      <c r="F181" s="1796"/>
      <c r="G181" s="1796"/>
      <c r="H181" s="1796"/>
      <c r="I181" s="1796"/>
      <c r="J181" s="1796"/>
      <c r="K181" s="1796"/>
      <c r="L181" s="1796"/>
      <c r="M181" s="1796"/>
      <c r="N181" s="1049">
        <f>N179</f>
        <v>30</v>
      </c>
      <c r="O181" s="1049">
        <f t="shared" ref="O181:R181" si="46">O179</f>
        <v>23</v>
      </c>
      <c r="P181" s="1049">
        <f t="shared" si="46"/>
        <v>21</v>
      </c>
      <c r="Q181" s="1049">
        <f t="shared" si="46"/>
        <v>23.5</v>
      </c>
      <c r="R181" s="1049">
        <f t="shared" si="46"/>
        <v>18</v>
      </c>
      <c r="S181" s="747"/>
    </row>
    <row r="182" spans="1:19" s="93" customFormat="1" ht="16.5" thickBot="1" x14ac:dyDescent="0.3">
      <c r="A182" s="1780" t="s">
        <v>243</v>
      </c>
      <c r="B182" s="1780"/>
      <c r="C182" s="1780"/>
      <c r="D182" s="1780"/>
      <c r="E182" s="1780"/>
      <c r="F182" s="1780"/>
      <c r="G182" s="1780"/>
      <c r="H182" s="1780"/>
      <c r="I182" s="1780"/>
      <c r="J182" s="1780"/>
      <c r="K182" s="1780"/>
      <c r="L182" s="1780"/>
      <c r="M182" s="1780"/>
      <c r="N182" s="746">
        <v>2</v>
      </c>
      <c r="O182" s="748">
        <v>1</v>
      </c>
      <c r="P182" s="749">
        <v>3</v>
      </c>
      <c r="Q182" s="750">
        <v>4</v>
      </c>
      <c r="R182" s="958">
        <v>3</v>
      </c>
      <c r="S182" s="740"/>
    </row>
    <row r="183" spans="1:19" s="93" customFormat="1" ht="16.5" thickBot="1" x14ac:dyDescent="0.3">
      <c r="A183" s="1780" t="s">
        <v>244</v>
      </c>
      <c r="B183" s="1780"/>
      <c r="C183" s="1780"/>
      <c r="D183" s="1780"/>
      <c r="E183" s="1780"/>
      <c r="F183" s="1780"/>
      <c r="G183" s="1780"/>
      <c r="H183" s="1780"/>
      <c r="I183" s="1780"/>
      <c r="J183" s="1780"/>
      <c r="K183" s="1780"/>
      <c r="L183" s="1780"/>
      <c r="M183" s="1780"/>
      <c r="N183" s="747">
        <v>11</v>
      </c>
      <c r="O183" s="751">
        <v>3</v>
      </c>
      <c r="P183" s="752">
        <v>2</v>
      </c>
      <c r="Q183" s="753">
        <v>3</v>
      </c>
      <c r="R183" s="958">
        <v>3</v>
      </c>
      <c r="S183" s="740"/>
    </row>
    <row r="184" spans="1:19" s="93" customFormat="1" ht="16.5" thickBot="1" x14ac:dyDescent="0.3">
      <c r="A184" s="1780" t="s">
        <v>245</v>
      </c>
      <c r="B184" s="1780"/>
      <c r="C184" s="1780"/>
      <c r="D184" s="1780"/>
      <c r="E184" s="1780"/>
      <c r="F184" s="1780"/>
      <c r="G184" s="1780"/>
      <c r="H184" s="1780"/>
      <c r="I184" s="1780"/>
      <c r="J184" s="1780"/>
      <c r="K184" s="1780"/>
      <c r="L184" s="1780"/>
      <c r="M184" s="1780"/>
      <c r="N184" s="754"/>
      <c r="O184" s="755"/>
      <c r="P184" s="755"/>
      <c r="Q184" s="757"/>
      <c r="R184" s="822"/>
      <c r="S184" s="740"/>
    </row>
    <row r="185" spans="1:19" s="93" customFormat="1" ht="16.5" thickBot="1" x14ac:dyDescent="0.3">
      <c r="A185" s="1786" t="s">
        <v>246</v>
      </c>
      <c r="B185" s="1786"/>
      <c r="C185" s="1786"/>
      <c r="D185" s="1786"/>
      <c r="E185" s="1786"/>
      <c r="F185" s="1786"/>
      <c r="G185" s="1786"/>
      <c r="H185" s="1786"/>
      <c r="I185" s="1786"/>
      <c r="J185" s="1786"/>
      <c r="K185" s="1786"/>
      <c r="L185" s="1786"/>
      <c r="M185" s="1786"/>
      <c r="N185" s="758"/>
      <c r="O185" s="755">
        <v>1</v>
      </c>
      <c r="P185" s="759"/>
      <c r="Q185" s="760">
        <v>1</v>
      </c>
      <c r="R185" s="761">
        <v>1</v>
      </c>
      <c r="S185" s="957"/>
    </row>
    <row r="186" spans="1:19" s="93" customFormat="1" ht="16.5" thickBot="1" x14ac:dyDescent="0.3">
      <c r="A186" s="1787" t="s">
        <v>247</v>
      </c>
      <c r="B186" s="1788"/>
      <c r="C186" s="1788"/>
      <c r="D186" s="1788"/>
      <c r="E186" s="1788"/>
      <c r="F186" s="1788"/>
      <c r="G186" s="1788"/>
      <c r="H186" s="1788"/>
      <c r="I186" s="1788"/>
      <c r="J186" s="1788"/>
      <c r="K186" s="1788"/>
      <c r="L186" s="1788"/>
      <c r="M186" s="1789"/>
      <c r="N186" s="1805" t="s">
        <v>248</v>
      </c>
      <c r="O186" s="1806"/>
      <c r="P186" s="1807"/>
      <c r="Q186" s="1808">
        <f>G103/G179*100</f>
        <v>66.666666666666657</v>
      </c>
      <c r="R186" s="1809"/>
      <c r="S186" s="1809"/>
    </row>
    <row r="187" spans="1:19" s="93" customFormat="1" ht="16.5" thickBot="1" x14ac:dyDescent="0.3">
      <c r="A187" s="948"/>
      <c r="B187" s="948"/>
      <c r="C187" s="948"/>
      <c r="D187" s="948"/>
      <c r="E187" s="948"/>
      <c r="F187" s="948"/>
      <c r="G187" s="948"/>
      <c r="H187" s="948"/>
      <c r="I187" s="948"/>
      <c r="J187" s="948"/>
      <c r="K187" s="948"/>
      <c r="L187" s="948"/>
      <c r="M187" s="948"/>
      <c r="N187" s="1808" t="s">
        <v>42</v>
      </c>
      <c r="O187" s="1809"/>
      <c r="P187" s="1810"/>
      <c r="Q187" s="1808">
        <f>G176/G179*100</f>
        <v>33.333333333333329</v>
      </c>
      <c r="R187" s="1810"/>
      <c r="S187" s="950"/>
    </row>
    <row r="188" spans="1:19" s="93" customFormat="1" x14ac:dyDescent="0.25">
      <c r="A188" s="948"/>
      <c r="B188" s="948"/>
      <c r="C188" s="948"/>
      <c r="D188" s="948"/>
      <c r="E188" s="948"/>
      <c r="F188" s="948"/>
      <c r="G188" s="948"/>
      <c r="H188" s="948"/>
      <c r="I188" s="948"/>
      <c r="J188" s="948"/>
      <c r="K188" s="948"/>
      <c r="L188" s="948"/>
      <c r="M188" s="948"/>
      <c r="N188" s="949"/>
      <c r="O188" s="949"/>
      <c r="P188" s="949"/>
      <c r="Q188" s="950"/>
      <c r="R188" s="950"/>
      <c r="S188" s="950"/>
    </row>
    <row r="189" spans="1:19" s="93" customFormat="1" x14ac:dyDescent="0.25">
      <c r="A189" s="892" t="s">
        <v>175</v>
      </c>
      <c r="B189" s="1492" t="s">
        <v>17</v>
      </c>
      <c r="C189" s="850"/>
      <c r="D189" s="851"/>
      <c r="E189" s="851"/>
      <c r="F189" s="1493"/>
      <c r="G189" s="907">
        <f>G190+G191</f>
        <v>13.5</v>
      </c>
      <c r="H189" s="907">
        <f t="shared" ref="H189:M189" si="47">H190+H191</f>
        <v>405</v>
      </c>
      <c r="I189" s="907">
        <f t="shared" si="47"/>
        <v>264</v>
      </c>
      <c r="J189" s="907">
        <f t="shared" si="47"/>
        <v>4</v>
      </c>
      <c r="K189" s="907"/>
      <c r="L189" s="907">
        <f t="shared" si="47"/>
        <v>260</v>
      </c>
      <c r="M189" s="907">
        <f t="shared" si="47"/>
        <v>141</v>
      </c>
      <c r="N189" s="1494"/>
      <c r="O189" s="1495"/>
      <c r="P189" s="1496"/>
      <c r="Q189" s="1497"/>
      <c r="R189" s="1495"/>
      <c r="S189" s="1496"/>
    </row>
    <row r="190" spans="1:19" s="93" customFormat="1" x14ac:dyDescent="0.25">
      <c r="A190" s="1307" t="s">
        <v>483</v>
      </c>
      <c r="B190" s="1498" t="s">
        <v>17</v>
      </c>
      <c r="C190" s="850"/>
      <c r="D190" s="1499" t="s">
        <v>484</v>
      </c>
      <c r="E190" s="872"/>
      <c r="F190" s="873"/>
      <c r="G190" s="1500">
        <v>6.5</v>
      </c>
      <c r="H190" s="829">
        <f t="shared" ref="H190:H191" si="48">G190*30</f>
        <v>195</v>
      </c>
      <c r="I190" s="520">
        <f>J190+K190+L190</f>
        <v>132</v>
      </c>
      <c r="J190" s="1501">
        <v>4</v>
      </c>
      <c r="K190" s="1501"/>
      <c r="L190" s="1501">
        <v>128</v>
      </c>
      <c r="M190" s="1502">
        <f>H190-I190</f>
        <v>63</v>
      </c>
      <c r="N190" s="844">
        <v>4</v>
      </c>
      <c r="O190" s="842">
        <v>4</v>
      </c>
      <c r="P190" s="845">
        <v>4</v>
      </c>
      <c r="Q190" s="841"/>
      <c r="R190" s="842"/>
      <c r="S190" s="845"/>
    </row>
    <row r="191" spans="1:19" s="93" customFormat="1" x14ac:dyDescent="0.25">
      <c r="A191" s="1307" t="s">
        <v>485</v>
      </c>
      <c r="B191" s="1498" t="s">
        <v>17</v>
      </c>
      <c r="C191" s="850"/>
      <c r="D191" s="871" t="s">
        <v>486</v>
      </c>
      <c r="E191" s="872"/>
      <c r="F191" s="873"/>
      <c r="G191" s="866">
        <v>7</v>
      </c>
      <c r="H191" s="832">
        <f t="shared" si="48"/>
        <v>210</v>
      </c>
      <c r="I191" s="797">
        <f t="shared" ref="I191" si="49">J191+K191+L191</f>
        <v>132</v>
      </c>
      <c r="J191" s="822"/>
      <c r="K191" s="822"/>
      <c r="L191" s="822">
        <v>132</v>
      </c>
      <c r="M191" s="825">
        <f>H191-I191</f>
        <v>78</v>
      </c>
      <c r="N191" s="844"/>
      <c r="O191" s="842"/>
      <c r="P191" s="845"/>
      <c r="Q191" s="841">
        <v>4</v>
      </c>
      <c r="R191" s="842">
        <v>4</v>
      </c>
      <c r="S191" s="845"/>
    </row>
    <row r="192" spans="1:19" s="93" customFormat="1" ht="31.5" x14ac:dyDescent="0.25">
      <c r="A192" s="892" t="s">
        <v>487</v>
      </c>
      <c r="B192" s="810" t="s">
        <v>488</v>
      </c>
      <c r="C192" s="958"/>
      <c r="D192" s="1503"/>
      <c r="E192" s="851"/>
      <c r="F192" s="968"/>
      <c r="G192" s="895">
        <f>SUM(G193:G196)</f>
        <v>18</v>
      </c>
      <c r="H192" s="895">
        <f t="shared" ref="H192:M192" si="50">SUM(H193:H196)</f>
        <v>540</v>
      </c>
      <c r="I192" s="895">
        <f t="shared" si="50"/>
        <v>198</v>
      </c>
      <c r="J192" s="895">
        <f t="shared" si="50"/>
        <v>0</v>
      </c>
      <c r="K192" s="895">
        <f t="shared" si="50"/>
        <v>0</v>
      </c>
      <c r="L192" s="895">
        <f t="shared" si="50"/>
        <v>198</v>
      </c>
      <c r="M192" s="895">
        <f t="shared" si="50"/>
        <v>342</v>
      </c>
      <c r="N192" s="815"/>
      <c r="O192" s="815"/>
      <c r="P192" s="815"/>
      <c r="Q192" s="815"/>
      <c r="R192" s="815"/>
      <c r="S192" s="815"/>
    </row>
    <row r="193" spans="1:19" s="93" customFormat="1" x14ac:dyDescent="0.25">
      <c r="A193" s="1307"/>
      <c r="B193" s="848" t="s">
        <v>489</v>
      </c>
      <c r="C193" s="337">
        <v>2</v>
      </c>
      <c r="D193" s="337" t="s">
        <v>175</v>
      </c>
      <c r="E193" s="851"/>
      <c r="F193" s="968"/>
      <c r="G193" s="969">
        <v>9</v>
      </c>
      <c r="H193" s="822">
        <f>G193*30</f>
        <v>270</v>
      </c>
      <c r="I193" s="520">
        <f>J193+K193+L193</f>
        <v>99</v>
      </c>
      <c r="J193" s="822"/>
      <c r="K193" s="822"/>
      <c r="L193" s="822">
        <v>99</v>
      </c>
      <c r="M193" s="825">
        <f>H193-I193</f>
        <v>171</v>
      </c>
      <c r="N193" s="815">
        <v>3</v>
      </c>
      <c r="O193" s="815">
        <v>3</v>
      </c>
      <c r="P193" s="815">
        <v>3</v>
      </c>
      <c r="Q193" s="815"/>
      <c r="R193" s="815"/>
      <c r="S193" s="815"/>
    </row>
    <row r="194" spans="1:19" s="93" customFormat="1" x14ac:dyDescent="0.25">
      <c r="A194" s="1307"/>
      <c r="B194" s="848" t="s">
        <v>489</v>
      </c>
      <c r="C194" s="337">
        <v>4</v>
      </c>
      <c r="D194" s="337" t="s">
        <v>219</v>
      </c>
      <c r="E194" s="851"/>
      <c r="F194" s="968"/>
      <c r="G194" s="969">
        <v>9</v>
      </c>
      <c r="H194" s="822">
        <f t="shared" ref="H194" si="51">G194*30</f>
        <v>270</v>
      </c>
      <c r="I194" s="520">
        <f t="shared" ref="I194" si="52">J194+K194+L194</f>
        <v>99</v>
      </c>
      <c r="J194" s="822"/>
      <c r="K194" s="822"/>
      <c r="L194" s="822">
        <v>99</v>
      </c>
      <c r="M194" s="825">
        <f t="shared" ref="M194" si="53">H194-I194</f>
        <v>171</v>
      </c>
      <c r="N194" s="815"/>
      <c r="O194" s="815"/>
      <c r="P194" s="815"/>
      <c r="Q194" s="815">
        <v>3</v>
      </c>
      <c r="R194" s="815">
        <v>3</v>
      </c>
      <c r="S194" s="815">
        <v>3</v>
      </c>
    </row>
    <row r="195" spans="1:19" s="93" customFormat="1" x14ac:dyDescent="0.25">
      <c r="A195" s="948"/>
      <c r="B195" s="948"/>
      <c r="C195" s="948"/>
      <c r="D195" s="948"/>
      <c r="E195" s="948"/>
      <c r="F195" s="948"/>
      <c r="G195" s="948"/>
      <c r="H195" s="948"/>
      <c r="I195" s="948"/>
      <c r="J195" s="948"/>
      <c r="K195" s="948"/>
      <c r="L195" s="948"/>
      <c r="M195" s="948"/>
      <c r="N195" s="949"/>
      <c r="O195" s="949"/>
      <c r="P195" s="949"/>
      <c r="Q195" s="950"/>
      <c r="R195" s="950"/>
      <c r="S195" s="950"/>
    </row>
    <row r="196" spans="1:19" s="93" customFormat="1" x14ac:dyDescent="0.25">
      <c r="A196" s="948"/>
      <c r="B196" s="948"/>
      <c r="C196" s="948"/>
      <c r="D196" s="948"/>
      <c r="E196" s="948"/>
      <c r="F196" s="948"/>
      <c r="G196" s="948"/>
      <c r="H196" s="948"/>
      <c r="I196" s="948"/>
      <c r="J196" s="948"/>
      <c r="K196" s="948"/>
      <c r="L196" s="948"/>
      <c r="M196" s="948"/>
      <c r="N196" s="949"/>
      <c r="O196" s="949"/>
      <c r="P196" s="949"/>
      <c r="Q196" s="950"/>
      <c r="R196" s="950"/>
      <c r="S196" s="950"/>
    </row>
    <row r="197" spans="1:19" s="93" customFormat="1" x14ac:dyDescent="0.25"/>
    <row r="198" spans="1:19" s="93" customFormat="1" x14ac:dyDescent="0.25">
      <c r="B198" s="1229"/>
      <c r="C198" s="1070"/>
      <c r="D198" s="1070"/>
      <c r="E198" s="1070"/>
      <c r="F198" s="1070"/>
      <c r="G198" s="1070"/>
      <c r="H198" s="1070"/>
      <c r="I198" s="1070"/>
      <c r="J198" s="1070"/>
      <c r="K198" s="1070"/>
    </row>
    <row r="199" spans="1:19" s="93" customFormat="1" x14ac:dyDescent="0.25">
      <c r="B199" s="1229" t="s">
        <v>249</v>
      </c>
      <c r="C199" s="1231"/>
      <c r="D199" s="1790"/>
      <c r="E199" s="1790"/>
      <c r="F199" s="1791"/>
      <c r="G199" s="1791"/>
      <c r="H199" s="1231"/>
      <c r="I199" s="1784" t="s">
        <v>250</v>
      </c>
      <c r="J199" s="1811"/>
      <c r="K199" s="1811"/>
    </row>
    <row r="200" spans="1:19" s="93" customFormat="1" x14ac:dyDescent="0.25">
      <c r="C200" s="1232"/>
      <c r="D200" s="1232"/>
      <c r="E200" s="1232"/>
      <c r="F200" s="1232"/>
      <c r="G200" s="1232"/>
      <c r="H200" s="1232"/>
      <c r="I200" s="1232"/>
      <c r="J200" s="1232"/>
      <c r="K200" s="1232"/>
    </row>
    <row r="201" spans="1:19" s="93" customFormat="1" x14ac:dyDescent="0.25">
      <c r="B201" s="1229" t="s">
        <v>444</v>
      </c>
      <c r="C201" s="1231"/>
      <c r="D201" s="1790"/>
      <c r="E201" s="1790"/>
      <c r="F201" s="1791"/>
      <c r="G201" s="1791"/>
      <c r="H201" s="1231"/>
      <c r="I201" s="1784" t="s">
        <v>445</v>
      </c>
      <c r="J201" s="1785"/>
      <c r="K201" s="1785"/>
    </row>
    <row r="202" spans="1:19" s="93" customFormat="1" x14ac:dyDescent="0.25">
      <c r="C202" s="1232"/>
      <c r="D202" s="1232"/>
      <c r="E202" s="1232"/>
      <c r="F202" s="1232"/>
      <c r="G202" s="1232"/>
      <c r="H202" s="1232"/>
      <c r="I202" s="1232"/>
      <c r="J202" s="1232"/>
      <c r="K202" s="1232"/>
    </row>
    <row r="203" spans="1:19" s="93" customFormat="1" x14ac:dyDescent="0.25">
      <c r="B203" s="1229" t="s">
        <v>446</v>
      </c>
      <c r="C203" s="1229"/>
      <c r="D203" s="1782"/>
      <c r="E203" s="1782"/>
      <c r="F203" s="1783"/>
      <c r="G203" s="1783"/>
      <c r="H203" s="1229"/>
      <c r="I203" s="1784" t="s">
        <v>445</v>
      </c>
      <c r="J203" s="1785"/>
      <c r="K203" s="1785"/>
    </row>
    <row r="204" spans="1:19" s="93" customFormat="1" x14ac:dyDescent="0.25">
      <c r="A204" s="771"/>
      <c r="B204" s="951"/>
      <c r="C204" s="1781" t="s">
        <v>123</v>
      </c>
      <c r="D204" s="1781"/>
      <c r="E204" s="1781"/>
      <c r="F204" s="1781"/>
      <c r="G204" s="1781"/>
      <c r="H204" s="1781"/>
      <c r="I204" s="1781"/>
      <c r="J204" s="1781"/>
      <c r="K204" s="1781"/>
      <c r="L204" s="952"/>
      <c r="M204" s="952"/>
    </row>
  </sheetData>
  <mergeCells count="86">
    <mergeCell ref="A101:F101"/>
    <mergeCell ref="A104:F104"/>
    <mergeCell ref="A105:S105"/>
    <mergeCell ref="A106:S106"/>
    <mergeCell ref="A132:F132"/>
    <mergeCell ref="A102:F102"/>
    <mergeCell ref="A103:F103"/>
    <mergeCell ref="A110:A111"/>
    <mergeCell ref="A118:A123"/>
    <mergeCell ref="A124:A129"/>
    <mergeCell ref="A108:A109"/>
    <mergeCell ref="A135:S135"/>
    <mergeCell ref="A160:A165"/>
    <mergeCell ref="A142:A143"/>
    <mergeCell ref="A148:A153"/>
    <mergeCell ref="A130:A131"/>
    <mergeCell ref="A136:A141"/>
    <mergeCell ref="A133:F133"/>
    <mergeCell ref="A134:F134"/>
    <mergeCell ref="A112:A117"/>
    <mergeCell ref="A1:S1"/>
    <mergeCell ref="A2:A7"/>
    <mergeCell ref="B2:B7"/>
    <mergeCell ref="C2:F2"/>
    <mergeCell ref="G2:G7"/>
    <mergeCell ref="H2:M2"/>
    <mergeCell ref="C3:C7"/>
    <mergeCell ref="D3:D7"/>
    <mergeCell ref="E3:F3"/>
    <mergeCell ref="A9:S9"/>
    <mergeCell ref="H3:H7"/>
    <mergeCell ref="I3:L3"/>
    <mergeCell ref="M3:M7"/>
    <mergeCell ref="E4:E7"/>
    <mergeCell ref="A99:S99"/>
    <mergeCell ref="A45:F45"/>
    <mergeCell ref="N4:P4"/>
    <mergeCell ref="Q4:S4"/>
    <mergeCell ref="F4:F7"/>
    <mergeCell ref="I4:I7"/>
    <mergeCell ref="J4:J7"/>
    <mergeCell ref="K4:K7"/>
    <mergeCell ref="L4:L7"/>
    <mergeCell ref="N186:P186"/>
    <mergeCell ref="Q186:S186"/>
    <mergeCell ref="Q187:R187"/>
    <mergeCell ref="D199:G199"/>
    <mergeCell ref="I199:K199"/>
    <mergeCell ref="N187:P187"/>
    <mergeCell ref="A166:A171"/>
    <mergeCell ref="A177:F177"/>
    <mergeCell ref="A180:F180"/>
    <mergeCell ref="A181:M181"/>
    <mergeCell ref="A174:F174"/>
    <mergeCell ref="A172:F172"/>
    <mergeCell ref="A173:F173"/>
    <mergeCell ref="A175:F175"/>
    <mergeCell ref="A176:F176"/>
    <mergeCell ref="A178:F178"/>
    <mergeCell ref="A179:F179"/>
    <mergeCell ref="A182:M182"/>
    <mergeCell ref="A183:M183"/>
    <mergeCell ref="C204:K204"/>
    <mergeCell ref="D203:G203"/>
    <mergeCell ref="I203:K203"/>
    <mergeCell ref="A184:M184"/>
    <mergeCell ref="A185:M185"/>
    <mergeCell ref="A186:M186"/>
    <mergeCell ref="D201:G201"/>
    <mergeCell ref="I201:K201"/>
    <mergeCell ref="N6:S6"/>
    <mergeCell ref="N2:S3"/>
    <mergeCell ref="A144:A145"/>
    <mergeCell ref="A146:A147"/>
    <mergeCell ref="A154:A159"/>
    <mergeCell ref="A10:S10"/>
    <mergeCell ref="A46:S46"/>
    <mergeCell ref="A90:F90"/>
    <mergeCell ref="A91:S91"/>
    <mergeCell ref="A98:F98"/>
    <mergeCell ref="A88:F88"/>
    <mergeCell ref="A89:F89"/>
    <mergeCell ref="A96:F96"/>
    <mergeCell ref="A97:F97"/>
    <mergeCell ref="A43:F43"/>
    <mergeCell ref="A44:F44"/>
  </mergeCells>
  <pageMargins left="0.75" right="0.75" top="1" bottom="1" header="0.5" footer="0.5"/>
  <pageSetup paperSize="9" scale="56" orientation="landscape" r:id="rId1"/>
  <headerFooter alignWithMargins="0"/>
  <rowBreaks count="2" manualBreakCount="2">
    <brk id="90" max="19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view="pageBreakPreview" topLeftCell="A40" zoomScale="85" zoomScaleNormal="85" workbookViewId="0">
      <selection activeCell="AD52" sqref="AD52"/>
    </sheetView>
  </sheetViews>
  <sheetFormatPr defaultRowHeight="15.75" x14ac:dyDescent="0.25"/>
  <cols>
    <col min="1" max="1" width="11.28515625" style="390" customWidth="1"/>
    <col min="2" max="2" width="48.85546875" style="152" customWidth="1"/>
    <col min="3" max="3" width="6.7109375" style="953" customWidth="1"/>
    <col min="4" max="4" width="12" style="954" customWidth="1"/>
    <col min="5" max="5" width="7.28515625" style="954" customWidth="1"/>
    <col min="6" max="6" width="6.42578125" style="953" customWidth="1"/>
    <col min="7" max="7" width="7.42578125" style="953" customWidth="1"/>
    <col min="8" max="8" width="9.85546875" style="953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504" t="s">
        <v>137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  <c r="W1" s="1505"/>
      <c r="X1" s="1506"/>
    </row>
    <row r="2" spans="1:30" s="93" customFormat="1" x14ac:dyDescent="0.25">
      <c r="A2" s="1507" t="s">
        <v>138</v>
      </c>
      <c r="B2" s="1842" t="s">
        <v>139</v>
      </c>
      <c r="C2" s="1845" t="s">
        <v>140</v>
      </c>
      <c r="D2" s="1846"/>
      <c r="E2" s="1846"/>
      <c r="F2" s="1847"/>
      <c r="G2" s="1848" t="s">
        <v>141</v>
      </c>
      <c r="H2" s="1851" t="s">
        <v>142</v>
      </c>
      <c r="I2" s="1852"/>
      <c r="J2" s="1852"/>
      <c r="K2" s="1852"/>
      <c r="L2" s="1852"/>
      <c r="M2" s="1853"/>
      <c r="N2" s="1771" t="s">
        <v>143</v>
      </c>
      <c r="O2" s="1772"/>
      <c r="P2" s="1772"/>
      <c r="Q2" s="1772"/>
      <c r="R2" s="1772"/>
      <c r="S2" s="1772"/>
      <c r="T2" s="1772"/>
      <c r="U2" s="1772"/>
      <c r="V2" s="1772"/>
      <c r="W2" s="1772"/>
      <c r="X2" s="1891"/>
    </row>
    <row r="3" spans="1:30" s="93" customFormat="1" ht="16.5" thickBot="1" x14ac:dyDescent="0.3">
      <c r="A3" s="1508"/>
      <c r="B3" s="1843"/>
      <c r="C3" s="1854" t="s">
        <v>144</v>
      </c>
      <c r="D3" s="1856" t="s">
        <v>145</v>
      </c>
      <c r="E3" s="1858" t="s">
        <v>146</v>
      </c>
      <c r="F3" s="1859"/>
      <c r="G3" s="1849"/>
      <c r="H3" s="1863" t="s">
        <v>6</v>
      </c>
      <c r="I3" s="1866" t="s">
        <v>147</v>
      </c>
      <c r="J3" s="1867"/>
      <c r="K3" s="1867"/>
      <c r="L3" s="1868"/>
      <c r="M3" s="1869" t="s">
        <v>148</v>
      </c>
      <c r="N3" s="1773"/>
      <c r="O3" s="1774"/>
      <c r="P3" s="1774"/>
      <c r="Q3" s="1774"/>
      <c r="R3" s="1774"/>
      <c r="S3" s="1774"/>
      <c r="T3" s="1774"/>
      <c r="U3" s="1774"/>
      <c r="V3" s="1774"/>
      <c r="W3" s="1774"/>
      <c r="X3" s="1892"/>
    </row>
    <row r="4" spans="1:30" s="93" customFormat="1" ht="16.5" thickBot="1" x14ac:dyDescent="0.3">
      <c r="A4" s="1508"/>
      <c r="B4" s="1843"/>
      <c r="C4" s="1854"/>
      <c r="D4" s="1856"/>
      <c r="E4" s="1856" t="s">
        <v>149</v>
      </c>
      <c r="F4" s="1831" t="s">
        <v>150</v>
      </c>
      <c r="G4" s="1849"/>
      <c r="H4" s="1864"/>
      <c r="I4" s="1833" t="s">
        <v>22</v>
      </c>
      <c r="J4" s="1833" t="s">
        <v>26</v>
      </c>
      <c r="K4" s="1833" t="s">
        <v>151</v>
      </c>
      <c r="L4" s="1833" t="s">
        <v>152</v>
      </c>
      <c r="M4" s="1870"/>
      <c r="N4" s="1828" t="s">
        <v>153</v>
      </c>
      <c r="O4" s="1829"/>
      <c r="P4" s="1830"/>
      <c r="Q4" s="1828" t="s">
        <v>154</v>
      </c>
      <c r="R4" s="1829"/>
      <c r="S4" s="1829"/>
      <c r="T4" s="1828"/>
      <c r="U4" s="1829"/>
      <c r="V4" s="1830"/>
      <c r="W4" s="1828"/>
      <c r="X4" s="1830"/>
    </row>
    <row r="5" spans="1:30" s="93" customFormat="1" ht="16.5" thickBot="1" x14ac:dyDescent="0.3">
      <c r="A5" s="1508"/>
      <c r="B5" s="1843"/>
      <c r="C5" s="1854"/>
      <c r="D5" s="1856"/>
      <c r="E5" s="1856"/>
      <c r="F5" s="1831"/>
      <c r="G5" s="1849"/>
      <c r="H5" s="1864"/>
      <c r="I5" s="1834"/>
      <c r="J5" s="1834"/>
      <c r="K5" s="1834"/>
      <c r="L5" s="1834"/>
      <c r="M5" s="1870"/>
      <c r="N5" s="778">
        <v>1</v>
      </c>
      <c r="O5" s="779" t="s">
        <v>63</v>
      </c>
      <c r="P5" s="780" t="s">
        <v>64</v>
      </c>
      <c r="Q5" s="778">
        <v>3</v>
      </c>
      <c r="R5" s="325">
        <v>4</v>
      </c>
      <c r="S5" s="781"/>
      <c r="T5" s="782"/>
      <c r="U5" s="779"/>
      <c r="V5" s="783"/>
      <c r="W5" s="778"/>
      <c r="X5" s="783"/>
    </row>
    <row r="6" spans="1:30" s="93" customFormat="1" ht="16.5" thickBot="1" x14ac:dyDescent="0.3">
      <c r="A6" s="1508"/>
      <c r="B6" s="1843"/>
      <c r="C6" s="1854"/>
      <c r="D6" s="1856"/>
      <c r="E6" s="1856"/>
      <c r="F6" s="1831"/>
      <c r="G6" s="1849"/>
      <c r="H6" s="1864"/>
      <c r="I6" s="1834"/>
      <c r="J6" s="1834"/>
      <c r="K6" s="1834"/>
      <c r="L6" s="1834"/>
      <c r="M6" s="1871"/>
      <c r="N6" s="1893" t="s">
        <v>155</v>
      </c>
      <c r="O6" s="1894"/>
      <c r="P6" s="1895"/>
      <c r="Q6" s="1895"/>
      <c r="R6" s="1896"/>
      <c r="S6" s="1895"/>
      <c r="T6" s="1895"/>
      <c r="U6" s="1895"/>
      <c r="V6" s="1895"/>
      <c r="W6" s="1895"/>
      <c r="X6" s="1897"/>
    </row>
    <row r="7" spans="1:30" s="93" customFormat="1" ht="25.5" customHeight="1" thickBot="1" x14ac:dyDescent="0.3">
      <c r="A7" s="1509"/>
      <c r="B7" s="1844"/>
      <c r="C7" s="1855"/>
      <c r="D7" s="1857"/>
      <c r="E7" s="1857"/>
      <c r="F7" s="1832"/>
      <c r="G7" s="1850"/>
      <c r="H7" s="1865"/>
      <c r="I7" s="1835"/>
      <c r="J7" s="1835"/>
      <c r="K7" s="1835"/>
      <c r="L7" s="1835"/>
      <c r="M7" s="1872"/>
      <c r="N7" s="778">
        <v>15</v>
      </c>
      <c r="O7" s="779">
        <v>9</v>
      </c>
      <c r="P7" s="783">
        <v>9</v>
      </c>
      <c r="Q7" s="784">
        <v>15</v>
      </c>
      <c r="R7" s="325">
        <v>13</v>
      </c>
      <c r="S7" s="325"/>
      <c r="T7" s="782"/>
      <c r="U7" s="779"/>
      <c r="V7" s="783"/>
      <c r="W7" s="778"/>
      <c r="X7" s="783"/>
    </row>
    <row r="8" spans="1:30" s="93" customFormat="1" ht="16.5" thickBot="1" x14ac:dyDescent="0.3">
      <c r="A8" s="100">
        <v>1</v>
      </c>
      <c r="B8" s="785">
        <v>2</v>
      </c>
      <c r="C8" s="771">
        <v>3</v>
      </c>
      <c r="D8" s="770">
        <v>4</v>
      </c>
      <c r="E8" s="770">
        <v>5</v>
      </c>
      <c r="F8" s="770">
        <v>6</v>
      </c>
      <c r="G8" s="770">
        <v>7</v>
      </c>
      <c r="H8" s="770">
        <v>8</v>
      </c>
      <c r="I8" s="770">
        <v>9</v>
      </c>
      <c r="J8" s="770">
        <v>10</v>
      </c>
      <c r="K8" s="770">
        <v>11</v>
      </c>
      <c r="L8" s="770">
        <v>12</v>
      </c>
      <c r="M8" s="786">
        <v>13</v>
      </c>
      <c r="N8" s="778">
        <v>14</v>
      </c>
      <c r="O8" s="784">
        <v>15</v>
      </c>
      <c r="P8" s="778">
        <v>16</v>
      </c>
      <c r="Q8" s="784">
        <v>17</v>
      </c>
      <c r="R8" s="325">
        <v>18</v>
      </c>
      <c r="S8" s="325"/>
      <c r="T8" s="782"/>
      <c r="U8" s="784"/>
      <c r="V8" s="778"/>
      <c r="W8" s="784"/>
      <c r="X8" s="78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534" t="s">
        <v>156</v>
      </c>
      <c r="B9" s="1535"/>
      <c r="C9" s="1536"/>
      <c r="D9" s="1536"/>
      <c r="E9" s="1536"/>
      <c r="F9" s="1536"/>
      <c r="G9" s="1536"/>
      <c r="H9" s="1536"/>
      <c r="I9" s="1536"/>
      <c r="J9" s="1536"/>
      <c r="K9" s="1536"/>
      <c r="L9" s="1536"/>
      <c r="M9" s="1536"/>
      <c r="N9" s="1535"/>
      <c r="O9" s="1535"/>
      <c r="P9" s="1535"/>
      <c r="Q9" s="1535"/>
      <c r="R9" s="1535"/>
      <c r="S9" s="1535"/>
      <c r="T9" s="1535"/>
      <c r="U9" s="1535"/>
      <c r="V9" s="1535"/>
      <c r="W9" s="1535"/>
      <c r="X9" s="1537"/>
    </row>
    <row r="10" spans="1:30" s="93" customFormat="1" x14ac:dyDescent="0.25">
      <c r="A10" s="1564" t="s">
        <v>157</v>
      </c>
      <c r="B10" s="1565"/>
      <c r="C10" s="1565"/>
      <c r="D10" s="1565"/>
      <c r="E10" s="1565"/>
      <c r="F10" s="1565"/>
      <c r="G10" s="1565"/>
      <c r="H10" s="1565"/>
      <c r="I10" s="1565"/>
      <c r="J10" s="1565"/>
      <c r="K10" s="1565"/>
      <c r="L10" s="1565"/>
      <c r="M10" s="1565"/>
      <c r="N10" s="1565"/>
      <c r="O10" s="1565"/>
      <c r="P10" s="1565"/>
      <c r="Q10" s="1565"/>
      <c r="R10" s="1565"/>
      <c r="S10" s="1565"/>
      <c r="T10" s="1565"/>
      <c r="U10" s="1565"/>
      <c r="V10" s="1565"/>
      <c r="W10" s="1565"/>
      <c r="X10" s="1566"/>
    </row>
    <row r="11" spans="1:30" s="435" customFormat="1" ht="32.25" customHeight="1" x14ac:dyDescent="0.25">
      <c r="A11" s="121" t="s">
        <v>158</v>
      </c>
      <c r="B11" s="787" t="s">
        <v>39</v>
      </c>
      <c r="C11" s="788"/>
      <c r="D11" s="679"/>
      <c r="E11" s="789"/>
      <c r="F11" s="790"/>
      <c r="G11" s="791">
        <f>G12+G13</f>
        <v>5</v>
      </c>
      <c r="H11" s="792">
        <f t="shared" ref="H11:H23" si="0">G11*30</f>
        <v>150</v>
      </c>
      <c r="I11" s="793"/>
      <c r="J11" s="972"/>
      <c r="K11" s="972"/>
      <c r="L11" s="972"/>
      <c r="M11" s="794"/>
      <c r="N11" s="795"/>
      <c r="O11" s="796"/>
      <c r="P11" s="358"/>
      <c r="Q11" s="797"/>
      <c r="R11" s="525"/>
      <c r="S11" s="525"/>
      <c r="T11" s="795"/>
      <c r="U11" s="796"/>
      <c r="V11" s="358"/>
      <c r="W11" s="797"/>
      <c r="X11" s="798"/>
      <c r="AD11" s="93">
        <f t="shared" ref="AD11:AD19" si="1">SUM(N11:S11)</f>
        <v>0</v>
      </c>
    </row>
    <row r="12" spans="1:30" s="435" customFormat="1" ht="21.75" customHeight="1" x14ac:dyDescent="0.25">
      <c r="A12" s="121"/>
      <c r="B12" s="776" t="s">
        <v>283</v>
      </c>
      <c r="C12" s="788"/>
      <c r="D12" s="679"/>
      <c r="E12" s="789"/>
      <c r="F12" s="790"/>
      <c r="G12" s="791">
        <f>'Семестровка уск'!D112</f>
        <v>0</v>
      </c>
      <c r="H12" s="792">
        <f t="shared" si="0"/>
        <v>0</v>
      </c>
      <c r="I12" s="793"/>
      <c r="J12" s="972"/>
      <c r="K12" s="972"/>
      <c r="L12" s="972"/>
      <c r="M12" s="794"/>
      <c r="N12" s="795"/>
      <c r="O12" s="796"/>
      <c r="P12" s="358"/>
      <c r="Q12" s="797"/>
      <c r="R12" s="525"/>
      <c r="S12" s="525"/>
      <c r="T12" s="795"/>
      <c r="U12" s="796"/>
      <c r="V12" s="358"/>
      <c r="W12" s="797"/>
      <c r="X12" s="798"/>
      <c r="AD12" s="93">
        <f t="shared" si="1"/>
        <v>0</v>
      </c>
    </row>
    <row r="13" spans="1:30" s="120" customFormat="1" x14ac:dyDescent="0.25">
      <c r="B13" s="799" t="s">
        <v>255</v>
      </c>
      <c r="C13" s="971"/>
      <c r="D13" s="972" t="s">
        <v>171</v>
      </c>
      <c r="E13" s="742"/>
      <c r="F13" s="800"/>
      <c r="G13" s="801">
        <f>'Семестровка уск'!E112</f>
        <v>5</v>
      </c>
      <c r="H13" s="802">
        <f t="shared" si="0"/>
        <v>150</v>
      </c>
      <c r="I13" s="971">
        <f>J13+L13</f>
        <v>52</v>
      </c>
      <c r="J13" s="972">
        <f>'Семестровка уск'!H112</f>
        <v>26</v>
      </c>
      <c r="K13" s="972"/>
      <c r="L13" s="972">
        <f>'Семестровка уск'!J112</f>
        <v>26</v>
      </c>
      <c r="M13" s="794">
        <f>H13-I13</f>
        <v>98</v>
      </c>
      <c r="N13" s="803"/>
      <c r="O13" s="804"/>
      <c r="P13" s="805"/>
      <c r="Q13" s="806"/>
      <c r="R13" s="807">
        <f>'Семестровка уск'!L112</f>
        <v>4</v>
      </c>
      <c r="S13" s="808"/>
      <c r="T13" s="803"/>
      <c r="U13" s="804"/>
      <c r="V13" s="809"/>
      <c r="W13" s="806"/>
      <c r="X13" s="809"/>
      <c r="AD13" s="93">
        <f t="shared" si="1"/>
        <v>4</v>
      </c>
    </row>
    <row r="14" spans="1:30" s="120" customFormat="1" ht="21" customHeight="1" x14ac:dyDescent="0.25">
      <c r="A14" s="471" t="s">
        <v>159</v>
      </c>
      <c r="B14" s="810" t="s">
        <v>61</v>
      </c>
      <c r="C14" s="974"/>
      <c r="D14" s="679" t="s">
        <v>175</v>
      </c>
      <c r="E14" s="679"/>
      <c r="F14" s="811"/>
      <c r="G14" s="812">
        <f>'Семестровка уск'!E21</f>
        <v>1</v>
      </c>
      <c r="H14" s="792">
        <f t="shared" si="0"/>
        <v>30</v>
      </c>
      <c r="I14" s="788">
        <f>J14+L14</f>
        <v>15</v>
      </c>
      <c r="J14" s="974">
        <f>'Семестровка уск'!H21</f>
        <v>8</v>
      </c>
      <c r="K14" s="974"/>
      <c r="L14" s="974">
        <f>'Семестровка уск'!J21</f>
        <v>7</v>
      </c>
      <c r="M14" s="813">
        <f>H14-I14</f>
        <v>15</v>
      </c>
      <c r="N14" s="814">
        <f>'Семестровка уск'!L21</f>
        <v>1</v>
      </c>
      <c r="O14" s="815"/>
      <c r="P14" s="815"/>
      <c r="Q14" s="815"/>
      <c r="R14" s="815"/>
      <c r="S14" s="815"/>
      <c r="T14" s="815"/>
      <c r="U14" s="815"/>
      <c r="V14" s="815"/>
      <c r="W14" s="815"/>
      <c r="X14" s="816"/>
      <c r="AD14" s="93">
        <f t="shared" si="1"/>
        <v>1</v>
      </c>
    </row>
    <row r="15" spans="1:30" s="435" customFormat="1" x14ac:dyDescent="0.25">
      <c r="A15" s="955" t="s">
        <v>166</v>
      </c>
      <c r="B15" s="777" t="s">
        <v>15</v>
      </c>
      <c r="C15" s="817"/>
      <c r="D15" s="818"/>
      <c r="E15" s="819"/>
      <c r="F15" s="820"/>
      <c r="G15" s="821">
        <f>G16+G17</f>
        <v>18</v>
      </c>
      <c r="H15" s="822">
        <f t="shared" si="0"/>
        <v>540</v>
      </c>
      <c r="I15" s="525"/>
      <c r="J15" s="823"/>
      <c r="K15" s="823"/>
      <c r="L15" s="823"/>
      <c r="M15" s="824"/>
      <c r="N15" s="522"/>
      <c r="O15" s="521"/>
      <c r="P15" s="519"/>
      <c r="Q15" s="520"/>
      <c r="R15" s="525"/>
      <c r="S15" s="525"/>
      <c r="T15" s="522"/>
      <c r="U15" s="521"/>
      <c r="V15" s="519"/>
      <c r="W15" s="520"/>
      <c r="X15" s="519"/>
      <c r="AD15" s="93">
        <f t="shared" si="1"/>
        <v>0</v>
      </c>
    </row>
    <row r="16" spans="1:30" s="435" customFormat="1" x14ac:dyDescent="0.25">
      <c r="A16" s="955"/>
      <c r="B16" s="776" t="s">
        <v>283</v>
      </c>
      <c r="C16" s="817"/>
      <c r="D16" s="818"/>
      <c r="E16" s="819"/>
      <c r="F16" s="820"/>
      <c r="G16" s="821">
        <f>'Семестровка уск'!D10</f>
        <v>15</v>
      </c>
      <c r="H16" s="822">
        <f t="shared" si="0"/>
        <v>450</v>
      </c>
      <c r="I16" s="525"/>
      <c r="J16" s="823"/>
      <c r="K16" s="823"/>
      <c r="L16" s="823"/>
      <c r="M16" s="824"/>
      <c r="N16" s="522"/>
      <c r="O16" s="521"/>
      <c r="P16" s="519"/>
      <c r="Q16" s="520"/>
      <c r="R16" s="525"/>
      <c r="S16" s="525"/>
      <c r="T16" s="522"/>
      <c r="U16" s="521"/>
      <c r="V16" s="519"/>
      <c r="W16" s="520"/>
      <c r="X16" s="519"/>
      <c r="AD16" s="93">
        <f t="shared" si="1"/>
        <v>0</v>
      </c>
    </row>
    <row r="17" spans="1:30" s="435" customFormat="1" x14ac:dyDescent="0.25">
      <c r="A17" s="955"/>
      <c r="B17" s="777" t="s">
        <v>255</v>
      </c>
      <c r="C17" s="817"/>
      <c r="D17" s="818" t="s">
        <v>332</v>
      </c>
      <c r="E17" s="819"/>
      <c r="F17" s="820"/>
      <c r="G17" s="821">
        <f>'Семестровка уск'!E111</f>
        <v>3</v>
      </c>
      <c r="H17" s="822">
        <f t="shared" si="0"/>
        <v>90</v>
      </c>
      <c r="I17" s="793">
        <f>J17+K17+L17</f>
        <v>39</v>
      </c>
      <c r="J17" s="823"/>
      <c r="K17" s="823"/>
      <c r="L17" s="823">
        <f>'Семестровка уск'!J111</f>
        <v>39</v>
      </c>
      <c r="M17" s="825">
        <f t="shared" ref="M17" si="2">H17-I17</f>
        <v>51</v>
      </c>
      <c r="N17" s="522"/>
      <c r="O17" s="521"/>
      <c r="P17" s="519"/>
      <c r="Q17" s="520"/>
      <c r="R17" s="525">
        <f>'Семестровка уск'!L111</f>
        <v>3</v>
      </c>
      <c r="S17" s="525"/>
      <c r="T17" s="522"/>
      <c r="U17" s="521"/>
      <c r="V17" s="519"/>
      <c r="W17" s="520"/>
      <c r="X17" s="519"/>
      <c r="AD17" s="93">
        <f t="shared" si="1"/>
        <v>3</v>
      </c>
    </row>
    <row r="18" spans="1:30" s="120" customFormat="1" ht="21" customHeight="1" x14ac:dyDescent="0.25">
      <c r="A18" s="956" t="s">
        <v>169</v>
      </c>
      <c r="B18" s="826" t="s">
        <v>284</v>
      </c>
      <c r="C18" s="559"/>
      <c r="D18" s="818"/>
      <c r="E18" s="818"/>
      <c r="F18" s="827"/>
      <c r="G18" s="828">
        <f>'Семестровка уск'!D20</f>
        <v>4.5</v>
      </c>
      <c r="H18" s="829">
        <f t="shared" si="0"/>
        <v>135</v>
      </c>
      <c r="I18" s="559"/>
      <c r="J18" s="559"/>
      <c r="K18" s="559"/>
      <c r="L18" s="559"/>
      <c r="M18" s="559"/>
      <c r="N18" s="830"/>
      <c r="O18" s="830"/>
      <c r="P18" s="830"/>
      <c r="Q18" s="830"/>
      <c r="R18" s="830"/>
      <c r="S18" s="830"/>
      <c r="T18" s="830"/>
      <c r="U18" s="830"/>
      <c r="V18" s="830"/>
      <c r="W18" s="830"/>
      <c r="X18" s="831"/>
      <c r="AD18" s="93">
        <f t="shared" si="1"/>
        <v>0</v>
      </c>
    </row>
    <row r="19" spans="1:30" s="435" customFormat="1" x14ac:dyDescent="0.25">
      <c r="A19" s="121" t="s">
        <v>170</v>
      </c>
      <c r="B19" s="764" t="str">
        <f>'Семестровка уск'!C13</f>
        <v>Історія України та української культури</v>
      </c>
      <c r="C19" s="764"/>
      <c r="D19" s="764"/>
      <c r="E19" s="764"/>
      <c r="F19" s="764"/>
      <c r="G19" s="764">
        <f>G20+G21</f>
        <v>7</v>
      </c>
      <c r="H19" s="832">
        <f t="shared" si="0"/>
        <v>210</v>
      </c>
      <c r="I19" s="764"/>
      <c r="J19" s="764"/>
      <c r="K19" s="764"/>
      <c r="L19" s="764"/>
      <c r="M19" s="764"/>
      <c r="N19" s="764"/>
      <c r="O19" s="764"/>
      <c r="P19" s="764"/>
      <c r="Q19" s="764"/>
      <c r="R19" s="764"/>
      <c r="S19" s="764"/>
      <c r="T19" s="764"/>
      <c r="U19" s="764"/>
      <c r="V19" s="764"/>
      <c r="W19" s="764"/>
      <c r="X19" s="764"/>
      <c r="AD19" s="93">
        <f t="shared" si="1"/>
        <v>0</v>
      </c>
    </row>
    <row r="20" spans="1:30" s="435" customFormat="1" x14ac:dyDescent="0.25">
      <c r="A20" s="215" t="s">
        <v>334</v>
      </c>
      <c r="B20" s="763" t="s">
        <v>324</v>
      </c>
      <c r="C20" s="764"/>
      <c r="D20" s="764"/>
      <c r="E20" s="764"/>
      <c r="F20" s="764"/>
      <c r="G20" s="764">
        <f>'Семестровка уск'!D14</f>
        <v>4</v>
      </c>
      <c r="H20" s="832">
        <f t="shared" si="0"/>
        <v>120</v>
      </c>
      <c r="I20" s="764"/>
      <c r="J20" s="764"/>
      <c r="K20" s="764"/>
      <c r="L20" s="764"/>
      <c r="M20" s="764"/>
      <c r="N20" s="764"/>
      <c r="O20" s="764"/>
      <c r="P20" s="764"/>
      <c r="Q20" s="764"/>
      <c r="R20" s="764"/>
      <c r="S20" s="764"/>
      <c r="T20" s="764"/>
      <c r="U20" s="764"/>
      <c r="V20" s="764"/>
      <c r="W20" s="764"/>
      <c r="X20" s="764"/>
      <c r="AD20" s="93">
        <f t="shared" ref="AD20:AD44" si="3">SUM(N20:S20)</f>
        <v>0</v>
      </c>
    </row>
    <row r="21" spans="1:30" s="435" customFormat="1" x14ac:dyDescent="0.25">
      <c r="A21" s="215" t="s">
        <v>335</v>
      </c>
      <c r="B21" s="833" t="s">
        <v>88</v>
      </c>
      <c r="C21" s="817"/>
      <c r="D21" s="818"/>
      <c r="E21" s="819"/>
      <c r="F21" s="820"/>
      <c r="G21" s="834">
        <f>G22+G23</f>
        <v>3</v>
      </c>
      <c r="H21" s="832">
        <f t="shared" si="0"/>
        <v>90</v>
      </c>
      <c r="I21" s="835"/>
      <c r="J21" s="823"/>
      <c r="K21" s="823"/>
      <c r="L21" s="823"/>
      <c r="M21" s="836"/>
      <c r="N21" s="522"/>
      <c r="O21" s="521"/>
      <c r="P21" s="519"/>
      <c r="Q21" s="520"/>
      <c r="R21" s="525"/>
      <c r="S21" s="525"/>
      <c r="T21" s="522"/>
      <c r="U21" s="521"/>
      <c r="V21" s="519"/>
      <c r="W21" s="520"/>
      <c r="X21" s="519"/>
      <c r="AD21" s="93">
        <f t="shared" si="3"/>
        <v>0</v>
      </c>
    </row>
    <row r="22" spans="1:30" s="435" customFormat="1" x14ac:dyDescent="0.25">
      <c r="A22" s="955"/>
      <c r="B22" s="776" t="s">
        <v>283</v>
      </c>
      <c r="C22" s="817"/>
      <c r="D22" s="818"/>
      <c r="E22" s="819"/>
      <c r="F22" s="820"/>
      <c r="G22" s="834">
        <f>'Семестровка уск'!D15</f>
        <v>1.5</v>
      </c>
      <c r="H22" s="832">
        <f t="shared" si="0"/>
        <v>45</v>
      </c>
      <c r="I22" s="835"/>
      <c r="J22" s="823"/>
      <c r="K22" s="823"/>
      <c r="L22" s="823"/>
      <c r="M22" s="836"/>
      <c r="N22" s="522"/>
      <c r="O22" s="521"/>
      <c r="P22" s="519"/>
      <c r="Q22" s="520"/>
      <c r="R22" s="525"/>
      <c r="S22" s="525"/>
      <c r="T22" s="522"/>
      <c r="U22" s="521"/>
      <c r="V22" s="519"/>
      <c r="W22" s="520"/>
      <c r="X22" s="519"/>
      <c r="AD22" s="93">
        <f t="shared" si="3"/>
        <v>0</v>
      </c>
    </row>
    <row r="23" spans="1:30" s="435" customFormat="1" x14ac:dyDescent="0.25">
      <c r="A23" s="955"/>
      <c r="B23" s="777" t="s">
        <v>255</v>
      </c>
      <c r="C23" s="817"/>
      <c r="D23" s="818" t="s">
        <v>175</v>
      </c>
      <c r="E23" s="819"/>
      <c r="F23" s="820"/>
      <c r="G23" s="834">
        <f>'Семестровка уск'!E15</f>
        <v>1.5</v>
      </c>
      <c r="H23" s="837">
        <f t="shared" si="0"/>
        <v>45</v>
      </c>
      <c r="I23" s="793">
        <f>J23+K23+L23</f>
        <v>30</v>
      </c>
      <c r="J23" s="823">
        <f>'Семестровка уск'!H15</f>
        <v>15</v>
      </c>
      <c r="K23" s="823"/>
      <c r="L23" s="823">
        <f>'Семестровка уск'!J15</f>
        <v>15</v>
      </c>
      <c r="M23" s="825">
        <f t="shared" ref="M23" si="4">H23-I23</f>
        <v>15</v>
      </c>
      <c r="N23" s="522">
        <f>'Семестровка уск'!L15</f>
        <v>2</v>
      </c>
      <c r="O23" s="521"/>
      <c r="P23" s="519"/>
      <c r="Q23" s="520"/>
      <c r="R23" s="525"/>
      <c r="S23" s="525"/>
      <c r="T23" s="522"/>
      <c r="U23" s="521"/>
      <c r="V23" s="519"/>
      <c r="W23" s="520"/>
      <c r="X23" s="519"/>
      <c r="AD23" s="93">
        <f t="shared" si="3"/>
        <v>2</v>
      </c>
    </row>
    <row r="24" spans="1:30" s="435" customFormat="1" ht="18.75" customHeight="1" x14ac:dyDescent="0.25">
      <c r="A24" s="471" t="s">
        <v>273</v>
      </c>
      <c r="B24" s="810" t="s">
        <v>77</v>
      </c>
      <c r="C24" s="974"/>
      <c r="D24" s="679"/>
      <c r="E24" s="679"/>
      <c r="F24" s="811"/>
      <c r="G24" s="812" t="e">
        <f>G25+G26</f>
        <v>#REF!</v>
      </c>
      <c r="H24" s="812" t="e">
        <f>H25+H26</f>
        <v>#REF!</v>
      </c>
      <c r="I24" s="974"/>
      <c r="J24" s="974"/>
      <c r="K24" s="974"/>
      <c r="L24" s="974"/>
      <c r="M24" s="974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838"/>
      <c r="AD24" s="93">
        <f t="shared" ref="AD24:AD39" si="5">SUM(N24:S24)</f>
        <v>0</v>
      </c>
    </row>
    <row r="25" spans="1:30" s="435" customFormat="1" ht="22.5" customHeight="1" x14ac:dyDescent="0.25">
      <c r="A25" s="471" t="s">
        <v>336</v>
      </c>
      <c r="B25" s="839" t="s">
        <v>285</v>
      </c>
      <c r="C25" s="974"/>
      <c r="D25" s="679"/>
      <c r="E25" s="679"/>
      <c r="F25" s="811"/>
      <c r="G25" s="812">
        <f>'Семестровка уск'!D17</f>
        <v>4</v>
      </c>
      <c r="H25" s="792">
        <f>G25*30</f>
        <v>120</v>
      </c>
      <c r="I25" s="974"/>
      <c r="J25" s="974"/>
      <c r="K25" s="974"/>
      <c r="L25" s="974"/>
      <c r="M25" s="974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838"/>
      <c r="AD25" s="93">
        <f t="shared" si="5"/>
        <v>0</v>
      </c>
    </row>
    <row r="26" spans="1:30" s="435" customFormat="1" ht="34.5" customHeight="1" x14ac:dyDescent="0.25">
      <c r="A26" s="471" t="s">
        <v>337</v>
      </c>
      <c r="B26" s="787" t="s">
        <v>33</v>
      </c>
      <c r="C26" s="788"/>
      <c r="D26" s="679"/>
      <c r="E26" s="789"/>
      <c r="F26" s="790"/>
      <c r="G26" s="791" t="e">
        <f>G27+G28</f>
        <v>#REF!</v>
      </c>
      <c r="H26" s="791" t="e">
        <f>H27+H28</f>
        <v>#REF!</v>
      </c>
      <c r="I26" s="788"/>
      <c r="J26" s="974"/>
      <c r="K26" s="974"/>
      <c r="L26" s="974"/>
      <c r="M26" s="813"/>
      <c r="N26" s="795"/>
      <c r="O26" s="796"/>
      <c r="P26" s="358"/>
      <c r="Q26" s="797"/>
      <c r="R26" s="525"/>
      <c r="S26" s="525"/>
      <c r="T26" s="795"/>
      <c r="U26" s="796"/>
      <c r="V26" s="358"/>
      <c r="W26" s="797"/>
      <c r="X26" s="798"/>
      <c r="AD26" s="93">
        <f t="shared" si="5"/>
        <v>0</v>
      </c>
    </row>
    <row r="27" spans="1:30" s="435" customFormat="1" ht="18" customHeight="1" x14ac:dyDescent="0.25">
      <c r="A27" s="121"/>
      <c r="B27" s="776" t="s">
        <v>283</v>
      </c>
      <c r="C27" s="788"/>
      <c r="D27" s="679"/>
      <c r="E27" s="789"/>
      <c r="F27" s="790"/>
      <c r="G27" s="791" t="e">
        <f>'Семестровка уск'!#REF!</f>
        <v>#REF!</v>
      </c>
      <c r="H27" s="792" t="e">
        <f t="shared" ref="H27:H36" si="6">G27*30</f>
        <v>#REF!</v>
      </c>
      <c r="I27" s="971"/>
      <c r="J27" s="972"/>
      <c r="K27" s="972"/>
      <c r="L27" s="972"/>
      <c r="M27" s="794"/>
      <c r="N27" s="795"/>
      <c r="O27" s="796"/>
      <c r="P27" s="358"/>
      <c r="Q27" s="797"/>
      <c r="R27" s="525"/>
      <c r="S27" s="525"/>
      <c r="T27" s="795"/>
      <c r="U27" s="796"/>
      <c r="V27" s="358"/>
      <c r="W27" s="797"/>
      <c r="X27" s="798"/>
      <c r="AD27" s="93">
        <f t="shared" si="5"/>
        <v>0</v>
      </c>
    </row>
    <row r="28" spans="1:30" s="435" customFormat="1" ht="22.5" customHeight="1" x14ac:dyDescent="0.25">
      <c r="A28" s="121"/>
      <c r="B28" s="777" t="s">
        <v>255</v>
      </c>
      <c r="C28" s="788">
        <v>1</v>
      </c>
      <c r="D28" s="679"/>
      <c r="E28" s="789"/>
      <c r="F28" s="790"/>
      <c r="G28" s="791" t="e">
        <f>'Семестровка уск'!#REF!</f>
        <v>#REF!</v>
      </c>
      <c r="H28" s="792" t="e">
        <f t="shared" si="6"/>
        <v>#REF!</v>
      </c>
      <c r="I28" s="797" t="e">
        <f>J28+K28+L28</f>
        <v>#REF!</v>
      </c>
      <c r="J28" s="972" t="e">
        <f>'Семестровка уск'!#REF!</f>
        <v>#REF!</v>
      </c>
      <c r="K28" s="972" t="e">
        <f>'Семестровка уск'!#REF!</f>
        <v>#REF!</v>
      </c>
      <c r="L28" s="972" t="e">
        <f>'Семестровка уск'!#REF!</f>
        <v>#REF!</v>
      </c>
      <c r="M28" s="813" t="e">
        <f>H28-I28</f>
        <v>#REF!</v>
      </c>
      <c r="N28" s="795">
        <v>5</v>
      </c>
      <c r="O28" s="796"/>
      <c r="P28" s="358"/>
      <c r="Q28" s="797"/>
      <c r="R28" s="525"/>
      <c r="S28" s="525"/>
      <c r="T28" s="795"/>
      <c r="U28" s="796"/>
      <c r="V28" s="358"/>
      <c r="W28" s="797"/>
      <c r="X28" s="798"/>
      <c r="AD28" s="93">
        <f t="shared" si="5"/>
        <v>5</v>
      </c>
    </row>
    <row r="29" spans="1:30" s="435" customFormat="1" ht="21.75" customHeight="1" x14ac:dyDescent="0.25">
      <c r="A29" s="121" t="s">
        <v>274</v>
      </c>
      <c r="B29" s="777" t="s">
        <v>62</v>
      </c>
      <c r="C29" s="788"/>
      <c r="D29" s="679"/>
      <c r="E29" s="789"/>
      <c r="F29" s="790"/>
      <c r="G29" s="791">
        <f>G30+G31</f>
        <v>6</v>
      </c>
      <c r="H29" s="792">
        <f t="shared" si="6"/>
        <v>180</v>
      </c>
      <c r="I29" s="793"/>
      <c r="J29" s="972"/>
      <c r="K29" s="972"/>
      <c r="L29" s="972"/>
      <c r="M29" s="794"/>
      <c r="N29" s="795"/>
      <c r="O29" s="796"/>
      <c r="P29" s="358"/>
      <c r="Q29" s="797"/>
      <c r="R29" s="525"/>
      <c r="S29" s="525"/>
      <c r="T29" s="795"/>
      <c r="U29" s="796"/>
      <c r="V29" s="358"/>
      <c r="W29" s="797"/>
      <c r="X29" s="798"/>
      <c r="AD29" s="93">
        <f t="shared" si="5"/>
        <v>0</v>
      </c>
    </row>
    <row r="30" spans="1:30" s="435" customFormat="1" ht="21.75" customHeight="1" x14ac:dyDescent="0.25">
      <c r="A30" s="121"/>
      <c r="B30" s="776" t="s">
        <v>283</v>
      </c>
      <c r="C30" s="788"/>
      <c r="D30" s="679"/>
      <c r="E30" s="789"/>
      <c r="F30" s="790"/>
      <c r="G30" s="791">
        <f>'Семестровка уск'!D28</f>
        <v>3</v>
      </c>
      <c r="H30" s="792">
        <f t="shared" si="6"/>
        <v>90</v>
      </c>
      <c r="I30" s="793"/>
      <c r="J30" s="972"/>
      <c r="K30" s="972"/>
      <c r="L30" s="972"/>
      <c r="M30" s="794"/>
      <c r="N30" s="795"/>
      <c r="O30" s="796"/>
      <c r="P30" s="358"/>
      <c r="Q30" s="797"/>
      <c r="R30" s="525"/>
      <c r="S30" s="525"/>
      <c r="T30" s="795"/>
      <c r="U30" s="796"/>
      <c r="V30" s="358"/>
      <c r="W30" s="797"/>
      <c r="X30" s="798"/>
      <c r="AD30" s="93">
        <f t="shared" si="5"/>
        <v>0</v>
      </c>
    </row>
    <row r="31" spans="1:30" s="435" customFormat="1" ht="21.75" customHeight="1" x14ac:dyDescent="0.25">
      <c r="A31" s="121"/>
      <c r="B31" s="777" t="s">
        <v>255</v>
      </c>
      <c r="C31" s="788"/>
      <c r="D31" s="679" t="s">
        <v>168</v>
      </c>
      <c r="E31" s="789"/>
      <c r="F31" s="790"/>
      <c r="G31" s="791">
        <f>'Семестровка уск'!E28</f>
        <v>3</v>
      </c>
      <c r="H31" s="792">
        <f t="shared" si="6"/>
        <v>90</v>
      </c>
      <c r="I31" s="797">
        <f>J31+K31+L31</f>
        <v>60</v>
      </c>
      <c r="J31" s="972">
        <f>'Семестровка уск'!H28</f>
        <v>30</v>
      </c>
      <c r="K31" s="972"/>
      <c r="L31" s="972">
        <f>'Семестровка уск'!J28</f>
        <v>30</v>
      </c>
      <c r="M31" s="813">
        <f>H31-I31</f>
        <v>30</v>
      </c>
      <c r="N31" s="795">
        <f>'Семестровка уск'!L28</f>
        <v>4</v>
      </c>
      <c r="O31" s="796"/>
      <c r="P31" s="358"/>
      <c r="Q31" s="797"/>
      <c r="R31" s="525"/>
      <c r="S31" s="525"/>
      <c r="T31" s="795"/>
      <c r="U31" s="796"/>
      <c r="V31" s="358"/>
      <c r="W31" s="797"/>
      <c r="X31" s="798"/>
      <c r="AD31" s="93">
        <f t="shared" si="5"/>
        <v>4</v>
      </c>
    </row>
    <row r="32" spans="1:30" s="435" customFormat="1" ht="22.5" customHeight="1" x14ac:dyDescent="0.25">
      <c r="A32" s="121" t="s">
        <v>277</v>
      </c>
      <c r="B32" s="777" t="s">
        <v>20</v>
      </c>
      <c r="C32" s="788"/>
      <c r="D32" s="679"/>
      <c r="E32" s="789"/>
      <c r="F32" s="790"/>
      <c r="G32" s="791">
        <f>G33+G34</f>
        <v>6</v>
      </c>
      <c r="H32" s="792">
        <f t="shared" si="6"/>
        <v>180</v>
      </c>
      <c r="I32" s="793"/>
      <c r="J32" s="972"/>
      <c r="K32" s="972"/>
      <c r="L32" s="972"/>
      <c r="M32" s="794"/>
      <c r="N32" s="795"/>
      <c r="O32" s="796"/>
      <c r="P32" s="358"/>
      <c r="Q32" s="797"/>
      <c r="R32" s="525"/>
      <c r="S32" s="525"/>
      <c r="T32" s="795"/>
      <c r="U32" s="796"/>
      <c r="V32" s="358"/>
      <c r="W32" s="797"/>
      <c r="X32" s="798"/>
      <c r="AD32" s="93">
        <f t="shared" si="5"/>
        <v>0</v>
      </c>
    </row>
    <row r="33" spans="1:32" s="435" customFormat="1" ht="21.75" customHeight="1" x14ac:dyDescent="0.25">
      <c r="A33" s="121"/>
      <c r="B33" s="776" t="s">
        <v>283</v>
      </c>
      <c r="C33" s="788"/>
      <c r="D33" s="679"/>
      <c r="E33" s="789"/>
      <c r="F33" s="790"/>
      <c r="G33" s="791">
        <f>'Семестровка уск'!D27</f>
        <v>4</v>
      </c>
      <c r="H33" s="792">
        <f t="shared" si="6"/>
        <v>120</v>
      </c>
      <c r="I33" s="793"/>
      <c r="J33" s="972"/>
      <c r="K33" s="972"/>
      <c r="L33" s="972"/>
      <c r="M33" s="794"/>
      <c r="N33" s="795"/>
      <c r="O33" s="796"/>
      <c r="P33" s="358"/>
      <c r="Q33" s="797"/>
      <c r="R33" s="525"/>
      <c r="S33" s="525"/>
      <c r="T33" s="795"/>
      <c r="U33" s="796"/>
      <c r="V33" s="358"/>
      <c r="W33" s="797"/>
      <c r="X33" s="798"/>
      <c r="AD33" s="93">
        <f t="shared" si="5"/>
        <v>0</v>
      </c>
    </row>
    <row r="34" spans="1:32" s="435" customFormat="1" ht="21.75" customHeight="1" x14ac:dyDescent="0.25">
      <c r="A34" s="121"/>
      <c r="B34" s="777" t="s">
        <v>255</v>
      </c>
      <c r="C34" s="788"/>
      <c r="D34" s="679" t="s">
        <v>175</v>
      </c>
      <c r="E34" s="789"/>
      <c r="F34" s="790"/>
      <c r="G34" s="791">
        <f>'Семестровка уск'!E27</f>
        <v>2</v>
      </c>
      <c r="H34" s="792">
        <f t="shared" si="6"/>
        <v>60</v>
      </c>
      <c r="I34" s="797">
        <f>J34+K34+L34</f>
        <v>30</v>
      </c>
      <c r="J34" s="972">
        <f>'Семестровка уск'!H27</f>
        <v>15</v>
      </c>
      <c r="K34" s="972"/>
      <c r="L34" s="972">
        <f>'Семестровка уск'!J27</f>
        <v>15</v>
      </c>
      <c r="M34" s="813">
        <f>H34-I34</f>
        <v>30</v>
      </c>
      <c r="N34" s="795">
        <v>2</v>
      </c>
      <c r="O34" s="796"/>
      <c r="P34" s="358"/>
      <c r="Q34" s="797"/>
      <c r="R34" s="525"/>
      <c r="S34" s="525"/>
      <c r="T34" s="795"/>
      <c r="U34" s="796"/>
      <c r="V34" s="358"/>
      <c r="W34" s="797"/>
      <c r="X34" s="798"/>
      <c r="AD34" s="93">
        <f t="shared" si="5"/>
        <v>2</v>
      </c>
    </row>
    <row r="35" spans="1:32" x14ac:dyDescent="0.25">
      <c r="A35" s="194" t="s">
        <v>278</v>
      </c>
      <c r="B35" s="211" t="s">
        <v>325</v>
      </c>
      <c r="C35" s="788"/>
      <c r="D35" s="974"/>
      <c r="E35" s="586"/>
      <c r="F35" s="840"/>
      <c r="G35" s="791">
        <f>'Семестровка уск'!D55</f>
        <v>5</v>
      </c>
      <c r="H35" s="792">
        <f t="shared" si="6"/>
        <v>150</v>
      </c>
      <c r="I35" s="788"/>
      <c r="J35" s="974"/>
      <c r="K35" s="974"/>
      <c r="L35" s="974"/>
      <c r="M35" s="813"/>
      <c r="N35" s="841"/>
      <c r="O35" s="842"/>
      <c r="P35" s="843"/>
      <c r="Q35" s="841"/>
      <c r="R35" s="815"/>
      <c r="S35" s="815"/>
      <c r="T35" s="844"/>
      <c r="U35" s="842"/>
      <c r="V35" s="845"/>
      <c r="W35" s="841"/>
      <c r="X35" s="845"/>
      <c r="AD35" s="93">
        <f t="shared" si="5"/>
        <v>0</v>
      </c>
    </row>
    <row r="36" spans="1:32" s="435" customFormat="1" ht="36" customHeight="1" x14ac:dyDescent="0.25">
      <c r="A36" s="121" t="s">
        <v>279</v>
      </c>
      <c r="B36" s="777" t="s">
        <v>287</v>
      </c>
      <c r="C36" s="788"/>
      <c r="D36" s="679"/>
      <c r="E36" s="789"/>
      <c r="F36" s="790"/>
      <c r="G36" s="791">
        <f>'Семестровка уск'!D25</f>
        <v>3.5</v>
      </c>
      <c r="H36" s="792">
        <f t="shared" si="6"/>
        <v>105</v>
      </c>
      <c r="I36" s="793"/>
      <c r="J36" s="972"/>
      <c r="K36" s="972"/>
      <c r="L36" s="972"/>
      <c r="M36" s="794"/>
      <c r="N36" s="795"/>
      <c r="O36" s="796"/>
      <c r="P36" s="358"/>
      <c r="Q36" s="797"/>
      <c r="R36" s="525"/>
      <c r="S36" s="525"/>
      <c r="T36" s="795"/>
      <c r="U36" s="796"/>
      <c r="V36" s="358"/>
      <c r="W36" s="797"/>
      <c r="X36" s="798"/>
      <c r="AD36" s="93">
        <f t="shared" si="5"/>
        <v>0</v>
      </c>
    </row>
    <row r="37" spans="1:32" s="120" customFormat="1" ht="24" customHeight="1" x14ac:dyDescent="0.25">
      <c r="A37" s="121" t="s">
        <v>280</v>
      </c>
      <c r="B37" s="810" t="s">
        <v>30</v>
      </c>
      <c r="C37" s="788"/>
      <c r="D37" s="679"/>
      <c r="E37" s="789"/>
      <c r="F37" s="790"/>
      <c r="G37" s="791">
        <f>G38+G39</f>
        <v>4</v>
      </c>
      <c r="H37" s="832">
        <f>G37*30</f>
        <v>120</v>
      </c>
      <c r="I37" s="788"/>
      <c r="J37" s="974"/>
      <c r="K37" s="974"/>
      <c r="L37" s="974"/>
      <c r="M37" s="813"/>
      <c r="N37" s="844"/>
      <c r="O37" s="842"/>
      <c r="P37" s="845"/>
      <c r="Q37" s="841"/>
      <c r="R37" s="815"/>
      <c r="S37" s="815"/>
      <c r="T37" s="844"/>
      <c r="U37" s="842"/>
      <c r="V37" s="845"/>
      <c r="W37" s="841"/>
      <c r="X37" s="846"/>
      <c r="AD37" s="93">
        <f t="shared" si="5"/>
        <v>0</v>
      </c>
    </row>
    <row r="38" spans="1:32" s="120" customFormat="1" ht="24" customHeight="1" x14ac:dyDescent="0.25">
      <c r="A38" s="526"/>
      <c r="B38" s="847" t="s">
        <v>283</v>
      </c>
      <c r="C38" s="974"/>
      <c r="D38" s="679"/>
      <c r="E38" s="679"/>
      <c r="F38" s="811"/>
      <c r="G38" s="812">
        <f>'Семестровка уск'!D22</f>
        <v>2.5</v>
      </c>
      <c r="H38" s="832">
        <f t="shared" ref="H38:H39" si="7">G38*30</f>
        <v>75</v>
      </c>
      <c r="I38" s="974"/>
      <c r="J38" s="974"/>
      <c r="K38" s="974"/>
      <c r="L38" s="974"/>
      <c r="M38" s="974"/>
      <c r="N38" s="815"/>
      <c r="O38" s="815"/>
      <c r="P38" s="815"/>
      <c r="Q38" s="815"/>
      <c r="R38" s="815"/>
      <c r="S38" s="815"/>
      <c r="T38" s="815"/>
      <c r="U38" s="815"/>
      <c r="V38" s="815"/>
      <c r="W38" s="815"/>
      <c r="X38" s="816"/>
      <c r="AD38" s="93">
        <f t="shared" si="5"/>
        <v>0</v>
      </c>
    </row>
    <row r="39" spans="1:32" s="120" customFormat="1" ht="24" customHeight="1" x14ac:dyDescent="0.25">
      <c r="A39" s="526"/>
      <c r="B39" s="848" t="s">
        <v>255</v>
      </c>
      <c r="C39" s="974"/>
      <c r="D39" s="679" t="s">
        <v>175</v>
      </c>
      <c r="E39" s="679"/>
      <c r="F39" s="811"/>
      <c r="G39" s="812">
        <f>'Семестровка уск'!E22</f>
        <v>1.5</v>
      </c>
      <c r="H39" s="832">
        <f t="shared" si="7"/>
        <v>45</v>
      </c>
      <c r="I39" s="797">
        <f>J39+K39+L39</f>
        <v>22</v>
      </c>
      <c r="J39" s="974">
        <f>'Семестровка уск'!H22</f>
        <v>15</v>
      </c>
      <c r="K39" s="974">
        <f>'Семестровка уск'!I22</f>
        <v>0</v>
      </c>
      <c r="L39" s="974">
        <f>'Семестровка уск'!J22</f>
        <v>7</v>
      </c>
      <c r="M39" s="813">
        <f>H39-I39</f>
        <v>23</v>
      </c>
      <c r="N39" s="814">
        <f>'Семестровка уск'!L22</f>
        <v>1.5</v>
      </c>
      <c r="O39" s="815"/>
      <c r="P39" s="815"/>
      <c r="Q39" s="815"/>
      <c r="R39" s="815"/>
      <c r="S39" s="815"/>
      <c r="T39" s="815"/>
      <c r="U39" s="815"/>
      <c r="V39" s="815"/>
      <c r="W39" s="815"/>
      <c r="X39" s="816"/>
      <c r="AD39" s="93">
        <f t="shared" si="5"/>
        <v>1.5</v>
      </c>
    </row>
    <row r="40" spans="1:32" s="435" customFormat="1" x14ac:dyDescent="0.25">
      <c r="A40" s="121" t="s">
        <v>326</v>
      </c>
      <c r="B40" s="849" t="s">
        <v>17</v>
      </c>
      <c r="C40" s="850"/>
      <c r="D40" s="851"/>
      <c r="E40" s="851"/>
      <c r="F40" s="852"/>
      <c r="G40" s="821" t="e">
        <f>G41+G42+G43</f>
        <v>#REF!</v>
      </c>
      <c r="H40" s="853" t="e">
        <f t="shared" ref="H40:M40" si="8">H42+H43+H44</f>
        <v>#REF!</v>
      </c>
      <c r="I40" s="854" t="e">
        <f>I42+I43+I44</f>
        <v>#REF!</v>
      </c>
      <c r="J40" s="853"/>
      <c r="K40" s="853"/>
      <c r="L40" s="853" t="e">
        <f t="shared" si="8"/>
        <v>#REF!</v>
      </c>
      <c r="M40" s="824" t="e">
        <f t="shared" si="8"/>
        <v>#REF!</v>
      </c>
      <c r="N40" s="855"/>
      <c r="O40" s="856"/>
      <c r="P40" s="857"/>
      <c r="Q40" s="858"/>
      <c r="R40" s="822"/>
      <c r="S40" s="822"/>
      <c r="T40" s="855"/>
      <c r="U40" s="856"/>
      <c r="V40" s="857"/>
      <c r="W40" s="858"/>
      <c r="X40" s="857"/>
      <c r="AD40" s="93">
        <f t="shared" si="3"/>
        <v>0</v>
      </c>
    </row>
    <row r="41" spans="1:32" s="435" customFormat="1" x14ac:dyDescent="0.25">
      <c r="A41" s="251"/>
      <c r="B41" s="776" t="s">
        <v>283</v>
      </c>
      <c r="C41" s="850"/>
      <c r="D41" s="851"/>
      <c r="E41" s="851"/>
      <c r="F41" s="859"/>
      <c r="G41" s="860" t="e">
        <f>'Семестровка уск'!#REF!</f>
        <v>#REF!</v>
      </c>
      <c r="H41" s="829" t="e">
        <f>G41*30</f>
        <v>#REF!</v>
      </c>
      <c r="I41" s="861"/>
      <c r="J41" s="853"/>
      <c r="K41" s="853"/>
      <c r="L41" s="853"/>
      <c r="M41" s="824"/>
      <c r="N41" s="855"/>
      <c r="O41" s="856"/>
      <c r="P41" s="857"/>
      <c r="Q41" s="858"/>
      <c r="R41" s="822"/>
      <c r="S41" s="822"/>
      <c r="T41" s="855"/>
      <c r="U41" s="856"/>
      <c r="V41" s="857"/>
      <c r="W41" s="858"/>
      <c r="X41" s="857"/>
      <c r="AD41" s="93">
        <f t="shared" si="3"/>
        <v>0</v>
      </c>
    </row>
    <row r="42" spans="1:32" s="412" customFormat="1" x14ac:dyDescent="0.25">
      <c r="A42" s="135" t="s">
        <v>340</v>
      </c>
      <c r="B42" s="862" t="s">
        <v>255</v>
      </c>
      <c r="C42" s="850"/>
      <c r="D42" s="863">
        <v>1</v>
      </c>
      <c r="E42" s="864"/>
      <c r="F42" s="865"/>
      <c r="G42" s="866" t="e">
        <f>'Семестровка уск'!#REF!</f>
        <v>#REF!</v>
      </c>
      <c r="H42" s="832" t="e">
        <f>G42*30</f>
        <v>#REF!</v>
      </c>
      <c r="I42" s="797" t="e">
        <f>J42+K42+L42</f>
        <v>#REF!</v>
      </c>
      <c r="J42" s="822"/>
      <c r="K42" s="822"/>
      <c r="L42" s="822" t="e">
        <f>'Семестровка уск'!#REF!</f>
        <v>#REF!</v>
      </c>
      <c r="M42" s="825" t="e">
        <f t="shared" ref="M42:M44" si="9">H42-I42</f>
        <v>#REF!</v>
      </c>
      <c r="N42" s="844" t="e">
        <f>'Семестровка уск'!#REF!</f>
        <v>#REF!</v>
      </c>
      <c r="O42" s="842"/>
      <c r="P42" s="845"/>
      <c r="Q42" s="841"/>
      <c r="R42" s="815"/>
      <c r="S42" s="815"/>
      <c r="T42" s="867"/>
      <c r="U42" s="868"/>
      <c r="V42" s="869"/>
      <c r="W42" s="870"/>
      <c r="X42" s="869"/>
      <c r="AD42" s="93">
        <v>2</v>
      </c>
    </row>
    <row r="43" spans="1:32" s="412" customFormat="1" x14ac:dyDescent="0.25">
      <c r="A43" s="135" t="s">
        <v>341</v>
      </c>
      <c r="B43" s="862" t="s">
        <v>255</v>
      </c>
      <c r="C43" s="850"/>
      <c r="D43" s="871" t="s">
        <v>338</v>
      </c>
      <c r="E43" s="872"/>
      <c r="F43" s="873"/>
      <c r="G43" s="866" t="e">
        <f>'Семестровка уск'!#REF!</f>
        <v>#REF!</v>
      </c>
      <c r="H43" s="832" t="e">
        <f>G43*30</f>
        <v>#REF!</v>
      </c>
      <c r="I43" s="797" t="e">
        <f>J43+K43+L43</f>
        <v>#REF!</v>
      </c>
      <c r="J43" s="822"/>
      <c r="K43" s="822"/>
      <c r="L43" s="822" t="e">
        <f>'Семестровка уск'!#REF!</f>
        <v>#REF!</v>
      </c>
      <c r="M43" s="825" t="e">
        <f t="shared" si="9"/>
        <v>#REF!</v>
      </c>
      <c r="N43" s="844"/>
      <c r="O43" s="7" t="s">
        <v>333</v>
      </c>
      <c r="P43" s="7" t="s">
        <v>333</v>
      </c>
      <c r="Q43" s="841"/>
      <c r="R43" s="815"/>
      <c r="S43" s="815"/>
      <c r="T43" s="867"/>
      <c r="U43" s="868"/>
      <c r="V43" s="869"/>
      <c r="W43" s="870"/>
      <c r="X43" s="869"/>
      <c r="AD43" s="93">
        <v>2</v>
      </c>
    </row>
    <row r="44" spans="1:32" s="431" customFormat="1" x14ac:dyDescent="0.25">
      <c r="A44" s="135" t="s">
        <v>342</v>
      </c>
      <c r="B44" s="862" t="s">
        <v>17</v>
      </c>
      <c r="C44" s="962"/>
      <c r="D44" s="963" t="s">
        <v>339</v>
      </c>
      <c r="E44" s="964"/>
      <c r="F44" s="965"/>
      <c r="G44" s="966"/>
      <c r="H44" s="832"/>
      <c r="I44" s="797"/>
      <c r="J44" s="822"/>
      <c r="K44" s="822"/>
      <c r="L44" s="822"/>
      <c r="M44" s="825">
        <f t="shared" si="9"/>
        <v>0</v>
      </c>
      <c r="N44" s="844"/>
      <c r="O44" s="842"/>
      <c r="P44" s="845"/>
      <c r="Q44" s="841" t="s">
        <v>165</v>
      </c>
      <c r="R44" s="841" t="s">
        <v>165</v>
      </c>
      <c r="S44" s="815"/>
      <c r="T44" s="867"/>
      <c r="U44" s="868"/>
      <c r="V44" s="869"/>
      <c r="W44" s="870"/>
      <c r="X44" s="869"/>
      <c r="AD44" s="93">
        <f t="shared" si="3"/>
        <v>0</v>
      </c>
      <c r="AF44" s="676" t="e">
        <f>SUMIF(AD19:AD43,"&gt;0",G19:G43)</f>
        <v>#REF!</v>
      </c>
    </row>
    <row r="45" spans="1:32" s="431" customFormat="1" ht="40.5" customHeight="1" x14ac:dyDescent="0.25">
      <c r="A45" s="1901" t="s">
        <v>343</v>
      </c>
      <c r="B45" s="1902"/>
      <c r="C45" s="958"/>
      <c r="D45" s="967"/>
      <c r="E45" s="851"/>
      <c r="F45" s="968"/>
      <c r="G45" s="969"/>
      <c r="H45" s="80"/>
      <c r="I45" s="795"/>
      <c r="J45" s="822"/>
      <c r="K45" s="822"/>
      <c r="L45" s="822"/>
      <c r="M45" s="959"/>
      <c r="N45" s="844"/>
      <c r="O45" s="842"/>
      <c r="P45" s="960"/>
      <c r="Q45" s="844"/>
      <c r="R45" s="844"/>
      <c r="S45" s="815"/>
      <c r="T45" s="867"/>
      <c r="U45" s="868"/>
      <c r="V45" s="961"/>
      <c r="W45" s="867"/>
      <c r="X45" s="961"/>
      <c r="AD45" s="93"/>
      <c r="AF45" s="676"/>
    </row>
    <row r="46" spans="1:32" s="120" customFormat="1" x14ac:dyDescent="0.25">
      <c r="A46" s="1898" t="s">
        <v>286</v>
      </c>
      <c r="B46" s="1899"/>
      <c r="C46" s="1899"/>
      <c r="D46" s="1899"/>
      <c r="E46" s="1899"/>
      <c r="F46" s="1900"/>
      <c r="G46" s="812" t="e">
        <f>SUMIF(B11:B44,"*_*",G11:G44)</f>
        <v>#REF!</v>
      </c>
      <c r="H46" s="802" t="e">
        <f>G46*30</f>
        <v>#REF!</v>
      </c>
      <c r="I46" s="974"/>
      <c r="J46" s="974"/>
      <c r="K46" s="974"/>
      <c r="L46" s="974"/>
      <c r="M46" s="974"/>
      <c r="N46" s="815"/>
      <c r="O46" s="815"/>
      <c r="P46" s="816"/>
      <c r="Q46" s="815"/>
      <c r="R46" s="814"/>
      <c r="S46" s="815"/>
      <c r="T46" s="815"/>
      <c r="U46" s="815"/>
      <c r="V46" s="815"/>
      <c r="W46" s="815"/>
      <c r="X46" s="815"/>
      <c r="AD46" s="708" t="e">
        <f>G20+G22+G16+G41+G38+G18+G25+G27+G36+G33+G30+G12</f>
        <v>#REF!</v>
      </c>
      <c r="AF46" s="120" t="e">
        <f>G46*30</f>
        <v>#REF!</v>
      </c>
    </row>
    <row r="47" spans="1:32" s="120" customFormat="1" ht="16.5" thickBot="1" x14ac:dyDescent="0.3">
      <c r="A47" s="1898" t="s">
        <v>281</v>
      </c>
      <c r="B47" s="1899"/>
      <c r="C47" s="1899"/>
      <c r="D47" s="1899"/>
      <c r="E47" s="1899"/>
      <c r="F47" s="1900"/>
      <c r="G47" s="812" t="e">
        <f t="shared" ref="G47:M47" si="10">SUMIF($AD11:$AD44,"&gt;0",G11:G44)</f>
        <v>#REF!</v>
      </c>
      <c r="H47" s="812" t="e">
        <f t="shared" si="10"/>
        <v>#REF!</v>
      </c>
      <c r="I47" s="812" t="e">
        <f t="shared" si="10"/>
        <v>#REF!</v>
      </c>
      <c r="J47" s="812" t="e">
        <f t="shared" si="10"/>
        <v>#REF!</v>
      </c>
      <c r="K47" s="812" t="e">
        <f t="shared" si="10"/>
        <v>#REF!</v>
      </c>
      <c r="L47" s="812" t="e">
        <f t="shared" si="10"/>
        <v>#REF!</v>
      </c>
      <c r="M47" s="812" t="e">
        <f t="shared" si="10"/>
        <v>#REF!</v>
      </c>
      <c r="N47" s="874" t="e">
        <f>SUM(N11:N46)+2</f>
        <v>#REF!</v>
      </c>
      <c r="O47" s="874">
        <f>SUM(O11:O46)+2</f>
        <v>2</v>
      </c>
      <c r="P47" s="874">
        <f>SUM(P11:P46)+2</f>
        <v>2</v>
      </c>
      <c r="Q47" s="874">
        <f t="shared" ref="Q47:X47" si="11">SUM(Q11:Q46)</f>
        <v>0</v>
      </c>
      <c r="R47" s="874">
        <f t="shared" si="11"/>
        <v>7</v>
      </c>
      <c r="S47" s="874">
        <f t="shared" si="11"/>
        <v>0</v>
      </c>
      <c r="T47" s="874">
        <f t="shared" si="11"/>
        <v>0</v>
      </c>
      <c r="U47" s="874">
        <f t="shared" si="11"/>
        <v>0</v>
      </c>
      <c r="V47" s="874">
        <f t="shared" si="11"/>
        <v>0</v>
      </c>
      <c r="W47" s="874">
        <f t="shared" si="11"/>
        <v>0</v>
      </c>
      <c r="X47" s="874">
        <f t="shared" si="11"/>
        <v>0</v>
      </c>
      <c r="AF47" s="120" t="e">
        <f t="shared" ref="AF47:AF48" si="12">G47*30</f>
        <v>#REF!</v>
      </c>
    </row>
    <row r="48" spans="1:32" s="93" customFormat="1" ht="16.5" customHeight="1" thickBot="1" x14ac:dyDescent="0.3">
      <c r="A48" s="1570" t="s">
        <v>282</v>
      </c>
      <c r="B48" s="1571"/>
      <c r="C48" s="1571"/>
      <c r="D48" s="1571"/>
      <c r="E48" s="1571"/>
      <c r="F48" s="1572"/>
      <c r="G48" s="675" t="e">
        <f>G46+G47</f>
        <v>#REF!</v>
      </c>
      <c r="H48" s="802" t="e">
        <f>G48*30</f>
        <v>#REF!</v>
      </c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177">
        <f>SUM(Y21:Y44)</f>
        <v>0</v>
      </c>
      <c r="Z48" s="176">
        <f>SUM(Z21:Z44)</f>
        <v>0</v>
      </c>
      <c r="AA48" s="176">
        <f>SUM(AA21:AA44)</f>
        <v>0</v>
      </c>
      <c r="AB48" s="176">
        <f>SUM(AB21:AB44)</f>
        <v>0</v>
      </c>
      <c r="AC48" s="176">
        <f>SUM(AC21:AC44)</f>
        <v>0</v>
      </c>
      <c r="AF48" s="120" t="e">
        <f t="shared" si="12"/>
        <v>#REF!</v>
      </c>
    </row>
    <row r="49" spans="1:30" ht="16.5" customHeight="1" x14ac:dyDescent="0.25">
      <c r="A49" s="1573" t="s">
        <v>173</v>
      </c>
      <c r="B49" s="1574"/>
      <c r="C49" s="1574"/>
      <c r="D49" s="1574"/>
      <c r="E49" s="1574"/>
      <c r="F49" s="1574"/>
      <c r="G49" s="1574"/>
      <c r="H49" s="1574"/>
      <c r="I49" s="1574"/>
      <c r="J49" s="1574"/>
      <c r="K49" s="1574"/>
      <c r="L49" s="1574"/>
      <c r="M49" s="1574"/>
      <c r="N49" s="1575"/>
      <c r="O49" s="1575"/>
      <c r="P49" s="1575"/>
      <c r="Q49" s="1575"/>
      <c r="R49" s="1575"/>
      <c r="S49" s="1575"/>
      <c r="T49" s="1575"/>
      <c r="U49" s="1575"/>
      <c r="V49" s="1575"/>
      <c r="W49" s="1575"/>
      <c r="X49" s="1576"/>
    </row>
    <row r="50" spans="1:30" x14ac:dyDescent="0.25">
      <c r="A50" s="194" t="s">
        <v>174</v>
      </c>
      <c r="B50" s="1010" t="e">
        <f>'Семестровка уск'!#REF!</f>
        <v>#REF!</v>
      </c>
      <c r="C50" s="788"/>
      <c r="D50" s="974"/>
      <c r="E50" s="586"/>
      <c r="F50" s="840"/>
      <c r="G50" s="984" t="e">
        <f>G51+G52</f>
        <v>#REF!</v>
      </c>
      <c r="H50" s="985" t="e">
        <f t="shared" ref="H50:H52" si="13">G50*30</f>
        <v>#REF!</v>
      </c>
      <c r="I50" s="980"/>
      <c r="J50" s="974"/>
      <c r="K50" s="974"/>
      <c r="L50" s="974"/>
      <c r="M50" s="813"/>
      <c r="N50" s="841"/>
      <c r="O50" s="842"/>
      <c r="P50" s="846"/>
      <c r="Q50" s="841"/>
      <c r="R50" s="815"/>
      <c r="S50" s="815"/>
      <c r="T50" s="844"/>
      <c r="U50" s="842"/>
      <c r="V50" s="845"/>
      <c r="W50" s="841"/>
      <c r="X50" s="845"/>
      <c r="AD50" s="93">
        <f t="shared" ref="AD50:AD77" si="14">SUM(N50:S50)</f>
        <v>0</v>
      </c>
    </row>
    <row r="51" spans="1:30" x14ac:dyDescent="0.25">
      <c r="A51" s="194"/>
      <c r="B51" s="995" t="s">
        <v>283</v>
      </c>
      <c r="C51" s="788"/>
      <c r="D51" s="974"/>
      <c r="E51" s="586"/>
      <c r="F51" s="840"/>
      <c r="G51" s="791" t="e">
        <f>'Семестровка уск'!#REF!</f>
        <v>#REF!</v>
      </c>
      <c r="H51" s="985" t="e">
        <f t="shared" si="13"/>
        <v>#REF!</v>
      </c>
      <c r="I51" s="980"/>
      <c r="J51" s="974"/>
      <c r="K51" s="974"/>
      <c r="L51" s="974"/>
      <c r="M51" s="813"/>
      <c r="N51" s="841"/>
      <c r="O51" s="842"/>
      <c r="P51" s="846"/>
      <c r="Q51" s="841"/>
      <c r="R51" s="815"/>
      <c r="S51" s="815"/>
      <c r="T51" s="844"/>
      <c r="U51" s="842"/>
      <c r="V51" s="845"/>
      <c r="W51" s="841"/>
      <c r="X51" s="845"/>
      <c r="AD51" s="93">
        <f t="shared" si="14"/>
        <v>0</v>
      </c>
    </row>
    <row r="52" spans="1:30" x14ac:dyDescent="0.25">
      <c r="A52" s="195" t="s">
        <v>368</v>
      </c>
      <c r="B52" s="997" t="s">
        <v>255</v>
      </c>
      <c r="C52" s="422" t="s">
        <v>64</v>
      </c>
      <c r="D52" s="570"/>
      <c r="E52" s="875"/>
      <c r="F52" s="876"/>
      <c r="G52" s="877" t="e">
        <f>'Семестровка уск'!#REF!+'Семестровка уск'!#REF!</f>
        <v>#REF!</v>
      </c>
      <c r="H52" s="985" t="e">
        <f t="shared" si="13"/>
        <v>#REF!</v>
      </c>
      <c r="I52" s="980" t="e">
        <f>J52+L52</f>
        <v>#REF!</v>
      </c>
      <c r="J52" s="525" t="e">
        <f>'Семестровка уск'!#REF!+'Семестровка уск'!#REF!</f>
        <v>#REF!</v>
      </c>
      <c r="K52" s="525"/>
      <c r="L52" s="525" t="e">
        <f>'Семестровка уск'!#REF!+'Семестровка уск'!#REF!</f>
        <v>#REF!</v>
      </c>
      <c r="M52" s="986" t="e">
        <f>H52-I52</f>
        <v>#REF!</v>
      </c>
      <c r="N52" s="841"/>
      <c r="O52" s="842">
        <v>4</v>
      </c>
      <c r="P52" s="846" t="e">
        <f>'Семестровка уск'!#REF!</f>
        <v>#REF!</v>
      </c>
      <c r="Q52" s="841"/>
      <c r="R52" s="815"/>
      <c r="S52" s="815"/>
      <c r="T52" s="844"/>
      <c r="U52" s="842"/>
      <c r="V52" s="845"/>
      <c r="W52" s="841"/>
      <c r="X52" s="845"/>
      <c r="AD52" s="93" t="e">
        <f t="shared" si="14"/>
        <v>#REF!</v>
      </c>
    </row>
    <row r="53" spans="1:30" x14ac:dyDescent="0.25">
      <c r="A53" s="195" t="s">
        <v>369</v>
      </c>
      <c r="B53" s="1035" t="str">
        <f>'Семестровка уск'!C98</f>
        <v>Курсова робота "Фінансовий облік"</v>
      </c>
      <c r="C53" s="797"/>
      <c r="D53" s="525"/>
      <c r="E53" s="875"/>
      <c r="F53" s="344" t="s">
        <v>171</v>
      </c>
      <c r="G53" s="877">
        <f>'Семестровка уск'!E98</f>
        <v>1</v>
      </c>
      <c r="H53" s="985">
        <f t="shared" ref="H53:H61" si="15">G53*30</f>
        <v>30</v>
      </c>
      <c r="I53" s="797"/>
      <c r="J53" s="525"/>
      <c r="K53" s="525"/>
      <c r="L53" s="525"/>
      <c r="M53" s="358"/>
      <c r="N53" s="841"/>
      <c r="O53" s="842"/>
      <c r="P53" s="846"/>
      <c r="Q53" s="841"/>
      <c r="R53" s="815"/>
      <c r="S53" s="815"/>
      <c r="T53" s="844"/>
      <c r="U53" s="842"/>
      <c r="V53" s="845"/>
      <c r="W53" s="841"/>
      <c r="X53" s="845"/>
      <c r="AD53" s="93">
        <f>SUM(N53:S53)</f>
        <v>0</v>
      </c>
    </row>
    <row r="54" spans="1:30" x14ac:dyDescent="0.25">
      <c r="A54" s="545" t="s">
        <v>176</v>
      </c>
      <c r="B54" s="1035" t="str">
        <f>'Семестровка уск'!C116</f>
        <v>Аудит</v>
      </c>
      <c r="C54" s="797"/>
      <c r="D54" s="525"/>
      <c r="E54" s="875"/>
      <c r="F54" s="344"/>
      <c r="G54" s="984">
        <f>G55+G56</f>
        <v>5</v>
      </c>
      <c r="H54" s="985">
        <f t="shared" si="15"/>
        <v>150</v>
      </c>
      <c r="I54" s="980"/>
      <c r="J54" s="974"/>
      <c r="K54" s="974"/>
      <c r="L54" s="974"/>
      <c r="M54" s="813"/>
      <c r="N54" s="841"/>
      <c r="O54" s="842"/>
      <c r="P54" s="846"/>
      <c r="Q54" s="841"/>
      <c r="R54" s="815"/>
      <c r="S54" s="815"/>
      <c r="T54" s="844"/>
      <c r="U54" s="842"/>
      <c r="V54" s="845"/>
      <c r="W54" s="841"/>
      <c r="X54" s="845"/>
      <c r="AD54" s="93"/>
    </row>
    <row r="55" spans="1:30" x14ac:dyDescent="0.25">
      <c r="A55" s="545"/>
      <c r="B55" s="995" t="s">
        <v>283</v>
      </c>
      <c r="C55" s="797"/>
      <c r="D55" s="525"/>
      <c r="E55" s="875"/>
      <c r="F55" s="344"/>
      <c r="G55" s="791">
        <f>'Семестровка уск'!D116</f>
        <v>0</v>
      </c>
      <c r="H55" s="985">
        <f t="shared" si="15"/>
        <v>0</v>
      </c>
      <c r="I55" s="980"/>
      <c r="J55" s="974"/>
      <c r="K55" s="974"/>
      <c r="L55" s="974"/>
      <c r="M55" s="813"/>
      <c r="N55" s="841"/>
      <c r="O55" s="842"/>
      <c r="P55" s="846"/>
      <c r="Q55" s="841"/>
      <c r="R55" s="815"/>
      <c r="S55" s="815"/>
      <c r="T55" s="844"/>
      <c r="U55" s="842"/>
      <c r="V55" s="845"/>
      <c r="W55" s="841"/>
      <c r="X55" s="845"/>
      <c r="AD55" s="93"/>
    </row>
    <row r="56" spans="1:30" x14ac:dyDescent="0.25">
      <c r="A56" s="545"/>
      <c r="B56" s="997" t="s">
        <v>255</v>
      </c>
      <c r="C56" s="797">
        <v>4</v>
      </c>
      <c r="D56" s="525"/>
      <c r="E56" s="875"/>
      <c r="F56" s="344"/>
      <c r="G56" s="877">
        <f>'Семестровка уск'!E116</f>
        <v>5</v>
      </c>
      <c r="H56" s="985">
        <f t="shared" si="15"/>
        <v>150</v>
      </c>
      <c r="I56" s="980">
        <f>J56+L56</f>
        <v>52</v>
      </c>
      <c r="J56" s="525">
        <f>'Семестровка уск'!H116</f>
        <v>26</v>
      </c>
      <c r="K56" s="525"/>
      <c r="L56" s="525">
        <f>'Семестровка уск'!J116</f>
        <v>26</v>
      </c>
      <c r="M56" s="986">
        <f>H56-I56</f>
        <v>98</v>
      </c>
      <c r="N56" s="841"/>
      <c r="O56" s="842"/>
      <c r="P56" s="846"/>
      <c r="Q56" s="841"/>
      <c r="R56" s="815">
        <f>'Семестровка уск'!L116</f>
        <v>4</v>
      </c>
      <c r="S56" s="815"/>
      <c r="T56" s="844"/>
      <c r="U56" s="842"/>
      <c r="V56" s="845"/>
      <c r="W56" s="841"/>
      <c r="X56" s="845"/>
      <c r="AD56" s="93"/>
    </row>
    <row r="57" spans="1:30" ht="16.5" customHeight="1" x14ac:dyDescent="0.25">
      <c r="A57" s="679" t="s">
        <v>179</v>
      </c>
      <c r="B57" s="524" t="str">
        <f>'Семестровка уск'!C53</f>
        <v xml:space="preserve">Гроші та кредит </v>
      </c>
      <c r="C57" s="974"/>
      <c r="D57" s="974"/>
      <c r="E57" s="974"/>
      <c r="F57" s="974"/>
      <c r="G57" s="974">
        <f>'Семестровка уск'!D53</f>
        <v>4</v>
      </c>
      <c r="H57" s="792">
        <f t="shared" si="15"/>
        <v>120</v>
      </c>
      <c r="I57" s="974"/>
      <c r="J57" s="974"/>
      <c r="K57" s="974"/>
      <c r="L57" s="974"/>
      <c r="M57" s="974"/>
      <c r="N57" s="974"/>
      <c r="O57" s="974"/>
      <c r="P57" s="974"/>
      <c r="Q57" s="974"/>
      <c r="R57" s="974"/>
      <c r="S57" s="974"/>
      <c r="T57" s="974"/>
      <c r="U57" s="974"/>
      <c r="V57" s="974"/>
      <c r="W57" s="974"/>
      <c r="X57" s="974"/>
      <c r="AD57" s="93">
        <f t="shared" ref="AD57:AD74" si="16">SUM(N57:S57)</f>
        <v>0</v>
      </c>
    </row>
    <row r="58" spans="1:30" x14ac:dyDescent="0.25">
      <c r="A58" s="204" t="s">
        <v>180</v>
      </c>
      <c r="B58" s="1009" t="s">
        <v>44</v>
      </c>
      <c r="C58" s="797"/>
      <c r="D58" s="525"/>
      <c r="E58" s="875"/>
      <c r="F58" s="344"/>
      <c r="G58" s="791" t="e">
        <f>G59+G60</f>
        <v>#REF!</v>
      </c>
      <c r="H58" s="362" t="e">
        <f t="shared" si="15"/>
        <v>#REF!</v>
      </c>
      <c r="I58" s="797"/>
      <c r="J58" s="525"/>
      <c r="K58" s="525"/>
      <c r="L58" s="525"/>
      <c r="M58" s="358"/>
      <c r="N58" s="841"/>
      <c r="O58" s="842"/>
      <c r="P58" s="846"/>
      <c r="Q58" s="841"/>
      <c r="R58" s="815"/>
      <c r="S58" s="815"/>
      <c r="T58" s="844"/>
      <c r="U58" s="842"/>
      <c r="V58" s="845"/>
      <c r="W58" s="841"/>
      <c r="X58" s="845"/>
      <c r="AD58" s="93">
        <f t="shared" si="16"/>
        <v>0</v>
      </c>
    </row>
    <row r="59" spans="1:30" x14ac:dyDescent="0.25">
      <c r="A59" s="545"/>
      <c r="B59" s="1008" t="s">
        <v>283</v>
      </c>
      <c r="C59" s="797"/>
      <c r="D59" s="525"/>
      <c r="E59" s="875"/>
      <c r="F59" s="344"/>
      <c r="G59" s="881" t="e">
        <f>'Семестровка уск'!#REF!</f>
        <v>#REF!</v>
      </c>
      <c r="H59" s="362" t="e">
        <f t="shared" si="15"/>
        <v>#REF!</v>
      </c>
      <c r="I59" s="797"/>
      <c r="J59" s="525"/>
      <c r="K59" s="525"/>
      <c r="L59" s="525"/>
      <c r="M59" s="358"/>
      <c r="N59" s="841"/>
      <c r="O59" s="842"/>
      <c r="P59" s="846"/>
      <c r="Q59" s="841"/>
      <c r="R59" s="815"/>
      <c r="S59" s="815"/>
      <c r="T59" s="844"/>
      <c r="U59" s="842"/>
      <c r="V59" s="845"/>
      <c r="W59" s="841"/>
      <c r="X59" s="845"/>
      <c r="AD59" s="93">
        <f t="shared" si="16"/>
        <v>0</v>
      </c>
    </row>
    <row r="60" spans="1:30" x14ac:dyDescent="0.25">
      <c r="A60" s="545"/>
      <c r="B60" s="1009" t="s">
        <v>255</v>
      </c>
      <c r="C60" s="797"/>
      <c r="D60" s="525" t="s">
        <v>168</v>
      </c>
      <c r="E60" s="875"/>
      <c r="F60" s="344"/>
      <c r="G60" s="881" t="e">
        <f>'Семестровка уск'!#REF!</f>
        <v>#REF!</v>
      </c>
      <c r="H60" s="362" t="e">
        <f t="shared" si="15"/>
        <v>#REF!</v>
      </c>
      <c r="I60" s="797" t="e">
        <f>J60+L60</f>
        <v>#REF!</v>
      </c>
      <c r="J60" s="358" t="e">
        <f>'Семестровка уск'!#REF!</f>
        <v>#REF!</v>
      </c>
      <c r="K60" s="358"/>
      <c r="L60" s="358" t="e">
        <f>'Семестровка уск'!#REF!</f>
        <v>#REF!</v>
      </c>
      <c r="M60" s="358" t="e">
        <f>H60-I60</f>
        <v>#REF!</v>
      </c>
      <c r="N60" s="841">
        <v>3</v>
      </c>
      <c r="O60" s="842"/>
      <c r="P60" s="846"/>
      <c r="Q60" s="841"/>
      <c r="R60" s="815"/>
      <c r="S60" s="815"/>
      <c r="T60" s="844"/>
      <c r="U60" s="842"/>
      <c r="V60" s="845"/>
      <c r="W60" s="841"/>
      <c r="X60" s="845"/>
      <c r="AD60" s="93">
        <f t="shared" si="16"/>
        <v>3</v>
      </c>
    </row>
    <row r="61" spans="1:30" ht="38.25" customHeight="1" x14ac:dyDescent="0.25">
      <c r="A61" s="678" t="s">
        <v>181</v>
      </c>
      <c r="B61" s="1009" t="s">
        <v>300</v>
      </c>
      <c r="C61" s="972"/>
      <c r="D61" s="972"/>
      <c r="E61" s="972"/>
      <c r="F61" s="972"/>
      <c r="G61" s="972">
        <f>'Семестровка уск'!D52</f>
        <v>4</v>
      </c>
      <c r="H61" s="878">
        <f t="shared" si="15"/>
        <v>120</v>
      </c>
      <c r="I61" s="972"/>
      <c r="J61" s="972"/>
      <c r="K61" s="972"/>
      <c r="L61" s="972"/>
      <c r="M61" s="972"/>
      <c r="N61" s="973"/>
      <c r="O61" s="973"/>
      <c r="P61" s="973"/>
      <c r="Q61" s="973"/>
      <c r="R61" s="973"/>
      <c r="S61" s="973"/>
      <c r="T61" s="973"/>
      <c r="U61" s="973"/>
      <c r="V61" s="973"/>
      <c r="W61" s="973"/>
      <c r="X61" s="509"/>
      <c r="AD61" s="93">
        <f t="shared" si="16"/>
        <v>0</v>
      </c>
    </row>
    <row r="62" spans="1:30" ht="33.75" customHeight="1" x14ac:dyDescent="0.25">
      <c r="A62" s="204" t="s">
        <v>183</v>
      </c>
      <c r="B62" s="607" t="str">
        <f>'Семестровка уск'!C95</f>
        <v>Інформаційні системи та технології в обліку 
та оподаткуванні</v>
      </c>
      <c r="C62" s="797"/>
      <c r="D62" s="525"/>
      <c r="E62" s="875"/>
      <c r="F62" s="344"/>
      <c r="G62" s="791">
        <f>G63+G64</f>
        <v>6</v>
      </c>
      <c r="H62" s="792">
        <f t="shared" ref="H62:H64" si="17">G62*30</f>
        <v>180</v>
      </c>
      <c r="I62" s="788"/>
      <c r="J62" s="974"/>
      <c r="K62" s="974"/>
      <c r="L62" s="974"/>
      <c r="M62" s="813"/>
      <c r="N62" s="797"/>
      <c r="O62" s="796"/>
      <c r="P62" s="798"/>
      <c r="Q62" s="841"/>
      <c r="R62" s="815"/>
      <c r="S62" s="815"/>
      <c r="T62" s="844"/>
      <c r="U62" s="842"/>
      <c r="V62" s="845"/>
      <c r="W62" s="841"/>
      <c r="X62" s="845"/>
      <c r="AD62" s="93">
        <f t="shared" si="16"/>
        <v>0</v>
      </c>
    </row>
    <row r="63" spans="1:30" x14ac:dyDescent="0.25">
      <c r="A63" s="568"/>
      <c r="B63" s="1008" t="s">
        <v>283</v>
      </c>
      <c r="C63" s="797"/>
      <c r="D63" s="525"/>
      <c r="E63" s="875"/>
      <c r="F63" s="344"/>
      <c r="G63" s="791">
        <f>'Семестровка уск'!D95</f>
        <v>3</v>
      </c>
      <c r="H63" s="792">
        <f t="shared" si="17"/>
        <v>90</v>
      </c>
      <c r="I63" s="788"/>
      <c r="J63" s="974"/>
      <c r="K63" s="974"/>
      <c r="L63" s="974"/>
      <c r="M63" s="813"/>
      <c r="N63" s="797"/>
      <c r="O63" s="796"/>
      <c r="P63" s="798"/>
      <c r="Q63" s="841"/>
      <c r="R63" s="815"/>
      <c r="S63" s="815"/>
      <c r="T63" s="844"/>
      <c r="U63" s="842"/>
      <c r="V63" s="845"/>
      <c r="W63" s="841"/>
      <c r="X63" s="845"/>
      <c r="AD63" s="93">
        <f t="shared" si="16"/>
        <v>0</v>
      </c>
    </row>
    <row r="64" spans="1:30" s="120" customFormat="1" x14ac:dyDescent="0.25">
      <c r="A64" s="681"/>
      <c r="B64" s="1009" t="s">
        <v>255</v>
      </c>
      <c r="C64" s="882">
        <v>3</v>
      </c>
      <c r="D64" s="974"/>
      <c r="E64" s="586"/>
      <c r="F64" s="813"/>
      <c r="G64" s="791">
        <f>'Семестровка уск'!E95</f>
        <v>3</v>
      </c>
      <c r="H64" s="792">
        <f t="shared" si="17"/>
        <v>90</v>
      </c>
      <c r="I64" s="788">
        <f>J64+K64+L64</f>
        <v>30</v>
      </c>
      <c r="J64" s="974">
        <f>'Семестровка уск'!H95</f>
        <v>30</v>
      </c>
      <c r="K64" s="974"/>
      <c r="L64" s="974">
        <f>'Семестровка уск'!J95</f>
        <v>0</v>
      </c>
      <c r="M64" s="813">
        <f>H64-I64</f>
        <v>60</v>
      </c>
      <c r="N64" s="797"/>
      <c r="O64" s="883"/>
      <c r="P64" s="884"/>
      <c r="Q64" s="797">
        <f>'Семестровка уск'!L95</f>
        <v>3</v>
      </c>
      <c r="R64" s="525"/>
      <c r="S64" s="525"/>
      <c r="T64" s="795"/>
      <c r="U64" s="796"/>
      <c r="V64" s="358"/>
      <c r="W64" s="797"/>
      <c r="X64" s="358"/>
      <c r="AD64" s="93">
        <f t="shared" si="16"/>
        <v>3</v>
      </c>
    </row>
    <row r="65" spans="1:30" x14ac:dyDescent="0.25">
      <c r="A65" s="194" t="s">
        <v>184</v>
      </c>
      <c r="B65" s="1007" t="s">
        <v>262</v>
      </c>
      <c r="C65" s="882"/>
      <c r="D65" s="974"/>
      <c r="E65" s="586"/>
      <c r="F65" s="813"/>
      <c r="G65" s="791">
        <f>G66+G67</f>
        <v>5</v>
      </c>
      <c r="H65" s="792">
        <f>G65*30</f>
        <v>150</v>
      </c>
      <c r="I65" s="788"/>
      <c r="J65" s="974"/>
      <c r="K65" s="974"/>
      <c r="L65" s="974"/>
      <c r="M65" s="813"/>
      <c r="N65" s="797"/>
      <c r="O65" s="796"/>
      <c r="P65" s="358"/>
      <c r="Q65" s="797"/>
      <c r="R65" s="525"/>
      <c r="S65" s="525"/>
      <c r="T65" s="795"/>
      <c r="U65" s="796"/>
      <c r="V65" s="358"/>
      <c r="W65" s="797"/>
      <c r="X65" s="358"/>
      <c r="AD65" s="93">
        <f t="shared" si="16"/>
        <v>0</v>
      </c>
    </row>
    <row r="66" spans="1:30" x14ac:dyDescent="0.25">
      <c r="A66" s="194"/>
      <c r="B66" s="1008" t="s">
        <v>283</v>
      </c>
      <c r="C66" s="882"/>
      <c r="D66" s="974"/>
      <c r="E66" s="586"/>
      <c r="F66" s="813"/>
      <c r="G66" s="791">
        <f>'Семестровка уск'!D57</f>
        <v>2</v>
      </c>
      <c r="H66" s="792">
        <f>G66*30</f>
        <v>60</v>
      </c>
      <c r="I66" s="788"/>
      <c r="J66" s="974"/>
      <c r="K66" s="974"/>
      <c r="L66" s="974"/>
      <c r="M66" s="813"/>
      <c r="N66" s="797"/>
      <c r="O66" s="796"/>
      <c r="P66" s="358"/>
      <c r="Q66" s="797"/>
      <c r="R66" s="525"/>
      <c r="S66" s="525"/>
      <c r="T66" s="795"/>
      <c r="U66" s="796"/>
      <c r="V66" s="358"/>
      <c r="W66" s="797"/>
      <c r="X66" s="358"/>
      <c r="AD66" s="93">
        <f t="shared" si="16"/>
        <v>0</v>
      </c>
    </row>
    <row r="67" spans="1:30" x14ac:dyDescent="0.25">
      <c r="A67" s="683"/>
      <c r="B67" s="1009" t="s">
        <v>255</v>
      </c>
      <c r="C67" s="882"/>
      <c r="D67" s="974" t="s">
        <v>263</v>
      </c>
      <c r="E67" s="586"/>
      <c r="F67" s="813"/>
      <c r="G67" s="791">
        <f>'Семестровка уск'!E57</f>
        <v>3</v>
      </c>
      <c r="H67" s="792">
        <f>G67*30</f>
        <v>90</v>
      </c>
      <c r="I67" s="788">
        <f>J67+K67+L67</f>
        <v>45</v>
      </c>
      <c r="J67" s="974">
        <f>'Семестровка уск'!H57</f>
        <v>27</v>
      </c>
      <c r="K67" s="974"/>
      <c r="L67" s="974">
        <f>'Семестровка уск'!J57</f>
        <v>18</v>
      </c>
      <c r="M67" s="813">
        <f>H67-I67</f>
        <v>45</v>
      </c>
      <c r="N67" s="797"/>
      <c r="O67" s="883">
        <f>'Семестровка уск'!L57</f>
        <v>5</v>
      </c>
      <c r="P67" s="358"/>
      <c r="Q67" s="797"/>
      <c r="R67" s="525"/>
      <c r="S67" s="525"/>
      <c r="T67" s="795"/>
      <c r="U67" s="796"/>
      <c r="V67" s="358"/>
      <c r="W67" s="797"/>
      <c r="X67" s="358"/>
      <c r="AD67" s="93">
        <f t="shared" si="16"/>
        <v>5</v>
      </c>
    </row>
    <row r="68" spans="1:30" x14ac:dyDescent="0.25">
      <c r="A68" s="194" t="s">
        <v>293</v>
      </c>
      <c r="B68" s="997" t="s">
        <v>302</v>
      </c>
      <c r="C68" s="882"/>
      <c r="D68" s="974"/>
      <c r="E68" s="586"/>
      <c r="F68" s="813"/>
      <c r="G68" s="791">
        <f>'Семестровка уск'!D54</f>
        <v>4</v>
      </c>
      <c r="H68" s="792">
        <f t="shared" ref="H68" si="18">G68*30</f>
        <v>120</v>
      </c>
      <c r="I68" s="788"/>
      <c r="J68" s="974"/>
      <c r="K68" s="974"/>
      <c r="L68" s="974"/>
      <c r="M68" s="813"/>
      <c r="N68" s="797"/>
      <c r="O68" s="883"/>
      <c r="P68" s="358"/>
      <c r="Q68" s="797"/>
      <c r="R68" s="525"/>
      <c r="S68" s="525"/>
      <c r="T68" s="795"/>
      <c r="U68" s="796"/>
      <c r="V68" s="358"/>
      <c r="W68" s="797"/>
      <c r="X68" s="358"/>
      <c r="AD68" s="93">
        <f t="shared" si="16"/>
        <v>0</v>
      </c>
    </row>
    <row r="69" spans="1:30" ht="16.5" customHeight="1" x14ac:dyDescent="0.25">
      <c r="A69" s="680" t="s">
        <v>288</v>
      </c>
      <c r="B69" s="1023" t="str">
        <f>'Семестровка уск'!C61</f>
        <v>Фінансова звітність підприємств / Управлінська та спеціальна звітість</v>
      </c>
      <c r="C69" s="974"/>
      <c r="D69" s="974"/>
      <c r="E69" s="974"/>
      <c r="F69" s="974"/>
      <c r="G69" s="574">
        <f>G70+G71</f>
        <v>5</v>
      </c>
      <c r="H69" s="985">
        <f>G69*30</f>
        <v>150</v>
      </c>
      <c r="I69" s="817"/>
      <c r="J69" s="559"/>
      <c r="K69" s="559"/>
      <c r="L69" s="559"/>
      <c r="M69" s="879"/>
      <c r="N69" s="522"/>
      <c r="O69" s="557"/>
      <c r="P69" s="974"/>
      <c r="Q69" s="974"/>
      <c r="R69" s="974"/>
      <c r="S69" s="974"/>
      <c r="T69" s="558"/>
      <c r="U69" s="557"/>
      <c r="V69" s="560"/>
      <c r="W69" s="558"/>
      <c r="X69" s="560"/>
      <c r="AD69" s="93">
        <f t="shared" si="16"/>
        <v>0</v>
      </c>
    </row>
    <row r="70" spans="1:30" ht="16.5" customHeight="1" x14ac:dyDescent="0.25">
      <c r="A70" s="680"/>
      <c r="B70" s="995" t="s">
        <v>283</v>
      </c>
      <c r="C70" s="980"/>
      <c r="D70" s="981"/>
      <c r="E70" s="982"/>
      <c r="F70" s="983"/>
      <c r="G70" s="984">
        <f>'Семестровка уск'!D61</f>
        <v>0.5</v>
      </c>
      <c r="H70" s="985">
        <f t="shared" ref="H70:H89" si="19">G70*30</f>
        <v>15</v>
      </c>
      <c r="I70" s="980"/>
      <c r="J70" s="981"/>
      <c r="K70" s="981"/>
      <c r="L70" s="981"/>
      <c r="M70" s="986"/>
      <c r="N70" s="522"/>
      <c r="O70" s="557"/>
      <c r="P70" s="974"/>
      <c r="Q70" s="974"/>
      <c r="R70" s="974"/>
      <c r="S70" s="974"/>
      <c r="T70" s="558"/>
      <c r="U70" s="557"/>
      <c r="V70" s="560"/>
      <c r="W70" s="558"/>
      <c r="X70" s="560"/>
      <c r="AD70" s="93">
        <f t="shared" si="16"/>
        <v>0</v>
      </c>
    </row>
    <row r="71" spans="1:30" ht="16.5" customHeight="1" x14ac:dyDescent="0.25">
      <c r="A71" s="510"/>
      <c r="B71" s="997" t="s">
        <v>255</v>
      </c>
      <c r="C71" s="980" t="s">
        <v>64</v>
      </c>
      <c r="D71" s="981"/>
      <c r="E71" s="982"/>
      <c r="F71" s="983"/>
      <c r="G71" s="984">
        <f>'Семестровка уск'!E61+'Семестровка уск'!E72</f>
        <v>4.5</v>
      </c>
      <c r="H71" s="985">
        <f t="shared" si="19"/>
        <v>135</v>
      </c>
      <c r="I71" s="980">
        <f>J71+L71</f>
        <v>72</v>
      </c>
      <c r="J71" s="981">
        <f>'Семестровка уск'!H61+'Семестровка уск'!H72</f>
        <v>36</v>
      </c>
      <c r="K71" s="981"/>
      <c r="L71" s="981">
        <f>'Семестровка уск'!J61+'Семестровка уск'!J72</f>
        <v>36</v>
      </c>
      <c r="M71" s="986">
        <f>H71-I71</f>
        <v>63</v>
      </c>
      <c r="N71" s="517"/>
      <c r="O71" s="518">
        <f>'Семестровка уск'!L61</f>
        <v>4</v>
      </c>
      <c r="P71" s="880">
        <f>'Семестровка уск'!L72</f>
        <v>4</v>
      </c>
      <c r="Q71" s="520"/>
      <c r="R71" s="525"/>
      <c r="S71" s="525"/>
      <c r="T71" s="522"/>
      <c r="U71" s="521"/>
      <c r="V71" s="519"/>
      <c r="W71" s="522"/>
      <c r="X71" s="519"/>
      <c r="AD71" s="93">
        <f t="shared" si="16"/>
        <v>8</v>
      </c>
    </row>
    <row r="72" spans="1:30" x14ac:dyDescent="0.25">
      <c r="A72" s="194" t="s">
        <v>294</v>
      </c>
      <c r="B72" s="607" t="str">
        <f>'Семестровка уск'!C114</f>
        <v xml:space="preserve">Управлінський облік </v>
      </c>
      <c r="C72" s="882"/>
      <c r="D72" s="974"/>
      <c r="E72" s="586"/>
      <c r="F72" s="813"/>
      <c r="G72" s="791">
        <f>G73+G74</f>
        <v>5</v>
      </c>
      <c r="H72" s="792">
        <f t="shared" si="19"/>
        <v>150</v>
      </c>
      <c r="I72" s="788"/>
      <c r="J72" s="974"/>
      <c r="K72" s="974"/>
      <c r="L72" s="974"/>
      <c r="M72" s="813"/>
      <c r="N72" s="797"/>
      <c r="O72" s="883"/>
      <c r="P72" s="358"/>
      <c r="Q72" s="797"/>
      <c r="R72" s="525"/>
      <c r="S72" s="525"/>
      <c r="T72" s="795"/>
      <c r="U72" s="796"/>
      <c r="V72" s="358"/>
      <c r="W72" s="797"/>
      <c r="X72" s="358"/>
      <c r="AD72" s="93">
        <f t="shared" si="16"/>
        <v>0</v>
      </c>
    </row>
    <row r="73" spans="1:30" x14ac:dyDescent="0.25">
      <c r="A73" s="682"/>
      <c r="B73" s="1027" t="s">
        <v>283</v>
      </c>
      <c r="C73" s="885"/>
      <c r="D73" s="974"/>
      <c r="E73" s="586"/>
      <c r="F73" s="813"/>
      <c r="G73" s="791">
        <f>'Семестровка уск'!D114</f>
        <v>2</v>
      </c>
      <c r="H73" s="792">
        <f t="shared" si="19"/>
        <v>60</v>
      </c>
      <c r="I73" s="788"/>
      <c r="J73" s="974"/>
      <c r="K73" s="974"/>
      <c r="L73" s="974"/>
      <c r="M73" s="813"/>
      <c r="N73" s="797"/>
      <c r="O73" s="883"/>
      <c r="P73" s="358"/>
      <c r="Q73" s="797"/>
      <c r="R73" s="525"/>
      <c r="S73" s="525"/>
      <c r="T73" s="795"/>
      <c r="U73" s="796"/>
      <c r="V73" s="358"/>
      <c r="W73" s="797"/>
      <c r="X73" s="358"/>
      <c r="AD73" s="93">
        <f t="shared" si="16"/>
        <v>0</v>
      </c>
    </row>
    <row r="74" spans="1:30" x14ac:dyDescent="0.25">
      <c r="A74" s="682"/>
      <c r="B74" s="1009" t="s">
        <v>255</v>
      </c>
      <c r="C74" s="886">
        <v>4</v>
      </c>
      <c r="D74" s="974"/>
      <c r="E74" s="586"/>
      <c r="F74" s="840"/>
      <c r="G74" s="791">
        <f>'Семестровка уск'!E114</f>
        <v>3</v>
      </c>
      <c r="H74" s="792">
        <f t="shared" si="19"/>
        <v>90</v>
      </c>
      <c r="I74" s="788">
        <f>J74+K74+L74</f>
        <v>39</v>
      </c>
      <c r="J74" s="974">
        <f>'Семестровка уск'!H114</f>
        <v>26</v>
      </c>
      <c r="K74" s="974"/>
      <c r="L74" s="974">
        <f>'Семестровка уск'!J114</f>
        <v>13</v>
      </c>
      <c r="M74" s="813">
        <f>H74-I74</f>
        <v>51</v>
      </c>
      <c r="N74" s="841"/>
      <c r="O74" s="842"/>
      <c r="P74" s="843"/>
      <c r="Q74" s="841"/>
      <c r="R74" s="815">
        <f>'Семестровка уск'!L114</f>
        <v>3</v>
      </c>
      <c r="S74" s="815"/>
      <c r="T74" s="844"/>
      <c r="U74" s="842"/>
      <c r="V74" s="845"/>
      <c r="W74" s="841"/>
      <c r="X74" s="845"/>
      <c r="AD74" s="93">
        <f t="shared" si="16"/>
        <v>3</v>
      </c>
    </row>
    <row r="75" spans="1:30" s="993" customFormat="1" x14ac:dyDescent="0.25">
      <c r="A75" s="978" t="s">
        <v>295</v>
      </c>
      <c r="B75" s="979" t="str">
        <f>'Семестровка уск'!C33</f>
        <v>Теорія бухгалтерського обліку</v>
      </c>
      <c r="C75" s="980"/>
      <c r="D75" s="981"/>
      <c r="E75" s="982"/>
      <c r="F75" s="983"/>
      <c r="G75" s="984">
        <f>G76+G77</f>
        <v>6</v>
      </c>
      <c r="H75" s="985">
        <f t="shared" si="19"/>
        <v>180</v>
      </c>
      <c r="I75" s="980"/>
      <c r="J75" s="981"/>
      <c r="K75" s="981"/>
      <c r="L75" s="981"/>
      <c r="M75" s="986"/>
      <c r="N75" s="987"/>
      <c r="O75" s="988"/>
      <c r="P75" s="989"/>
      <c r="Q75" s="987"/>
      <c r="R75" s="990"/>
      <c r="S75" s="990"/>
      <c r="T75" s="991"/>
      <c r="U75" s="988"/>
      <c r="V75" s="992"/>
      <c r="W75" s="987"/>
      <c r="X75" s="992"/>
      <c r="AD75" s="994">
        <f t="shared" si="14"/>
        <v>0</v>
      </c>
    </row>
    <row r="76" spans="1:30" s="993" customFormat="1" x14ac:dyDescent="0.25">
      <c r="A76" s="978"/>
      <c r="B76" s="995" t="s">
        <v>283</v>
      </c>
      <c r="C76" s="980"/>
      <c r="D76" s="981"/>
      <c r="E76" s="982"/>
      <c r="F76" s="983"/>
      <c r="G76" s="984">
        <f>'Семестровка уск'!D33</f>
        <v>3</v>
      </c>
      <c r="H76" s="985">
        <f t="shared" si="19"/>
        <v>90</v>
      </c>
      <c r="I76" s="980"/>
      <c r="J76" s="981"/>
      <c r="K76" s="981"/>
      <c r="L76" s="981"/>
      <c r="M76" s="986"/>
      <c r="N76" s="987"/>
      <c r="O76" s="988"/>
      <c r="P76" s="989"/>
      <c r="Q76" s="987"/>
      <c r="R76" s="990"/>
      <c r="S76" s="990"/>
      <c r="T76" s="991"/>
      <c r="U76" s="988"/>
      <c r="V76" s="992"/>
      <c r="W76" s="987"/>
      <c r="X76" s="992"/>
      <c r="AD76" s="994">
        <f t="shared" si="14"/>
        <v>0</v>
      </c>
    </row>
    <row r="77" spans="1:30" s="993" customFormat="1" x14ac:dyDescent="0.25">
      <c r="A77" s="996" t="s">
        <v>388</v>
      </c>
      <c r="B77" s="997" t="s">
        <v>255</v>
      </c>
      <c r="C77" s="980">
        <v>1</v>
      </c>
      <c r="D77" s="981"/>
      <c r="E77" s="982"/>
      <c r="F77" s="983"/>
      <c r="G77" s="984">
        <f>'Семестровка уск'!E33</f>
        <v>3</v>
      </c>
      <c r="H77" s="985">
        <f t="shared" si="19"/>
        <v>90</v>
      </c>
      <c r="I77" s="980">
        <f>J77+L77</f>
        <v>45</v>
      </c>
      <c r="J77" s="981">
        <f>'Семестровка уск'!H33</f>
        <v>30</v>
      </c>
      <c r="K77" s="981"/>
      <c r="L77" s="981">
        <f>'Семестровка уск'!J33</f>
        <v>15</v>
      </c>
      <c r="M77" s="986">
        <f>H77-I77</f>
        <v>45</v>
      </c>
      <c r="N77" s="987">
        <f>'Семестровка уск'!L33</f>
        <v>3</v>
      </c>
      <c r="O77" s="988"/>
      <c r="P77" s="998"/>
      <c r="Q77" s="987"/>
      <c r="R77" s="990"/>
      <c r="S77" s="990"/>
      <c r="T77" s="991"/>
      <c r="U77" s="988"/>
      <c r="V77" s="992"/>
      <c r="W77" s="987"/>
      <c r="X77" s="992"/>
      <c r="AD77" s="994">
        <f t="shared" si="14"/>
        <v>3</v>
      </c>
    </row>
    <row r="78" spans="1:30" s="993" customFormat="1" x14ac:dyDescent="0.25">
      <c r="A78" s="996" t="s">
        <v>389</v>
      </c>
      <c r="B78" s="1020" t="str">
        <f>'Семестровка уск'!C59</f>
        <v>Внутрішньогосподарський контроль</v>
      </c>
      <c r="C78" s="1011"/>
      <c r="D78" s="981"/>
      <c r="E78" s="982"/>
      <c r="F78" s="1021" t="s">
        <v>263</v>
      </c>
      <c r="G78" s="1012">
        <f>'Семестровка уск'!E59</f>
        <v>2</v>
      </c>
      <c r="H78" s="985">
        <f t="shared" si="19"/>
        <v>60</v>
      </c>
      <c r="I78" s="1013"/>
      <c r="J78" s="1014"/>
      <c r="K78" s="1014"/>
      <c r="L78" s="1014"/>
      <c r="M78" s="1015">
        <f>'Семестровка уск'!K59</f>
        <v>24</v>
      </c>
      <c r="N78" s="1016"/>
      <c r="O78" s="1017"/>
      <c r="P78" s="1018"/>
      <c r="Q78" s="991"/>
      <c r="R78" s="990"/>
      <c r="S78" s="990"/>
      <c r="T78" s="1016"/>
      <c r="U78" s="1017"/>
      <c r="V78" s="1019"/>
      <c r="W78" s="1016"/>
      <c r="X78" s="1019"/>
      <c r="AD78" s="994"/>
    </row>
    <row r="79" spans="1:30" ht="16.5" customHeight="1" x14ac:dyDescent="0.25">
      <c r="A79" s="743" t="s">
        <v>296</v>
      </c>
      <c r="B79" s="1029" t="str">
        <f>'Семестровка уск'!C19</f>
        <v>Фінанси</v>
      </c>
      <c r="C79" s="559"/>
      <c r="D79" s="559"/>
      <c r="E79" s="559"/>
      <c r="F79" s="559"/>
      <c r="G79" s="559">
        <f>G80+G81</f>
        <v>5</v>
      </c>
      <c r="H79" s="878">
        <f t="shared" si="19"/>
        <v>150</v>
      </c>
      <c r="I79" s="559"/>
      <c r="J79" s="559"/>
      <c r="K79" s="559"/>
      <c r="L79" s="559"/>
      <c r="M79" s="559"/>
      <c r="N79" s="559"/>
      <c r="O79" s="559"/>
      <c r="P79" s="559"/>
      <c r="Q79" s="559"/>
      <c r="R79" s="559"/>
      <c r="S79" s="559"/>
      <c r="T79" s="559"/>
      <c r="U79" s="559"/>
      <c r="V79" s="559"/>
      <c r="W79" s="559"/>
      <c r="X79" s="559"/>
      <c r="AD79" s="93">
        <f t="shared" ref="AD79:AD89" si="20">SUM(N79:S79)</f>
        <v>0</v>
      </c>
    </row>
    <row r="80" spans="1:30" ht="16.5" customHeight="1" x14ac:dyDescent="0.25">
      <c r="A80" s="679"/>
      <c r="B80" s="1027" t="s">
        <v>283</v>
      </c>
      <c r="C80" s="974"/>
      <c r="D80" s="974"/>
      <c r="E80" s="974"/>
      <c r="F80" s="974"/>
      <c r="G80" s="974">
        <f>'Семестровка уск'!D19</f>
        <v>2</v>
      </c>
      <c r="H80" s="878">
        <f t="shared" si="19"/>
        <v>60</v>
      </c>
      <c r="I80" s="974"/>
      <c r="J80" s="974"/>
      <c r="K80" s="974"/>
      <c r="L80" s="974"/>
      <c r="M80" s="974"/>
      <c r="N80" s="974"/>
      <c r="O80" s="974"/>
      <c r="P80" s="974"/>
      <c r="Q80" s="974"/>
      <c r="R80" s="974"/>
      <c r="S80" s="974"/>
      <c r="T80" s="974"/>
      <c r="U80" s="974"/>
      <c r="V80" s="974"/>
      <c r="W80" s="974"/>
      <c r="X80" s="974"/>
      <c r="AD80" s="93">
        <f t="shared" si="20"/>
        <v>0</v>
      </c>
    </row>
    <row r="81" spans="1:32" ht="16.5" customHeight="1" x14ac:dyDescent="0.25">
      <c r="A81" s="679"/>
      <c r="B81" s="1028" t="s">
        <v>255</v>
      </c>
      <c r="C81" s="974">
        <v>1</v>
      </c>
      <c r="D81" s="974"/>
      <c r="E81" s="974"/>
      <c r="F81" s="974"/>
      <c r="G81" s="974">
        <f>'Семестровка уск'!E19</f>
        <v>3</v>
      </c>
      <c r="H81" s="878">
        <f t="shared" si="19"/>
        <v>90</v>
      </c>
      <c r="I81" s="817">
        <f>J81+L81</f>
        <v>45</v>
      </c>
      <c r="J81" s="974">
        <f>'Семестровка уск'!H19</f>
        <v>30</v>
      </c>
      <c r="K81" s="974"/>
      <c r="L81" s="974">
        <f>'Семестровка уск'!J19</f>
        <v>15</v>
      </c>
      <c r="M81" s="879">
        <f>H81-I81</f>
        <v>45</v>
      </c>
      <c r="N81" s="525">
        <f>'Семестровка уск'!L19</f>
        <v>3</v>
      </c>
      <c r="O81" s="974"/>
      <c r="P81" s="974"/>
      <c r="Q81" s="974"/>
      <c r="R81" s="974"/>
      <c r="S81" s="974"/>
      <c r="T81" s="974"/>
      <c r="U81" s="974"/>
      <c r="V81" s="974"/>
      <c r="W81" s="974"/>
      <c r="X81" s="974"/>
      <c r="AD81" s="93">
        <f t="shared" si="20"/>
        <v>3</v>
      </c>
    </row>
    <row r="82" spans="1:32" s="120" customFormat="1" x14ac:dyDescent="0.25">
      <c r="A82" s="194" t="s">
        <v>297</v>
      </c>
      <c r="B82" s="1032" t="str">
        <f>'Семестровка уск'!C65</f>
        <v>Фінансовий облік 1</v>
      </c>
      <c r="C82" s="882"/>
      <c r="D82" s="974"/>
      <c r="E82" s="586"/>
      <c r="F82" s="813"/>
      <c r="G82" s="559">
        <f>G83+G84</f>
        <v>8</v>
      </c>
      <c r="H82" s="878">
        <f t="shared" si="19"/>
        <v>240</v>
      </c>
      <c r="I82" s="788"/>
      <c r="J82" s="974"/>
      <c r="K82" s="974"/>
      <c r="L82" s="974"/>
      <c r="M82" s="813"/>
      <c r="N82" s="797"/>
      <c r="O82" s="883"/>
      <c r="P82" s="884"/>
      <c r="Q82" s="797"/>
      <c r="R82" s="525"/>
      <c r="S82" s="525"/>
      <c r="T82" s="795"/>
      <c r="U82" s="796"/>
      <c r="V82" s="358"/>
      <c r="W82" s="797"/>
      <c r="X82" s="358"/>
      <c r="AD82" s="93">
        <f t="shared" si="20"/>
        <v>0</v>
      </c>
    </row>
    <row r="83" spans="1:32" s="120" customFormat="1" x14ac:dyDescent="0.25">
      <c r="A83" s="681"/>
      <c r="B83" s="1027" t="s">
        <v>283</v>
      </c>
      <c r="C83" s="882"/>
      <c r="D83" s="974"/>
      <c r="E83" s="586"/>
      <c r="F83" s="813"/>
      <c r="G83" s="801">
        <f>'Семестровка уск'!D65</f>
        <v>2</v>
      </c>
      <c r="H83" s="878">
        <f t="shared" si="19"/>
        <v>60</v>
      </c>
      <c r="I83" s="974"/>
      <c r="J83" s="974"/>
      <c r="K83" s="974"/>
      <c r="L83" s="974"/>
      <c r="M83" s="974"/>
      <c r="N83" s="797"/>
      <c r="O83" s="883"/>
      <c r="P83" s="884"/>
      <c r="Q83" s="797"/>
      <c r="R83" s="525"/>
      <c r="S83" s="525"/>
      <c r="T83" s="795"/>
      <c r="U83" s="796"/>
      <c r="V83" s="358"/>
      <c r="W83" s="797"/>
      <c r="X83" s="358"/>
      <c r="AD83" s="93">
        <f t="shared" si="20"/>
        <v>0</v>
      </c>
    </row>
    <row r="84" spans="1:32" x14ac:dyDescent="0.25">
      <c r="A84" s="682"/>
      <c r="B84" s="1028" t="s">
        <v>255</v>
      </c>
      <c r="C84" s="882" t="s">
        <v>64</v>
      </c>
      <c r="D84" s="974"/>
      <c r="E84" s="586"/>
      <c r="F84" s="813"/>
      <c r="G84" s="791">
        <f>'Семестровка уск'!E65+'Семестровка уск'!E74</f>
        <v>6</v>
      </c>
      <c r="H84" s="878">
        <f t="shared" si="19"/>
        <v>180</v>
      </c>
      <c r="I84" s="817">
        <f>J84+L84</f>
        <v>72</v>
      </c>
      <c r="J84" s="974">
        <f>'Семестровка уск'!H65+'Семестровка уск'!H74</f>
        <v>36</v>
      </c>
      <c r="K84" s="974"/>
      <c r="L84" s="974">
        <f>'Семестровка уск'!J65+'Семестровка уск'!J74</f>
        <v>36</v>
      </c>
      <c r="M84" s="879">
        <f>H84-I84</f>
        <v>108</v>
      </c>
      <c r="N84" s="797"/>
      <c r="O84" s="796">
        <f>'Семестровка уск'!L65</f>
        <v>4</v>
      </c>
      <c r="P84" s="358">
        <f>'Семестровка уск'!L74</f>
        <v>4</v>
      </c>
      <c r="Q84" s="797"/>
      <c r="R84" s="525"/>
      <c r="S84" s="525"/>
      <c r="T84" s="795"/>
      <c r="U84" s="796"/>
      <c r="V84" s="358"/>
      <c r="W84" s="797"/>
      <c r="X84" s="358"/>
      <c r="AD84" s="93">
        <f t="shared" si="20"/>
        <v>8</v>
      </c>
    </row>
    <row r="85" spans="1:32" x14ac:dyDescent="0.25">
      <c r="A85" s="194" t="s">
        <v>298</v>
      </c>
      <c r="B85" s="607" t="str">
        <f>'Семестровка уск'!C93</f>
        <v>Аналіз господарської діяльності</v>
      </c>
      <c r="C85" s="788"/>
      <c r="D85" s="974"/>
      <c r="E85" s="586"/>
      <c r="F85" s="840"/>
      <c r="G85" s="559">
        <f>G86+G87</f>
        <v>5</v>
      </c>
      <c r="H85" s="878">
        <f t="shared" si="19"/>
        <v>150</v>
      </c>
      <c r="I85" s="788"/>
      <c r="J85" s="974"/>
      <c r="K85" s="974"/>
      <c r="L85" s="974"/>
      <c r="M85" s="813"/>
      <c r="N85" s="841"/>
      <c r="O85" s="842"/>
      <c r="P85" s="843"/>
      <c r="Q85" s="841"/>
      <c r="R85" s="815"/>
      <c r="S85" s="815"/>
      <c r="T85" s="844"/>
      <c r="U85" s="842"/>
      <c r="V85" s="845"/>
      <c r="W85" s="841"/>
      <c r="X85" s="845"/>
      <c r="AD85" s="93">
        <f t="shared" si="20"/>
        <v>0</v>
      </c>
    </row>
    <row r="86" spans="1:32" x14ac:dyDescent="0.25">
      <c r="A86" s="217"/>
      <c r="B86" s="1027" t="s">
        <v>283</v>
      </c>
      <c r="C86" s="788"/>
      <c r="D86" s="974"/>
      <c r="E86" s="586"/>
      <c r="F86" s="840"/>
      <c r="G86" s="801">
        <f>'Семестровка уск'!D93</f>
        <v>1</v>
      </c>
      <c r="H86" s="878">
        <f t="shared" si="19"/>
        <v>30</v>
      </c>
      <c r="I86" s="974"/>
      <c r="J86" s="974"/>
      <c r="K86" s="974"/>
      <c r="L86" s="974"/>
      <c r="M86" s="974"/>
      <c r="N86" s="841"/>
      <c r="O86" s="842"/>
      <c r="P86" s="843"/>
      <c r="Q86" s="841"/>
      <c r="R86" s="815"/>
      <c r="S86" s="815"/>
      <c r="T86" s="844"/>
      <c r="U86" s="842"/>
      <c r="V86" s="845"/>
      <c r="W86" s="844"/>
      <c r="X86" s="845"/>
      <c r="AD86" s="93">
        <f t="shared" si="20"/>
        <v>0</v>
      </c>
    </row>
    <row r="87" spans="1:32" x14ac:dyDescent="0.25">
      <c r="A87" s="194" t="s">
        <v>327</v>
      </c>
      <c r="B87" s="1028" t="s">
        <v>255</v>
      </c>
      <c r="C87" s="788">
        <v>3</v>
      </c>
      <c r="D87" s="974"/>
      <c r="E87" s="586"/>
      <c r="F87" s="840"/>
      <c r="G87" s="791">
        <f>'Семестровка уск'!E93</f>
        <v>4</v>
      </c>
      <c r="H87" s="878">
        <f t="shared" si="19"/>
        <v>120</v>
      </c>
      <c r="I87" s="817">
        <f>J87+L87</f>
        <v>45</v>
      </c>
      <c r="J87" s="974">
        <f>'Семестровка уск'!H93</f>
        <v>30</v>
      </c>
      <c r="K87" s="974"/>
      <c r="L87" s="974">
        <f>'Семестровка уск'!J93</f>
        <v>15</v>
      </c>
      <c r="M87" s="879">
        <f>H87-I87</f>
        <v>75</v>
      </c>
      <c r="N87" s="841"/>
      <c r="O87" s="842"/>
      <c r="P87" s="843"/>
      <c r="Q87" s="841">
        <f>'Семестровка уск'!L93</f>
        <v>3</v>
      </c>
      <c r="R87" s="815"/>
      <c r="S87" s="815"/>
      <c r="T87" s="844"/>
      <c r="U87" s="842"/>
      <c r="V87" s="845"/>
      <c r="W87" s="844"/>
      <c r="X87" s="845"/>
      <c r="AD87" s="93">
        <f t="shared" si="20"/>
        <v>3</v>
      </c>
    </row>
    <row r="88" spans="1:32" ht="31.5" x14ac:dyDescent="0.25">
      <c r="A88" s="194" t="s">
        <v>328</v>
      </c>
      <c r="B88" s="1035" t="str">
        <f>'Семестровка уск'!C117</f>
        <v>Курсова робота "Аналіз господарської
 діяльності"</v>
      </c>
      <c r="C88" s="219"/>
      <c r="D88" s="220"/>
      <c r="E88" s="220"/>
      <c r="F88" s="221" t="s">
        <v>187</v>
      </c>
      <c r="G88" s="881">
        <f>'Семестровка уск'!E117</f>
        <v>1</v>
      </c>
      <c r="H88" s="878">
        <f t="shared" si="19"/>
        <v>30</v>
      </c>
      <c r="I88" s="797"/>
      <c r="J88" s="525"/>
      <c r="K88" s="525"/>
      <c r="L88" s="525"/>
      <c r="M88" s="358"/>
      <c r="N88" s="223"/>
      <c r="O88" s="224"/>
      <c r="P88" s="225"/>
      <c r="Q88" s="223"/>
      <c r="R88" s="618"/>
      <c r="S88" s="618"/>
      <c r="T88" s="226"/>
      <c r="U88" s="224"/>
      <c r="V88" s="225"/>
      <c r="W88" s="226"/>
      <c r="X88" s="225"/>
      <c r="AD88" s="93">
        <f t="shared" si="20"/>
        <v>0</v>
      </c>
    </row>
    <row r="89" spans="1:32" ht="19.5" customHeight="1" x14ac:dyDescent="0.25">
      <c r="A89" s="1898" t="s">
        <v>286</v>
      </c>
      <c r="B89" s="1899"/>
      <c r="C89" s="1899"/>
      <c r="D89" s="1899"/>
      <c r="E89" s="1899"/>
      <c r="F89" s="1900"/>
      <c r="G89" s="365" t="e">
        <f>SUMIF(B50:B88,"*_*",G50:G88)</f>
        <v>#REF!</v>
      </c>
      <c r="H89" s="887" t="e">
        <f t="shared" si="19"/>
        <v>#REF!</v>
      </c>
      <c r="I89" s="525"/>
      <c r="J89" s="525"/>
      <c r="K89" s="525"/>
      <c r="L89" s="525"/>
      <c r="M89" s="525"/>
      <c r="N89" s="525"/>
      <c r="O89" s="525"/>
      <c r="P89" s="525"/>
      <c r="Q89" s="525"/>
      <c r="R89" s="525"/>
      <c r="S89" s="525"/>
      <c r="T89" s="525"/>
      <c r="U89" s="525"/>
      <c r="V89" s="525"/>
      <c r="W89" s="525"/>
      <c r="X89" s="525"/>
      <c r="AD89" s="93">
        <f t="shared" si="20"/>
        <v>0</v>
      </c>
      <c r="AF89" s="120" t="e">
        <f>G89*30</f>
        <v>#REF!</v>
      </c>
    </row>
    <row r="90" spans="1:32" ht="19.5" customHeight="1" thickBot="1" x14ac:dyDescent="0.3">
      <c r="A90" s="1898" t="s">
        <v>281</v>
      </c>
      <c r="B90" s="1899"/>
      <c r="C90" s="1899"/>
      <c r="D90" s="1899"/>
      <c r="E90" s="1899"/>
      <c r="F90" s="1900"/>
      <c r="G90" s="365" t="e">
        <f>SUMIF($AD50:$AD88,"&gt;0",G50:G88)+G53+G78+G88</f>
        <v>#REF!</v>
      </c>
      <c r="H90" s="365" t="e">
        <f t="shared" ref="H90:M90" si="21">SUMIF($AD50:$AD88,"&gt;0",H50:H88)+H53+H78+H88</f>
        <v>#REF!</v>
      </c>
      <c r="I90" s="365" t="e">
        <f t="shared" si="21"/>
        <v>#REF!</v>
      </c>
      <c r="J90" s="365" t="e">
        <f t="shared" si="21"/>
        <v>#REF!</v>
      </c>
      <c r="K90" s="365">
        <f t="shared" si="21"/>
        <v>0</v>
      </c>
      <c r="L90" s="365" t="e">
        <f t="shared" si="21"/>
        <v>#REF!</v>
      </c>
      <c r="M90" s="365" t="e">
        <f t="shared" si="21"/>
        <v>#REF!</v>
      </c>
      <c r="N90" s="525">
        <f t="shared" ref="N90:S90" si="22">SUM(N50:N89)</f>
        <v>9</v>
      </c>
      <c r="O90" s="525">
        <f t="shared" si="22"/>
        <v>17</v>
      </c>
      <c r="P90" s="525" t="e">
        <f t="shared" si="22"/>
        <v>#REF!</v>
      </c>
      <c r="Q90" s="525">
        <f t="shared" si="22"/>
        <v>6</v>
      </c>
      <c r="R90" s="525">
        <f t="shared" si="22"/>
        <v>7</v>
      </c>
      <c r="S90" s="525">
        <f t="shared" si="22"/>
        <v>0</v>
      </c>
      <c r="T90" s="525"/>
      <c r="U90" s="525"/>
      <c r="V90" s="525"/>
      <c r="W90" s="525"/>
      <c r="X90" s="525"/>
      <c r="AD90" s="93"/>
      <c r="AF90" s="120" t="e">
        <f t="shared" ref="AF90:AF91" si="23">G90*30</f>
        <v>#REF!</v>
      </c>
    </row>
    <row r="91" spans="1:32" ht="16.5" thickBot="1" x14ac:dyDescent="0.3">
      <c r="A91" s="1577" t="s">
        <v>188</v>
      </c>
      <c r="B91" s="1578"/>
      <c r="C91" s="1578"/>
      <c r="D91" s="1578"/>
      <c r="E91" s="1578"/>
      <c r="F91" s="1579"/>
      <c r="G91" s="888" t="e">
        <f>G89+G90</f>
        <v>#REF!</v>
      </c>
      <c r="H91" s="888" t="e">
        <f>H89+H90</f>
        <v>#REF!</v>
      </c>
      <c r="I91" s="889"/>
      <c r="J91" s="748"/>
      <c r="K91" s="890"/>
      <c r="L91" s="890"/>
      <c r="M91" s="890"/>
      <c r="N91" s="890"/>
      <c r="O91" s="890"/>
      <c r="P91" s="890"/>
      <c r="Q91" s="890"/>
      <c r="R91" s="890"/>
      <c r="S91" s="890"/>
      <c r="T91" s="890"/>
      <c r="U91" s="890"/>
      <c r="V91" s="890"/>
      <c r="W91" s="890"/>
      <c r="X91" s="890"/>
      <c r="Y91" s="238">
        <f>SUM(Y71:Y88)</f>
        <v>0</v>
      </c>
      <c r="Z91" s="237">
        <f>SUM(Z71:Z88)</f>
        <v>0</v>
      </c>
      <c r="AA91" s="237">
        <f>SUM(AA71:AA88)</f>
        <v>0</v>
      </c>
      <c r="AB91" s="237">
        <f>SUM(AB71:AB88)</f>
        <v>0</v>
      </c>
      <c r="AC91" s="237">
        <f>SUM(AC71:AC88)</f>
        <v>0</v>
      </c>
      <c r="AF91" s="120" t="e">
        <f t="shared" si="23"/>
        <v>#REF!</v>
      </c>
    </row>
    <row r="92" spans="1:32" x14ac:dyDescent="0.25">
      <c r="A92" s="1580" t="s">
        <v>189</v>
      </c>
      <c r="B92" s="1581"/>
      <c r="C92" s="1581"/>
      <c r="D92" s="1581"/>
      <c r="E92" s="1581"/>
      <c r="F92" s="1581"/>
      <c r="G92" s="1581"/>
      <c r="H92" s="1562"/>
      <c r="I92" s="1562"/>
      <c r="J92" s="1581"/>
      <c r="K92" s="1581"/>
      <c r="L92" s="1581"/>
      <c r="M92" s="1581"/>
      <c r="N92" s="1581"/>
      <c r="O92" s="1581"/>
      <c r="P92" s="1581"/>
      <c r="Q92" s="1581"/>
      <c r="R92" s="1581"/>
      <c r="S92" s="1581"/>
      <c r="T92" s="1581"/>
      <c r="U92" s="1581"/>
      <c r="V92" s="1581"/>
      <c r="W92" s="1581"/>
      <c r="X92" s="1582"/>
    </row>
    <row r="93" spans="1:32" ht="31.5" x14ac:dyDescent="0.25">
      <c r="A93" s="471" t="s">
        <v>308</v>
      </c>
      <c r="B93" s="891" t="s">
        <v>303</v>
      </c>
      <c r="C93" s="892"/>
      <c r="D93" s="892"/>
      <c r="E93" s="892"/>
      <c r="F93" s="892"/>
      <c r="G93" s="893">
        <f>'Семестровка уск'!D24</f>
        <v>4.5</v>
      </c>
      <c r="H93" s="894">
        <f>G93*30</f>
        <v>135</v>
      </c>
      <c r="I93" s="895"/>
      <c r="J93" s="895"/>
      <c r="K93" s="895"/>
      <c r="L93" s="895"/>
      <c r="M93" s="895"/>
      <c r="N93" s="895"/>
      <c r="O93" s="895"/>
      <c r="P93" s="895"/>
      <c r="Q93" s="895"/>
      <c r="R93" s="895"/>
      <c r="S93" s="895"/>
      <c r="T93" s="895"/>
      <c r="U93" s="895"/>
      <c r="V93" s="895"/>
      <c r="W93" s="892"/>
      <c r="X93" s="892"/>
    </row>
    <row r="94" spans="1:32" ht="39.75" customHeight="1" x14ac:dyDescent="0.25">
      <c r="A94" s="471" t="s">
        <v>309</v>
      </c>
      <c r="B94" s="999" t="str">
        <f>'Семестровка уск'!C46</f>
        <v>Виробнича практика 1
 (обліково-економічна) на базі ЗВО 1 рівня_</v>
      </c>
      <c r="C94" s="892"/>
      <c r="D94" s="892"/>
      <c r="E94" s="892"/>
      <c r="F94" s="892"/>
      <c r="G94" s="895">
        <f>'Семестровка уск'!D46</f>
        <v>4.5</v>
      </c>
      <c r="H94" s="896">
        <f>G94*30</f>
        <v>135</v>
      </c>
      <c r="I94" s="895"/>
      <c r="J94" s="895"/>
      <c r="K94" s="895"/>
      <c r="L94" s="895"/>
      <c r="M94" s="895"/>
      <c r="N94" s="895"/>
      <c r="O94" s="895"/>
      <c r="P94" s="895"/>
      <c r="Q94" s="895"/>
      <c r="R94" s="895"/>
      <c r="S94" s="895"/>
      <c r="T94" s="895"/>
      <c r="U94" s="895"/>
      <c r="V94" s="895"/>
      <c r="W94" s="892"/>
      <c r="X94" s="892"/>
    </row>
    <row r="95" spans="1:32" ht="31.5" x14ac:dyDescent="0.25">
      <c r="A95" s="471" t="s">
        <v>310</v>
      </c>
      <c r="B95" s="999" t="str">
        <f>'Семестровка уск'!C90</f>
        <v>Виробнича практика 2 
(обліково-аналітична) на базі ЗВО 1 рівня_</v>
      </c>
      <c r="C95" s="892"/>
      <c r="D95" s="892"/>
      <c r="E95" s="892"/>
      <c r="F95" s="892"/>
      <c r="G95" s="895">
        <f>'Семестровка уск'!D90</f>
        <v>4.5</v>
      </c>
      <c r="H95" s="896">
        <f>G95*30</f>
        <v>135</v>
      </c>
      <c r="I95" s="895"/>
      <c r="J95" s="895"/>
      <c r="K95" s="895"/>
      <c r="L95" s="895"/>
      <c r="M95" s="895"/>
      <c r="N95" s="895"/>
      <c r="O95" s="895"/>
      <c r="P95" s="895"/>
      <c r="Q95" s="895"/>
      <c r="R95" s="895"/>
      <c r="S95" s="895"/>
      <c r="T95" s="895"/>
      <c r="U95" s="895"/>
      <c r="V95" s="895"/>
      <c r="W95" s="892"/>
      <c r="X95" s="892"/>
    </row>
    <row r="96" spans="1:32" s="93" customFormat="1" x14ac:dyDescent="0.25">
      <c r="A96" s="471" t="s">
        <v>311</v>
      </c>
      <c r="B96" s="897" t="s">
        <v>45</v>
      </c>
      <c r="C96" s="898"/>
      <c r="D96" s="899" t="s">
        <v>187</v>
      </c>
      <c r="E96" s="899"/>
      <c r="F96" s="900"/>
      <c r="G96" s="901">
        <f>'Семестровка уск'!E118</f>
        <v>6</v>
      </c>
      <c r="H96" s="902">
        <f>G96*30</f>
        <v>180</v>
      </c>
      <c r="I96" s="971">
        <f>J96+K96+L96</f>
        <v>0</v>
      </c>
      <c r="J96" s="972"/>
      <c r="K96" s="972"/>
      <c r="L96" s="972"/>
      <c r="M96" s="794">
        <f>H96-I96</f>
        <v>180</v>
      </c>
      <c r="N96" s="903"/>
      <c r="O96" s="904"/>
      <c r="P96" s="905"/>
      <c r="Q96" s="906"/>
      <c r="R96" s="904"/>
      <c r="S96" s="904"/>
      <c r="T96" s="906"/>
      <c r="U96" s="904"/>
      <c r="V96" s="905"/>
      <c r="W96" s="906"/>
      <c r="X96" s="905"/>
    </row>
    <row r="97" spans="1:32" s="93" customFormat="1" x14ac:dyDescent="0.25">
      <c r="A97" s="1898" t="s">
        <v>317</v>
      </c>
      <c r="B97" s="1899"/>
      <c r="C97" s="1899"/>
      <c r="D97" s="1899"/>
      <c r="E97" s="1899"/>
      <c r="F97" s="1900"/>
      <c r="G97" s="895">
        <f>G93+G94+G95</f>
        <v>13.5</v>
      </c>
      <c r="H97" s="895">
        <f>H93+H94+H95</f>
        <v>405</v>
      </c>
      <c r="I97" s="974"/>
      <c r="J97" s="974"/>
      <c r="K97" s="974"/>
      <c r="L97" s="974"/>
      <c r="M97" s="974"/>
      <c r="N97" s="907"/>
      <c r="O97" s="907"/>
      <c r="P97" s="853"/>
      <c r="Q97" s="907"/>
      <c r="R97" s="907"/>
      <c r="S97" s="907"/>
      <c r="T97" s="907"/>
      <c r="U97" s="907"/>
      <c r="V97" s="853"/>
      <c r="W97" s="907"/>
      <c r="X97" s="853"/>
      <c r="AF97" s="120">
        <f>G97*30</f>
        <v>405</v>
      </c>
    </row>
    <row r="98" spans="1:32" s="93" customFormat="1" x14ac:dyDescent="0.25">
      <c r="A98" s="1898" t="s">
        <v>281</v>
      </c>
      <c r="B98" s="1899"/>
      <c r="C98" s="1899"/>
      <c r="D98" s="1899"/>
      <c r="E98" s="1899"/>
      <c r="F98" s="1900"/>
      <c r="G98" s="895">
        <f>G96</f>
        <v>6</v>
      </c>
      <c r="H98" s="895">
        <f>H96</f>
        <v>180</v>
      </c>
      <c r="I98" s="895">
        <f t="shared" ref="I98:X98" si="24">I96</f>
        <v>0</v>
      </c>
      <c r="J98" s="895">
        <f t="shared" si="24"/>
        <v>0</v>
      </c>
      <c r="K98" s="895">
        <f t="shared" si="24"/>
        <v>0</v>
      </c>
      <c r="L98" s="895">
        <f t="shared" si="24"/>
        <v>0</v>
      </c>
      <c r="M98" s="895">
        <f t="shared" si="24"/>
        <v>180</v>
      </c>
      <c r="N98" s="895">
        <f t="shared" si="24"/>
        <v>0</v>
      </c>
      <c r="O98" s="895">
        <f t="shared" si="24"/>
        <v>0</v>
      </c>
      <c r="P98" s="895">
        <f t="shared" si="24"/>
        <v>0</v>
      </c>
      <c r="Q98" s="895">
        <f t="shared" si="24"/>
        <v>0</v>
      </c>
      <c r="R98" s="895">
        <f t="shared" si="24"/>
        <v>0</v>
      </c>
      <c r="S98" s="895">
        <f t="shared" si="24"/>
        <v>0</v>
      </c>
      <c r="T98" s="895">
        <f t="shared" si="24"/>
        <v>0</v>
      </c>
      <c r="U98" s="895">
        <f t="shared" si="24"/>
        <v>0</v>
      </c>
      <c r="V98" s="895">
        <f t="shared" si="24"/>
        <v>0</v>
      </c>
      <c r="W98" s="895">
        <f t="shared" si="24"/>
        <v>0</v>
      </c>
      <c r="X98" s="895">
        <f t="shared" si="24"/>
        <v>0</v>
      </c>
      <c r="AF98" s="120">
        <f t="shared" ref="AF98:AF99" si="25">G98*30</f>
        <v>180</v>
      </c>
    </row>
    <row r="99" spans="1:32" s="93" customFormat="1" ht="16.5" thickBot="1" x14ac:dyDescent="0.3">
      <c r="A99" s="1561" t="s">
        <v>193</v>
      </c>
      <c r="B99" s="1562"/>
      <c r="C99" s="1562"/>
      <c r="D99" s="1562"/>
      <c r="E99" s="1562"/>
      <c r="F99" s="1563"/>
      <c r="G99" s="908">
        <f>G97+G98</f>
        <v>19.5</v>
      </c>
      <c r="H99" s="908">
        <f>H97+H98</f>
        <v>585</v>
      </c>
      <c r="I99" s="909"/>
      <c r="J99" s="909"/>
      <c r="K99" s="909"/>
      <c r="L99" s="909"/>
      <c r="M99" s="909"/>
      <c r="N99" s="909"/>
      <c r="O99" s="909"/>
      <c r="P99" s="909"/>
      <c r="Q99" s="909"/>
      <c r="R99" s="909"/>
      <c r="S99" s="909"/>
      <c r="T99" s="909"/>
      <c r="U99" s="909"/>
      <c r="V99" s="909"/>
      <c r="W99" s="909"/>
      <c r="X99" s="909"/>
      <c r="AF99" s="120">
        <f t="shared" si="25"/>
        <v>585</v>
      </c>
    </row>
    <row r="100" spans="1:32" ht="16.5" thickBot="1" x14ac:dyDescent="0.3">
      <c r="A100" s="1580" t="s">
        <v>194</v>
      </c>
      <c r="B100" s="1581"/>
      <c r="C100" s="1581"/>
      <c r="D100" s="1581"/>
      <c r="E100" s="1581"/>
      <c r="F100" s="1581"/>
      <c r="G100" s="1581"/>
      <c r="H100" s="1581"/>
      <c r="I100" s="1581"/>
      <c r="J100" s="1581"/>
      <c r="K100" s="1581"/>
      <c r="L100" s="1581"/>
      <c r="M100" s="1581"/>
      <c r="N100" s="1581"/>
      <c r="O100" s="1581"/>
      <c r="P100" s="1581"/>
      <c r="Q100" s="1581"/>
      <c r="R100" s="1581"/>
      <c r="S100" s="1581"/>
      <c r="T100" s="1581"/>
      <c r="U100" s="1581"/>
      <c r="V100" s="1581"/>
      <c r="W100" s="1581"/>
      <c r="X100" s="1582"/>
    </row>
    <row r="101" spans="1:32" s="93" customFormat="1" ht="16.5" thickBot="1" x14ac:dyDescent="0.3">
      <c r="A101" s="267" t="s">
        <v>312</v>
      </c>
      <c r="B101" s="910" t="s">
        <v>43</v>
      </c>
      <c r="C101" s="911"/>
      <c r="D101" s="912"/>
      <c r="E101" s="912"/>
      <c r="F101" s="913"/>
      <c r="G101" s="914">
        <f>'Семестровка уск'!E119</f>
        <v>3</v>
      </c>
      <c r="H101" s="915">
        <f>G101*30</f>
        <v>90</v>
      </c>
      <c r="I101" s="916">
        <f>J101+K101+L101</f>
        <v>0</v>
      </c>
      <c r="J101" s="917"/>
      <c r="K101" s="917"/>
      <c r="L101" s="917"/>
      <c r="M101" s="918">
        <f>H101-I101</f>
        <v>90</v>
      </c>
      <c r="N101" s="919"/>
      <c r="O101" s="920"/>
      <c r="P101" s="921"/>
      <c r="Q101" s="922"/>
      <c r="R101" s="923"/>
      <c r="S101" s="923"/>
      <c r="T101" s="919"/>
      <c r="U101" s="920"/>
      <c r="V101" s="921"/>
      <c r="W101" s="922"/>
      <c r="X101" s="924"/>
    </row>
    <row r="102" spans="1:32" s="93" customFormat="1" ht="32.25" thickBot="1" x14ac:dyDescent="0.3">
      <c r="A102" s="267" t="s">
        <v>313</v>
      </c>
      <c r="B102" s="925" t="s">
        <v>197</v>
      </c>
      <c r="C102" s="926">
        <v>4</v>
      </c>
      <c r="D102" s="927"/>
      <c r="E102" s="927"/>
      <c r="F102" s="928"/>
      <c r="G102" s="929">
        <f>'Семестровка уск'!E120</f>
        <v>3</v>
      </c>
      <c r="H102" s="930">
        <f>G102*30</f>
        <v>90</v>
      </c>
      <c r="I102" s="931">
        <f>J102+K102+L102</f>
        <v>0</v>
      </c>
      <c r="J102" s="932"/>
      <c r="K102" s="932"/>
      <c r="L102" s="932"/>
      <c r="M102" s="933">
        <f>H102-I102</f>
        <v>90</v>
      </c>
      <c r="N102" s="934"/>
      <c r="O102" s="935"/>
      <c r="P102" s="936"/>
      <c r="Q102" s="937"/>
      <c r="R102" s="923"/>
      <c r="S102" s="923"/>
      <c r="T102" s="934"/>
      <c r="U102" s="935"/>
      <c r="V102" s="936"/>
      <c r="W102" s="937"/>
      <c r="X102" s="938"/>
    </row>
    <row r="103" spans="1:32" s="93" customFormat="1" ht="16.5" thickBot="1" x14ac:dyDescent="0.3">
      <c r="A103" s="1586" t="s">
        <v>198</v>
      </c>
      <c r="B103" s="1587"/>
      <c r="C103" s="1587"/>
      <c r="D103" s="1587"/>
      <c r="E103" s="1587"/>
      <c r="F103" s="1588"/>
      <c r="G103" s="939">
        <f>SUM(G101:G102)</f>
        <v>6</v>
      </c>
      <c r="H103" s="940">
        <f>SUM(H101:H102)</f>
        <v>180</v>
      </c>
      <c r="I103" s="940">
        <f t="shared" ref="I103:X103" si="26">I101</f>
        <v>0</v>
      </c>
      <c r="J103" s="940">
        <f t="shared" si="26"/>
        <v>0</v>
      </c>
      <c r="K103" s="940">
        <f t="shared" si="26"/>
        <v>0</v>
      </c>
      <c r="L103" s="940">
        <f t="shared" si="26"/>
        <v>0</v>
      </c>
      <c r="M103" s="940">
        <f>SUM(M101:M102)</f>
        <v>180</v>
      </c>
      <c r="N103" s="940">
        <f t="shared" si="26"/>
        <v>0</v>
      </c>
      <c r="O103" s="940">
        <f t="shared" si="26"/>
        <v>0</v>
      </c>
      <c r="P103" s="940">
        <f t="shared" si="26"/>
        <v>0</v>
      </c>
      <c r="Q103" s="940">
        <f t="shared" si="26"/>
        <v>0</v>
      </c>
      <c r="R103" s="940"/>
      <c r="S103" s="940">
        <f t="shared" si="26"/>
        <v>0</v>
      </c>
      <c r="T103" s="940">
        <f t="shared" si="26"/>
        <v>0</v>
      </c>
      <c r="U103" s="940">
        <f t="shared" si="26"/>
        <v>0</v>
      </c>
      <c r="V103" s="940">
        <f t="shared" si="26"/>
        <v>0</v>
      </c>
      <c r="W103" s="940">
        <f t="shared" si="26"/>
        <v>0</v>
      </c>
      <c r="X103" s="909">
        <f t="shared" si="26"/>
        <v>0</v>
      </c>
    </row>
    <row r="104" spans="1:32" s="93" customFormat="1" ht="16.5" thickBot="1" x14ac:dyDescent="0.3">
      <c r="A104" s="1589" t="s">
        <v>318</v>
      </c>
      <c r="B104" s="1590"/>
      <c r="C104" s="1590"/>
      <c r="D104" s="1590"/>
      <c r="E104" s="1590"/>
      <c r="F104" s="1590"/>
      <c r="G104" s="895" t="e">
        <f>G89+G97+G46</f>
        <v>#REF!</v>
      </c>
      <c r="H104" s="895" t="e">
        <f>H89+H97+H46</f>
        <v>#REF!</v>
      </c>
      <c r="I104" s="941"/>
      <c r="J104" s="941"/>
      <c r="K104" s="941"/>
      <c r="L104" s="941"/>
      <c r="M104" s="941"/>
      <c r="N104" s="941"/>
      <c r="O104" s="941"/>
      <c r="P104" s="941"/>
      <c r="Q104" s="941"/>
      <c r="R104" s="941"/>
      <c r="S104" s="941"/>
      <c r="T104" s="941"/>
      <c r="U104" s="941"/>
      <c r="V104" s="941"/>
      <c r="W104" s="941"/>
      <c r="X104" s="941"/>
      <c r="AF104" s="120" t="e">
        <f>G104*30</f>
        <v>#REF!</v>
      </c>
    </row>
    <row r="105" spans="1:32" s="93" customFormat="1" ht="16.5" customHeight="1" thickBot="1" x14ac:dyDescent="0.3">
      <c r="A105" s="1589" t="s">
        <v>319</v>
      </c>
      <c r="B105" s="1590"/>
      <c r="C105" s="1590"/>
      <c r="D105" s="1590"/>
      <c r="E105" s="1590"/>
      <c r="F105" s="1590"/>
      <c r="G105" s="895" t="e">
        <f t="shared" ref="G105:S105" si="27">G90+G98+G47+G103</f>
        <v>#REF!</v>
      </c>
      <c r="H105" s="895" t="e">
        <f t="shared" si="27"/>
        <v>#REF!</v>
      </c>
      <c r="I105" s="895" t="e">
        <f t="shared" si="27"/>
        <v>#REF!</v>
      </c>
      <c r="J105" s="895" t="e">
        <f t="shared" si="27"/>
        <v>#REF!</v>
      </c>
      <c r="K105" s="895" t="e">
        <f t="shared" si="27"/>
        <v>#REF!</v>
      </c>
      <c r="L105" s="895" t="e">
        <f t="shared" si="27"/>
        <v>#REF!</v>
      </c>
      <c r="M105" s="895" t="e">
        <f t="shared" si="27"/>
        <v>#REF!</v>
      </c>
      <c r="N105" s="895" t="e">
        <f t="shared" si="27"/>
        <v>#REF!</v>
      </c>
      <c r="O105" s="895">
        <f t="shared" si="27"/>
        <v>19</v>
      </c>
      <c r="P105" s="895" t="e">
        <f t="shared" si="27"/>
        <v>#REF!</v>
      </c>
      <c r="Q105" s="895">
        <f t="shared" si="27"/>
        <v>6</v>
      </c>
      <c r="R105" s="895">
        <f t="shared" si="27"/>
        <v>14</v>
      </c>
      <c r="S105" s="895">
        <f t="shared" si="27"/>
        <v>0</v>
      </c>
      <c r="T105" s="941"/>
      <c r="U105" s="941"/>
      <c r="V105" s="941"/>
      <c r="W105" s="941"/>
      <c r="X105" s="941"/>
      <c r="AF105" s="120" t="e">
        <f t="shared" ref="AF105:AF106" si="28">G105*30</f>
        <v>#REF!</v>
      </c>
    </row>
    <row r="106" spans="1:32" ht="16.5" thickBot="1" x14ac:dyDescent="0.3">
      <c r="A106" s="1589" t="s">
        <v>199</v>
      </c>
      <c r="B106" s="1590"/>
      <c r="C106" s="1590"/>
      <c r="D106" s="1590"/>
      <c r="E106" s="1590"/>
      <c r="F106" s="1590"/>
      <c r="G106" s="942" t="e">
        <f>G104+G105</f>
        <v>#REF!</v>
      </c>
      <c r="H106" s="942" t="e">
        <f>H104+H105</f>
        <v>#REF!</v>
      </c>
      <c r="I106" s="943"/>
      <c r="J106" s="943"/>
      <c r="K106" s="943"/>
      <c r="L106" s="943"/>
      <c r="M106" s="943"/>
      <c r="N106" s="943"/>
      <c r="O106" s="943"/>
      <c r="P106" s="943"/>
      <c r="Q106" s="943"/>
      <c r="R106" s="943"/>
      <c r="S106" s="943"/>
      <c r="T106" s="943"/>
      <c r="U106" s="943"/>
      <c r="V106" s="943"/>
      <c r="W106" s="943"/>
      <c r="X106" s="943"/>
      <c r="Y106" s="93" t="e">
        <f>30*G106</f>
        <v>#REF!</v>
      </c>
      <c r="AF106" s="120" t="e">
        <f t="shared" si="28"/>
        <v>#REF!</v>
      </c>
    </row>
    <row r="107" spans="1:32" x14ac:dyDescent="0.25">
      <c r="A107" s="1591" t="s">
        <v>200</v>
      </c>
      <c r="B107" s="1592"/>
      <c r="C107" s="1592"/>
      <c r="D107" s="1592"/>
      <c r="E107" s="1592"/>
      <c r="F107" s="1592"/>
      <c r="G107" s="1592"/>
      <c r="H107" s="1592"/>
      <c r="I107" s="1592"/>
      <c r="J107" s="1592"/>
      <c r="K107" s="1592"/>
      <c r="L107" s="1592"/>
      <c r="M107" s="1592"/>
      <c r="N107" s="1592"/>
      <c r="O107" s="1592"/>
      <c r="P107" s="1592"/>
      <c r="Q107" s="1592"/>
      <c r="R107" s="1592"/>
      <c r="S107" s="1592"/>
      <c r="T107" s="1592"/>
      <c r="U107" s="1592"/>
      <c r="V107" s="1592"/>
      <c r="W107" s="1592"/>
      <c r="X107" s="1593"/>
    </row>
    <row r="108" spans="1:32" x14ac:dyDescent="0.25">
      <c r="A108" s="1564" t="s">
        <v>201</v>
      </c>
      <c r="B108" s="1565"/>
      <c r="C108" s="1565"/>
      <c r="D108" s="1565"/>
      <c r="E108" s="1565"/>
      <c r="F108" s="1565"/>
      <c r="G108" s="1565"/>
      <c r="H108" s="1565"/>
      <c r="I108" s="1565"/>
      <c r="J108" s="1565"/>
      <c r="K108" s="1565"/>
      <c r="L108" s="1565"/>
      <c r="M108" s="1565"/>
      <c r="N108" s="1565"/>
      <c r="O108" s="1565"/>
      <c r="P108" s="1565"/>
      <c r="Q108" s="1565"/>
      <c r="R108" s="1565"/>
      <c r="S108" s="1565"/>
      <c r="T108" s="1565"/>
      <c r="U108" s="1565"/>
      <c r="V108" s="1565"/>
      <c r="W108" s="1565"/>
      <c r="X108" s="1566"/>
    </row>
    <row r="109" spans="1:32" x14ac:dyDescent="0.25">
      <c r="A109" s="762" t="s">
        <v>202</v>
      </c>
      <c r="B109" s="1003" t="s">
        <v>75</v>
      </c>
      <c r="C109" s="764"/>
      <c r="D109" s="764"/>
      <c r="E109" s="764"/>
      <c r="F109" s="764"/>
      <c r="G109" s="764"/>
      <c r="H109" s="764"/>
      <c r="I109" s="764"/>
      <c r="J109" s="764"/>
      <c r="K109" s="764"/>
      <c r="L109" s="764"/>
      <c r="M109" s="764"/>
      <c r="N109" s="764"/>
      <c r="O109" s="764"/>
      <c r="P109" s="764"/>
      <c r="Q109" s="764"/>
      <c r="R109" s="764"/>
      <c r="S109" s="764"/>
      <c r="T109" s="764"/>
      <c r="U109" s="764"/>
      <c r="V109" s="764"/>
      <c r="W109" s="764"/>
      <c r="X109" s="764"/>
    </row>
    <row r="110" spans="1:32" x14ac:dyDescent="0.25">
      <c r="A110" s="1906" t="s">
        <v>265</v>
      </c>
      <c r="B110" s="1004" t="s">
        <v>347</v>
      </c>
      <c r="C110" s="331"/>
      <c r="D110" s="765"/>
      <c r="E110" s="765"/>
      <c r="F110" s="333"/>
      <c r="G110" s="326"/>
      <c r="H110" s="766"/>
      <c r="I110" s="767"/>
      <c r="J110" s="768"/>
      <c r="K110" s="768"/>
      <c r="L110" s="768"/>
      <c r="M110" s="769"/>
      <c r="N110" s="335"/>
      <c r="O110" s="332"/>
      <c r="P110" s="333"/>
      <c r="Q110" s="335"/>
      <c r="R110" s="325"/>
      <c r="S110" s="325"/>
      <c r="T110" s="331"/>
      <c r="U110" s="332"/>
      <c r="V110" s="333"/>
      <c r="W110" s="335"/>
      <c r="X110" s="333"/>
      <c r="AD110" s="93">
        <f t="shared" ref="AD110:AD132" si="29">SUM(N110:S110)</f>
        <v>0</v>
      </c>
    </row>
    <row r="111" spans="1:32" x14ac:dyDescent="0.25">
      <c r="A111" s="1906"/>
      <c r="B111" s="1005" t="s">
        <v>348</v>
      </c>
      <c r="C111" s="325"/>
      <c r="D111" s="325"/>
      <c r="E111" s="325"/>
      <c r="F111" s="325"/>
      <c r="G111" s="365">
        <f>G112+G113</f>
        <v>3.5</v>
      </c>
      <c r="H111" s="766">
        <f>G111*30</f>
        <v>105</v>
      </c>
      <c r="I111" s="343"/>
      <c r="J111" s="343"/>
      <c r="K111" s="343"/>
      <c r="L111" s="343"/>
      <c r="M111" s="343"/>
      <c r="N111" s="325"/>
      <c r="O111" s="325"/>
      <c r="P111" s="325"/>
      <c r="Q111" s="325"/>
      <c r="R111" s="325"/>
      <c r="S111" s="325"/>
      <c r="T111" s="325"/>
      <c r="U111" s="325"/>
      <c r="V111" s="325"/>
      <c r="W111" s="325"/>
      <c r="X111" s="325"/>
      <c r="AD111" s="93">
        <f t="shared" si="29"/>
        <v>0</v>
      </c>
    </row>
    <row r="112" spans="1:32" x14ac:dyDescent="0.25">
      <c r="A112" s="1001"/>
      <c r="B112" s="995" t="s">
        <v>283</v>
      </c>
      <c r="C112" s="325"/>
      <c r="D112" s="325"/>
      <c r="E112" s="325"/>
      <c r="F112" s="325"/>
      <c r="G112" s="365">
        <f>'Семестровка уск'!D49</f>
        <v>3.5</v>
      </c>
      <c r="H112" s="766">
        <f t="shared" ref="H112:H113" si="30">G112*30</f>
        <v>105</v>
      </c>
      <c r="I112" s="343"/>
      <c r="J112" s="343"/>
      <c r="K112" s="343"/>
      <c r="L112" s="343"/>
      <c r="M112" s="343"/>
      <c r="N112" s="325"/>
      <c r="O112" s="325"/>
      <c r="P112" s="325"/>
      <c r="Q112" s="325"/>
      <c r="R112" s="325"/>
      <c r="S112" s="325"/>
      <c r="T112" s="325"/>
      <c r="U112" s="325"/>
      <c r="V112" s="325"/>
      <c r="W112" s="325"/>
      <c r="X112" s="325"/>
      <c r="AD112" s="93">
        <f t="shared" si="29"/>
        <v>0</v>
      </c>
    </row>
    <row r="113" spans="1:30" x14ac:dyDescent="0.25">
      <c r="A113" s="1001"/>
      <c r="B113" s="1006" t="s">
        <v>255</v>
      </c>
      <c r="C113" s="325"/>
      <c r="D113" s="325" t="s">
        <v>63</v>
      </c>
      <c r="E113" s="325"/>
      <c r="F113" s="325"/>
      <c r="G113" s="365">
        <f>'Семестровка уск'!E49</f>
        <v>0</v>
      </c>
      <c r="H113" s="766">
        <f t="shared" si="30"/>
        <v>0</v>
      </c>
      <c r="I113" s="343">
        <f>J113+K113+L113</f>
        <v>0</v>
      </c>
      <c r="J113" s="343">
        <f>'Семестровка уск'!H49</f>
        <v>0</v>
      </c>
      <c r="K113" s="343">
        <f>'Семестровка уск'!I49</f>
        <v>0</v>
      </c>
      <c r="L113" s="343">
        <f>'Семестровка уск'!J49</f>
        <v>0</v>
      </c>
      <c r="M113" s="343">
        <f>H113-I113</f>
        <v>0</v>
      </c>
      <c r="N113" s="325"/>
      <c r="O113" s="325">
        <f>'Семестровка уск'!L49</f>
        <v>0</v>
      </c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29"/>
        <v>0</v>
      </c>
    </row>
    <row r="114" spans="1:30" x14ac:dyDescent="0.25">
      <c r="A114" s="1907" t="s">
        <v>266</v>
      </c>
      <c r="B114" s="1004" t="s">
        <v>307</v>
      </c>
      <c r="C114" s="765"/>
      <c r="D114" s="765"/>
      <c r="E114" s="765"/>
      <c r="F114" s="765"/>
      <c r="G114" s="1002">
        <f>'Семестровка уск'!D50</f>
        <v>4</v>
      </c>
      <c r="H114" s="766">
        <f>G114*30</f>
        <v>120</v>
      </c>
      <c r="I114" s="768"/>
      <c r="J114" s="768"/>
      <c r="K114" s="768"/>
      <c r="L114" s="768"/>
      <c r="M114" s="768"/>
      <c r="N114" s="765"/>
      <c r="O114" s="765"/>
      <c r="P114" s="765"/>
      <c r="Q114" s="765"/>
      <c r="R114" s="765"/>
      <c r="S114" s="765"/>
      <c r="T114" s="765"/>
      <c r="U114" s="765"/>
      <c r="V114" s="765"/>
      <c r="W114" s="765"/>
      <c r="X114" s="765"/>
      <c r="AD114" s="93">
        <f t="shared" si="29"/>
        <v>0</v>
      </c>
    </row>
    <row r="115" spans="1:30" x14ac:dyDescent="0.25">
      <c r="A115" s="1908"/>
      <c r="B115" s="1004" t="s">
        <v>259</v>
      </c>
      <c r="C115" s="325"/>
      <c r="D115" s="325"/>
      <c r="E115" s="325"/>
      <c r="F115" s="325"/>
      <c r="G115" s="365"/>
      <c r="H115" s="343"/>
      <c r="I115" s="343"/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29"/>
        <v>0</v>
      </c>
    </row>
    <row r="116" spans="1:30" x14ac:dyDescent="0.25">
      <c r="A116" s="1903" t="s">
        <v>314</v>
      </c>
      <c r="B116" s="1026" t="s">
        <v>15</v>
      </c>
      <c r="C116" s="325"/>
      <c r="D116" s="325"/>
      <c r="E116" s="325"/>
      <c r="F116" s="325"/>
      <c r="G116" s="365">
        <f>G117+G118</f>
        <v>3</v>
      </c>
      <c r="H116" s="343">
        <f>G116*30</f>
        <v>90</v>
      </c>
      <c r="I116" s="343">
        <f>J116+K116+L116</f>
        <v>0</v>
      </c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29"/>
        <v>0</v>
      </c>
    </row>
    <row r="117" spans="1:30" x14ac:dyDescent="0.25">
      <c r="A117" s="1904"/>
      <c r="B117" s="1027" t="s">
        <v>283</v>
      </c>
      <c r="C117" s="325"/>
      <c r="D117" s="325"/>
      <c r="E117" s="325"/>
      <c r="F117" s="325"/>
      <c r="G117" s="365">
        <f>'Семестровка уск'!D11</f>
        <v>1</v>
      </c>
      <c r="H117" s="343">
        <f t="shared" ref="H117:H136" si="31">G117*30</f>
        <v>30</v>
      </c>
      <c r="I117" s="343"/>
      <c r="J117" s="343"/>
      <c r="K117" s="343"/>
      <c r="L117" s="343"/>
      <c r="M117" s="343"/>
      <c r="N117" s="325"/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29"/>
        <v>0</v>
      </c>
    </row>
    <row r="118" spans="1:30" x14ac:dyDescent="0.25">
      <c r="A118" s="1904"/>
      <c r="B118" s="1028" t="s">
        <v>255</v>
      </c>
      <c r="C118" s="325"/>
      <c r="D118" s="325">
        <v>1</v>
      </c>
      <c r="E118" s="325"/>
      <c r="F118" s="325"/>
      <c r="G118" s="365">
        <f>'Семестровка уск'!E11</f>
        <v>2</v>
      </c>
      <c r="H118" s="343">
        <f t="shared" si="31"/>
        <v>60</v>
      </c>
      <c r="I118" s="343">
        <f>J118+K118+L118</f>
        <v>30</v>
      </c>
      <c r="J118" s="343">
        <f>'Семестровка уск'!I11</f>
        <v>0</v>
      </c>
      <c r="K118" s="343"/>
      <c r="L118" s="343">
        <f>'Семестровка уск'!K11</f>
        <v>30</v>
      </c>
      <c r="M118" s="343">
        <f>H118-I118</f>
        <v>30</v>
      </c>
      <c r="N118" s="554">
        <v>2</v>
      </c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29"/>
        <v>2</v>
      </c>
    </row>
    <row r="119" spans="1:30" x14ac:dyDescent="0.25">
      <c r="A119" s="1904"/>
      <c r="B119" s="1026" t="s">
        <v>256</v>
      </c>
      <c r="C119" s="325"/>
      <c r="D119" s="325"/>
      <c r="E119" s="325"/>
      <c r="F119" s="325"/>
      <c r="G119" s="365">
        <f>G120+G121</f>
        <v>3</v>
      </c>
      <c r="H119" s="343">
        <f t="shared" si="31"/>
        <v>90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29"/>
        <v>0</v>
      </c>
    </row>
    <row r="120" spans="1:30" x14ac:dyDescent="0.25">
      <c r="A120" s="1904"/>
      <c r="B120" s="1027" t="s">
        <v>254</v>
      </c>
      <c r="C120" s="325"/>
      <c r="D120" s="325"/>
      <c r="E120" s="325"/>
      <c r="F120" s="325"/>
      <c r="G120" s="365">
        <f>G117</f>
        <v>1</v>
      </c>
      <c r="H120" s="343">
        <f t="shared" si="31"/>
        <v>30</v>
      </c>
      <c r="I120" s="343"/>
      <c r="J120" s="343"/>
      <c r="K120" s="343"/>
      <c r="L120" s="343"/>
      <c r="M120" s="343"/>
      <c r="N120" s="325"/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>
        <f t="shared" si="29"/>
        <v>0</v>
      </c>
    </row>
    <row r="121" spans="1:30" x14ac:dyDescent="0.25">
      <c r="A121" s="1905"/>
      <c r="B121" s="1028" t="s">
        <v>255</v>
      </c>
      <c r="C121" s="325"/>
      <c r="D121" s="325">
        <v>1</v>
      </c>
      <c r="E121" s="325"/>
      <c r="F121" s="325"/>
      <c r="G121" s="365">
        <f>G118</f>
        <v>2</v>
      </c>
      <c r="H121" s="343">
        <f t="shared" si="31"/>
        <v>60</v>
      </c>
      <c r="I121" s="343">
        <f>J121+K121+L121</f>
        <v>30</v>
      </c>
      <c r="J121" s="343">
        <v>15</v>
      </c>
      <c r="K121" s="343"/>
      <c r="L121" s="343">
        <v>15</v>
      </c>
      <c r="M121" s="343">
        <f>H121-I121</f>
        <v>30</v>
      </c>
      <c r="N121" s="325">
        <v>2</v>
      </c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/>
    </row>
    <row r="122" spans="1:30" x14ac:dyDescent="0.25">
      <c r="A122" s="1903" t="s">
        <v>315</v>
      </c>
      <c r="B122" s="1026" t="s">
        <v>15</v>
      </c>
      <c r="C122" s="325"/>
      <c r="D122" s="325"/>
      <c r="E122" s="325"/>
      <c r="F122" s="325"/>
      <c r="G122" s="365">
        <f>G123+G124</f>
        <v>4</v>
      </c>
      <c r="H122" s="343">
        <f t="shared" si="31"/>
        <v>120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29"/>
        <v>0</v>
      </c>
    </row>
    <row r="123" spans="1:30" x14ac:dyDescent="0.25">
      <c r="A123" s="1904"/>
      <c r="B123" s="1027" t="s">
        <v>283</v>
      </c>
      <c r="C123" s="325"/>
      <c r="D123" s="325"/>
      <c r="E123" s="325"/>
      <c r="F123" s="325"/>
      <c r="G123" s="365">
        <f>'Семестровка уск'!D47</f>
        <v>2</v>
      </c>
      <c r="H123" s="343">
        <f t="shared" si="31"/>
        <v>60</v>
      </c>
      <c r="I123" s="343"/>
      <c r="J123" s="343"/>
      <c r="K123" s="343"/>
      <c r="L123" s="343"/>
      <c r="M123" s="343"/>
      <c r="N123" s="325"/>
      <c r="O123" s="325"/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29"/>
        <v>0</v>
      </c>
    </row>
    <row r="124" spans="1:30" x14ac:dyDescent="0.25">
      <c r="A124" s="1904"/>
      <c r="B124" s="1028" t="s">
        <v>255</v>
      </c>
      <c r="C124" s="325"/>
      <c r="D124" s="325" t="s">
        <v>63</v>
      </c>
      <c r="E124" s="325"/>
      <c r="F124" s="325"/>
      <c r="G124" s="365">
        <f>'Семестровка уск'!E47</f>
        <v>2</v>
      </c>
      <c r="H124" s="343">
        <f t="shared" si="31"/>
        <v>60</v>
      </c>
      <c r="I124" s="343">
        <f>J124+K124+L124</f>
        <v>18</v>
      </c>
      <c r="J124" s="343"/>
      <c r="K124" s="343"/>
      <c r="L124" s="343">
        <f>'Семестровка уск'!J47</f>
        <v>18</v>
      </c>
      <c r="M124" s="343">
        <f>H124-I124</f>
        <v>42</v>
      </c>
      <c r="N124" s="325"/>
      <c r="O124" s="325">
        <v>2</v>
      </c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29"/>
        <v>2</v>
      </c>
    </row>
    <row r="125" spans="1:30" x14ac:dyDescent="0.25">
      <c r="A125" s="1904"/>
      <c r="B125" s="1026" t="s">
        <v>257</v>
      </c>
      <c r="C125" s="325"/>
      <c r="D125" s="325"/>
      <c r="E125" s="325"/>
      <c r="F125" s="325"/>
      <c r="G125" s="365">
        <f>G126+G127</f>
        <v>4</v>
      </c>
      <c r="H125" s="343">
        <f t="shared" si="31"/>
        <v>120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29"/>
        <v>0</v>
      </c>
    </row>
    <row r="126" spans="1:30" x14ac:dyDescent="0.25">
      <c r="A126" s="1904"/>
      <c r="B126" s="1027" t="s">
        <v>254</v>
      </c>
      <c r="C126" s="325"/>
      <c r="D126" s="325"/>
      <c r="E126" s="325"/>
      <c r="F126" s="325"/>
      <c r="G126" s="365">
        <f>G123</f>
        <v>2</v>
      </c>
      <c r="H126" s="343">
        <f t="shared" si="31"/>
        <v>60</v>
      </c>
      <c r="I126" s="343"/>
      <c r="J126" s="343"/>
      <c r="K126" s="343"/>
      <c r="L126" s="343"/>
      <c r="M126" s="343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5"/>
      <c r="AD126" s="93">
        <f t="shared" si="29"/>
        <v>0</v>
      </c>
    </row>
    <row r="127" spans="1:30" x14ac:dyDescent="0.25">
      <c r="A127" s="1905"/>
      <c r="B127" s="1028" t="s">
        <v>255</v>
      </c>
      <c r="C127" s="325"/>
      <c r="D127" s="325">
        <v>2</v>
      </c>
      <c r="E127" s="325"/>
      <c r="F127" s="325"/>
      <c r="G127" s="365">
        <f>G124</f>
        <v>2</v>
      </c>
      <c r="H127" s="343">
        <f t="shared" si="31"/>
        <v>60</v>
      </c>
      <c r="I127" s="343">
        <f>J127+K127+L127</f>
        <v>18</v>
      </c>
      <c r="J127" s="343">
        <v>9</v>
      </c>
      <c r="K127" s="343"/>
      <c r="L127" s="343">
        <v>9</v>
      </c>
      <c r="M127" s="343">
        <f>H127-I127</f>
        <v>42</v>
      </c>
      <c r="N127" s="325"/>
      <c r="O127" s="325">
        <v>2</v>
      </c>
      <c r="P127" s="325"/>
      <c r="Q127" s="325"/>
      <c r="R127" s="325"/>
      <c r="S127" s="325"/>
      <c r="T127" s="325"/>
      <c r="U127" s="325"/>
      <c r="V127" s="325"/>
      <c r="W127" s="325"/>
      <c r="X127" s="325"/>
      <c r="AD127" s="93"/>
    </row>
    <row r="128" spans="1:30" x14ac:dyDescent="0.25">
      <c r="A128" s="1903" t="s">
        <v>316</v>
      </c>
      <c r="B128" s="1026" t="s">
        <v>15</v>
      </c>
      <c r="C128" s="325"/>
      <c r="D128" s="325"/>
      <c r="E128" s="325"/>
      <c r="F128" s="325"/>
      <c r="G128" s="365">
        <f>G129+G130</f>
        <v>3</v>
      </c>
      <c r="H128" s="343">
        <f t="shared" si="31"/>
        <v>90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29"/>
        <v>0</v>
      </c>
    </row>
    <row r="129" spans="1:30" x14ac:dyDescent="0.25">
      <c r="A129" s="1904"/>
      <c r="B129" s="1027" t="s">
        <v>283</v>
      </c>
      <c r="C129" s="325"/>
      <c r="D129" s="325"/>
      <c r="E129" s="325"/>
      <c r="F129" s="325"/>
      <c r="G129" s="365">
        <f>'Семестровка уск'!D91</f>
        <v>1</v>
      </c>
      <c r="H129" s="343">
        <f t="shared" si="31"/>
        <v>30</v>
      </c>
      <c r="I129" s="343"/>
      <c r="J129" s="343"/>
      <c r="K129" s="343"/>
      <c r="L129" s="343"/>
      <c r="M129" s="343"/>
      <c r="N129" s="325"/>
      <c r="O129" s="325"/>
      <c r="P129" s="325"/>
      <c r="Q129" s="325"/>
      <c r="R129" s="325"/>
      <c r="S129" s="325"/>
      <c r="T129" s="325"/>
      <c r="U129" s="325"/>
      <c r="V129" s="325"/>
      <c r="W129" s="325"/>
      <c r="X129" s="325"/>
      <c r="AD129" s="93">
        <f t="shared" si="29"/>
        <v>0</v>
      </c>
    </row>
    <row r="130" spans="1:30" x14ac:dyDescent="0.25">
      <c r="A130" s="1904"/>
      <c r="B130" s="1028" t="s">
        <v>255</v>
      </c>
      <c r="C130" s="325"/>
      <c r="D130" s="325">
        <v>3</v>
      </c>
      <c r="E130" s="325"/>
      <c r="F130" s="325"/>
      <c r="G130" s="365">
        <f>'Семестровка уск'!E91</f>
        <v>2</v>
      </c>
      <c r="H130" s="343">
        <f t="shared" si="31"/>
        <v>60</v>
      </c>
      <c r="I130" s="343">
        <f>J130+K130+L130</f>
        <v>30</v>
      </c>
      <c r="J130" s="343"/>
      <c r="K130" s="343"/>
      <c r="L130" s="343">
        <f>'Семестровка уск'!J91</f>
        <v>30</v>
      </c>
      <c r="M130" s="343">
        <f>H130-I130</f>
        <v>30</v>
      </c>
      <c r="N130" s="325"/>
      <c r="O130" s="325"/>
      <c r="P130" s="325"/>
      <c r="Q130" s="325">
        <f>'Семестровка уск'!L91</f>
        <v>2</v>
      </c>
      <c r="R130" s="325"/>
      <c r="S130" s="325"/>
      <c r="T130" s="325"/>
      <c r="U130" s="325"/>
      <c r="V130" s="325"/>
      <c r="W130" s="325"/>
      <c r="X130" s="325"/>
      <c r="AD130" s="93">
        <f t="shared" si="29"/>
        <v>2</v>
      </c>
    </row>
    <row r="131" spans="1:30" x14ac:dyDescent="0.25">
      <c r="A131" s="1904"/>
      <c r="B131" s="1026" t="s">
        <v>267</v>
      </c>
      <c r="C131" s="325"/>
      <c r="D131" s="325"/>
      <c r="E131" s="325"/>
      <c r="F131" s="325"/>
      <c r="G131" s="365">
        <f>G128</f>
        <v>3</v>
      </c>
      <c r="H131" s="343">
        <f t="shared" si="31"/>
        <v>90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29"/>
        <v>0</v>
      </c>
    </row>
    <row r="132" spans="1:30" x14ac:dyDescent="0.25">
      <c r="A132" s="1904"/>
      <c r="B132" s="1027" t="s">
        <v>254</v>
      </c>
      <c r="C132" s="325"/>
      <c r="D132" s="325"/>
      <c r="E132" s="325"/>
      <c r="F132" s="325"/>
      <c r="G132" s="365">
        <f t="shared" ref="G132:G133" si="32">G129</f>
        <v>1</v>
      </c>
      <c r="H132" s="343">
        <f t="shared" si="31"/>
        <v>30</v>
      </c>
      <c r="I132" s="343"/>
      <c r="J132" s="343"/>
      <c r="K132" s="343"/>
      <c r="L132" s="343"/>
      <c r="M132" s="343"/>
      <c r="N132" s="325"/>
      <c r="O132" s="325"/>
      <c r="P132" s="325"/>
      <c r="Q132" s="325"/>
      <c r="R132" s="325"/>
      <c r="S132" s="325"/>
      <c r="T132" s="325"/>
      <c r="U132" s="325"/>
      <c r="V132" s="325"/>
      <c r="W132" s="325"/>
      <c r="X132" s="325"/>
      <c r="AD132" s="93">
        <f t="shared" si="29"/>
        <v>0</v>
      </c>
    </row>
    <row r="133" spans="1:30" x14ac:dyDescent="0.25">
      <c r="A133" s="1905"/>
      <c r="B133" s="1028" t="s">
        <v>255</v>
      </c>
      <c r="C133" s="325"/>
      <c r="D133" s="325">
        <v>3</v>
      </c>
      <c r="E133" s="325"/>
      <c r="F133" s="325"/>
      <c r="G133" s="365">
        <f t="shared" si="32"/>
        <v>2</v>
      </c>
      <c r="H133" s="343">
        <f t="shared" si="31"/>
        <v>60</v>
      </c>
      <c r="I133" s="343">
        <f>J133+K133+L133</f>
        <v>30</v>
      </c>
      <c r="J133" s="343">
        <v>15</v>
      </c>
      <c r="K133" s="343"/>
      <c r="L133" s="343">
        <v>15</v>
      </c>
      <c r="M133" s="343">
        <f>H133-I133</f>
        <v>30</v>
      </c>
      <c r="N133" s="325"/>
      <c r="O133" s="325"/>
      <c r="P133" s="325"/>
      <c r="Q133" s="325">
        <v>2</v>
      </c>
      <c r="R133" s="325"/>
      <c r="S133" s="325"/>
      <c r="T133" s="325"/>
      <c r="U133" s="325"/>
      <c r="V133" s="325"/>
      <c r="W133" s="325"/>
      <c r="X133" s="325"/>
      <c r="AD133" s="93"/>
    </row>
    <row r="134" spans="1:30" x14ac:dyDescent="0.25">
      <c r="A134" s="1909" t="s">
        <v>317</v>
      </c>
      <c r="B134" s="1910"/>
      <c r="C134" s="1910"/>
      <c r="D134" s="1910"/>
      <c r="E134" s="1910"/>
      <c r="F134" s="1911"/>
      <c r="G134" s="365">
        <f>SUMIF(B109:B133,"*_*",G109:G133)</f>
        <v>11.5</v>
      </c>
      <c r="H134" s="343">
        <f t="shared" si="31"/>
        <v>345</v>
      </c>
      <c r="I134" s="343"/>
      <c r="J134" s="343"/>
      <c r="K134" s="343"/>
      <c r="L134" s="343"/>
      <c r="M134" s="343"/>
      <c r="N134" s="325"/>
      <c r="O134" s="325"/>
      <c r="P134" s="325"/>
      <c r="Q134" s="325"/>
      <c r="R134" s="325"/>
      <c r="S134" s="325"/>
      <c r="T134" s="325"/>
      <c r="U134" s="325"/>
      <c r="V134" s="325"/>
      <c r="W134" s="325"/>
      <c r="X134" s="325"/>
    </row>
    <row r="135" spans="1:30" x14ac:dyDescent="0.25">
      <c r="A135" s="1909" t="s">
        <v>281</v>
      </c>
      <c r="B135" s="1910"/>
      <c r="C135" s="1910"/>
      <c r="D135" s="1910"/>
      <c r="E135" s="1910"/>
      <c r="F135" s="1911"/>
      <c r="G135" s="365">
        <f>SUMIF($AD109:$AD133,"&gt;0",G109:G133)</f>
        <v>6</v>
      </c>
      <c r="H135" s="365">
        <f>SUMIF($AD109:$AD133,"&gt;0",H109:H133)</f>
        <v>180</v>
      </c>
      <c r="I135" s="365">
        <f t="shared" ref="I135:Q135" si="33">SUMIF($AD109:$AD133,"&gt;0",I109:I133)</f>
        <v>78</v>
      </c>
      <c r="J135" s="365">
        <f t="shared" si="33"/>
        <v>0</v>
      </c>
      <c r="K135" s="365">
        <f t="shared" si="33"/>
        <v>0</v>
      </c>
      <c r="L135" s="365">
        <f t="shared" si="33"/>
        <v>78</v>
      </c>
      <c r="M135" s="365">
        <f t="shared" si="33"/>
        <v>102</v>
      </c>
      <c r="N135" s="365">
        <f t="shared" si="33"/>
        <v>2</v>
      </c>
      <c r="O135" s="365">
        <f t="shared" si="33"/>
        <v>2</v>
      </c>
      <c r="P135" s="365">
        <f t="shared" si="33"/>
        <v>0</v>
      </c>
      <c r="Q135" s="365">
        <f t="shared" si="33"/>
        <v>2</v>
      </c>
      <c r="R135" s="325"/>
      <c r="S135" s="325"/>
      <c r="T135" s="325"/>
      <c r="U135" s="325"/>
      <c r="V135" s="325"/>
      <c r="W135" s="325"/>
      <c r="X135" s="325"/>
    </row>
    <row r="136" spans="1:30" ht="16.5" thickBot="1" x14ac:dyDescent="0.3">
      <c r="A136" s="1912" t="s">
        <v>205</v>
      </c>
      <c r="B136" s="1912"/>
      <c r="C136" s="1912"/>
      <c r="D136" s="1912"/>
      <c r="E136" s="1912"/>
      <c r="F136" s="1912"/>
      <c r="G136" s="772">
        <f>G134+G135</f>
        <v>17.5</v>
      </c>
      <c r="H136" s="343">
        <f t="shared" si="31"/>
        <v>525</v>
      </c>
      <c r="I136" s="773"/>
      <c r="J136" s="773"/>
      <c r="K136" s="773"/>
      <c r="L136" s="773"/>
      <c r="M136" s="773"/>
      <c r="N136" s="773"/>
      <c r="O136" s="773"/>
      <c r="P136" s="773"/>
      <c r="Q136" s="773"/>
      <c r="R136" s="773"/>
      <c r="S136" s="773"/>
      <c r="T136" s="773"/>
      <c r="U136" s="773"/>
      <c r="V136" s="773"/>
      <c r="W136" s="773"/>
      <c r="X136" s="773"/>
      <c r="Y136" s="323">
        <f t="shared" ref="Y136:AC136" si="34">SUM(Y110:Y111)</f>
        <v>0</v>
      </c>
      <c r="Z136" s="322">
        <f t="shared" si="34"/>
        <v>0</v>
      </c>
      <c r="AA136" s="322">
        <f t="shared" si="34"/>
        <v>0</v>
      </c>
      <c r="AB136" s="322">
        <f t="shared" si="34"/>
        <v>0</v>
      </c>
      <c r="AC136" s="322">
        <f t="shared" si="34"/>
        <v>0</v>
      </c>
    </row>
    <row r="137" spans="1:30" ht="16.5" thickBot="1" x14ac:dyDescent="0.3">
      <c r="A137" s="1873" t="s">
        <v>206</v>
      </c>
      <c r="B137" s="1913"/>
      <c r="C137" s="1913"/>
      <c r="D137" s="1913"/>
      <c r="E137" s="1913"/>
      <c r="F137" s="1913"/>
      <c r="G137" s="1913"/>
      <c r="H137" s="1913"/>
      <c r="I137" s="1874"/>
      <c r="J137" s="1874"/>
      <c r="K137" s="1874"/>
      <c r="L137" s="1874"/>
      <c r="M137" s="1874"/>
      <c r="N137" s="1913"/>
      <c r="O137" s="1913"/>
      <c r="P137" s="1913"/>
      <c r="Q137" s="1913"/>
      <c r="R137" s="1874"/>
      <c r="S137" s="1874"/>
      <c r="T137" s="1913"/>
      <c r="U137" s="1913"/>
      <c r="V137" s="1913"/>
      <c r="W137" s="1913"/>
      <c r="X137" s="1914"/>
    </row>
    <row r="138" spans="1:30" x14ac:dyDescent="0.25">
      <c r="A138" s="1915" t="s">
        <v>207</v>
      </c>
      <c r="B138" s="1033" t="s">
        <v>361</v>
      </c>
      <c r="C138" s="325"/>
      <c r="D138" s="325"/>
      <c r="E138" s="325"/>
      <c r="F138" s="325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21"/>
      <c r="R138" s="325"/>
      <c r="S138" s="325"/>
      <c r="T138" s="331"/>
      <c r="U138" s="332"/>
      <c r="V138" s="333"/>
      <c r="W138" s="335"/>
      <c r="X138" s="333"/>
      <c r="AD138" s="93">
        <f t="shared" ref="AD138:AD173" si="35">SUM(N138:S138)</f>
        <v>0</v>
      </c>
    </row>
    <row r="139" spans="1:30" ht="16.5" customHeight="1" x14ac:dyDescent="0.25">
      <c r="A139" s="1598"/>
      <c r="B139" s="582" t="s">
        <v>362</v>
      </c>
      <c r="C139" s="337"/>
      <c r="D139" s="220"/>
      <c r="E139" s="338"/>
      <c r="F139" s="339"/>
      <c r="G139" s="340">
        <f>G140+G141</f>
        <v>6</v>
      </c>
      <c r="H139" s="350">
        <f>G139*30</f>
        <v>180</v>
      </c>
      <c r="I139" s="351"/>
      <c r="J139" s="352"/>
      <c r="K139" s="353"/>
      <c r="L139" s="353"/>
      <c r="M139" s="354"/>
      <c r="N139" s="226"/>
      <c r="O139" s="224"/>
      <c r="P139" s="225"/>
      <c r="Q139" s="359"/>
      <c r="R139" s="325"/>
      <c r="S139" s="325"/>
      <c r="T139" s="345"/>
      <c r="U139" s="346"/>
      <c r="V139" s="347"/>
      <c r="W139" s="348"/>
      <c r="X139" s="347"/>
      <c r="AD139" s="93">
        <f t="shared" si="35"/>
        <v>0</v>
      </c>
    </row>
    <row r="140" spans="1:30" ht="16.5" customHeight="1" x14ac:dyDescent="0.25">
      <c r="A140" s="1598"/>
      <c r="B140" s="1027" t="s">
        <v>283</v>
      </c>
      <c r="C140" s="337"/>
      <c r="D140" s="220"/>
      <c r="E140" s="338"/>
      <c r="F140" s="339"/>
      <c r="G140" s="340">
        <f>'Семестровка уск'!D94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35"/>
        <v>0</v>
      </c>
    </row>
    <row r="141" spans="1:30" ht="16.5" customHeight="1" x14ac:dyDescent="0.25">
      <c r="A141" s="1598"/>
      <c r="B141" s="1028" t="s">
        <v>255</v>
      </c>
      <c r="C141" s="337"/>
      <c r="D141" s="220" t="s">
        <v>171</v>
      </c>
      <c r="E141" s="338"/>
      <c r="F141" s="339"/>
      <c r="G141" s="340">
        <f>'Семестровка уск'!E94</f>
        <v>4</v>
      </c>
      <c r="H141" s="350">
        <f>G141*30</f>
        <v>120</v>
      </c>
      <c r="I141" s="351">
        <f>J141+L141+K141</f>
        <v>45</v>
      </c>
      <c r="J141" s="352">
        <f>'Семестровка уск'!H94</f>
        <v>30</v>
      </c>
      <c r="K141" s="352"/>
      <c r="L141" s="352">
        <f>'Семестровка уск'!J94</f>
        <v>15</v>
      </c>
      <c r="M141" s="354">
        <f>H141-I141</f>
        <v>75</v>
      </c>
      <c r="N141" s="226"/>
      <c r="O141" s="224"/>
      <c r="P141" s="225"/>
      <c r="Q141" s="359">
        <f>'Семестровка уск'!L94</f>
        <v>3</v>
      </c>
      <c r="R141" s="325"/>
      <c r="S141" s="325"/>
      <c r="T141" s="345"/>
      <c r="U141" s="346"/>
      <c r="V141" s="347"/>
      <c r="W141" s="348"/>
      <c r="X141" s="347"/>
      <c r="AD141" s="93">
        <f t="shared" si="35"/>
        <v>3</v>
      </c>
    </row>
    <row r="142" spans="1:30" x14ac:dyDescent="0.25">
      <c r="A142" s="1597" t="s">
        <v>210</v>
      </c>
      <c r="B142" s="602" t="s">
        <v>357</v>
      </c>
      <c r="C142" s="337"/>
      <c r="D142" s="605"/>
      <c r="E142" s="338"/>
      <c r="F142" s="339"/>
      <c r="G142" s="340"/>
      <c r="H142" s="350"/>
      <c r="I142" s="351"/>
      <c r="J142" s="352"/>
      <c r="K142" s="353"/>
      <c r="L142" s="353"/>
      <c r="M142" s="354"/>
      <c r="N142" s="226"/>
      <c r="O142" s="224"/>
      <c r="P142" s="225"/>
      <c r="Q142" s="622"/>
      <c r="R142" s="618"/>
      <c r="S142" s="618"/>
      <c r="T142" s="226"/>
      <c r="U142" s="224"/>
      <c r="V142" s="225"/>
      <c r="W142" s="223"/>
      <c r="X142" s="347"/>
      <c r="AD142" s="93">
        <f t="shared" si="35"/>
        <v>0</v>
      </c>
    </row>
    <row r="143" spans="1:30" x14ac:dyDescent="0.25">
      <c r="A143" s="1598"/>
      <c r="B143" s="582" t="s">
        <v>358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4"/>
      <c r="N143" s="226"/>
      <c r="O143" s="224"/>
      <c r="P143" s="225"/>
      <c r="Q143" s="622"/>
      <c r="R143" s="618"/>
      <c r="S143" s="618"/>
      <c r="T143" s="226"/>
      <c r="U143" s="224"/>
      <c r="V143" s="225"/>
      <c r="W143" s="223"/>
      <c r="X143" s="347"/>
      <c r="AD143" s="93">
        <f t="shared" si="35"/>
        <v>0</v>
      </c>
    </row>
    <row r="144" spans="1:30" x14ac:dyDescent="0.25">
      <c r="A144" s="1598"/>
      <c r="B144" s="1027" t="s">
        <v>283</v>
      </c>
      <c r="C144" s="337"/>
      <c r="D144" s="220"/>
      <c r="E144" s="338"/>
      <c r="F144" s="339"/>
      <c r="G144" s="340">
        <f>'Семестровка уск'!D70</f>
        <v>0.5</v>
      </c>
      <c r="H144" s="350">
        <f>G144*30</f>
        <v>15</v>
      </c>
      <c r="I144" s="351"/>
      <c r="J144" s="352"/>
      <c r="K144" s="353"/>
      <c r="L144" s="353"/>
      <c r="M144" s="354"/>
      <c r="N144" s="226"/>
      <c r="O144" s="224"/>
      <c r="P144" s="225"/>
      <c r="Q144" s="622"/>
      <c r="R144" s="618"/>
      <c r="S144" s="618"/>
      <c r="T144" s="226"/>
      <c r="U144" s="224"/>
      <c r="V144" s="225"/>
      <c r="W144" s="223"/>
      <c r="X144" s="347"/>
      <c r="AD144" s="93">
        <f t="shared" si="35"/>
        <v>0</v>
      </c>
    </row>
    <row r="145" spans="1:30" x14ac:dyDescent="0.25">
      <c r="A145" s="1599"/>
      <c r="B145" s="1028" t="s">
        <v>255</v>
      </c>
      <c r="C145" s="337"/>
      <c r="D145" s="220" t="s">
        <v>261</v>
      </c>
      <c r="E145" s="338"/>
      <c r="F145" s="339"/>
      <c r="G145" s="340">
        <f>'Семестровка уск'!E70</f>
        <v>4.5</v>
      </c>
      <c r="H145" s="350">
        <f>G145*30</f>
        <v>135</v>
      </c>
      <c r="I145" s="351">
        <f>J145+L145+K145</f>
        <v>45</v>
      </c>
      <c r="J145" s="352">
        <f>'Семестровка уск'!H70</f>
        <v>27</v>
      </c>
      <c r="K145" s="352"/>
      <c r="L145" s="352">
        <f>'Семестровка уск'!J70</f>
        <v>18</v>
      </c>
      <c r="M145" s="354">
        <f>H145-I145</f>
        <v>90</v>
      </c>
      <c r="N145" s="226"/>
      <c r="O145" s="224"/>
      <c r="P145" s="225">
        <f>'Семестровка уск'!L70</f>
        <v>5</v>
      </c>
      <c r="Q145" s="623"/>
      <c r="R145" s="625"/>
      <c r="S145" s="618"/>
      <c r="T145" s="226"/>
      <c r="U145" s="224"/>
      <c r="V145" s="225"/>
      <c r="W145" s="223"/>
      <c r="X145" s="347"/>
      <c r="AD145" s="93">
        <f t="shared" si="35"/>
        <v>5</v>
      </c>
    </row>
    <row r="146" spans="1:30" x14ac:dyDescent="0.25">
      <c r="A146" s="1597" t="s">
        <v>213</v>
      </c>
      <c r="B146" s="1034" t="s">
        <v>365</v>
      </c>
      <c r="C146" s="352"/>
      <c r="D146" s="774"/>
      <c r="E146" s="774"/>
      <c r="F146" s="775"/>
      <c r="G146" s="775"/>
      <c r="H146" s="775"/>
      <c r="I146" s="605"/>
      <c r="J146" s="605"/>
      <c r="K146" s="605"/>
      <c r="L146" s="605"/>
      <c r="M146" s="605"/>
      <c r="N146" s="605"/>
      <c r="O146" s="605"/>
      <c r="P146" s="605"/>
      <c r="Q146" s="605"/>
      <c r="R146" s="605"/>
      <c r="S146" s="618"/>
      <c r="T146" s="226"/>
      <c r="U146" s="224"/>
      <c r="V146" s="225"/>
      <c r="W146" s="223"/>
      <c r="X146" s="347"/>
      <c r="AD146" s="93">
        <f t="shared" si="35"/>
        <v>0</v>
      </c>
    </row>
    <row r="147" spans="1:30" ht="31.5" x14ac:dyDescent="0.25">
      <c r="A147" s="1598"/>
      <c r="B147" s="602" t="s">
        <v>366</v>
      </c>
      <c r="C147" s="337"/>
      <c r="D147" s="152"/>
      <c r="E147" s="338"/>
      <c r="F147" s="339"/>
      <c r="G147" s="340">
        <f>G148+G149</f>
        <v>4</v>
      </c>
      <c r="H147" s="350">
        <f>G147*30</f>
        <v>120</v>
      </c>
      <c r="I147" s="351"/>
      <c r="J147" s="352"/>
      <c r="K147" s="353"/>
      <c r="L147" s="353"/>
      <c r="M147" s="358"/>
      <c r="N147" s="226"/>
      <c r="O147" s="224"/>
      <c r="P147" s="357"/>
      <c r="Q147" s="622"/>
      <c r="R147" s="618"/>
      <c r="S147" s="618"/>
      <c r="T147" s="226"/>
      <c r="U147" s="224"/>
      <c r="V147" s="225"/>
      <c r="W147" s="223"/>
      <c r="X147" s="347"/>
      <c r="AD147" s="93">
        <f t="shared" si="35"/>
        <v>0</v>
      </c>
    </row>
    <row r="148" spans="1:30" x14ac:dyDescent="0.25">
      <c r="A148" s="1598"/>
      <c r="B148" s="1027" t="s">
        <v>283</v>
      </c>
      <c r="C148" s="337"/>
      <c r="D148" s="220"/>
      <c r="E148" s="338"/>
      <c r="F148" s="339"/>
      <c r="G148" s="340">
        <f>'Семестровка уск'!D96</f>
        <v>0</v>
      </c>
      <c r="H148" s="350">
        <f>G148*30</f>
        <v>0</v>
      </c>
      <c r="I148" s="351"/>
      <c r="J148" s="352"/>
      <c r="K148" s="353"/>
      <c r="L148" s="353"/>
      <c r="M148" s="358"/>
      <c r="N148" s="226"/>
      <c r="O148" s="224"/>
      <c r="P148" s="357"/>
      <c r="Q148" s="622"/>
      <c r="R148" s="618"/>
      <c r="S148" s="618"/>
      <c r="T148" s="226"/>
      <c r="U148" s="224"/>
      <c r="V148" s="225"/>
      <c r="W148" s="223"/>
      <c r="X148" s="347"/>
      <c r="AD148" s="93">
        <f t="shared" si="35"/>
        <v>0</v>
      </c>
    </row>
    <row r="149" spans="1:30" x14ac:dyDescent="0.25">
      <c r="A149" s="1599"/>
      <c r="B149" s="1028" t="s">
        <v>255</v>
      </c>
      <c r="C149" s="337"/>
      <c r="D149" s="220" t="s">
        <v>171</v>
      </c>
      <c r="E149" s="338"/>
      <c r="F149" s="339"/>
      <c r="G149" s="340">
        <f>'Семестровка уск'!E96</f>
        <v>4</v>
      </c>
      <c r="H149" s="350">
        <f>G149*30</f>
        <v>120</v>
      </c>
      <c r="I149" s="351">
        <f>J149+L149+K149</f>
        <v>60</v>
      </c>
      <c r="J149" s="352">
        <f>'Семестровка уск'!H96</f>
        <v>30</v>
      </c>
      <c r="K149" s="352"/>
      <c r="L149" s="352">
        <f>'Семестровка уск'!J96</f>
        <v>30</v>
      </c>
      <c r="M149" s="354">
        <f>H149-I149</f>
        <v>60</v>
      </c>
      <c r="N149" s="226"/>
      <c r="O149" s="224"/>
      <c r="P149" s="357"/>
      <c r="Q149" s="623">
        <f>'Семестровка уск'!L96</f>
        <v>4</v>
      </c>
      <c r="R149" s="625"/>
      <c r="S149" s="618"/>
      <c r="T149" s="226"/>
      <c r="U149" s="224"/>
      <c r="V149" s="225"/>
      <c r="W149" s="223"/>
      <c r="X149" s="347"/>
      <c r="AD149" s="93">
        <f t="shared" si="35"/>
        <v>4</v>
      </c>
    </row>
    <row r="150" spans="1:30" x14ac:dyDescent="0.25">
      <c r="A150" s="1597" t="s">
        <v>217</v>
      </c>
      <c r="B150" s="602" t="s">
        <v>371</v>
      </c>
      <c r="C150" s="337"/>
      <c r="D150" s="220"/>
      <c r="E150" s="220"/>
      <c r="F150" s="220"/>
      <c r="G150" s="605"/>
      <c r="H150" s="605"/>
      <c r="I150" s="605"/>
      <c r="J150" s="605"/>
      <c r="K150" s="605"/>
      <c r="L150" s="605"/>
      <c r="M150" s="605"/>
      <c r="N150" s="605"/>
      <c r="O150" s="605"/>
      <c r="P150" s="605"/>
      <c r="Q150" s="605"/>
      <c r="R150" s="618"/>
      <c r="S150" s="618"/>
      <c r="T150" s="618"/>
      <c r="U150" s="224"/>
      <c r="V150" s="225"/>
      <c r="W150" s="223"/>
      <c r="X150" s="347"/>
      <c r="AD150" s="93">
        <f t="shared" si="35"/>
        <v>0</v>
      </c>
    </row>
    <row r="151" spans="1:30" x14ac:dyDescent="0.25">
      <c r="A151" s="1598"/>
      <c r="B151" s="602" t="s">
        <v>372</v>
      </c>
      <c r="C151" s="337"/>
      <c r="D151" s="220"/>
      <c r="E151" s="338"/>
      <c r="F151" s="338"/>
      <c r="G151" s="340">
        <f>G152+G153</f>
        <v>6</v>
      </c>
      <c r="H151" s="325">
        <f>G151*30</f>
        <v>180</v>
      </c>
      <c r="I151" s="342"/>
      <c r="J151" s="343"/>
      <c r="K151" s="343"/>
      <c r="L151" s="343"/>
      <c r="M151" s="360"/>
      <c r="N151" s="226"/>
      <c r="O151" s="224"/>
      <c r="P151" s="357"/>
      <c r="Q151" s="622"/>
      <c r="R151" s="618"/>
      <c r="S151" s="618"/>
      <c r="T151" s="226"/>
      <c r="U151" s="224"/>
      <c r="V151" s="225"/>
      <c r="W151" s="223"/>
      <c r="X151" s="347"/>
      <c r="AD151" s="93">
        <f t="shared" si="35"/>
        <v>0</v>
      </c>
    </row>
    <row r="152" spans="1:30" x14ac:dyDescent="0.25">
      <c r="A152" s="1598"/>
      <c r="B152" s="1027" t="s">
        <v>283</v>
      </c>
      <c r="C152" s="352"/>
      <c r="D152" s="220"/>
      <c r="E152" s="220"/>
      <c r="F152" s="220"/>
      <c r="G152" s="365">
        <f>'Семестровка уск'!D99</f>
        <v>3</v>
      </c>
      <c r="H152" s="325">
        <f>G152*30</f>
        <v>90</v>
      </c>
      <c r="I152" s="343"/>
      <c r="J152" s="343"/>
      <c r="K152" s="343"/>
      <c r="L152" s="343"/>
      <c r="M152" s="640"/>
      <c r="N152" s="618"/>
      <c r="O152" s="618"/>
      <c r="P152" s="618"/>
      <c r="Q152" s="618"/>
      <c r="R152" s="618"/>
      <c r="S152" s="618"/>
      <c r="T152" s="226"/>
      <c r="U152" s="224"/>
      <c r="V152" s="225"/>
      <c r="W152" s="223"/>
      <c r="X152" s="347"/>
      <c r="AD152" s="93">
        <f t="shared" si="35"/>
        <v>0</v>
      </c>
    </row>
    <row r="153" spans="1:30" x14ac:dyDescent="0.25">
      <c r="A153" s="1599"/>
      <c r="B153" s="1028" t="s">
        <v>255</v>
      </c>
      <c r="C153" s="352">
        <v>4</v>
      </c>
      <c r="D153" s="220"/>
      <c r="E153" s="220"/>
      <c r="F153" s="220"/>
      <c r="G153" s="365">
        <f>'Семестровка уск'!E99</f>
        <v>3</v>
      </c>
      <c r="H153" s="325">
        <f>G153*30</f>
        <v>90</v>
      </c>
      <c r="I153" s="640">
        <f>J153+L153+K153</f>
        <v>45</v>
      </c>
      <c r="J153" s="352">
        <f>'Семестровка уск'!H99</f>
        <v>30</v>
      </c>
      <c r="K153" s="352"/>
      <c r="L153" s="352">
        <f>'Семестровка уск'!J99</f>
        <v>15</v>
      </c>
      <c r="M153" s="641">
        <f>H153-I153</f>
        <v>45</v>
      </c>
      <c r="N153" s="618"/>
      <c r="O153" s="618"/>
      <c r="P153" s="618"/>
      <c r="Q153" s="618">
        <f>'Семестровка уск'!L99</f>
        <v>3</v>
      </c>
      <c r="R153" s="618"/>
      <c r="S153" s="618"/>
      <c r="T153" s="226"/>
      <c r="U153" s="224"/>
      <c r="V153" s="225"/>
      <c r="W153" s="223"/>
      <c r="X153" s="347"/>
      <c r="AD153" s="93">
        <f t="shared" si="35"/>
        <v>3</v>
      </c>
    </row>
    <row r="154" spans="1:30" x14ac:dyDescent="0.25">
      <c r="A154" s="1916" t="s">
        <v>221</v>
      </c>
      <c r="B154" s="1027" t="s">
        <v>375</v>
      </c>
      <c r="C154" s="337"/>
      <c r="D154" s="220"/>
      <c r="E154" s="338"/>
      <c r="F154" s="339"/>
      <c r="G154" s="340" t="e">
        <f>'Семестровка уск'!#REF!</f>
        <v>#REF!</v>
      </c>
      <c r="H154" s="359"/>
      <c r="I154" s="351"/>
      <c r="J154" s="352"/>
      <c r="K154" s="353"/>
      <c r="L154" s="353"/>
      <c r="M154" s="354"/>
      <c r="N154" s="226"/>
      <c r="O154" s="224"/>
      <c r="P154" s="357"/>
      <c r="Q154" s="622"/>
      <c r="R154" s="618"/>
      <c r="S154" s="618"/>
      <c r="T154" s="226"/>
      <c r="U154" s="224"/>
      <c r="V154" s="225"/>
      <c r="W154" s="223"/>
      <c r="X154" s="225"/>
      <c r="AD154" s="93">
        <f t="shared" si="35"/>
        <v>0</v>
      </c>
    </row>
    <row r="155" spans="1:30" x14ac:dyDescent="0.25">
      <c r="A155" s="1917"/>
      <c r="B155" s="1028" t="s">
        <v>376</v>
      </c>
      <c r="C155" s="337">
        <v>4</v>
      </c>
      <c r="D155" s="220"/>
      <c r="E155" s="338"/>
      <c r="F155" s="339"/>
      <c r="G155" s="340" t="e">
        <f>'Семестровка уск'!#REF!</f>
        <v>#REF!</v>
      </c>
      <c r="H155" s="359" t="e">
        <f>G155*30</f>
        <v>#REF!</v>
      </c>
      <c r="I155" s="351" t="e">
        <f>J155+L155</f>
        <v>#REF!</v>
      </c>
      <c r="J155" s="352" t="e">
        <f>'Семестровка уск'!#REF!</f>
        <v>#REF!</v>
      </c>
      <c r="K155" s="352"/>
      <c r="L155" s="352" t="e">
        <f>'Семестровка уск'!#REF!</f>
        <v>#REF!</v>
      </c>
      <c r="M155" s="354" t="e">
        <f>H155-I155</f>
        <v>#REF!</v>
      </c>
      <c r="N155" s="226"/>
      <c r="O155" s="224"/>
      <c r="P155" s="357"/>
      <c r="Q155" s="622" t="e">
        <f>'Семестровка уск'!#REF!</f>
        <v>#REF!</v>
      </c>
      <c r="R155" s="618"/>
      <c r="S155" s="618"/>
      <c r="T155" s="226"/>
      <c r="U155" s="224"/>
      <c r="V155" s="225"/>
      <c r="W155" s="223"/>
      <c r="X155" s="225"/>
      <c r="AD155" s="93" t="e">
        <f t="shared" si="35"/>
        <v>#REF!</v>
      </c>
    </row>
    <row r="156" spans="1:30" x14ac:dyDescent="0.25">
      <c r="A156" s="1597" t="s">
        <v>224</v>
      </c>
      <c r="B156" s="602" t="s">
        <v>380</v>
      </c>
      <c r="C156" s="337"/>
      <c r="D156" s="353"/>
      <c r="E156" s="339"/>
      <c r="F156" s="338"/>
      <c r="G156" s="340"/>
      <c r="H156" s="350"/>
      <c r="I156" s="351"/>
      <c r="J156" s="352"/>
      <c r="K156" s="353"/>
      <c r="L156" s="353"/>
      <c r="M156" s="354"/>
      <c r="N156" s="226"/>
      <c r="O156" s="224"/>
      <c r="P156" s="357"/>
      <c r="Q156" s="622"/>
      <c r="R156" s="618"/>
      <c r="S156" s="618"/>
      <c r="T156" s="226"/>
      <c r="U156" s="224"/>
      <c r="V156" s="225"/>
      <c r="W156" s="223"/>
      <c r="X156" s="225"/>
      <c r="AD156" s="93">
        <f t="shared" si="35"/>
        <v>0</v>
      </c>
    </row>
    <row r="157" spans="1:30" x14ac:dyDescent="0.25">
      <c r="A157" s="1598"/>
      <c r="B157" s="602" t="s">
        <v>381</v>
      </c>
      <c r="C157" s="337"/>
      <c r="D157" s="353"/>
      <c r="E157" s="339"/>
      <c r="F157" s="338"/>
      <c r="G157" s="340" t="e">
        <f>G158+G159</f>
        <v>#REF!</v>
      </c>
      <c r="H157" s="350" t="e">
        <f t="shared" ref="H157:H159" si="36">G157*30</f>
        <v>#REF!</v>
      </c>
      <c r="I157" s="364"/>
      <c r="J157" s="365"/>
      <c r="K157" s="365"/>
      <c r="L157" s="365"/>
      <c r="M157" s="360"/>
      <c r="N157" s="226"/>
      <c r="O157" s="224"/>
      <c r="P157" s="357"/>
      <c r="Q157" s="622"/>
      <c r="R157" s="618"/>
      <c r="S157" s="618"/>
      <c r="T157" s="226"/>
      <c r="U157" s="224"/>
      <c r="V157" s="225"/>
      <c r="W157" s="223"/>
      <c r="X157" s="225"/>
      <c r="AD157" s="93">
        <f t="shared" si="35"/>
        <v>0</v>
      </c>
    </row>
    <row r="158" spans="1:30" x14ac:dyDescent="0.25">
      <c r="A158" s="1598"/>
      <c r="B158" s="1027" t="s">
        <v>283</v>
      </c>
      <c r="C158" s="337"/>
      <c r="D158" s="353"/>
      <c r="E158" s="339"/>
      <c r="F158" s="338"/>
      <c r="G158" s="340" t="e">
        <f>'Семестровка уск'!#REF!</f>
        <v>#REF!</v>
      </c>
      <c r="H158" s="350" t="e">
        <f t="shared" si="36"/>
        <v>#REF!</v>
      </c>
      <c r="I158" s="364"/>
      <c r="J158" s="365"/>
      <c r="K158" s="365"/>
      <c r="L158" s="365"/>
      <c r="M158" s="360"/>
      <c r="N158" s="226"/>
      <c r="O158" s="224"/>
      <c r="P158" s="357"/>
      <c r="Q158" s="622"/>
      <c r="R158" s="618"/>
      <c r="S158" s="618"/>
      <c r="T158" s="226"/>
      <c r="U158" s="224"/>
      <c r="V158" s="225"/>
      <c r="W158" s="223"/>
      <c r="X158" s="225"/>
      <c r="AD158" s="93">
        <f t="shared" si="35"/>
        <v>0</v>
      </c>
    </row>
    <row r="159" spans="1:30" x14ac:dyDescent="0.25">
      <c r="A159" s="1599"/>
      <c r="B159" s="1028" t="s">
        <v>255</v>
      </c>
      <c r="C159" s="337">
        <v>4</v>
      </c>
      <c r="D159" s="353"/>
      <c r="E159" s="339"/>
      <c r="F159" s="338"/>
      <c r="G159" s="340" t="e">
        <f>'Семестровка уск'!#REF!</f>
        <v>#REF!</v>
      </c>
      <c r="H159" s="350" t="e">
        <f t="shared" si="36"/>
        <v>#REF!</v>
      </c>
      <c r="I159" s="351" t="e">
        <f>J159+L159+K159</f>
        <v>#REF!</v>
      </c>
      <c r="J159" s="352" t="e">
        <f>'Семестровка уск'!#REF!</f>
        <v>#REF!</v>
      </c>
      <c r="K159" s="352"/>
      <c r="L159" s="352" t="e">
        <f>'Семестровка уск'!#REF!</f>
        <v>#REF!</v>
      </c>
      <c r="M159" s="354" t="e">
        <f t="shared" ref="M159" si="37">H159-I159</f>
        <v>#REF!</v>
      </c>
      <c r="N159" s="226"/>
      <c r="O159" s="224"/>
      <c r="P159" s="357"/>
      <c r="Q159" s="622"/>
      <c r="R159" s="618" t="e">
        <f>'Семестровка уск'!#REF!</f>
        <v>#REF!</v>
      </c>
      <c r="S159" s="618"/>
      <c r="T159" s="226"/>
      <c r="U159" s="224"/>
      <c r="V159" s="225"/>
      <c r="W159" s="223"/>
      <c r="X159" s="225"/>
      <c r="AD159" s="93" t="e">
        <f t="shared" si="35"/>
        <v>#REF!</v>
      </c>
    </row>
    <row r="160" spans="1:30" x14ac:dyDescent="0.25">
      <c r="A160" s="1597" t="s">
        <v>227</v>
      </c>
      <c r="B160" s="602" t="s">
        <v>383</v>
      </c>
      <c r="C160" s="337"/>
      <c r="D160" s="353"/>
      <c r="E160" s="339"/>
      <c r="F160" s="338"/>
      <c r="G160" s="340"/>
      <c r="H160" s="350"/>
      <c r="I160" s="351"/>
      <c r="J160" s="352"/>
      <c r="K160" s="353"/>
      <c r="L160" s="353"/>
      <c r="M160" s="354"/>
      <c r="N160" s="226"/>
      <c r="O160" s="224"/>
      <c r="P160" s="357"/>
      <c r="Q160" s="622"/>
      <c r="R160" s="618"/>
      <c r="S160" s="618"/>
      <c r="T160" s="226"/>
      <c r="U160" s="224"/>
      <c r="V160" s="225"/>
      <c r="W160" s="223"/>
      <c r="X160" s="225"/>
      <c r="AD160" s="93">
        <f t="shared" si="35"/>
        <v>0</v>
      </c>
    </row>
    <row r="161" spans="1:31" x14ac:dyDescent="0.25">
      <c r="A161" s="1598"/>
      <c r="B161" s="602" t="s">
        <v>384</v>
      </c>
      <c r="C161" s="337"/>
      <c r="D161" s="353"/>
      <c r="E161" s="339"/>
      <c r="F161" s="338"/>
      <c r="G161" s="340">
        <f>G162+G163</f>
        <v>5</v>
      </c>
      <c r="H161" s="350">
        <f t="shared" ref="H161:H163" si="38">G161*30</f>
        <v>150</v>
      </c>
      <c r="I161" s="364"/>
      <c r="J161" s="365"/>
      <c r="K161" s="365"/>
      <c r="L161" s="365"/>
      <c r="M161" s="360"/>
      <c r="N161" s="226"/>
      <c r="O161" s="224"/>
      <c r="P161" s="357"/>
      <c r="Q161" s="622"/>
      <c r="R161" s="618"/>
      <c r="S161" s="618"/>
      <c r="T161" s="226"/>
      <c r="U161" s="224"/>
      <c r="V161" s="225"/>
      <c r="W161" s="223"/>
      <c r="X161" s="225"/>
      <c r="AD161" s="93">
        <f t="shared" si="35"/>
        <v>0</v>
      </c>
    </row>
    <row r="162" spans="1:31" x14ac:dyDescent="0.25">
      <c r="A162" s="1598"/>
      <c r="B162" s="1027" t="s">
        <v>283</v>
      </c>
      <c r="C162" s="337"/>
      <c r="D162" s="353"/>
      <c r="E162" s="339"/>
      <c r="F162" s="338"/>
      <c r="G162" s="340">
        <f>'Семестровка уск'!D115</f>
        <v>0</v>
      </c>
      <c r="H162" s="350">
        <f t="shared" si="38"/>
        <v>0</v>
      </c>
      <c r="I162" s="364"/>
      <c r="J162" s="365"/>
      <c r="K162" s="365"/>
      <c r="L162" s="365"/>
      <c r="M162" s="360"/>
      <c r="N162" s="226"/>
      <c r="O162" s="224"/>
      <c r="P162" s="357"/>
      <c r="Q162" s="622"/>
      <c r="R162" s="618"/>
      <c r="S162" s="618"/>
      <c r="T162" s="226"/>
      <c r="U162" s="224"/>
      <c r="V162" s="225"/>
      <c r="W162" s="223"/>
      <c r="X162" s="225"/>
      <c r="AD162" s="93">
        <f t="shared" si="35"/>
        <v>0</v>
      </c>
    </row>
    <row r="163" spans="1:31" x14ac:dyDescent="0.25">
      <c r="A163" s="1599"/>
      <c r="B163" s="1028" t="s">
        <v>255</v>
      </c>
      <c r="C163" s="337">
        <v>4</v>
      </c>
      <c r="D163" s="353"/>
      <c r="E163" s="339"/>
      <c r="F163" s="338"/>
      <c r="G163" s="340">
        <f>'Семестровка уск'!E115</f>
        <v>5</v>
      </c>
      <c r="H163" s="350">
        <f t="shared" si="38"/>
        <v>150</v>
      </c>
      <c r="I163" s="351">
        <f>J163+L163+K163</f>
        <v>52</v>
      </c>
      <c r="J163" s="365">
        <f>'Семестровка уск'!H115</f>
        <v>26</v>
      </c>
      <c r="K163" s="365">
        <f>'Семестровка уск'!I115</f>
        <v>0</v>
      </c>
      <c r="L163" s="365">
        <f>'Семестровка уск'!J115</f>
        <v>26</v>
      </c>
      <c r="M163" s="354">
        <f t="shared" ref="M163" si="39">H163-I163</f>
        <v>98</v>
      </c>
      <c r="N163" s="226"/>
      <c r="O163" s="224"/>
      <c r="P163" s="357"/>
      <c r="Q163" s="623"/>
      <c r="R163" s="625">
        <f>'Семестровка уск'!L115</f>
        <v>4</v>
      </c>
      <c r="S163" s="618"/>
      <c r="T163" s="226"/>
      <c r="U163" s="224"/>
      <c r="V163" s="225"/>
      <c r="W163" s="223"/>
      <c r="X163" s="225"/>
      <c r="AD163" s="93">
        <f t="shared" si="35"/>
        <v>4</v>
      </c>
    </row>
    <row r="164" spans="1:31" x14ac:dyDescent="0.25">
      <c r="A164" s="1597" t="s">
        <v>230</v>
      </c>
      <c r="B164" s="218"/>
      <c r="C164" s="337"/>
      <c r="D164" s="353"/>
      <c r="E164" s="339"/>
      <c r="F164" s="220"/>
      <c r="G164" s="605"/>
      <c r="H164" s="605"/>
      <c r="I164" s="605"/>
      <c r="J164" s="605"/>
      <c r="K164" s="605"/>
      <c r="L164" s="605"/>
      <c r="M164" s="605"/>
      <c r="N164" s="605"/>
      <c r="O164" s="605"/>
      <c r="P164" s="605"/>
      <c r="Q164" s="605"/>
      <c r="R164" s="605"/>
      <c r="S164" s="605"/>
      <c r="T164" s="618"/>
      <c r="U164" s="618"/>
      <c r="V164" s="225"/>
      <c r="W164" s="223"/>
      <c r="X164" s="225"/>
      <c r="AD164" s="93">
        <f t="shared" si="35"/>
        <v>0</v>
      </c>
    </row>
    <row r="165" spans="1:31" x14ac:dyDescent="0.25">
      <c r="A165" s="1598"/>
      <c r="B165" s="218"/>
      <c r="C165" s="337"/>
      <c r="D165" s="353"/>
      <c r="E165" s="339"/>
      <c r="F165" s="338"/>
      <c r="G165" s="340">
        <f>G166+G167</f>
        <v>5</v>
      </c>
      <c r="H165" s="350">
        <f>G165*30</f>
        <v>150</v>
      </c>
      <c r="I165" s="364"/>
      <c r="J165" s="365"/>
      <c r="K165" s="365"/>
      <c r="L165" s="365"/>
      <c r="M165" s="360"/>
      <c r="N165" s="226"/>
      <c r="O165" s="224"/>
      <c r="P165" s="357"/>
      <c r="Q165" s="622"/>
      <c r="R165" s="618"/>
      <c r="S165" s="618"/>
      <c r="T165" s="226"/>
      <c r="U165" s="224"/>
      <c r="V165" s="225"/>
      <c r="W165" s="223"/>
      <c r="X165" s="225"/>
      <c r="AD165" s="93">
        <f t="shared" si="35"/>
        <v>0</v>
      </c>
    </row>
    <row r="166" spans="1:31" x14ac:dyDescent="0.25">
      <c r="A166" s="1598"/>
      <c r="B166" s="776"/>
      <c r="C166" s="337"/>
      <c r="D166" s="353"/>
      <c r="E166" s="339"/>
      <c r="F166" s="338"/>
      <c r="G166" s="340">
        <f>'Семестровка уск'!D115</f>
        <v>0</v>
      </c>
      <c r="H166" s="350">
        <f>G166*30</f>
        <v>0</v>
      </c>
      <c r="I166" s="364"/>
      <c r="J166" s="365"/>
      <c r="K166" s="365"/>
      <c r="L166" s="365"/>
      <c r="M166" s="360"/>
      <c r="N166" s="226"/>
      <c r="O166" s="224"/>
      <c r="P166" s="357"/>
      <c r="Q166" s="622"/>
      <c r="R166" s="618"/>
      <c r="S166" s="618"/>
      <c r="T166" s="226"/>
      <c r="U166" s="224"/>
      <c r="V166" s="225"/>
      <c r="W166" s="223"/>
      <c r="X166" s="225"/>
      <c r="AD166" s="93">
        <f t="shared" si="35"/>
        <v>0</v>
      </c>
    </row>
    <row r="167" spans="1:31" x14ac:dyDescent="0.25">
      <c r="A167" s="1599"/>
      <c r="B167" s="777"/>
      <c r="C167" s="337"/>
      <c r="D167" s="353"/>
      <c r="E167" s="339"/>
      <c r="F167" s="338"/>
      <c r="G167" s="340">
        <f>'Семестровка уск'!E115</f>
        <v>5</v>
      </c>
      <c r="H167" s="350">
        <f>G167*30</f>
        <v>150</v>
      </c>
      <c r="I167" s="351">
        <f>J167+L167+K167</f>
        <v>0</v>
      </c>
      <c r="J167" s="352"/>
      <c r="K167" s="352"/>
      <c r="L167" s="352"/>
      <c r="M167" s="354">
        <f>H167-I167</f>
        <v>150</v>
      </c>
      <c r="N167" s="226"/>
      <c r="O167" s="224"/>
      <c r="P167" s="357"/>
      <c r="Q167" s="622"/>
      <c r="R167" s="618"/>
      <c r="S167" s="618"/>
      <c r="T167" s="226"/>
      <c r="U167" s="224"/>
      <c r="V167" s="225"/>
      <c r="W167" s="223"/>
      <c r="X167" s="225"/>
      <c r="AD167" s="93">
        <f t="shared" si="35"/>
        <v>0</v>
      </c>
    </row>
    <row r="168" spans="1:31" x14ac:dyDescent="0.25">
      <c r="A168" s="1608" t="s">
        <v>233</v>
      </c>
      <c r="B168" s="602" t="s">
        <v>353</v>
      </c>
      <c r="C168" s="337"/>
      <c r="D168" s="353"/>
      <c r="E168" s="339"/>
      <c r="F168" s="338"/>
      <c r="G168" s="340"/>
      <c r="H168" s="359"/>
      <c r="I168" s="351"/>
      <c r="J168" s="352"/>
      <c r="K168" s="353"/>
      <c r="L168" s="353"/>
      <c r="M168" s="354"/>
      <c r="N168" s="226"/>
      <c r="O168" s="224"/>
      <c r="P168" s="357"/>
      <c r="Q168" s="622"/>
      <c r="R168" s="618"/>
      <c r="S168" s="618"/>
      <c r="T168" s="226"/>
      <c r="U168" s="224"/>
      <c r="V168" s="225"/>
      <c r="W168" s="223"/>
      <c r="X168" s="225"/>
      <c r="AD168" s="93">
        <f t="shared" si="35"/>
        <v>0</v>
      </c>
    </row>
    <row r="169" spans="1:31" x14ac:dyDescent="0.25">
      <c r="A169" s="1609"/>
      <c r="B169" s="1030" t="s">
        <v>354</v>
      </c>
      <c r="C169" s="644"/>
      <c r="D169" s="645"/>
      <c r="E169" s="646"/>
      <c r="F169" s="647"/>
      <c r="G169" s="648">
        <f>G170+G171</f>
        <v>4.5</v>
      </c>
      <c r="H169" s="350">
        <f>G169*30</f>
        <v>135</v>
      </c>
      <c r="I169" s="649"/>
      <c r="J169" s="650"/>
      <c r="K169" s="645"/>
      <c r="L169" s="645"/>
      <c r="M169" s="651"/>
      <c r="N169" s="652"/>
      <c r="O169" s="653"/>
      <c r="P169" s="654"/>
      <c r="Q169" s="655"/>
      <c r="R169" s="656"/>
      <c r="S169" s="656"/>
      <c r="T169" s="652"/>
      <c r="U169" s="653"/>
      <c r="V169" s="657"/>
      <c r="W169" s="658"/>
      <c r="X169" s="657"/>
      <c r="AD169" s="93">
        <f t="shared" si="35"/>
        <v>0</v>
      </c>
    </row>
    <row r="170" spans="1:31" x14ac:dyDescent="0.25">
      <c r="A170" s="1609"/>
      <c r="B170" s="1027" t="s">
        <v>283</v>
      </c>
      <c r="C170" s="352"/>
      <c r="D170" s="353"/>
      <c r="E170" s="353"/>
      <c r="F170" s="220"/>
      <c r="G170" s="365">
        <f>'Семестровка уск'!D71</f>
        <v>2.5</v>
      </c>
      <c r="H170" s="350">
        <f t="shared" ref="H170:H172" si="40">G170*30</f>
        <v>75</v>
      </c>
      <c r="I170" s="640"/>
      <c r="J170" s="352"/>
      <c r="K170" s="353"/>
      <c r="L170" s="353"/>
      <c r="M170" s="641"/>
      <c r="N170" s="618"/>
      <c r="O170" s="618"/>
      <c r="P170" s="618"/>
      <c r="Q170" s="618"/>
      <c r="R170" s="618"/>
      <c r="S170" s="618"/>
      <c r="T170" s="618"/>
      <c r="U170" s="618"/>
      <c r="V170" s="618"/>
      <c r="W170" s="618"/>
      <c r="X170" s="618"/>
      <c r="AD170" s="93">
        <f t="shared" si="35"/>
        <v>0</v>
      </c>
    </row>
    <row r="171" spans="1:31" x14ac:dyDescent="0.25">
      <c r="A171" s="1610"/>
      <c r="B171" s="1028" t="s">
        <v>255</v>
      </c>
      <c r="C171" s="352"/>
      <c r="D171" s="353" t="s">
        <v>263</v>
      </c>
      <c r="E171" s="353"/>
      <c r="F171" s="220"/>
      <c r="G171" s="340">
        <f>'Семестровка уск'!E71</f>
        <v>2</v>
      </c>
      <c r="H171" s="350">
        <f t="shared" si="40"/>
        <v>60</v>
      </c>
      <c r="I171" s="351">
        <f>J171+L171+K171</f>
        <v>36</v>
      </c>
      <c r="J171" s="352">
        <f>'Семестровка уск'!H71</f>
        <v>18</v>
      </c>
      <c r="K171" s="352">
        <f>'Семестровка уск'!I71</f>
        <v>0</v>
      </c>
      <c r="L171" s="352">
        <f>'Семестровка уск'!J71</f>
        <v>18</v>
      </c>
      <c r="M171" s="354">
        <f>H171-I171</f>
        <v>24</v>
      </c>
      <c r="N171" s="226"/>
      <c r="O171" s="224">
        <f>'Семестровка уск'!L71</f>
        <v>4</v>
      </c>
      <c r="P171" s="357"/>
      <c r="Q171" s="622"/>
      <c r="R171" s="618"/>
      <c r="S171" s="618"/>
      <c r="T171" s="618"/>
      <c r="U171" s="618"/>
      <c r="V171" s="618"/>
      <c r="W171" s="618"/>
      <c r="X171" s="618"/>
      <c r="AD171" s="93">
        <f t="shared" si="35"/>
        <v>4</v>
      </c>
    </row>
    <row r="172" spans="1:31" x14ac:dyDescent="0.25">
      <c r="A172" s="1898" t="s">
        <v>317</v>
      </c>
      <c r="B172" s="1899"/>
      <c r="C172" s="1899"/>
      <c r="D172" s="1899"/>
      <c r="E172" s="1899"/>
      <c r="F172" s="1900"/>
      <c r="G172" s="365" t="e">
        <f>SUMIF(B138:B171,"*_*",G138:G171)</f>
        <v>#REF!</v>
      </c>
      <c r="H172" s="350" t="e">
        <f t="shared" si="40"/>
        <v>#REF!</v>
      </c>
      <c r="I172" s="640"/>
      <c r="J172" s="352"/>
      <c r="K172" s="352"/>
      <c r="L172" s="352"/>
      <c r="M172" s="641"/>
      <c r="N172" s="618"/>
      <c r="O172" s="618"/>
      <c r="P172" s="618"/>
      <c r="Q172" s="618"/>
      <c r="R172" s="618"/>
      <c r="S172" s="618"/>
      <c r="T172" s="618"/>
      <c r="U172" s="618"/>
      <c r="V172" s="618"/>
      <c r="W172" s="618"/>
      <c r="X172" s="618"/>
      <c r="AD172" s="93">
        <f t="shared" si="35"/>
        <v>0</v>
      </c>
    </row>
    <row r="173" spans="1:31" ht="16.5" thickBot="1" x14ac:dyDescent="0.3">
      <c r="A173" s="1898" t="s">
        <v>281</v>
      </c>
      <c r="B173" s="1899"/>
      <c r="C173" s="1899"/>
      <c r="D173" s="1899"/>
      <c r="E173" s="1899"/>
      <c r="F173" s="1900"/>
      <c r="G173" s="365">
        <f t="shared" ref="G173:X173" si="41">SUMIF($AD138:$AD171,"&gt;0",G138:G171)</f>
        <v>22.5</v>
      </c>
      <c r="H173" s="365">
        <f t="shared" si="41"/>
        <v>675</v>
      </c>
      <c r="I173" s="365">
        <f t="shared" si="41"/>
        <v>283</v>
      </c>
      <c r="J173" s="365">
        <f t="shared" si="41"/>
        <v>161</v>
      </c>
      <c r="K173" s="365">
        <f t="shared" si="41"/>
        <v>0</v>
      </c>
      <c r="L173" s="365">
        <f t="shared" si="41"/>
        <v>122</v>
      </c>
      <c r="M173" s="365">
        <f t="shared" si="41"/>
        <v>392</v>
      </c>
      <c r="N173" s="365">
        <f t="shared" si="41"/>
        <v>0</v>
      </c>
      <c r="O173" s="365">
        <f t="shared" si="41"/>
        <v>4</v>
      </c>
      <c r="P173" s="365">
        <f t="shared" si="41"/>
        <v>5</v>
      </c>
      <c r="Q173" s="365">
        <f t="shared" si="41"/>
        <v>10</v>
      </c>
      <c r="R173" s="365">
        <f t="shared" si="41"/>
        <v>4</v>
      </c>
      <c r="S173" s="365">
        <f t="shared" si="41"/>
        <v>0</v>
      </c>
      <c r="T173" s="365">
        <f t="shared" si="41"/>
        <v>0</v>
      </c>
      <c r="U173" s="365">
        <f t="shared" si="41"/>
        <v>0</v>
      </c>
      <c r="V173" s="365">
        <f t="shared" si="41"/>
        <v>0</v>
      </c>
      <c r="W173" s="365">
        <f t="shared" si="41"/>
        <v>0</v>
      </c>
      <c r="X173" s="365">
        <f t="shared" si="41"/>
        <v>0</v>
      </c>
      <c r="AD173" s="93">
        <f t="shared" si="35"/>
        <v>23</v>
      </c>
    </row>
    <row r="174" spans="1:31" ht="16.5" thickBot="1" x14ac:dyDescent="0.3">
      <c r="A174" s="1577" t="s">
        <v>239</v>
      </c>
      <c r="B174" s="1578"/>
      <c r="C174" s="1578"/>
      <c r="D174" s="1578"/>
      <c r="E174" s="1578"/>
      <c r="F174" s="1579"/>
      <c r="G174" s="942" t="e">
        <f>G172+G173</f>
        <v>#REF!</v>
      </c>
      <c r="H174" s="942" t="e">
        <f>H172+H173</f>
        <v>#REF!</v>
      </c>
      <c r="I174" s="890"/>
      <c r="J174" s="890"/>
      <c r="K174" s="890"/>
      <c r="L174" s="890"/>
      <c r="M174" s="890"/>
      <c r="N174" s="890"/>
      <c r="O174" s="890"/>
      <c r="P174" s="890"/>
      <c r="Q174" s="890"/>
      <c r="R174" s="890"/>
      <c r="S174" s="890"/>
      <c r="T174" s="890"/>
      <c r="U174" s="890"/>
      <c r="V174" s="890"/>
      <c r="W174" s="890"/>
      <c r="X174" s="890"/>
      <c r="Y174" s="238">
        <f>SUM(Y138:Y169)</f>
        <v>0</v>
      </c>
      <c r="Z174" s="237">
        <f>SUM(Z138:Z169)</f>
        <v>0</v>
      </c>
      <c r="AA174" s="237">
        <f>SUM(AA138:AA169)</f>
        <v>0</v>
      </c>
      <c r="AB174" s="237">
        <f>SUM(AB138:AB169)</f>
        <v>0</v>
      </c>
      <c r="AC174" s="237">
        <f>SUM(AC138:AC169)</f>
        <v>0</v>
      </c>
      <c r="AE174" s="152" t="e">
        <f>G174*30</f>
        <v>#REF!</v>
      </c>
    </row>
    <row r="175" spans="1:31" ht="16.5" thickBot="1" x14ac:dyDescent="0.3">
      <c r="A175" s="1611" t="s">
        <v>320</v>
      </c>
      <c r="B175" s="1612"/>
      <c r="C175" s="1612"/>
      <c r="D175" s="1612"/>
      <c r="E175" s="1612"/>
      <c r="F175" s="1612"/>
      <c r="G175" s="772" t="e">
        <f>G172+G134</f>
        <v>#REF!</v>
      </c>
      <c r="H175" s="350" t="e">
        <f t="shared" ref="H175" si="42">G175*30</f>
        <v>#REF!</v>
      </c>
      <c r="I175" s="748"/>
      <c r="J175" s="890"/>
      <c r="K175" s="890"/>
      <c r="L175" s="890"/>
      <c r="M175" s="890"/>
      <c r="N175" s="890"/>
      <c r="O175" s="890"/>
      <c r="P175" s="890"/>
      <c r="Q175" s="890"/>
      <c r="R175" s="890"/>
      <c r="S175" s="890"/>
      <c r="T175" s="890"/>
      <c r="U175" s="890"/>
      <c r="V175" s="890"/>
      <c r="W175" s="890"/>
      <c r="X175" s="890"/>
      <c r="Y175" s="238"/>
      <c r="Z175" s="237"/>
      <c r="AA175" s="237"/>
      <c r="AB175" s="237"/>
      <c r="AC175" s="237"/>
    </row>
    <row r="176" spans="1:31" ht="16.5" thickBot="1" x14ac:dyDescent="0.3">
      <c r="A176" s="1611" t="s">
        <v>321</v>
      </c>
      <c r="B176" s="1612"/>
      <c r="C176" s="1612"/>
      <c r="D176" s="1612"/>
      <c r="E176" s="1612"/>
      <c r="F176" s="1612"/>
      <c r="G176" s="772">
        <f>G173+G135</f>
        <v>28.5</v>
      </c>
      <c r="H176" s="772">
        <f t="shared" ref="H176:R176" si="43">H173+H135</f>
        <v>855</v>
      </c>
      <c r="I176" s="772">
        <f t="shared" si="43"/>
        <v>361</v>
      </c>
      <c r="J176" s="772">
        <f t="shared" si="43"/>
        <v>161</v>
      </c>
      <c r="K176" s="772">
        <f t="shared" si="43"/>
        <v>0</v>
      </c>
      <c r="L176" s="772">
        <f t="shared" si="43"/>
        <v>200</v>
      </c>
      <c r="M176" s="772">
        <f t="shared" si="43"/>
        <v>494</v>
      </c>
      <c r="N176" s="772">
        <f t="shared" si="43"/>
        <v>2</v>
      </c>
      <c r="O176" s="772">
        <f t="shared" si="43"/>
        <v>6</v>
      </c>
      <c r="P176" s="772">
        <f t="shared" si="43"/>
        <v>5</v>
      </c>
      <c r="Q176" s="772">
        <f t="shared" si="43"/>
        <v>12</v>
      </c>
      <c r="R176" s="772">
        <f t="shared" si="43"/>
        <v>4</v>
      </c>
      <c r="S176" s="772"/>
      <c r="T176" s="890"/>
      <c r="U176" s="890"/>
      <c r="V176" s="890"/>
      <c r="W176" s="890"/>
      <c r="X176" s="890"/>
      <c r="Y176" s="238"/>
      <c r="Z176" s="237"/>
      <c r="AA176" s="237"/>
      <c r="AB176" s="237"/>
      <c r="AC176" s="237"/>
    </row>
    <row r="177" spans="1:31" ht="16.5" thickBot="1" x14ac:dyDescent="0.3">
      <c r="A177" s="1611" t="s">
        <v>240</v>
      </c>
      <c r="B177" s="1612"/>
      <c r="C177" s="1612"/>
      <c r="D177" s="1612"/>
      <c r="E177" s="1612"/>
      <c r="F177" s="1613"/>
      <c r="G177" s="745" t="e">
        <f>G174+G136</f>
        <v>#REF!</v>
      </c>
      <c r="H177" s="944" t="e">
        <f>H174+H136</f>
        <v>#REF!</v>
      </c>
      <c r="I177" s="945"/>
      <c r="J177" s="945"/>
      <c r="K177" s="945"/>
      <c r="L177" s="945"/>
      <c r="M177" s="945"/>
      <c r="N177" s="746"/>
      <c r="O177" s="746"/>
      <c r="P177" s="746"/>
      <c r="Q177" s="746"/>
      <c r="R177" s="746"/>
      <c r="S177" s="746"/>
      <c r="T177" s="746"/>
      <c r="U177" s="746"/>
      <c r="V177" s="746"/>
      <c r="W177" s="746"/>
      <c r="X177" s="746"/>
      <c r="Y177" s="238">
        <f>Y174+Y136</f>
        <v>0</v>
      </c>
      <c r="Z177" s="237">
        <f>Z174+Z136</f>
        <v>0</v>
      </c>
      <c r="AA177" s="237">
        <f>AA174+AA136</f>
        <v>0</v>
      </c>
      <c r="AB177" s="237">
        <f>AB174+AB136</f>
        <v>0</v>
      </c>
      <c r="AC177" s="237">
        <f>AC174+AC136</f>
        <v>0</v>
      </c>
      <c r="AE177" s="152" t="e">
        <f>G177*30</f>
        <v>#REF!</v>
      </c>
    </row>
    <row r="178" spans="1:31" ht="16.5" thickBot="1" x14ac:dyDescent="0.3">
      <c r="A178" s="1614" t="s">
        <v>329</v>
      </c>
      <c r="B178" s="1614"/>
      <c r="C178" s="1614"/>
      <c r="D178" s="1614"/>
      <c r="E178" s="1614"/>
      <c r="F178" s="1614"/>
      <c r="G178" s="745" t="e">
        <f t="shared" ref="G178:H180" si="44">G175+G104</f>
        <v>#REF!</v>
      </c>
      <c r="H178" s="745" t="e">
        <f t="shared" si="44"/>
        <v>#REF!</v>
      </c>
      <c r="I178" s="945"/>
      <c r="J178" s="945"/>
      <c r="K178" s="945"/>
      <c r="L178" s="945"/>
      <c r="M178" s="945"/>
      <c r="N178" s="746"/>
      <c r="O178" s="746"/>
      <c r="P178" s="746"/>
      <c r="Q178" s="746"/>
      <c r="R178" s="746"/>
      <c r="S178" s="746"/>
      <c r="T178" s="746"/>
      <c r="U178" s="746"/>
      <c r="V178" s="746"/>
      <c r="W178" s="746"/>
      <c r="X178" s="746"/>
      <c r="Y178" s="726"/>
      <c r="Z178" s="726"/>
      <c r="AA178" s="322"/>
      <c r="AB178" s="322"/>
      <c r="AC178" s="322"/>
    </row>
    <row r="179" spans="1:31" ht="16.5" thickBot="1" x14ac:dyDescent="0.3">
      <c r="A179" s="1614" t="s">
        <v>330</v>
      </c>
      <c r="B179" s="1614"/>
      <c r="C179" s="1614"/>
      <c r="D179" s="1614"/>
      <c r="E179" s="1614"/>
      <c r="F179" s="1614"/>
      <c r="G179" s="745" t="e">
        <f t="shared" si="44"/>
        <v>#REF!</v>
      </c>
      <c r="H179" s="745" t="e">
        <f t="shared" si="44"/>
        <v>#REF!</v>
      </c>
      <c r="I179" s="745" t="e">
        <f t="shared" ref="I179:R179" si="45">I176+I105</f>
        <v>#REF!</v>
      </c>
      <c r="J179" s="745" t="e">
        <f t="shared" si="45"/>
        <v>#REF!</v>
      </c>
      <c r="K179" s="745" t="e">
        <f t="shared" si="45"/>
        <v>#REF!</v>
      </c>
      <c r="L179" s="745" t="e">
        <f t="shared" si="45"/>
        <v>#REF!</v>
      </c>
      <c r="M179" s="745" t="e">
        <f t="shared" si="45"/>
        <v>#REF!</v>
      </c>
      <c r="N179" s="727" t="e">
        <f t="shared" si="45"/>
        <v>#REF!</v>
      </c>
      <c r="O179" s="727">
        <f t="shared" si="45"/>
        <v>25</v>
      </c>
      <c r="P179" s="727" t="e">
        <f t="shared" si="45"/>
        <v>#REF!</v>
      </c>
      <c r="Q179" s="727">
        <f t="shared" si="45"/>
        <v>18</v>
      </c>
      <c r="R179" s="727">
        <f t="shared" si="45"/>
        <v>18</v>
      </c>
      <c r="S179" s="745"/>
      <c r="T179" s="746"/>
      <c r="U179" s="746"/>
      <c r="V179" s="746"/>
      <c r="W179" s="746"/>
      <c r="X179" s="746"/>
      <c r="Y179" s="726"/>
      <c r="Z179" s="726"/>
      <c r="AA179" s="322"/>
      <c r="AB179" s="322"/>
      <c r="AC179" s="322"/>
    </row>
    <row r="180" spans="1:31" s="93" customFormat="1" ht="16.5" thickBot="1" x14ac:dyDescent="0.3">
      <c r="A180" s="1614" t="s">
        <v>241</v>
      </c>
      <c r="B180" s="1614"/>
      <c r="C180" s="1614"/>
      <c r="D180" s="1614"/>
      <c r="E180" s="1614"/>
      <c r="F180" s="1614"/>
      <c r="G180" s="946" t="e">
        <f t="shared" si="44"/>
        <v>#REF!</v>
      </c>
      <c r="H180" s="946" t="e">
        <f t="shared" si="44"/>
        <v>#REF!</v>
      </c>
      <c r="I180" s="945"/>
      <c r="J180" s="945"/>
      <c r="K180" s="945"/>
      <c r="L180" s="945"/>
      <c r="M180" s="945"/>
      <c r="N180" s="746"/>
      <c r="O180" s="746"/>
      <c r="P180" s="746"/>
      <c r="Q180" s="746"/>
      <c r="R180" s="746"/>
      <c r="S180" s="746"/>
      <c r="T180" s="746"/>
      <c r="U180" s="746"/>
      <c r="V180" s="746"/>
      <c r="W180" s="746"/>
      <c r="X180" s="746"/>
      <c r="AA180" s="371">
        <v>22</v>
      </c>
      <c r="AB180" s="371">
        <v>22</v>
      </c>
      <c r="AC180" s="371">
        <v>22</v>
      </c>
    </row>
    <row r="181" spans="1:31" s="93" customFormat="1" ht="16.5" thickBot="1" x14ac:dyDescent="0.3">
      <c r="A181" s="1615" t="s">
        <v>242</v>
      </c>
      <c r="B181" s="1615"/>
      <c r="C181" s="1615"/>
      <c r="D181" s="1615"/>
      <c r="E181" s="1615"/>
      <c r="F181" s="1615"/>
      <c r="G181" s="1615"/>
      <c r="H181" s="1615"/>
      <c r="I181" s="1615"/>
      <c r="J181" s="1615"/>
      <c r="K181" s="1615"/>
      <c r="L181" s="1615"/>
      <c r="M181" s="1615"/>
      <c r="N181" s="970" t="e">
        <f>N179</f>
        <v>#REF!</v>
      </c>
      <c r="O181" s="970">
        <f t="shared" ref="O181:R181" si="46">O179</f>
        <v>25</v>
      </c>
      <c r="P181" s="970" t="e">
        <f t="shared" si="46"/>
        <v>#REF!</v>
      </c>
      <c r="Q181" s="970">
        <f t="shared" si="46"/>
        <v>18</v>
      </c>
      <c r="R181" s="970">
        <f t="shared" si="46"/>
        <v>18</v>
      </c>
      <c r="S181" s="747"/>
      <c r="T181" s="747">
        <f t="shared" ref="T181:AC181" si="47">T180</f>
        <v>0</v>
      </c>
      <c r="U181" s="746">
        <f t="shared" si="47"/>
        <v>0</v>
      </c>
      <c r="V181" s="746">
        <f t="shared" si="47"/>
        <v>0</v>
      </c>
      <c r="W181" s="746">
        <f t="shared" si="47"/>
        <v>0</v>
      </c>
      <c r="X181" s="746">
        <f t="shared" si="47"/>
        <v>0</v>
      </c>
      <c r="Y181" s="238">
        <f t="shared" si="47"/>
        <v>0</v>
      </c>
      <c r="Z181" s="237">
        <f t="shared" si="47"/>
        <v>0</v>
      </c>
      <c r="AA181" s="237">
        <f t="shared" si="47"/>
        <v>22</v>
      </c>
      <c r="AB181" s="237">
        <f t="shared" si="47"/>
        <v>22</v>
      </c>
      <c r="AC181" s="237">
        <f t="shared" si="47"/>
        <v>22</v>
      </c>
    </row>
    <row r="182" spans="1:31" s="93" customFormat="1" ht="16.5" thickBot="1" x14ac:dyDescent="0.3">
      <c r="A182" s="1607" t="s">
        <v>243</v>
      </c>
      <c r="B182" s="1607"/>
      <c r="C182" s="1607"/>
      <c r="D182" s="1607"/>
      <c r="E182" s="1607"/>
      <c r="F182" s="1607"/>
      <c r="G182" s="1607"/>
      <c r="H182" s="1607"/>
      <c r="I182" s="1607"/>
      <c r="J182" s="1607"/>
      <c r="K182" s="1607"/>
      <c r="L182" s="1607"/>
      <c r="M182" s="1607"/>
      <c r="N182" s="746">
        <v>2</v>
      </c>
      <c r="O182" s="748">
        <v>1</v>
      </c>
      <c r="P182" s="749">
        <v>2</v>
      </c>
      <c r="Q182" s="750">
        <v>3</v>
      </c>
      <c r="R182" s="958">
        <v>0</v>
      </c>
      <c r="S182" s="740"/>
      <c r="T182" s="958"/>
      <c r="U182" s="749"/>
      <c r="V182" s="749"/>
      <c r="W182" s="749"/>
      <c r="X182" s="749"/>
    </row>
    <row r="183" spans="1:31" s="93" customFormat="1" ht="16.5" thickBot="1" x14ac:dyDescent="0.3">
      <c r="A183" s="1607" t="s">
        <v>244</v>
      </c>
      <c r="B183" s="1607"/>
      <c r="C183" s="1607"/>
      <c r="D183" s="1607"/>
      <c r="E183" s="1607"/>
      <c r="F183" s="1607"/>
      <c r="G183" s="1607"/>
      <c r="H183" s="1607"/>
      <c r="I183" s="1607"/>
      <c r="J183" s="1607"/>
      <c r="K183" s="1607"/>
      <c r="L183" s="1607"/>
      <c r="M183" s="1607"/>
      <c r="N183" s="747">
        <v>9</v>
      </c>
      <c r="O183" s="751">
        <v>2</v>
      </c>
      <c r="P183" s="752">
        <v>4</v>
      </c>
      <c r="Q183" s="753">
        <v>6</v>
      </c>
      <c r="R183" s="958">
        <v>7</v>
      </c>
      <c r="S183" s="740"/>
      <c r="T183" s="958"/>
      <c r="U183" s="752"/>
      <c r="V183" s="752"/>
      <c r="W183" s="752"/>
      <c r="X183" s="752"/>
    </row>
    <row r="184" spans="1:31" s="93" customFormat="1" ht="16.5" thickBot="1" x14ac:dyDescent="0.3">
      <c r="A184" s="1607" t="s">
        <v>245</v>
      </c>
      <c r="B184" s="1607"/>
      <c r="C184" s="1607"/>
      <c r="D184" s="1607"/>
      <c r="E184" s="1607"/>
      <c r="F184" s="1607"/>
      <c r="G184" s="1607"/>
      <c r="H184" s="1607"/>
      <c r="I184" s="1607"/>
      <c r="J184" s="1607"/>
      <c r="K184" s="1607"/>
      <c r="L184" s="1607"/>
      <c r="M184" s="1607"/>
      <c r="N184" s="754"/>
      <c r="O184" s="755"/>
      <c r="P184" s="755"/>
      <c r="Q184" s="757"/>
      <c r="R184" s="822"/>
      <c r="S184" s="740"/>
      <c r="T184" s="822"/>
      <c r="U184" s="756"/>
      <c r="V184" s="756"/>
      <c r="W184" s="756"/>
      <c r="X184" s="756"/>
    </row>
    <row r="185" spans="1:31" s="93" customFormat="1" ht="16.5" thickBot="1" x14ac:dyDescent="0.3">
      <c r="A185" s="1616" t="s">
        <v>246</v>
      </c>
      <c r="B185" s="1616"/>
      <c r="C185" s="1616"/>
      <c r="D185" s="1616"/>
      <c r="E185" s="1616"/>
      <c r="F185" s="1616"/>
      <c r="G185" s="1616"/>
      <c r="H185" s="1616"/>
      <c r="I185" s="1616"/>
      <c r="J185" s="1616"/>
      <c r="K185" s="1616"/>
      <c r="L185" s="1616"/>
      <c r="M185" s="1616"/>
      <c r="N185" s="758"/>
      <c r="O185" s="755">
        <v>1</v>
      </c>
      <c r="P185" s="759"/>
      <c r="Q185" s="760">
        <v>1</v>
      </c>
      <c r="R185" s="761">
        <v>1</v>
      </c>
      <c r="S185" s="957"/>
      <c r="T185" s="947"/>
      <c r="U185" s="760"/>
      <c r="V185" s="947"/>
      <c r="W185" s="947"/>
      <c r="X185" s="947"/>
    </row>
    <row r="186" spans="1:31" s="93" customFormat="1" ht="16.5" thickBot="1" x14ac:dyDescent="0.3">
      <c r="A186" s="1617" t="s">
        <v>247</v>
      </c>
      <c r="B186" s="1618"/>
      <c r="C186" s="1618"/>
      <c r="D186" s="1618"/>
      <c r="E186" s="1618"/>
      <c r="F186" s="1618"/>
      <c r="G186" s="1618"/>
      <c r="H186" s="1618"/>
      <c r="I186" s="1618"/>
      <c r="J186" s="1618"/>
      <c r="K186" s="1618"/>
      <c r="L186" s="1618"/>
      <c r="M186" s="1619"/>
      <c r="N186" s="1805" t="s">
        <v>248</v>
      </c>
      <c r="O186" s="1806"/>
      <c r="P186" s="1807"/>
      <c r="Q186" s="1808" t="e">
        <f>G106/G180*100</f>
        <v>#REF!</v>
      </c>
      <c r="R186" s="1809"/>
      <c r="S186" s="1809"/>
      <c r="T186" s="1808" t="s">
        <v>42</v>
      </c>
      <c r="U186" s="1809"/>
      <c r="V186" s="1810"/>
      <c r="W186" s="1808" t="e">
        <f>G177/G180*100</f>
        <v>#REF!</v>
      </c>
      <c r="X186" s="1810"/>
      <c r="Y186" s="382" t="e">
        <f>SUM(N186:X186)</f>
        <v>#REF!</v>
      </c>
    </row>
    <row r="187" spans="1:31" s="93" customFormat="1" x14ac:dyDescent="0.25">
      <c r="A187" s="383"/>
      <c r="B187" s="948"/>
      <c r="C187" s="948"/>
      <c r="D187" s="948"/>
      <c r="E187" s="948"/>
      <c r="F187" s="948"/>
      <c r="G187" s="948"/>
      <c r="H187" s="948"/>
      <c r="I187" s="948"/>
      <c r="J187" s="948"/>
      <c r="K187" s="948"/>
      <c r="L187" s="948"/>
      <c r="M187" s="948"/>
      <c r="N187" s="949"/>
      <c r="O187" s="949"/>
      <c r="P187" s="949"/>
      <c r="Q187" s="950"/>
      <c r="R187" s="950"/>
      <c r="S187" s="950"/>
      <c r="T187" s="949"/>
      <c r="U187" s="949"/>
      <c r="V187" s="949"/>
      <c r="W187" s="949"/>
      <c r="X187" s="949"/>
    </row>
    <row r="188" spans="1:31" s="93" customFormat="1" x14ac:dyDescent="0.25">
      <c r="A188" s="386"/>
    </row>
    <row r="189" spans="1:31" s="93" customFormat="1" x14ac:dyDescent="0.25">
      <c r="A189" s="386"/>
      <c r="B189" s="975"/>
      <c r="C189" s="975"/>
      <c r="D189" s="975"/>
      <c r="E189" s="975"/>
      <c r="F189" s="975"/>
      <c r="G189" s="975"/>
      <c r="H189" s="975"/>
      <c r="I189" s="975"/>
      <c r="J189" s="975"/>
      <c r="K189" s="975"/>
    </row>
    <row r="190" spans="1:31" s="93" customFormat="1" x14ac:dyDescent="0.25">
      <c r="A190" s="386"/>
      <c r="B190" s="975" t="s">
        <v>249</v>
      </c>
      <c r="C190" s="975"/>
      <c r="D190" s="1782"/>
      <c r="E190" s="1782"/>
      <c r="F190" s="1783"/>
      <c r="G190" s="1783"/>
      <c r="H190" s="975"/>
      <c r="I190" s="1918" t="s">
        <v>250</v>
      </c>
      <c r="J190" s="1919"/>
      <c r="K190" s="1919"/>
    </row>
    <row r="191" spans="1:31" s="93" customFormat="1" x14ac:dyDescent="0.25">
      <c r="A191" s="386"/>
    </row>
    <row r="192" spans="1:31" s="93" customFormat="1" x14ac:dyDescent="0.25">
      <c r="A192" s="386"/>
      <c r="B192" s="975" t="s">
        <v>251</v>
      </c>
      <c r="C192" s="975"/>
      <c r="D192" s="1782"/>
      <c r="E192" s="1782"/>
      <c r="F192" s="1783"/>
      <c r="G192" s="1783"/>
      <c r="H192" s="975"/>
      <c r="I192" s="1918" t="s">
        <v>252</v>
      </c>
      <c r="J192" s="1920"/>
      <c r="K192" s="1920"/>
    </row>
    <row r="193" spans="1:13" s="93" customFormat="1" x14ac:dyDescent="0.25">
      <c r="A193" s="386"/>
    </row>
    <row r="194" spans="1:13" s="93" customFormat="1" x14ac:dyDescent="0.25">
      <c r="A194" s="386"/>
      <c r="B194" s="975" t="s">
        <v>253</v>
      </c>
      <c r="C194" s="975"/>
      <c r="D194" s="1782"/>
      <c r="E194" s="1782"/>
      <c r="F194" s="1783"/>
      <c r="G194" s="1783"/>
      <c r="H194" s="975"/>
      <c r="I194" s="1918" t="s">
        <v>252</v>
      </c>
      <c r="J194" s="1920"/>
      <c r="K194" s="1920"/>
    </row>
    <row r="195" spans="1:13" s="93" customFormat="1" x14ac:dyDescent="0.25">
      <c r="A195" s="102"/>
      <c r="B195" s="951"/>
      <c r="C195" s="1781" t="s">
        <v>123</v>
      </c>
      <c r="D195" s="1781"/>
      <c r="E195" s="1781"/>
      <c r="F195" s="1781"/>
      <c r="G195" s="1781"/>
      <c r="H195" s="1781"/>
      <c r="I195" s="1781"/>
      <c r="J195" s="1781"/>
      <c r="K195" s="1781"/>
      <c r="L195" s="952"/>
      <c r="M195" s="952"/>
    </row>
  </sheetData>
  <mergeCells count="89">
    <mergeCell ref="D194:G194"/>
    <mergeCell ref="I194:K194"/>
    <mergeCell ref="C195:K195"/>
    <mergeCell ref="Q186:S186"/>
    <mergeCell ref="T186:V186"/>
    <mergeCell ref="W186:X186"/>
    <mergeCell ref="D190:G190"/>
    <mergeCell ref="I190:K190"/>
    <mergeCell ref="D192:G192"/>
    <mergeCell ref="I192:K192"/>
    <mergeCell ref="N186:P186"/>
    <mergeCell ref="A182:M182"/>
    <mergeCell ref="A183:M183"/>
    <mergeCell ref="A184:M184"/>
    <mergeCell ref="A185:M185"/>
    <mergeCell ref="A186:M186"/>
    <mergeCell ref="A181:M181"/>
    <mergeCell ref="A164:A167"/>
    <mergeCell ref="A168:A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60:A163"/>
    <mergeCell ref="A128:A133"/>
    <mergeCell ref="A134:F134"/>
    <mergeCell ref="A135:F135"/>
    <mergeCell ref="A136:F136"/>
    <mergeCell ref="A137:X137"/>
    <mergeCell ref="A138:A141"/>
    <mergeCell ref="A142:A145"/>
    <mergeCell ref="A146:A149"/>
    <mergeCell ref="A150:A153"/>
    <mergeCell ref="A154:A155"/>
    <mergeCell ref="A156:A159"/>
    <mergeCell ref="A122:A127"/>
    <mergeCell ref="A99:F99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4:A115"/>
    <mergeCell ref="A116:A121"/>
    <mergeCell ref="A98:F98"/>
    <mergeCell ref="A10:X10"/>
    <mergeCell ref="A45:B45"/>
    <mergeCell ref="A46:F46"/>
    <mergeCell ref="A47:F47"/>
    <mergeCell ref="A48:F48"/>
    <mergeCell ref="A49:X49"/>
    <mergeCell ref="A89:F89"/>
    <mergeCell ref="A90:F90"/>
    <mergeCell ref="A91:F91"/>
    <mergeCell ref="A92:X92"/>
    <mergeCell ref="A97:F97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7"/>
  <sheetViews>
    <sheetView view="pageBreakPreview" topLeftCell="A40" zoomScale="80" zoomScaleNormal="100" zoomScaleSheetLayoutView="80" workbookViewId="0">
      <selection activeCell="P32" sqref="P32"/>
    </sheetView>
  </sheetViews>
  <sheetFormatPr defaultRowHeight="15" x14ac:dyDescent="0.25"/>
  <cols>
    <col min="1" max="1" width="3.85546875" style="42" customWidth="1"/>
    <col min="2" max="2" width="4.5703125" style="42" customWidth="1"/>
    <col min="3" max="3" width="46.140625" style="1" customWidth="1"/>
    <col min="4" max="4" width="8.5703125" style="1" customWidth="1"/>
    <col min="5" max="5" width="9.140625" style="44"/>
    <col min="6" max="6" width="7.140625" style="44" customWidth="1"/>
    <col min="7" max="7" width="7.28515625" style="44" customWidth="1"/>
    <col min="8" max="8" width="5.28515625" style="44" customWidth="1"/>
    <col min="9" max="9" width="4.42578125" style="44" customWidth="1"/>
    <col min="10" max="10" width="5.140625" style="44" customWidth="1"/>
    <col min="11" max="11" width="6.85546875" style="44" customWidth="1"/>
    <col min="12" max="12" width="7" style="44" customWidth="1"/>
    <col min="13" max="13" width="7.7109375" style="44" customWidth="1"/>
    <col min="14" max="14" width="9.140625" style="44"/>
    <col min="15" max="15" width="6.7109375" style="44" customWidth="1"/>
    <col min="16" max="16" width="5.28515625" style="705" customWidth="1"/>
    <col min="17" max="17" width="3.85546875" style="10" customWidth="1"/>
    <col min="18" max="18" width="4.5703125" style="10" customWidth="1"/>
    <col min="19" max="19" width="33.28515625" style="10" customWidth="1"/>
    <col min="20" max="20" width="9.140625" style="10"/>
    <col min="21" max="21" width="7.140625" style="10" customWidth="1"/>
    <col min="22" max="22" width="7.28515625" style="10" customWidth="1"/>
    <col min="23" max="25" width="4.42578125" style="10" customWidth="1"/>
    <col min="26" max="26" width="5.5703125" style="10" customWidth="1"/>
    <col min="27" max="27" width="7" style="10" customWidth="1"/>
    <col min="28" max="29" width="9.140625" style="10"/>
    <col min="30" max="16384" width="9.140625" style="9"/>
  </cols>
  <sheetData>
    <row r="1" spans="1:29" x14ac:dyDescent="0.25">
      <c r="C1" s="1921" t="s">
        <v>413</v>
      </c>
      <c r="D1" s="1921"/>
      <c r="E1" s="1921"/>
      <c r="F1" s="1921"/>
      <c r="G1" s="1921"/>
      <c r="H1" s="1921"/>
      <c r="I1" s="1921"/>
      <c r="J1" s="1921"/>
      <c r="K1" s="1921"/>
      <c r="L1" s="1921"/>
      <c r="M1" s="1921"/>
      <c r="N1" s="192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C2" s="1" t="s">
        <v>50</v>
      </c>
      <c r="O2" s="44" t="s">
        <v>396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 x14ac:dyDescent="0.25">
      <c r="C3" s="1922" t="s">
        <v>387</v>
      </c>
      <c r="D3" s="1926" t="s">
        <v>72</v>
      </c>
      <c r="E3" s="1925" t="s">
        <v>73</v>
      </c>
      <c r="F3" s="1927" t="s">
        <v>2</v>
      </c>
      <c r="G3" s="1927"/>
      <c r="H3" s="1927"/>
      <c r="I3" s="1927"/>
      <c r="J3" s="1927"/>
      <c r="K3" s="1928"/>
      <c r="L3" s="1925" t="s">
        <v>3</v>
      </c>
      <c r="M3" s="1925" t="s">
        <v>4</v>
      </c>
      <c r="N3" s="1925" t="s">
        <v>5</v>
      </c>
      <c r="O3" s="1085" t="s">
        <v>439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C4" s="1923"/>
      <c r="D4" s="1933"/>
      <c r="E4" s="1925"/>
      <c r="F4" s="1925" t="s">
        <v>6</v>
      </c>
      <c r="G4" s="1930" t="s">
        <v>7</v>
      </c>
      <c r="H4" s="1930"/>
      <c r="I4" s="1930"/>
      <c r="J4" s="1930"/>
      <c r="K4" s="1925" t="s">
        <v>8</v>
      </c>
      <c r="L4" s="1925"/>
      <c r="M4" s="1925"/>
      <c r="N4" s="1925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C5" s="1923"/>
      <c r="D5" s="1933"/>
      <c r="E5" s="1925"/>
      <c r="F5" s="1928"/>
      <c r="G5" s="1925" t="s">
        <v>9</v>
      </c>
      <c r="H5" s="1927" t="s">
        <v>10</v>
      </c>
      <c r="I5" s="1928"/>
      <c r="J5" s="1928"/>
      <c r="K5" s="1928"/>
      <c r="L5" s="1925"/>
      <c r="M5" s="1925"/>
      <c r="N5" s="1925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C6" s="1923"/>
      <c r="D6" s="1933"/>
      <c r="E6" s="1925"/>
      <c r="F6" s="1928"/>
      <c r="G6" s="1931"/>
      <c r="H6" s="1925" t="s">
        <v>11</v>
      </c>
      <c r="I6" s="1925" t="s">
        <v>12</v>
      </c>
      <c r="J6" s="1925" t="s">
        <v>13</v>
      </c>
      <c r="K6" s="1928"/>
      <c r="L6" s="1925"/>
      <c r="M6" s="1925"/>
      <c r="N6" s="1925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C7" s="1923"/>
      <c r="D7" s="1933"/>
      <c r="E7" s="1925"/>
      <c r="F7" s="1928"/>
      <c r="G7" s="1931"/>
      <c r="H7" s="1925"/>
      <c r="I7" s="1925"/>
      <c r="J7" s="1925"/>
      <c r="K7" s="1928"/>
      <c r="L7" s="1925"/>
      <c r="M7" s="1925"/>
      <c r="N7" s="1925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C8" s="1923"/>
      <c r="D8" s="1933"/>
      <c r="E8" s="1925"/>
      <c r="F8" s="1928"/>
      <c r="G8" s="1931"/>
      <c r="H8" s="1925"/>
      <c r="I8" s="1925"/>
      <c r="J8" s="1925"/>
      <c r="K8" s="1928"/>
      <c r="L8" s="1925"/>
      <c r="M8" s="1925"/>
      <c r="N8" s="1925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75" thickBot="1" x14ac:dyDescent="0.3">
      <c r="C9" s="1924"/>
      <c r="D9" s="1934"/>
      <c r="E9" s="1926"/>
      <c r="F9" s="1929"/>
      <c r="G9" s="1932"/>
      <c r="H9" s="1926"/>
      <c r="I9" s="1926"/>
      <c r="J9" s="1926"/>
      <c r="K9" s="1929"/>
      <c r="L9" s="1926"/>
      <c r="M9" s="1926"/>
      <c r="N9" s="192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44" customFormat="1" x14ac:dyDescent="0.25">
      <c r="A10" s="8" t="s">
        <v>16</v>
      </c>
      <c r="B10" s="8" t="s">
        <v>14</v>
      </c>
      <c r="C10" s="43" t="s">
        <v>15</v>
      </c>
      <c r="D10" s="1022">
        <v>15</v>
      </c>
      <c r="E10" s="1196"/>
      <c r="F10" s="1197"/>
      <c r="G10" s="1197"/>
      <c r="H10" s="1197"/>
      <c r="I10" s="1197"/>
      <c r="J10" s="1197"/>
      <c r="K10" s="1197"/>
      <c r="L10" s="1198"/>
      <c r="M10" s="1197"/>
      <c r="N10" s="1199"/>
      <c r="P10" s="705"/>
    </row>
    <row r="11" spans="1:29" ht="27" customHeight="1" x14ac:dyDescent="0.25">
      <c r="A11" s="8" t="s">
        <v>16</v>
      </c>
      <c r="B11" s="8" t="s">
        <v>31</v>
      </c>
      <c r="C11" s="43" t="s">
        <v>46</v>
      </c>
      <c r="D11" s="1189">
        <v>1</v>
      </c>
      <c r="E11" s="1200">
        <v>2</v>
      </c>
      <c r="F11" s="8">
        <f>E11*30</f>
        <v>60</v>
      </c>
      <c r="G11" s="8">
        <f>H11+I11+J11</f>
        <v>30</v>
      </c>
      <c r="H11" s="8">
        <v>15</v>
      </c>
      <c r="I11" s="8"/>
      <c r="J11" s="8">
        <v>15</v>
      </c>
      <c r="K11" s="8">
        <f>F11-G11</f>
        <v>30</v>
      </c>
      <c r="L11" s="7">
        <f>G11/15</f>
        <v>2</v>
      </c>
      <c r="M11" s="8" t="s">
        <v>16</v>
      </c>
      <c r="N11" s="1201">
        <f>G11/F11*100</f>
        <v>50</v>
      </c>
      <c r="O11" s="44" t="s">
        <v>71</v>
      </c>
      <c r="AA11" s="9"/>
      <c r="AB11" s="9"/>
      <c r="AC11" s="9"/>
    </row>
    <row r="12" spans="1:29" s="44" customFormat="1" x14ac:dyDescent="0.25">
      <c r="A12" s="8"/>
      <c r="B12" s="8"/>
      <c r="C12" s="43"/>
      <c r="D12" s="1190"/>
      <c r="E12" s="1202"/>
      <c r="F12" s="8"/>
      <c r="G12" s="8"/>
      <c r="H12" s="8"/>
      <c r="I12" s="8"/>
      <c r="J12" s="8"/>
      <c r="K12" s="8"/>
      <c r="L12" s="7"/>
      <c r="M12" s="8"/>
      <c r="N12" s="1201"/>
      <c r="P12" s="705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9" s="466" customFormat="1" x14ac:dyDescent="0.25">
      <c r="A13" s="8" t="s">
        <v>16</v>
      </c>
      <c r="B13" s="8" t="s">
        <v>14</v>
      </c>
      <c r="C13" s="1061" t="s">
        <v>52</v>
      </c>
      <c r="D13" s="1190"/>
      <c r="E13" s="1202"/>
      <c r="F13" s="8"/>
      <c r="G13" s="8"/>
      <c r="H13" s="8"/>
      <c r="I13" s="8"/>
      <c r="J13" s="8"/>
      <c r="K13" s="8"/>
      <c r="L13" s="7"/>
      <c r="M13" s="8"/>
      <c r="N13" s="1201"/>
      <c r="O13" s="44"/>
      <c r="P13" s="705"/>
      <c r="Q13" s="467"/>
      <c r="R13" s="467"/>
      <c r="S13" s="467"/>
      <c r="T13" s="467"/>
      <c r="U13" s="467"/>
      <c r="V13" s="467"/>
      <c r="W13" s="467"/>
      <c r="X13" s="467"/>
      <c r="Y13" s="467"/>
      <c r="Z13" s="467"/>
    </row>
    <row r="14" spans="1:29" s="466" customFormat="1" x14ac:dyDescent="0.25">
      <c r="A14" s="8" t="s">
        <v>16</v>
      </c>
      <c r="B14" s="8" t="s">
        <v>14</v>
      </c>
      <c r="C14" s="43" t="s">
        <v>74</v>
      </c>
      <c r="D14" s="1191">
        <v>4</v>
      </c>
      <c r="E14" s="1202"/>
      <c r="F14" s="8"/>
      <c r="G14" s="8"/>
      <c r="H14" s="8"/>
      <c r="I14" s="8"/>
      <c r="J14" s="8"/>
      <c r="K14" s="8"/>
      <c r="L14" s="7"/>
      <c r="M14" s="8"/>
      <c r="N14" s="1201"/>
      <c r="O14" s="44"/>
      <c r="P14" s="705"/>
      <c r="Q14" s="467"/>
      <c r="R14" s="704"/>
      <c r="S14" s="467"/>
      <c r="T14" s="467"/>
      <c r="U14" s="467"/>
      <c r="V14" s="467"/>
      <c r="W14" s="467"/>
      <c r="X14" s="467"/>
      <c r="Y14" s="467"/>
      <c r="Z14" s="467"/>
    </row>
    <row r="15" spans="1:29" s="466" customFormat="1" x14ac:dyDescent="0.25">
      <c r="A15" s="8" t="s">
        <v>16</v>
      </c>
      <c r="B15" s="8" t="s">
        <v>14</v>
      </c>
      <c r="C15" s="43" t="s">
        <v>88</v>
      </c>
      <c r="D15" s="1190">
        <v>1.5</v>
      </c>
      <c r="E15" s="1202">
        <v>1.5</v>
      </c>
      <c r="F15" s="8">
        <f>E15*30</f>
        <v>45</v>
      </c>
      <c r="G15" s="8">
        <f t="shared" ref="G15:G21" si="0"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1201">
        <f>G15/F15*100</f>
        <v>66.666666666666657</v>
      </c>
      <c r="O15" s="44" t="s">
        <v>59</v>
      </c>
      <c r="P15" s="705"/>
      <c r="Q15" s="467"/>
      <c r="R15" s="467"/>
      <c r="S15" s="467"/>
      <c r="T15" s="467"/>
      <c r="U15" s="467"/>
      <c r="V15" s="467"/>
      <c r="W15" s="467"/>
      <c r="X15" s="467"/>
      <c r="Y15" s="467"/>
      <c r="Z15" s="467"/>
    </row>
    <row r="16" spans="1:29" x14ac:dyDescent="0.25">
      <c r="A16" s="8" t="s">
        <v>16</v>
      </c>
      <c r="B16" s="8" t="s">
        <v>14</v>
      </c>
      <c r="C16" s="1061" t="s">
        <v>77</v>
      </c>
      <c r="D16" s="1190"/>
      <c r="E16" s="1202"/>
      <c r="F16" s="8"/>
      <c r="G16" s="8"/>
      <c r="H16" s="8"/>
      <c r="I16" s="8"/>
      <c r="J16" s="8"/>
      <c r="K16" s="8"/>
      <c r="L16" s="7"/>
      <c r="M16" s="8"/>
      <c r="N16" s="1201"/>
      <c r="AA16" s="9"/>
      <c r="AB16" s="9"/>
      <c r="AC16" s="9"/>
    </row>
    <row r="17" spans="1:29" s="1059" customFormat="1" x14ac:dyDescent="0.25">
      <c r="A17" s="8" t="s">
        <v>16</v>
      </c>
      <c r="B17" s="8" t="s">
        <v>14</v>
      </c>
      <c r="C17" s="43" t="s">
        <v>19</v>
      </c>
      <c r="D17" s="1191">
        <v>4</v>
      </c>
      <c r="E17" s="1202">
        <v>2</v>
      </c>
      <c r="F17" s="8">
        <f>E17*30</f>
        <v>60</v>
      </c>
      <c r="G17" s="8">
        <f t="shared" ref="G17" si="1">H17+I17+J17</f>
        <v>30</v>
      </c>
      <c r="H17" s="8">
        <v>15</v>
      </c>
      <c r="I17" s="8"/>
      <c r="J17" s="8">
        <v>15</v>
      </c>
      <c r="K17" s="8">
        <f t="shared" ref="K17" si="2">F17-G17</f>
        <v>30</v>
      </c>
      <c r="L17" s="7">
        <f t="shared" ref="L17" si="3">G17/15</f>
        <v>2</v>
      </c>
      <c r="M17" s="8" t="s">
        <v>16</v>
      </c>
      <c r="N17" s="1201">
        <f t="shared" ref="N17" si="4">G17/F17*100</f>
        <v>50</v>
      </c>
      <c r="O17" s="44" t="s">
        <v>67</v>
      </c>
      <c r="P17" s="705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</row>
    <row r="18" spans="1:29" s="1059" customFormat="1" x14ac:dyDescent="0.25">
      <c r="A18" s="8"/>
      <c r="B18" s="8"/>
      <c r="C18" s="43"/>
      <c r="D18" s="1191"/>
      <c r="E18" s="1202"/>
      <c r="F18" s="8"/>
      <c r="G18" s="8"/>
      <c r="H18" s="8"/>
      <c r="I18" s="8"/>
      <c r="J18" s="8"/>
      <c r="K18" s="8"/>
      <c r="L18" s="7"/>
      <c r="M18" s="8"/>
      <c r="N18" s="1201"/>
      <c r="O18" s="44"/>
      <c r="P18" s="705"/>
      <c r="Q18" s="1060"/>
      <c r="R18" s="1060"/>
      <c r="S18" s="1060"/>
      <c r="T18" s="1060"/>
      <c r="U18" s="1060"/>
      <c r="V18" s="1060"/>
      <c r="W18" s="1060"/>
      <c r="X18" s="1060"/>
      <c r="Y18" s="1060"/>
      <c r="Z18" s="1060"/>
    </row>
    <row r="19" spans="1:29" x14ac:dyDescent="0.25">
      <c r="A19" s="8" t="s">
        <v>13</v>
      </c>
      <c r="B19" s="8" t="s">
        <v>14</v>
      </c>
      <c r="C19" s="43" t="s">
        <v>37</v>
      </c>
      <c r="D19" s="1191">
        <v>2</v>
      </c>
      <c r="E19" s="1202">
        <v>3</v>
      </c>
      <c r="F19" s="8">
        <f>E19*30</f>
        <v>90</v>
      </c>
      <c r="G19" s="8">
        <f t="shared" si="0"/>
        <v>45</v>
      </c>
      <c r="H19" s="8">
        <v>30</v>
      </c>
      <c r="I19" s="8"/>
      <c r="J19" s="8">
        <v>15</v>
      </c>
      <c r="K19" s="8">
        <f>F19-G19</f>
        <v>45</v>
      </c>
      <c r="L19" s="7">
        <f>G19/15</f>
        <v>3</v>
      </c>
      <c r="M19" s="8" t="s">
        <v>16</v>
      </c>
      <c r="N19" s="1201">
        <f>G19/F19*100</f>
        <v>50</v>
      </c>
      <c r="O19" s="44" t="s">
        <v>76</v>
      </c>
      <c r="AA19" s="9"/>
      <c r="AB19" s="9"/>
      <c r="AC19" s="9"/>
    </row>
    <row r="20" spans="1:29" s="1059" customFormat="1" x14ac:dyDescent="0.25">
      <c r="A20" s="8" t="s">
        <v>16</v>
      </c>
      <c r="B20" s="8" t="s">
        <v>14</v>
      </c>
      <c r="C20" s="43" t="s">
        <v>21</v>
      </c>
      <c r="D20" s="1191">
        <v>4.5</v>
      </c>
      <c r="E20" s="1202">
        <v>1.5</v>
      </c>
      <c r="F20" s="8">
        <f>E20*30</f>
        <v>45</v>
      </c>
      <c r="G20" s="8">
        <f t="shared" si="0"/>
        <v>22</v>
      </c>
      <c r="H20" s="8">
        <v>15</v>
      </c>
      <c r="I20" s="8"/>
      <c r="J20" s="8">
        <v>7</v>
      </c>
      <c r="K20" s="8">
        <f t="shared" ref="K20" si="5">F20-G20</f>
        <v>23</v>
      </c>
      <c r="L20" s="7">
        <f>G20/15</f>
        <v>1.4666666666666666</v>
      </c>
      <c r="M20" s="8" t="s">
        <v>16</v>
      </c>
      <c r="N20" s="1201">
        <f t="shared" ref="N20" si="6">G20/F20*100</f>
        <v>48.888888888888886</v>
      </c>
      <c r="O20" s="44" t="s">
        <v>59</v>
      </c>
      <c r="P20" s="705"/>
      <c r="Q20" s="1060"/>
      <c r="R20" s="1060"/>
      <c r="S20" s="1060"/>
      <c r="T20" s="1060"/>
      <c r="U20" s="1060"/>
      <c r="V20" s="1060"/>
      <c r="W20" s="1060"/>
      <c r="X20" s="1060"/>
      <c r="Y20" s="1060"/>
      <c r="Z20" s="1060"/>
    </row>
    <row r="21" spans="1:29" x14ac:dyDescent="0.25">
      <c r="A21" s="8" t="s">
        <v>16</v>
      </c>
      <c r="B21" s="8" t="s">
        <v>14</v>
      </c>
      <c r="C21" s="43" t="s">
        <v>437</v>
      </c>
      <c r="D21" s="1190"/>
      <c r="E21" s="1202">
        <v>1</v>
      </c>
      <c r="F21" s="8">
        <f>E21*30</f>
        <v>30</v>
      </c>
      <c r="G21" s="8">
        <f t="shared" si="0"/>
        <v>15</v>
      </c>
      <c r="H21" s="8">
        <v>8</v>
      </c>
      <c r="I21" s="8"/>
      <c r="J21" s="8">
        <v>7</v>
      </c>
      <c r="K21" s="8">
        <f>F21-G21</f>
        <v>15</v>
      </c>
      <c r="L21" s="7">
        <f>G21/15</f>
        <v>1</v>
      </c>
      <c r="M21" s="8" t="s">
        <v>16</v>
      </c>
      <c r="N21" s="1201">
        <f>G21/F21*100</f>
        <v>50</v>
      </c>
      <c r="O21" s="44" t="s">
        <v>56</v>
      </c>
      <c r="AA21" s="9"/>
      <c r="AB21" s="9"/>
      <c r="AC21" s="9"/>
    </row>
    <row r="22" spans="1:29" x14ac:dyDescent="0.25">
      <c r="A22" s="8" t="s">
        <v>16</v>
      </c>
      <c r="B22" s="8" t="s">
        <v>14</v>
      </c>
      <c r="C22" s="43" t="s">
        <v>30</v>
      </c>
      <c r="D22" s="1190">
        <v>2.5</v>
      </c>
      <c r="E22" s="1202">
        <v>1.5</v>
      </c>
      <c r="F22" s="8">
        <f>E22*30</f>
        <v>45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23</v>
      </c>
      <c r="L22" s="7">
        <v>1.5</v>
      </c>
      <c r="M22" s="8" t="s">
        <v>16</v>
      </c>
      <c r="N22" s="1201">
        <f>G22/F22*100</f>
        <v>48.888888888888886</v>
      </c>
      <c r="O22" s="44" t="s">
        <v>59</v>
      </c>
      <c r="AA22" s="9"/>
      <c r="AB22" s="9"/>
      <c r="AC22" s="9"/>
    </row>
    <row r="23" spans="1:29" s="44" customFormat="1" x14ac:dyDescent="0.25">
      <c r="A23" s="8"/>
      <c r="B23" s="8"/>
      <c r="C23" s="43"/>
      <c r="D23" s="1190"/>
      <c r="E23" s="1202"/>
      <c r="F23" s="8"/>
      <c r="G23" s="8"/>
      <c r="H23" s="8"/>
      <c r="I23" s="8"/>
      <c r="J23" s="8"/>
      <c r="K23" s="8"/>
      <c r="L23" s="7"/>
      <c r="M23" s="8"/>
      <c r="N23" s="1201"/>
      <c r="P23" s="705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9" x14ac:dyDescent="0.25">
      <c r="A24" s="8" t="s">
        <v>13</v>
      </c>
      <c r="B24" s="8" t="s">
        <v>14</v>
      </c>
      <c r="C24" s="43" t="s">
        <v>53</v>
      </c>
      <c r="D24" s="1190">
        <v>4.5</v>
      </c>
      <c r="E24" s="1202"/>
      <c r="F24" s="8"/>
      <c r="G24" s="8"/>
      <c r="H24" s="8"/>
      <c r="I24" s="8"/>
      <c r="J24" s="8"/>
      <c r="K24" s="8"/>
      <c r="L24" s="7"/>
      <c r="M24" s="8"/>
      <c r="N24" s="1201"/>
      <c r="AA24" s="9"/>
      <c r="AB24" s="9"/>
      <c r="AC24" s="9"/>
    </row>
    <row r="25" spans="1:29" x14ac:dyDescent="0.25">
      <c r="A25" s="8" t="s">
        <v>16</v>
      </c>
      <c r="B25" s="8" t="s">
        <v>14</v>
      </c>
      <c r="C25" s="43" t="s">
        <v>32</v>
      </c>
      <c r="D25" s="1190">
        <v>3.5</v>
      </c>
      <c r="E25" s="1202"/>
      <c r="F25" s="8"/>
      <c r="G25" s="8"/>
      <c r="H25" s="8"/>
      <c r="I25" s="8"/>
      <c r="J25" s="8"/>
      <c r="K25" s="8"/>
      <c r="L25" s="7"/>
      <c r="M25" s="8"/>
      <c r="N25" s="1201"/>
      <c r="AA25" s="9"/>
      <c r="AB25" s="9"/>
      <c r="AC25" s="9"/>
    </row>
    <row r="26" spans="1:29" s="44" customFormat="1" x14ac:dyDescent="0.25">
      <c r="A26" s="8"/>
      <c r="B26" s="8"/>
      <c r="C26" s="43"/>
      <c r="D26" s="1190"/>
      <c r="E26" s="1202"/>
      <c r="F26" s="8"/>
      <c r="G26" s="8"/>
      <c r="H26" s="8"/>
      <c r="I26" s="8"/>
      <c r="J26" s="8"/>
      <c r="K26" s="8"/>
      <c r="L26" s="7"/>
      <c r="M26" s="8"/>
      <c r="N26" s="1201"/>
      <c r="P26" s="705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9" x14ac:dyDescent="0.25">
      <c r="A27" s="8" t="s">
        <v>16</v>
      </c>
      <c r="B27" s="8" t="s">
        <v>14</v>
      </c>
      <c r="C27" s="43" t="s">
        <v>20</v>
      </c>
      <c r="D27" s="1191">
        <v>4</v>
      </c>
      <c r="E27" s="1202">
        <v>2</v>
      </c>
      <c r="F27" s="8">
        <f>E27*30</f>
        <v>60</v>
      </c>
      <c r="G27" s="8">
        <f>H27+I27+J27</f>
        <v>30</v>
      </c>
      <c r="H27" s="8">
        <v>15</v>
      </c>
      <c r="I27" s="8"/>
      <c r="J27" s="8">
        <v>15</v>
      </c>
      <c r="K27" s="8">
        <f>F27-G27</f>
        <v>30</v>
      </c>
      <c r="L27" s="7">
        <f>G27/15</f>
        <v>2</v>
      </c>
      <c r="M27" s="8" t="s">
        <v>16</v>
      </c>
      <c r="N27" s="1201">
        <f>G27/F27*100</f>
        <v>50</v>
      </c>
      <c r="O27" s="44" t="s">
        <v>56</v>
      </c>
      <c r="AA27" s="9"/>
      <c r="AB27" s="9"/>
      <c r="AC27" s="9"/>
    </row>
    <row r="28" spans="1:29" s="5" customFormat="1" x14ac:dyDescent="0.25">
      <c r="A28" s="8" t="s">
        <v>16</v>
      </c>
      <c r="B28" s="8" t="s">
        <v>14</v>
      </c>
      <c r="C28" s="43" t="s">
        <v>62</v>
      </c>
      <c r="D28" s="1192">
        <v>3</v>
      </c>
      <c r="E28" s="1202">
        <v>3</v>
      </c>
      <c r="F28" s="8">
        <f>E28*30</f>
        <v>90</v>
      </c>
      <c r="G28" s="8">
        <f>H28+I28+J28</f>
        <v>60</v>
      </c>
      <c r="H28" s="8">
        <v>30</v>
      </c>
      <c r="I28" s="8"/>
      <c r="J28" s="8">
        <v>30</v>
      </c>
      <c r="K28" s="8">
        <f>F28-G28</f>
        <v>30</v>
      </c>
      <c r="L28" s="7">
        <f t="shared" ref="L28:L32" si="7">G28/15</f>
        <v>4</v>
      </c>
      <c r="M28" s="8" t="s">
        <v>29</v>
      </c>
      <c r="N28" s="1201">
        <f>G28/F28*100</f>
        <v>66.666666666666657</v>
      </c>
      <c r="O28" s="44" t="s">
        <v>56</v>
      </c>
      <c r="P28" s="705"/>
      <c r="Q28"/>
      <c r="R28"/>
      <c r="S28"/>
      <c r="T28"/>
      <c r="U28"/>
      <c r="V28"/>
      <c r="W28"/>
      <c r="X28"/>
      <c r="Y28"/>
      <c r="Z28"/>
      <c r="AA28" s="40"/>
      <c r="AB28" s="40"/>
      <c r="AC28" s="40"/>
    </row>
    <row r="29" spans="1:29" s="5" customFormat="1" x14ac:dyDescent="0.25">
      <c r="A29" s="8" t="s">
        <v>13</v>
      </c>
      <c r="B29" s="8" t="s">
        <v>14</v>
      </c>
      <c r="C29" s="15" t="s">
        <v>44</v>
      </c>
      <c r="D29" s="1193">
        <v>3</v>
      </c>
      <c r="E29" s="1203">
        <v>3</v>
      </c>
      <c r="F29" s="20">
        <f>E29*30</f>
        <v>90</v>
      </c>
      <c r="G29" s="20">
        <f>H29+I29+J29</f>
        <v>45</v>
      </c>
      <c r="H29" s="20">
        <v>30</v>
      </c>
      <c r="I29" s="20"/>
      <c r="J29" s="20">
        <v>15</v>
      </c>
      <c r="K29" s="20">
        <f>F29-G29</f>
        <v>45</v>
      </c>
      <c r="L29" s="19">
        <f>G29/15</f>
        <v>3</v>
      </c>
      <c r="M29" s="20" t="s">
        <v>16</v>
      </c>
      <c r="N29" s="1204">
        <f>G29/F29*100</f>
        <v>50</v>
      </c>
      <c r="O29" s="44" t="s">
        <v>57</v>
      </c>
      <c r="P29" s="705"/>
      <c r="Q29"/>
      <c r="R29"/>
      <c r="S29"/>
      <c r="T29"/>
      <c r="U29"/>
      <c r="V29"/>
      <c r="W29"/>
      <c r="X29"/>
      <c r="Y29"/>
      <c r="Z29"/>
      <c r="AA29" s="40"/>
      <c r="AB29" s="40"/>
      <c r="AC29" s="40"/>
    </row>
    <row r="30" spans="1:29" s="5" customFormat="1" x14ac:dyDescent="0.25">
      <c r="A30" s="8"/>
      <c r="B30" s="8"/>
      <c r="C30" s="43"/>
      <c r="D30" s="1192"/>
      <c r="E30" s="1202"/>
      <c r="F30" s="8"/>
      <c r="G30" s="8"/>
      <c r="H30" s="8"/>
      <c r="I30" s="8"/>
      <c r="J30" s="8"/>
      <c r="K30" s="8"/>
      <c r="L30" s="7"/>
      <c r="M30" s="8"/>
      <c r="N30" s="1201"/>
      <c r="O30" s="44"/>
      <c r="P30" s="705"/>
      <c r="Q30"/>
      <c r="R30"/>
      <c r="S30"/>
      <c r="T30"/>
      <c r="U30"/>
      <c r="V30"/>
      <c r="W30"/>
      <c r="X30"/>
      <c r="Y30"/>
      <c r="Z30"/>
      <c r="AA30" s="40"/>
      <c r="AB30" s="40"/>
      <c r="AC30" s="40"/>
    </row>
    <row r="31" spans="1:29" s="5" customFormat="1" x14ac:dyDescent="0.25">
      <c r="A31" s="8" t="s">
        <v>16</v>
      </c>
      <c r="B31" s="8" t="s">
        <v>14</v>
      </c>
      <c r="C31" s="43" t="s">
        <v>406</v>
      </c>
      <c r="D31" s="1192"/>
      <c r="E31" s="1202">
        <v>3</v>
      </c>
      <c r="F31" s="8">
        <f>E31*30</f>
        <v>90</v>
      </c>
      <c r="G31" s="8">
        <f>H31+I31+J31</f>
        <v>30</v>
      </c>
      <c r="H31" s="8">
        <v>15</v>
      </c>
      <c r="I31" s="8"/>
      <c r="J31" s="8">
        <v>15</v>
      </c>
      <c r="K31" s="8">
        <f>F31-G31</f>
        <v>60</v>
      </c>
      <c r="L31" s="7">
        <f t="shared" ref="L31" si="8">G31/15</f>
        <v>2</v>
      </c>
      <c r="M31" s="8" t="s">
        <v>16</v>
      </c>
      <c r="N31" s="1201">
        <f>G31/F31*100</f>
        <v>33.333333333333329</v>
      </c>
      <c r="O31" s="1186" t="s">
        <v>438</v>
      </c>
      <c r="P31" s="705"/>
      <c r="Q31"/>
      <c r="R31"/>
      <c r="S31"/>
      <c r="T31"/>
      <c r="U31"/>
      <c r="V31"/>
      <c r="W31"/>
      <c r="X31"/>
      <c r="Y31"/>
      <c r="Z31"/>
      <c r="AA31" s="40"/>
      <c r="AB31" s="40"/>
      <c r="AC31" s="40"/>
    </row>
    <row r="32" spans="1:29" s="5" customFormat="1" x14ac:dyDescent="0.25">
      <c r="A32" s="18" t="s">
        <v>13</v>
      </c>
      <c r="B32" s="18" t="s">
        <v>14</v>
      </c>
      <c r="C32" s="43" t="s">
        <v>351</v>
      </c>
      <c r="D32" s="1194">
        <v>0.5</v>
      </c>
      <c r="E32" s="1205">
        <v>3.5</v>
      </c>
      <c r="F32" s="18">
        <f>E32*30</f>
        <v>105</v>
      </c>
      <c r="G32" s="18">
        <f>H32+I32+J32</f>
        <v>45</v>
      </c>
      <c r="H32" s="18">
        <v>30</v>
      </c>
      <c r="I32" s="18"/>
      <c r="J32" s="18">
        <v>15</v>
      </c>
      <c r="K32" s="18">
        <f>F32-G32</f>
        <v>60</v>
      </c>
      <c r="L32" s="7">
        <f t="shared" si="7"/>
        <v>3</v>
      </c>
      <c r="M32" s="8" t="s">
        <v>18</v>
      </c>
      <c r="N32" s="1206">
        <f>G32/F32*100</f>
        <v>42.857142857142854</v>
      </c>
      <c r="O32" s="1186" t="s">
        <v>438</v>
      </c>
      <c r="P32" s="1079"/>
      <c r="Q32"/>
      <c r="R32"/>
      <c r="S32"/>
      <c r="T32"/>
      <c r="U32"/>
      <c r="V32"/>
      <c r="W32"/>
      <c r="X32"/>
      <c r="Y32"/>
      <c r="Z32"/>
      <c r="AA32" s="40"/>
      <c r="AB32" s="40"/>
      <c r="AC32" s="40"/>
    </row>
    <row r="33" spans="1:29" s="5" customFormat="1" ht="16.5" customHeight="1" x14ac:dyDescent="0.25">
      <c r="A33" s="18" t="s">
        <v>13</v>
      </c>
      <c r="B33" s="18" t="s">
        <v>14</v>
      </c>
      <c r="C33" s="43" t="s">
        <v>344</v>
      </c>
      <c r="D33" s="1187">
        <v>3</v>
      </c>
      <c r="E33" s="1205">
        <v>3</v>
      </c>
      <c r="F33" s="18">
        <f>E33*30</f>
        <v>90</v>
      </c>
      <c r="G33" s="18">
        <f>H33+I33+J33</f>
        <v>45</v>
      </c>
      <c r="H33" s="18">
        <v>30</v>
      </c>
      <c r="I33" s="18"/>
      <c r="J33" s="18">
        <v>15</v>
      </c>
      <c r="K33" s="18">
        <f>F33-G33</f>
        <v>45</v>
      </c>
      <c r="L33" s="976">
        <f>G33/15</f>
        <v>3</v>
      </c>
      <c r="M33" s="18" t="s">
        <v>18</v>
      </c>
      <c r="N33" s="1206">
        <f>G33/F33*100</f>
        <v>50</v>
      </c>
      <c r="O33" s="1186" t="s">
        <v>438</v>
      </c>
      <c r="P33" s="1079"/>
      <c r="Q33"/>
      <c r="R33"/>
      <c r="S33"/>
      <c r="T33"/>
      <c r="U33"/>
      <c r="V33"/>
      <c r="W33"/>
      <c r="X33"/>
      <c r="Y33"/>
      <c r="Z33"/>
      <c r="AA33" s="40"/>
      <c r="AB33" s="40"/>
      <c r="AC33" s="40"/>
    </row>
    <row r="34" spans="1:29" s="5" customFormat="1" ht="16.5" customHeight="1" thickBot="1" x14ac:dyDescent="0.3">
      <c r="A34" s="18"/>
      <c r="B34" s="18"/>
      <c r="C34" s="43"/>
      <c r="D34" s="1086"/>
      <c r="E34" s="1205"/>
      <c r="F34" s="18"/>
      <c r="G34" s="18"/>
      <c r="H34" s="18"/>
      <c r="I34" s="18"/>
      <c r="J34" s="18"/>
      <c r="K34" s="18"/>
      <c r="L34" s="976"/>
      <c r="M34" s="18"/>
      <c r="N34" s="1207"/>
      <c r="O34" s="1087"/>
      <c r="P34" s="705"/>
      <c r="Q34"/>
      <c r="R34"/>
      <c r="S34"/>
      <c r="T34"/>
      <c r="U34"/>
      <c r="V34"/>
      <c r="W34"/>
      <c r="X34"/>
      <c r="Y34"/>
      <c r="Z34"/>
      <c r="AA34" s="40"/>
      <c r="AB34" s="40"/>
      <c r="AC34" s="40"/>
    </row>
    <row r="35" spans="1:29" ht="13.5" thickBot="1" x14ac:dyDescent="0.25">
      <c r="A35" s="1062"/>
      <c r="B35" s="1185"/>
      <c r="C35" s="1184" t="s">
        <v>440</v>
      </c>
      <c r="D35" s="1195">
        <f>SUM(D10:D34)</f>
        <v>56</v>
      </c>
      <c r="E35" s="1208">
        <f>SUM(E10:E34)</f>
        <v>30</v>
      </c>
      <c r="F35" s="1188">
        <f t="shared" ref="F35:K35" si="9">SUM(F10:F34)</f>
        <v>900</v>
      </c>
      <c r="G35" s="1188">
        <f t="shared" si="9"/>
        <v>449</v>
      </c>
      <c r="H35" s="1188">
        <f t="shared" si="9"/>
        <v>263</v>
      </c>
      <c r="I35" s="1188">
        <f t="shared" si="9"/>
        <v>0</v>
      </c>
      <c r="J35" s="1188">
        <f t="shared" si="9"/>
        <v>186</v>
      </c>
      <c r="K35" s="1188">
        <f t="shared" si="9"/>
        <v>451</v>
      </c>
      <c r="L35" s="744">
        <f>SUM(L11:L34)+2</f>
        <v>31.966666666666669</v>
      </c>
      <c r="M35" s="14"/>
      <c r="N35" s="1177"/>
      <c r="O35" s="1209" t="s">
        <v>18</v>
      </c>
      <c r="P35" s="1210">
        <f>COUNTIFS(M11:M33,O35)</f>
        <v>2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2.75" x14ac:dyDescent="0.2"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O36" s="1180" t="s">
        <v>16</v>
      </c>
      <c r="P36" s="1210">
        <f>COUNTIFS(M10:M34,O36)</f>
        <v>10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s="44" customFormat="1" ht="12.75" x14ac:dyDescent="0.2">
      <c r="A37" s="42"/>
      <c r="B37" s="42"/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O37" s="1180" t="s">
        <v>29</v>
      </c>
      <c r="P37" s="1210">
        <f>COUNTIFS(M10:M35,O37)</f>
        <v>1</v>
      </c>
    </row>
    <row r="38" spans="1:29" ht="12.75" x14ac:dyDescent="0.2">
      <c r="C38" s="1" t="s">
        <v>24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C39" s="1922" t="s">
        <v>0</v>
      </c>
      <c r="D39" s="1926" t="s">
        <v>72</v>
      </c>
      <c r="E39" s="1925" t="s">
        <v>1</v>
      </c>
      <c r="F39" s="1927" t="s">
        <v>2</v>
      </c>
      <c r="G39" s="1927"/>
      <c r="H39" s="1927"/>
      <c r="I39" s="1927"/>
      <c r="J39" s="1927"/>
      <c r="K39" s="1928"/>
      <c r="L39" s="1925" t="s">
        <v>3</v>
      </c>
      <c r="M39" s="1925" t="s">
        <v>4</v>
      </c>
      <c r="N39" s="1925" t="s">
        <v>5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C40" s="1923"/>
      <c r="D40" s="1933"/>
      <c r="E40" s="1925"/>
      <c r="F40" s="1925" t="s">
        <v>6</v>
      </c>
      <c r="G40" s="1930" t="s">
        <v>7</v>
      </c>
      <c r="H40" s="1930"/>
      <c r="I40" s="1930"/>
      <c r="J40" s="1930"/>
      <c r="K40" s="1925" t="s">
        <v>25</v>
      </c>
      <c r="L40" s="1925"/>
      <c r="M40" s="1925"/>
      <c r="N40" s="1925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C41" s="1923"/>
      <c r="D41" s="1933"/>
      <c r="E41" s="1925"/>
      <c r="F41" s="1928"/>
      <c r="G41" s="1925" t="s">
        <v>9</v>
      </c>
      <c r="H41" s="1927" t="s">
        <v>10</v>
      </c>
      <c r="I41" s="1928"/>
      <c r="J41" s="1928"/>
      <c r="K41" s="1928"/>
      <c r="L41" s="1925"/>
      <c r="M41" s="1925"/>
      <c r="N41" s="1925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C42" s="1923"/>
      <c r="D42" s="1933"/>
      <c r="E42" s="1925"/>
      <c r="F42" s="1928"/>
      <c r="G42" s="1931"/>
      <c r="H42" s="1935" t="s">
        <v>26</v>
      </c>
      <c r="I42" s="1935" t="s">
        <v>27</v>
      </c>
      <c r="J42" s="1935" t="s">
        <v>28</v>
      </c>
      <c r="K42" s="1928"/>
      <c r="L42" s="1925"/>
      <c r="M42" s="1925"/>
      <c r="N42" s="1925"/>
      <c r="O42" s="44" t="s">
        <v>397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C43" s="1923"/>
      <c r="D43" s="1933"/>
      <c r="E43" s="1925"/>
      <c r="F43" s="1928"/>
      <c r="G43" s="1931"/>
      <c r="H43" s="1935"/>
      <c r="I43" s="1935"/>
      <c r="J43" s="1935"/>
      <c r="K43" s="1928"/>
      <c r="L43" s="1925"/>
      <c r="M43" s="1925"/>
      <c r="N43" s="1925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C44" s="1923"/>
      <c r="D44" s="1933"/>
      <c r="E44" s="1925"/>
      <c r="F44" s="1928"/>
      <c r="G44" s="1931"/>
      <c r="H44" s="1935"/>
      <c r="I44" s="1935"/>
      <c r="J44" s="1935"/>
      <c r="K44" s="1928"/>
      <c r="L44" s="1925"/>
      <c r="M44" s="1925"/>
      <c r="N44" s="1925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5" customHeight="1" x14ac:dyDescent="0.25">
      <c r="C45" s="1924"/>
      <c r="D45" s="1934"/>
      <c r="E45" s="1925"/>
      <c r="F45" s="1928"/>
      <c r="G45" s="1931"/>
      <c r="H45" s="1935"/>
      <c r="I45" s="1935"/>
      <c r="J45" s="1935"/>
      <c r="K45" s="1928"/>
      <c r="L45" s="1925"/>
      <c r="M45" s="1925"/>
      <c r="N45" s="1925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26.25" x14ac:dyDescent="0.25">
      <c r="A46" s="8" t="s">
        <v>13</v>
      </c>
      <c r="B46" s="8" t="s">
        <v>14</v>
      </c>
      <c r="C46" s="1061" t="s">
        <v>345</v>
      </c>
      <c r="D46" s="17">
        <v>4.5</v>
      </c>
      <c r="E46" s="1080"/>
      <c r="F46" s="8"/>
      <c r="G46" s="8"/>
      <c r="H46" s="8"/>
      <c r="I46" s="8"/>
      <c r="J46" s="8"/>
      <c r="K46" s="8"/>
      <c r="L46" s="7"/>
      <c r="M46" s="8"/>
      <c r="N46" s="7"/>
      <c r="AA46" s="9"/>
      <c r="AB46" s="9"/>
      <c r="AC46" s="9"/>
    </row>
    <row r="47" spans="1:29" ht="26.25" x14ac:dyDescent="0.25">
      <c r="A47" s="8" t="s">
        <v>16</v>
      </c>
      <c r="B47" s="8" t="s">
        <v>31</v>
      </c>
      <c r="C47" s="43" t="s">
        <v>36</v>
      </c>
      <c r="D47" s="17">
        <v>2</v>
      </c>
      <c r="E47" s="7">
        <v>2</v>
      </c>
      <c r="F47" s="8">
        <f>E47*30</f>
        <v>60</v>
      </c>
      <c r="G47" s="8">
        <f>H47+I47+J47</f>
        <v>18</v>
      </c>
      <c r="H47" s="8"/>
      <c r="I47" s="8"/>
      <c r="J47" s="8">
        <v>18</v>
      </c>
      <c r="K47" s="8">
        <f>F47-G47</f>
        <v>42</v>
      </c>
      <c r="L47" s="7">
        <f>G47/9</f>
        <v>2</v>
      </c>
      <c r="M47" s="8" t="s">
        <v>16</v>
      </c>
      <c r="N47" s="7">
        <f>G47/F47*100</f>
        <v>30</v>
      </c>
      <c r="O47" s="734" t="s">
        <v>71</v>
      </c>
      <c r="P47" s="1079" t="s">
        <v>63</v>
      </c>
      <c r="AA47" s="9"/>
      <c r="AB47" s="9"/>
      <c r="AC47" s="9"/>
    </row>
    <row r="48" spans="1:29" x14ac:dyDescent="0.25">
      <c r="A48" s="8"/>
      <c r="B48" s="8"/>
      <c r="C48" s="1061" t="s">
        <v>75</v>
      </c>
      <c r="D48" s="17"/>
      <c r="E48" s="7"/>
      <c r="F48" s="8"/>
      <c r="G48" s="8"/>
      <c r="H48" s="8"/>
      <c r="I48" s="8"/>
      <c r="J48" s="8"/>
      <c r="K48" s="8"/>
      <c r="L48" s="7"/>
      <c r="M48" s="8"/>
      <c r="N48" s="7"/>
      <c r="O48" s="734"/>
      <c r="P48" s="1079"/>
      <c r="AA48" s="9"/>
      <c r="AB48" s="9"/>
      <c r="AC48" s="9"/>
    </row>
    <row r="49" spans="1:29" x14ac:dyDescent="0.25">
      <c r="A49" s="8" t="s">
        <v>16</v>
      </c>
      <c r="B49" s="8" t="s">
        <v>31</v>
      </c>
      <c r="C49" s="43" t="s">
        <v>346</v>
      </c>
      <c r="D49" s="17">
        <v>3.5</v>
      </c>
      <c r="E49" s="17"/>
      <c r="F49" s="8"/>
      <c r="G49" s="8"/>
      <c r="H49" s="8"/>
      <c r="I49" s="8"/>
      <c r="J49" s="8"/>
      <c r="K49" s="8"/>
      <c r="L49" s="976"/>
      <c r="M49" s="8"/>
      <c r="N49" s="7"/>
      <c r="O49" s="1024"/>
      <c r="P49" s="1079"/>
      <c r="AA49" s="9"/>
      <c r="AB49" s="9"/>
      <c r="AC49" s="9"/>
    </row>
    <row r="50" spans="1:29" x14ac:dyDescent="0.25">
      <c r="A50" s="8" t="s">
        <v>16</v>
      </c>
      <c r="B50" s="8" t="s">
        <v>31</v>
      </c>
      <c r="C50" s="43" t="s">
        <v>49</v>
      </c>
      <c r="D50" s="1081">
        <v>4</v>
      </c>
      <c r="E50" s="7"/>
      <c r="F50" s="8"/>
      <c r="G50" s="8"/>
      <c r="H50" s="8"/>
      <c r="I50" s="8"/>
      <c r="J50" s="8"/>
      <c r="K50" s="8"/>
      <c r="L50" s="7"/>
      <c r="M50" s="8"/>
      <c r="N50" s="7"/>
      <c r="O50" s="734"/>
      <c r="P50" s="1079"/>
      <c r="AA50" s="9"/>
      <c r="AB50" s="9"/>
      <c r="AC50" s="9"/>
    </row>
    <row r="51" spans="1:29" s="44" customFormat="1" x14ac:dyDescent="0.25">
      <c r="A51" s="8"/>
      <c r="B51" s="8"/>
      <c r="C51" s="43"/>
      <c r="D51" s="17"/>
      <c r="E51" s="7"/>
      <c r="F51" s="8"/>
      <c r="G51" s="8"/>
      <c r="H51" s="8"/>
      <c r="I51" s="8"/>
      <c r="J51" s="8"/>
      <c r="K51" s="8"/>
      <c r="L51" s="7"/>
      <c r="M51" s="8"/>
      <c r="N51" s="7"/>
      <c r="O51" s="734"/>
      <c r="P51" s="1079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9" s="44" customFormat="1" x14ac:dyDescent="0.25">
      <c r="A52" s="8" t="s">
        <v>13</v>
      </c>
      <c r="B52" s="8" t="s">
        <v>14</v>
      </c>
      <c r="C52" s="43" t="s">
        <v>35</v>
      </c>
      <c r="D52" s="1081">
        <v>4</v>
      </c>
      <c r="E52" s="7"/>
      <c r="F52" s="8"/>
      <c r="G52" s="8"/>
      <c r="H52" s="8"/>
      <c r="I52" s="8"/>
      <c r="J52" s="8"/>
      <c r="K52" s="8"/>
      <c r="L52" s="7"/>
      <c r="M52" s="8"/>
      <c r="N52" s="7"/>
      <c r="O52" s="734"/>
      <c r="P52" s="1079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9" x14ac:dyDescent="0.25">
      <c r="A53" s="18" t="s">
        <v>13</v>
      </c>
      <c r="B53" s="18" t="s">
        <v>14</v>
      </c>
      <c r="C53" s="43" t="s">
        <v>427</v>
      </c>
      <c r="D53" s="976">
        <v>4</v>
      </c>
      <c r="E53" s="1000"/>
      <c r="F53" s="8"/>
      <c r="G53" s="8"/>
      <c r="H53" s="8"/>
      <c r="I53" s="8"/>
      <c r="J53" s="8"/>
      <c r="K53" s="8"/>
      <c r="L53" s="976"/>
      <c r="M53" s="8"/>
      <c r="N53" s="7"/>
      <c r="O53" s="1024"/>
      <c r="P53" s="1079"/>
      <c r="AA53" s="9"/>
      <c r="AB53" s="9"/>
      <c r="AC53" s="9"/>
    </row>
    <row r="54" spans="1:29" x14ac:dyDescent="0.25">
      <c r="A54" s="8" t="s">
        <v>13</v>
      </c>
      <c r="B54" s="8" t="s">
        <v>14</v>
      </c>
      <c r="C54" s="43" t="s">
        <v>60</v>
      </c>
      <c r="D54" s="1081">
        <v>4</v>
      </c>
      <c r="E54" s="7"/>
      <c r="F54" s="8"/>
      <c r="G54" s="8"/>
      <c r="H54" s="8"/>
      <c r="I54" s="8"/>
      <c r="J54" s="8"/>
      <c r="K54" s="8"/>
      <c r="L54" s="7"/>
      <c r="M54" s="8"/>
      <c r="N54" s="7"/>
      <c r="O54" s="734"/>
      <c r="P54" s="1079"/>
      <c r="AA54" s="9"/>
      <c r="AB54" s="9"/>
      <c r="AC54" s="9"/>
    </row>
    <row r="55" spans="1:29" s="44" customFormat="1" x14ac:dyDescent="0.25">
      <c r="A55" s="8" t="s">
        <v>16</v>
      </c>
      <c r="B55" s="8" t="s">
        <v>14</v>
      </c>
      <c r="C55" s="43" t="s">
        <v>34</v>
      </c>
      <c r="D55" s="1081">
        <v>5</v>
      </c>
      <c r="E55" s="7"/>
      <c r="F55" s="8"/>
      <c r="G55" s="8"/>
      <c r="H55" s="8"/>
      <c r="I55" s="8"/>
      <c r="J55" s="8"/>
      <c r="K55" s="8"/>
      <c r="L55" s="7"/>
      <c r="M55" s="8"/>
      <c r="N55" s="7"/>
      <c r="O55" s="734"/>
      <c r="P55" s="1079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9" s="44" customFormat="1" x14ac:dyDescent="0.25">
      <c r="A56" s="8"/>
      <c r="B56" s="8"/>
      <c r="C56" s="43"/>
      <c r="D56" s="1081"/>
      <c r="E56" s="7"/>
      <c r="F56" s="8"/>
      <c r="G56" s="8"/>
      <c r="H56" s="8"/>
      <c r="I56" s="8"/>
      <c r="J56" s="8"/>
      <c r="K56" s="8"/>
      <c r="L56" s="7"/>
      <c r="M56" s="8"/>
      <c r="N56" s="7"/>
      <c r="O56" s="734"/>
      <c r="P56" s="1079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9" s="44" customFormat="1" x14ac:dyDescent="0.25">
      <c r="A57" s="8" t="s">
        <v>13</v>
      </c>
      <c r="B57" s="8" t="s">
        <v>14</v>
      </c>
      <c r="C57" s="43" t="s">
        <v>38</v>
      </c>
      <c r="D57" s="1081">
        <v>2</v>
      </c>
      <c r="E57" s="7">
        <v>3</v>
      </c>
      <c r="F57" s="8">
        <f>E57*30</f>
        <v>90</v>
      </c>
      <c r="G57" s="8">
        <f>H57+I57+J57</f>
        <v>45</v>
      </c>
      <c r="H57" s="8">
        <v>27</v>
      </c>
      <c r="I57" s="8"/>
      <c r="J57" s="8">
        <v>18</v>
      </c>
      <c r="K57" s="8">
        <f>F57-G57</f>
        <v>45</v>
      </c>
      <c r="L57" s="7">
        <f>G57/9</f>
        <v>5</v>
      </c>
      <c r="M57" s="8" t="s">
        <v>16</v>
      </c>
      <c r="N57" s="7">
        <f>G57/F57*100</f>
        <v>50</v>
      </c>
      <c r="O57" s="734" t="s">
        <v>56</v>
      </c>
      <c r="P57" s="1079" t="s">
        <v>63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9" s="44" customFormat="1" x14ac:dyDescent="0.25">
      <c r="A58" s="8"/>
      <c r="B58" s="8"/>
      <c r="C58" s="43"/>
      <c r="D58" s="1081"/>
      <c r="E58" s="7"/>
      <c r="F58" s="8"/>
      <c r="G58" s="8"/>
      <c r="H58" s="8"/>
      <c r="I58" s="8"/>
      <c r="J58" s="8"/>
      <c r="K58" s="8"/>
      <c r="L58" s="7"/>
      <c r="M58" s="8"/>
      <c r="N58" s="7"/>
      <c r="O58" s="734"/>
      <c r="P58" s="1079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9" s="27" customFormat="1" ht="21.75" customHeight="1" x14ac:dyDescent="0.25">
      <c r="A59" s="8" t="s">
        <v>13</v>
      </c>
      <c r="B59" s="8" t="s">
        <v>14</v>
      </c>
      <c r="C59" s="43" t="s">
        <v>435</v>
      </c>
      <c r="D59" s="1000">
        <v>1</v>
      </c>
      <c r="E59" s="1000">
        <v>2</v>
      </c>
      <c r="F59" s="8">
        <f t="shared" ref="F59" si="10">E59*30</f>
        <v>60</v>
      </c>
      <c r="G59" s="8">
        <f t="shared" ref="G59" si="11">H59+I59+J59</f>
        <v>36</v>
      </c>
      <c r="H59" s="8">
        <v>18</v>
      </c>
      <c r="I59" s="8"/>
      <c r="J59" s="8">
        <v>18</v>
      </c>
      <c r="K59" s="8">
        <f t="shared" ref="K59" si="12">F59-G59</f>
        <v>24</v>
      </c>
      <c r="L59" s="7">
        <f t="shared" ref="L59" si="13">G59/9</f>
        <v>4</v>
      </c>
      <c r="M59" s="1084"/>
      <c r="N59" s="7">
        <f>G59/F59*100</f>
        <v>60</v>
      </c>
      <c r="O59" s="1186" t="s">
        <v>438</v>
      </c>
      <c r="P59" s="1079" t="s">
        <v>63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9" s="27" customFormat="1" ht="19.5" customHeight="1" x14ac:dyDescent="0.25">
      <c r="A60" s="8" t="s">
        <v>13</v>
      </c>
      <c r="B60" s="8" t="s">
        <v>14</v>
      </c>
      <c r="C60" s="43" t="s">
        <v>350</v>
      </c>
      <c r="D60" s="1000"/>
      <c r="E60" s="1000">
        <v>1</v>
      </c>
      <c r="F60" s="8">
        <f t="shared" ref="F60" si="14">E60*30</f>
        <v>30</v>
      </c>
      <c r="G60" s="8">
        <f t="shared" ref="G60" si="15">H60+I60+J60</f>
        <v>0</v>
      </c>
      <c r="H60" s="8"/>
      <c r="I60" s="8"/>
      <c r="J60" s="8"/>
      <c r="K60" s="8">
        <f t="shared" ref="K60" si="16">F60-G60</f>
        <v>30</v>
      </c>
      <c r="L60" s="976"/>
      <c r="M60" s="8" t="s">
        <v>29</v>
      </c>
      <c r="N60" s="7">
        <f>G60/F60*100</f>
        <v>0</v>
      </c>
      <c r="O60" s="1218" t="s">
        <v>438</v>
      </c>
      <c r="P60" s="1079" t="s">
        <v>63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9" ht="26.25" x14ac:dyDescent="0.25">
      <c r="A61" s="8" t="s">
        <v>13</v>
      </c>
      <c r="B61" s="8" t="s">
        <v>31</v>
      </c>
      <c r="C61" s="43" t="s">
        <v>434</v>
      </c>
      <c r="D61" s="977">
        <v>0.5</v>
      </c>
      <c r="E61" s="977">
        <v>2</v>
      </c>
      <c r="F61" s="18">
        <f>E61*30</f>
        <v>60</v>
      </c>
      <c r="G61" s="18">
        <f>H61+I61+J61</f>
        <v>36</v>
      </c>
      <c r="H61" s="18">
        <v>18</v>
      </c>
      <c r="I61" s="18"/>
      <c r="J61" s="18">
        <v>18</v>
      </c>
      <c r="K61" s="18">
        <f>F61-G61</f>
        <v>24</v>
      </c>
      <c r="L61" s="976">
        <f>G61/9</f>
        <v>4</v>
      </c>
      <c r="M61" s="1088"/>
      <c r="N61" s="18">
        <f>G61/F61*100</f>
        <v>60</v>
      </c>
      <c r="O61" s="1186" t="s">
        <v>438</v>
      </c>
      <c r="P61" s="1079" t="s">
        <v>63</v>
      </c>
      <c r="AA61" s="9"/>
      <c r="AB61" s="9"/>
      <c r="AC61" s="9"/>
    </row>
    <row r="62" spans="1:29" s="44" customFormat="1" x14ac:dyDescent="0.25">
      <c r="A62" s="8"/>
      <c r="B62" s="8"/>
      <c r="C62" s="43"/>
      <c r="D62" s="977"/>
      <c r="E62" s="977"/>
      <c r="F62" s="18"/>
      <c r="G62" s="18"/>
      <c r="H62" s="18"/>
      <c r="I62" s="18"/>
      <c r="J62" s="18"/>
      <c r="K62" s="18"/>
      <c r="L62" s="976"/>
      <c r="M62" s="18"/>
      <c r="N62" s="18"/>
      <c r="O62" s="1024"/>
      <c r="P62" s="1079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9" s="1059" customFormat="1" x14ac:dyDescent="0.25">
      <c r="A63" s="8" t="s">
        <v>16</v>
      </c>
      <c r="B63" s="8" t="s">
        <v>14</v>
      </c>
      <c r="C63" s="43" t="s">
        <v>33</v>
      </c>
      <c r="D63" s="1081">
        <v>3</v>
      </c>
      <c r="E63" s="7">
        <v>3</v>
      </c>
      <c r="F63" s="8">
        <f t="shared" ref="F63" si="17">E63*30</f>
        <v>90</v>
      </c>
      <c r="G63" s="8">
        <f t="shared" ref="G63" si="18">H63+I63+J63</f>
        <v>36</v>
      </c>
      <c r="H63" s="8">
        <v>18</v>
      </c>
      <c r="I63" s="8"/>
      <c r="J63" s="8">
        <v>18</v>
      </c>
      <c r="K63" s="8">
        <f t="shared" ref="K63" si="19">F63-G63</f>
        <v>54</v>
      </c>
      <c r="L63" s="7">
        <f>G63/9</f>
        <v>4</v>
      </c>
      <c r="M63" s="8" t="s">
        <v>16</v>
      </c>
      <c r="N63" s="7">
        <f t="shared" ref="N63" si="20">G63/F63*100</f>
        <v>40</v>
      </c>
      <c r="O63" s="734" t="s">
        <v>67</v>
      </c>
      <c r="P63" s="1079" t="s">
        <v>63</v>
      </c>
      <c r="Q63" s="1060"/>
      <c r="R63" s="1060"/>
      <c r="S63" s="1060"/>
      <c r="T63" s="1060"/>
      <c r="U63" s="1060"/>
      <c r="V63" s="1060"/>
      <c r="W63" s="1060"/>
      <c r="X63" s="1060"/>
      <c r="Y63" s="1060"/>
      <c r="Z63" s="1060"/>
    </row>
    <row r="64" spans="1:29" s="44" customFormat="1" x14ac:dyDescent="0.25">
      <c r="A64" s="8"/>
      <c r="B64" s="8"/>
      <c r="C64" s="43"/>
      <c r="D64" s="1000"/>
      <c r="E64" s="1000"/>
      <c r="F64" s="8"/>
      <c r="G64" s="8"/>
      <c r="H64" s="8"/>
      <c r="I64" s="8"/>
      <c r="J64" s="8"/>
      <c r="K64" s="8"/>
      <c r="L64" s="976"/>
      <c r="M64" s="8"/>
      <c r="N64" s="7"/>
      <c r="O64" s="1024"/>
      <c r="P64" s="1079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9" s="44" customFormat="1" x14ac:dyDescent="0.25">
      <c r="A65" s="8" t="s">
        <v>13</v>
      </c>
      <c r="B65" s="8" t="s">
        <v>14</v>
      </c>
      <c r="C65" s="43" t="s">
        <v>355</v>
      </c>
      <c r="D65" s="977">
        <v>2</v>
      </c>
      <c r="E65" s="1000">
        <v>3</v>
      </c>
      <c r="F65" s="8">
        <f>E65*30</f>
        <v>90</v>
      </c>
      <c r="G65" s="8">
        <f>H65+I65+J65</f>
        <v>36</v>
      </c>
      <c r="H65" s="8">
        <v>18</v>
      </c>
      <c r="I65" s="8"/>
      <c r="J65" s="8">
        <v>18</v>
      </c>
      <c r="K65" s="8">
        <f>F65-G65</f>
        <v>54</v>
      </c>
      <c r="L65" s="976">
        <f>G65/9</f>
        <v>4</v>
      </c>
      <c r="M65" s="8" t="s">
        <v>18</v>
      </c>
      <c r="N65" s="7">
        <f>G65/F65*100</f>
        <v>40</v>
      </c>
      <c r="O65" s="1186" t="s">
        <v>438</v>
      </c>
      <c r="P65" s="1079" t="s">
        <v>63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9" s="44" customFormat="1" ht="15.75" thickBot="1" x14ac:dyDescent="0.3">
      <c r="A66" s="1062"/>
      <c r="B66" s="1063"/>
      <c r="C66" s="1220" t="s">
        <v>441</v>
      </c>
      <c r="D66" s="1221">
        <f t="shared" ref="D66:L66" si="21">SUM(D46:D65)</f>
        <v>39.5</v>
      </c>
      <c r="E66" s="1221">
        <f t="shared" si="21"/>
        <v>16</v>
      </c>
      <c r="F66" s="1222">
        <f t="shared" si="21"/>
        <v>480</v>
      </c>
      <c r="G66" s="1222">
        <f t="shared" si="21"/>
        <v>207</v>
      </c>
      <c r="H66" s="1222">
        <f t="shared" si="21"/>
        <v>99</v>
      </c>
      <c r="I66" s="1222">
        <f t="shared" si="21"/>
        <v>0</v>
      </c>
      <c r="J66" s="1222">
        <f t="shared" si="21"/>
        <v>108</v>
      </c>
      <c r="K66" s="1222">
        <f t="shared" si="21"/>
        <v>273</v>
      </c>
      <c r="L66" s="1225">
        <f t="shared" si="21"/>
        <v>23</v>
      </c>
      <c r="M66" s="1223"/>
      <c r="N66" s="1226"/>
      <c r="O66" s="1209" t="s">
        <v>18</v>
      </c>
      <c r="P66" s="1210">
        <f>COUNTIFS(M46:M65,O66)</f>
        <v>1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9" s="44" customFormat="1" x14ac:dyDescent="0.25">
      <c r="A67" s="1031"/>
      <c r="B67" s="1031"/>
      <c r="C67" s="1215"/>
      <c r="D67" s="1216"/>
      <c r="E67" s="1216"/>
      <c r="F67" s="1217"/>
      <c r="G67" s="1217"/>
      <c r="H67" s="1217"/>
      <c r="I67" s="1217"/>
      <c r="J67" s="1217"/>
      <c r="K67" s="1217"/>
      <c r="L67" s="1217"/>
      <c r="M67" s="1031"/>
      <c r="N67" s="1111"/>
      <c r="O67" s="1180" t="s">
        <v>16</v>
      </c>
      <c r="P67" s="1210">
        <f>COUNTIFS(M46:M65,O67)</f>
        <v>3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9" s="44" customFormat="1" x14ac:dyDescent="0.25">
      <c r="A68" s="1031"/>
      <c r="B68" s="1031"/>
      <c r="C68" s="1215"/>
      <c r="D68" s="1216"/>
      <c r="E68" s="1216"/>
      <c r="F68" s="1217"/>
      <c r="G68" s="1217"/>
      <c r="H68" s="1217"/>
      <c r="I68" s="1217"/>
      <c r="J68" s="1217"/>
      <c r="K68" s="1217"/>
      <c r="L68" s="1217"/>
      <c r="M68" s="1031"/>
      <c r="N68" s="1111"/>
      <c r="O68" s="1180" t="s">
        <v>29</v>
      </c>
      <c r="P68" s="1210">
        <f>COUNTIFS(M46:M66,O68)</f>
        <v>1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9" s="44" customFormat="1" x14ac:dyDescent="0.25">
      <c r="A69" s="8"/>
      <c r="B69" s="8"/>
      <c r="C69" s="43"/>
      <c r="D69" s="1000"/>
      <c r="E69" s="1000"/>
      <c r="F69" s="8"/>
      <c r="G69" s="8"/>
      <c r="H69" s="8"/>
      <c r="I69" s="8"/>
      <c r="J69" s="8"/>
      <c r="K69" s="8"/>
      <c r="L69" s="976"/>
      <c r="M69" s="8"/>
      <c r="N69" s="7"/>
      <c r="O69" s="17"/>
      <c r="P69" s="705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s="44" customFormat="1" ht="26.25" x14ac:dyDescent="0.25">
      <c r="A70" s="8" t="s">
        <v>13</v>
      </c>
      <c r="B70" s="8" t="s">
        <v>31</v>
      </c>
      <c r="C70" s="43" t="s">
        <v>356</v>
      </c>
      <c r="D70" s="976">
        <v>0.5</v>
      </c>
      <c r="E70" s="7">
        <v>4.5</v>
      </c>
      <c r="F70" s="8">
        <f>E70*30</f>
        <v>135</v>
      </c>
      <c r="G70" s="8">
        <f>H70+I70+J70</f>
        <v>45</v>
      </c>
      <c r="H70" s="8">
        <v>27</v>
      </c>
      <c r="I70" s="8"/>
      <c r="J70" s="8">
        <v>18</v>
      </c>
      <c r="K70" s="8">
        <f>F70-G70</f>
        <v>90</v>
      </c>
      <c r="L70" s="976">
        <f>G70/9</f>
        <v>5</v>
      </c>
      <c r="M70" s="8" t="s">
        <v>29</v>
      </c>
      <c r="N70" s="7">
        <f t="shared" ref="N70:N72" si="22">G70/F70*100</f>
        <v>33.333333333333329</v>
      </c>
      <c r="O70" s="1183" t="s">
        <v>438</v>
      </c>
      <c r="P70" s="705" t="s">
        <v>64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9" s="44" customFormat="1" ht="26.25" x14ac:dyDescent="0.25">
      <c r="A71" s="8" t="s">
        <v>13</v>
      </c>
      <c r="B71" s="8" t="s">
        <v>31</v>
      </c>
      <c r="C71" s="43" t="s">
        <v>352</v>
      </c>
      <c r="D71" s="1000">
        <v>2.5</v>
      </c>
      <c r="E71" s="1000">
        <v>2</v>
      </c>
      <c r="F71" s="8">
        <f t="shared" ref="F71" si="23">E71*30</f>
        <v>60</v>
      </c>
      <c r="G71" s="8">
        <f t="shared" ref="G71" si="24">H71+I71+J71</f>
        <v>36</v>
      </c>
      <c r="H71" s="8">
        <v>18</v>
      </c>
      <c r="I71" s="8"/>
      <c r="J71" s="8">
        <v>18</v>
      </c>
      <c r="K71" s="8">
        <f t="shared" ref="K71" si="25">F71-G71</f>
        <v>24</v>
      </c>
      <c r="L71" s="976">
        <f>G71/9</f>
        <v>4</v>
      </c>
      <c r="M71" s="8" t="s">
        <v>29</v>
      </c>
      <c r="N71" s="7">
        <f t="shared" ref="N71" si="26">G71/F71*100</f>
        <v>60</v>
      </c>
      <c r="O71" s="1186" t="s">
        <v>438</v>
      </c>
      <c r="P71" s="705" t="s">
        <v>64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9" s="466" customFormat="1" ht="26.25" x14ac:dyDescent="0.25">
      <c r="A72" s="8" t="s">
        <v>13</v>
      </c>
      <c r="B72" s="8" t="s">
        <v>31</v>
      </c>
      <c r="C72" s="43" t="s">
        <v>434</v>
      </c>
      <c r="D72" s="977"/>
      <c r="E72" s="977">
        <v>2.5</v>
      </c>
      <c r="F72" s="18">
        <f>E72*30</f>
        <v>75</v>
      </c>
      <c r="G72" s="18">
        <f>H72+I72+J72</f>
        <v>36</v>
      </c>
      <c r="H72" s="18">
        <v>18</v>
      </c>
      <c r="I72" s="18"/>
      <c r="J72" s="18">
        <v>18</v>
      </c>
      <c r="K72" s="18">
        <f>F72-G72</f>
        <v>39</v>
      </c>
      <c r="L72" s="976">
        <f>G72/9</f>
        <v>4</v>
      </c>
      <c r="M72" s="18" t="s">
        <v>18</v>
      </c>
      <c r="N72" s="7">
        <f t="shared" si="22"/>
        <v>48</v>
      </c>
      <c r="O72" s="1183" t="s">
        <v>438</v>
      </c>
      <c r="P72" s="705" t="s">
        <v>64</v>
      </c>
      <c r="Q72" s="467"/>
      <c r="R72" s="467"/>
      <c r="S72" s="467"/>
      <c r="T72" s="467"/>
      <c r="U72" s="467"/>
      <c r="V72" s="467"/>
      <c r="W72" s="467"/>
      <c r="X72" s="467"/>
      <c r="Y72" s="467"/>
      <c r="Z72" s="467"/>
    </row>
    <row r="73" spans="1:29" s="466" customFormat="1" x14ac:dyDescent="0.25">
      <c r="A73" s="8" t="s">
        <v>13</v>
      </c>
      <c r="B73" s="8" t="s">
        <v>14</v>
      </c>
      <c r="C73" s="43" t="s">
        <v>435</v>
      </c>
      <c r="D73" s="977">
        <v>1</v>
      </c>
      <c r="E73" s="977">
        <v>2</v>
      </c>
      <c r="F73" s="18">
        <f>E73*30</f>
        <v>60</v>
      </c>
      <c r="G73" s="18">
        <f>H73+I73+J73</f>
        <v>36</v>
      </c>
      <c r="H73" s="18">
        <v>18</v>
      </c>
      <c r="I73" s="18"/>
      <c r="J73" s="18">
        <v>18</v>
      </c>
      <c r="K73" s="18">
        <f>F73-G73</f>
        <v>24</v>
      </c>
      <c r="L73" s="976">
        <f>G73/9</f>
        <v>4</v>
      </c>
      <c r="M73" s="18" t="s">
        <v>18</v>
      </c>
      <c r="N73" s="7">
        <f t="shared" ref="N73" si="27">G73/F73*100</f>
        <v>60</v>
      </c>
      <c r="O73" s="1183" t="s">
        <v>438</v>
      </c>
      <c r="P73" s="705" t="s">
        <v>64</v>
      </c>
      <c r="Q73" s="467"/>
      <c r="R73" s="467"/>
      <c r="S73" s="467"/>
      <c r="T73" s="467"/>
      <c r="U73" s="467"/>
      <c r="V73" s="467"/>
      <c r="W73" s="467"/>
      <c r="X73" s="467"/>
      <c r="Y73" s="467"/>
      <c r="Z73" s="467"/>
    </row>
    <row r="74" spans="1:29" x14ac:dyDescent="0.25">
      <c r="A74" s="8" t="s">
        <v>13</v>
      </c>
      <c r="B74" s="8" t="s">
        <v>14</v>
      </c>
      <c r="C74" s="43" t="s">
        <v>359</v>
      </c>
      <c r="D74" s="977">
        <v>2</v>
      </c>
      <c r="E74" s="1000">
        <v>3</v>
      </c>
      <c r="F74" s="8">
        <f>E74*30</f>
        <v>90</v>
      </c>
      <c r="G74" s="8">
        <f>H74+I74+J74</f>
        <v>36</v>
      </c>
      <c r="H74" s="8">
        <v>18</v>
      </c>
      <c r="I74" s="8"/>
      <c r="J74" s="8">
        <v>18</v>
      </c>
      <c r="K74" s="8">
        <f>F74-G74</f>
        <v>54</v>
      </c>
      <c r="L74" s="976">
        <f>G74/9</f>
        <v>4</v>
      </c>
      <c r="M74" s="8" t="s">
        <v>18</v>
      </c>
      <c r="N74" s="7">
        <f>G74/F74*100</f>
        <v>40</v>
      </c>
      <c r="O74" s="1211" t="s">
        <v>438</v>
      </c>
      <c r="P74" s="705" t="s">
        <v>64</v>
      </c>
      <c r="AA74" s="9"/>
      <c r="AB74" s="9"/>
      <c r="AC74" s="9"/>
    </row>
    <row r="75" spans="1:29" s="44" customFormat="1" ht="15.75" thickBot="1" x14ac:dyDescent="0.3">
      <c r="A75" s="1214"/>
      <c r="B75" s="1219"/>
      <c r="C75" s="1220" t="s">
        <v>442</v>
      </c>
      <c r="D75" s="1221">
        <f>SUM(D69:D74)</f>
        <v>6</v>
      </c>
      <c r="E75" s="1221">
        <f t="shared" ref="E75:L75" si="28">SUM(E69:E74)</f>
        <v>14</v>
      </c>
      <c r="F75" s="1222">
        <f t="shared" si="28"/>
        <v>420</v>
      </c>
      <c r="G75" s="1222">
        <f t="shared" si="28"/>
        <v>189</v>
      </c>
      <c r="H75" s="1222">
        <f t="shared" si="28"/>
        <v>99</v>
      </c>
      <c r="I75" s="1222">
        <f t="shared" si="28"/>
        <v>0</v>
      </c>
      <c r="J75" s="1222">
        <f t="shared" si="28"/>
        <v>90</v>
      </c>
      <c r="K75" s="1222">
        <f t="shared" si="28"/>
        <v>231</v>
      </c>
      <c r="L75" s="1222">
        <f t="shared" si="28"/>
        <v>21</v>
      </c>
      <c r="M75" s="1223"/>
      <c r="N75" s="1224"/>
      <c r="O75" s="1209" t="s">
        <v>18</v>
      </c>
      <c r="P75" s="1210">
        <f>COUNTIFS(M70:M74,O75)</f>
        <v>3</v>
      </c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9" s="44" customFormat="1" x14ac:dyDescent="0.25">
      <c r="A76" s="1031"/>
      <c r="B76" s="1031"/>
      <c r="C76" s="1215"/>
      <c r="D76" s="1216"/>
      <c r="E76" s="1216"/>
      <c r="F76" s="1217"/>
      <c r="G76" s="1217"/>
      <c r="H76" s="1217"/>
      <c r="I76" s="1217"/>
      <c r="J76" s="1217"/>
      <c r="K76" s="1217"/>
      <c r="L76" s="1217"/>
      <c r="M76" s="1031"/>
      <c r="N76" s="1111"/>
      <c r="O76" s="1180" t="s">
        <v>16</v>
      </c>
      <c r="P76" s="1210">
        <f>COUNTIFS(M70:M74,O76)</f>
        <v>0</v>
      </c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9" s="44" customFormat="1" x14ac:dyDescent="0.25">
      <c r="A77" s="1031"/>
      <c r="B77" s="1031"/>
      <c r="C77" s="1215"/>
      <c r="D77" s="1216"/>
      <c r="E77" s="1216"/>
      <c r="F77" s="1217"/>
      <c r="G77" s="1217"/>
      <c r="H77" s="1217"/>
      <c r="I77" s="1217"/>
      <c r="J77" s="1217"/>
      <c r="K77" s="1217"/>
      <c r="L77" s="1217"/>
      <c r="M77" s="1031"/>
      <c r="N77" s="1111"/>
      <c r="O77" s="1180" t="s">
        <v>29</v>
      </c>
      <c r="P77" s="1210">
        <f>COUNTIFS(M69:M75,O77)</f>
        <v>2</v>
      </c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9" ht="15.75" thickBo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AA78" s="9"/>
      <c r="AB78" s="9"/>
      <c r="AC78" s="9"/>
    </row>
    <row r="79" spans="1:29" ht="15.75" thickBot="1" x14ac:dyDescent="0.3">
      <c r="A79" s="28"/>
      <c r="B79" s="29"/>
      <c r="C79" s="11" t="s">
        <v>443</v>
      </c>
      <c r="D79" s="1212">
        <f t="shared" ref="D79:L79" si="29">D66+D75</f>
        <v>45.5</v>
      </c>
      <c r="E79" s="1212">
        <f t="shared" si="29"/>
        <v>30</v>
      </c>
      <c r="F79" s="1213">
        <f t="shared" si="29"/>
        <v>900</v>
      </c>
      <c r="G79" s="1213">
        <f t="shared" si="29"/>
        <v>396</v>
      </c>
      <c r="H79" s="1213">
        <f t="shared" si="29"/>
        <v>198</v>
      </c>
      <c r="I79" s="1213">
        <f t="shared" si="29"/>
        <v>0</v>
      </c>
      <c r="J79" s="1213">
        <f t="shared" si="29"/>
        <v>198</v>
      </c>
      <c r="K79" s="1213">
        <f t="shared" si="29"/>
        <v>504</v>
      </c>
      <c r="L79" s="1212">
        <f t="shared" si="29"/>
        <v>44</v>
      </c>
      <c r="M79" s="30"/>
      <c r="N79" s="23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C80" s="2"/>
      <c r="D80" s="2"/>
      <c r="E80" s="4"/>
      <c r="L80" s="34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O81" s="734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C82" s="1" t="s">
        <v>51</v>
      </c>
      <c r="D82" s="44"/>
      <c r="O82" s="705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C83" s="1922" t="s">
        <v>0</v>
      </c>
      <c r="D83" s="1926" t="s">
        <v>72</v>
      </c>
      <c r="E83" s="1925" t="s">
        <v>1</v>
      </c>
      <c r="F83" s="1927" t="s">
        <v>2</v>
      </c>
      <c r="G83" s="1927"/>
      <c r="H83" s="1927"/>
      <c r="I83" s="1927"/>
      <c r="J83" s="1927"/>
      <c r="K83" s="1928"/>
      <c r="L83" s="1925" t="s">
        <v>3</v>
      </c>
      <c r="M83" s="1925" t="s">
        <v>4</v>
      </c>
      <c r="N83" s="1925" t="s">
        <v>5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C84" s="1923"/>
      <c r="D84" s="1933"/>
      <c r="E84" s="1925"/>
      <c r="F84" s="1925" t="s">
        <v>6</v>
      </c>
      <c r="G84" s="1930" t="s">
        <v>7</v>
      </c>
      <c r="H84" s="1930"/>
      <c r="I84" s="1930"/>
      <c r="J84" s="1930"/>
      <c r="K84" s="1925" t="s">
        <v>25</v>
      </c>
      <c r="L84" s="1925"/>
      <c r="M84" s="1925"/>
      <c r="N84" s="1925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C85" s="1923"/>
      <c r="D85" s="1933"/>
      <c r="E85" s="1925"/>
      <c r="F85" s="1928"/>
      <c r="G85" s="1925" t="s">
        <v>9</v>
      </c>
      <c r="H85" s="1927" t="s">
        <v>10</v>
      </c>
      <c r="I85" s="1928"/>
      <c r="J85" s="1928"/>
      <c r="K85" s="1928"/>
      <c r="L85" s="1925"/>
      <c r="M85" s="1925"/>
      <c r="N85" s="192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C86" s="1923"/>
      <c r="D86" s="1933"/>
      <c r="E86" s="1925"/>
      <c r="F86" s="1928"/>
      <c r="G86" s="1931"/>
      <c r="H86" s="1935" t="s">
        <v>26</v>
      </c>
      <c r="I86" s="1935" t="s">
        <v>27</v>
      </c>
      <c r="J86" s="1935" t="s">
        <v>28</v>
      </c>
      <c r="K86" s="1928"/>
      <c r="L86" s="1925"/>
      <c r="M86" s="1925"/>
      <c r="N86" s="1925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C87" s="1923"/>
      <c r="D87" s="1933"/>
      <c r="E87" s="1925"/>
      <c r="F87" s="1928"/>
      <c r="G87" s="1931"/>
      <c r="H87" s="1935"/>
      <c r="I87" s="1935"/>
      <c r="J87" s="1935"/>
      <c r="K87" s="1928"/>
      <c r="L87" s="1925"/>
      <c r="M87" s="1925"/>
      <c r="N87" s="1925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C88" s="1923"/>
      <c r="D88" s="1933"/>
      <c r="E88" s="1925"/>
      <c r="F88" s="1928"/>
      <c r="G88" s="1931"/>
      <c r="H88" s="1935"/>
      <c r="I88" s="1935"/>
      <c r="J88" s="1935"/>
      <c r="K88" s="1928"/>
      <c r="L88" s="1925"/>
      <c r="M88" s="1925"/>
      <c r="N88" s="1925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5" customHeight="1" x14ac:dyDescent="0.25">
      <c r="C89" s="1924"/>
      <c r="D89" s="1934"/>
      <c r="E89" s="1925"/>
      <c r="F89" s="1928"/>
      <c r="G89" s="1931"/>
      <c r="H89" s="1935"/>
      <c r="I89" s="1935"/>
      <c r="J89" s="1935"/>
      <c r="K89" s="1928"/>
      <c r="L89" s="1925"/>
      <c r="M89" s="1925"/>
      <c r="N89" s="1925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26.25" x14ac:dyDescent="0.25">
      <c r="A90" s="42" t="s">
        <v>13</v>
      </c>
      <c r="B90" s="42" t="s">
        <v>14</v>
      </c>
      <c r="C90" s="1061" t="s">
        <v>374</v>
      </c>
      <c r="D90" s="1082">
        <v>4.5</v>
      </c>
      <c r="E90" s="1082"/>
      <c r="F90" s="8"/>
      <c r="G90" s="8"/>
      <c r="H90" s="8"/>
      <c r="I90" s="8"/>
      <c r="J90" s="8"/>
      <c r="K90" s="8"/>
      <c r="L90" s="7"/>
      <c r="M90" s="8"/>
      <c r="N90" s="7"/>
      <c r="Z90" s="9"/>
      <c r="AA90" s="9"/>
      <c r="AB90" s="9"/>
      <c r="AC90" s="9"/>
    </row>
    <row r="91" spans="1:29" ht="26.25" x14ac:dyDescent="0.25">
      <c r="A91" s="42" t="s">
        <v>16</v>
      </c>
      <c r="B91" s="42" t="s">
        <v>31</v>
      </c>
      <c r="C91" s="43" t="s">
        <v>90</v>
      </c>
      <c r="D91" s="17">
        <v>1</v>
      </c>
      <c r="E91" s="7">
        <v>2</v>
      </c>
      <c r="F91" s="8">
        <f>E91*30</f>
        <v>60</v>
      </c>
      <c r="G91" s="8">
        <f>H91+I91+J91</f>
        <v>30</v>
      </c>
      <c r="H91" s="8"/>
      <c r="I91" s="8"/>
      <c r="J91" s="8">
        <v>30</v>
      </c>
      <c r="K91" s="8">
        <f>F91-G91</f>
        <v>30</v>
      </c>
      <c r="L91" s="7">
        <f>G91/15</f>
        <v>2</v>
      </c>
      <c r="M91" s="8" t="s">
        <v>16</v>
      </c>
      <c r="N91" s="7">
        <f>G91/F91*100</f>
        <v>50</v>
      </c>
      <c r="O91" s="44" t="s">
        <v>71</v>
      </c>
      <c r="AA91" s="9"/>
      <c r="AB91" s="9"/>
      <c r="AC91" s="9"/>
    </row>
    <row r="92" spans="1:29" s="44" customFormat="1" x14ac:dyDescent="0.25">
      <c r="A92" s="42" t="s">
        <v>16</v>
      </c>
      <c r="B92" s="42" t="s">
        <v>14</v>
      </c>
      <c r="C92" s="43" t="s">
        <v>39</v>
      </c>
      <c r="D92" s="976">
        <v>2</v>
      </c>
      <c r="E92" s="1082">
        <v>1</v>
      </c>
      <c r="F92" s="8">
        <f>E92*30</f>
        <v>30</v>
      </c>
      <c r="G92" s="8">
        <f>H92+I92+J92</f>
        <v>22</v>
      </c>
      <c r="H92" s="8">
        <v>15</v>
      </c>
      <c r="I92" s="8"/>
      <c r="J92" s="8">
        <v>7</v>
      </c>
      <c r="K92" s="8">
        <f>F92-G92</f>
        <v>8</v>
      </c>
      <c r="L92" s="7">
        <v>1.5</v>
      </c>
      <c r="M92" s="8" t="s">
        <v>16</v>
      </c>
      <c r="N92" s="7">
        <f>G92/F92*100</f>
        <v>73.333333333333329</v>
      </c>
      <c r="O92" s="44" t="s">
        <v>69</v>
      </c>
      <c r="P92" s="705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9" s="5" customFormat="1" ht="16.5" customHeight="1" x14ac:dyDescent="0.25">
      <c r="A93" s="8" t="s">
        <v>13</v>
      </c>
      <c r="B93" s="8" t="s">
        <v>14</v>
      </c>
      <c r="C93" s="1083" t="s">
        <v>349</v>
      </c>
      <c r="D93" s="976">
        <v>1</v>
      </c>
      <c r="E93" s="25">
        <v>4</v>
      </c>
      <c r="F93" s="8">
        <f t="shared" ref="F93" si="30">E93*30</f>
        <v>120</v>
      </c>
      <c r="G93" s="8">
        <f t="shared" ref="G93" si="31">H93+I93+J93</f>
        <v>45</v>
      </c>
      <c r="H93" s="8">
        <v>30</v>
      </c>
      <c r="I93" s="8"/>
      <c r="J93" s="8">
        <v>15</v>
      </c>
      <c r="K93" s="8">
        <f t="shared" ref="K93" si="32">F93-G93</f>
        <v>75</v>
      </c>
      <c r="L93" s="7">
        <f t="shared" ref="L93:L97" si="33">G93/15</f>
        <v>3</v>
      </c>
      <c r="M93" s="8" t="s">
        <v>18</v>
      </c>
      <c r="N93" s="1025">
        <f t="shared" ref="N93" si="34">G93/F93*100</f>
        <v>37.5</v>
      </c>
      <c r="O93" s="1183" t="s">
        <v>438</v>
      </c>
      <c r="P93" s="70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9" s="5" customFormat="1" ht="26.25" x14ac:dyDescent="0.25">
      <c r="A94" s="8" t="s">
        <v>13</v>
      </c>
      <c r="B94" s="8" t="s">
        <v>31</v>
      </c>
      <c r="C94" s="43" t="s">
        <v>436</v>
      </c>
      <c r="D94" s="976">
        <v>2</v>
      </c>
      <c r="E94" s="25">
        <v>4</v>
      </c>
      <c r="F94" s="8">
        <f>E94*30</f>
        <v>120</v>
      </c>
      <c r="G94" s="8">
        <f>H94+I94+J94</f>
        <v>45</v>
      </c>
      <c r="H94" s="8">
        <v>30</v>
      </c>
      <c r="I94" s="8"/>
      <c r="J94" s="8">
        <v>15</v>
      </c>
      <c r="K94" s="8">
        <f>F94-G94</f>
        <v>75</v>
      </c>
      <c r="L94" s="7">
        <f t="shared" si="33"/>
        <v>3</v>
      </c>
      <c r="M94" s="8" t="s">
        <v>18</v>
      </c>
      <c r="N94" s="1025">
        <f>G94/F94*100</f>
        <v>37.5</v>
      </c>
      <c r="O94" s="1183" t="s">
        <v>438</v>
      </c>
      <c r="P94" s="705"/>
    </row>
    <row r="95" spans="1:29" s="1078" customFormat="1" ht="26.25" x14ac:dyDescent="0.25">
      <c r="A95" s="8" t="s">
        <v>13</v>
      </c>
      <c r="B95" s="8" t="s">
        <v>14</v>
      </c>
      <c r="C95" s="43" t="s">
        <v>363</v>
      </c>
      <c r="D95" s="976">
        <v>3</v>
      </c>
      <c r="E95" s="25">
        <v>3</v>
      </c>
      <c r="F95" s="8">
        <f t="shared" ref="F95:F99" si="35">E95*30</f>
        <v>90</v>
      </c>
      <c r="G95" s="8">
        <f t="shared" ref="G95:G97" si="36">H95+I95+J95</f>
        <v>45</v>
      </c>
      <c r="H95" s="8">
        <v>30</v>
      </c>
      <c r="I95" s="8">
        <v>15</v>
      </c>
      <c r="J95" s="8"/>
      <c r="K95" s="8">
        <f t="shared" ref="K95:K99" si="37">F95-G95</f>
        <v>45</v>
      </c>
      <c r="L95" s="7">
        <f t="shared" si="33"/>
        <v>3</v>
      </c>
      <c r="M95" s="8" t="s">
        <v>18</v>
      </c>
      <c r="N95" s="1025">
        <f t="shared" ref="N95:N97" si="38">G95/F95*100</f>
        <v>50</v>
      </c>
      <c r="O95" s="1183" t="s">
        <v>438</v>
      </c>
      <c r="P95" s="705"/>
    </row>
    <row r="96" spans="1:29" s="5" customFormat="1" ht="26.25" x14ac:dyDescent="0.25">
      <c r="A96" s="8" t="s">
        <v>13</v>
      </c>
      <c r="B96" s="8" t="s">
        <v>31</v>
      </c>
      <c r="C96" s="43" t="s">
        <v>428</v>
      </c>
      <c r="D96" s="976"/>
      <c r="E96" s="25">
        <v>4</v>
      </c>
      <c r="F96" s="8">
        <f t="shared" si="35"/>
        <v>120</v>
      </c>
      <c r="G96" s="8">
        <f t="shared" si="36"/>
        <v>60</v>
      </c>
      <c r="H96" s="8">
        <v>30</v>
      </c>
      <c r="I96" s="8"/>
      <c r="J96" s="8">
        <v>30</v>
      </c>
      <c r="K96" s="8">
        <f t="shared" si="37"/>
        <v>60</v>
      </c>
      <c r="L96" s="7">
        <f t="shared" si="33"/>
        <v>4</v>
      </c>
      <c r="M96" s="8" t="s">
        <v>29</v>
      </c>
      <c r="N96" s="1025">
        <f t="shared" si="38"/>
        <v>50</v>
      </c>
      <c r="O96" s="1183" t="s">
        <v>438</v>
      </c>
      <c r="P96" s="70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9" s="5" customFormat="1" ht="26.25" x14ac:dyDescent="0.25">
      <c r="A97" s="8" t="s">
        <v>13</v>
      </c>
      <c r="B97" s="8" t="s">
        <v>31</v>
      </c>
      <c r="C97" s="43" t="s">
        <v>379</v>
      </c>
      <c r="D97" s="976"/>
      <c r="E97" s="25">
        <v>4</v>
      </c>
      <c r="F97" s="8">
        <f t="shared" si="35"/>
        <v>120</v>
      </c>
      <c r="G97" s="8">
        <f t="shared" si="36"/>
        <v>60</v>
      </c>
      <c r="H97" s="8">
        <v>30</v>
      </c>
      <c r="I97" s="8"/>
      <c r="J97" s="8">
        <v>30</v>
      </c>
      <c r="K97" s="8">
        <f t="shared" si="37"/>
        <v>60</v>
      </c>
      <c r="L97" s="7">
        <f t="shared" si="33"/>
        <v>4</v>
      </c>
      <c r="M97" s="8" t="s">
        <v>29</v>
      </c>
      <c r="N97" s="1025">
        <f t="shared" si="38"/>
        <v>50</v>
      </c>
      <c r="O97" s="1183" t="s">
        <v>438</v>
      </c>
      <c r="P97" s="705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9" s="5" customFormat="1" x14ac:dyDescent="0.25">
      <c r="A98" s="8" t="s">
        <v>13</v>
      </c>
      <c r="B98" s="8" t="s">
        <v>14</v>
      </c>
      <c r="C98" s="43" t="s">
        <v>386</v>
      </c>
      <c r="D98" s="976"/>
      <c r="E98" s="25">
        <v>1</v>
      </c>
      <c r="F98" s="8">
        <f t="shared" si="35"/>
        <v>30</v>
      </c>
      <c r="G98" s="8"/>
      <c r="H98" s="8"/>
      <c r="I98" s="8"/>
      <c r="J98" s="8"/>
      <c r="K98" s="8">
        <f t="shared" si="37"/>
        <v>30</v>
      </c>
      <c r="L98" s="7"/>
      <c r="M98" s="8" t="s">
        <v>29</v>
      </c>
      <c r="N98" s="1025"/>
      <c r="O98" s="1183" t="s">
        <v>438</v>
      </c>
      <c r="P98" s="705"/>
      <c r="Q98" s="6"/>
      <c r="R98" s="6"/>
      <c r="S98" s="6"/>
      <c r="T98" s="6"/>
      <c r="U98" s="6"/>
      <c r="V98" s="6"/>
      <c r="W98" s="6"/>
      <c r="X98" s="6"/>
      <c r="Y98" s="6"/>
    </row>
    <row r="99" spans="1:29" s="1078" customFormat="1" ht="26.25" x14ac:dyDescent="0.25">
      <c r="A99" s="8" t="s">
        <v>13</v>
      </c>
      <c r="B99" s="8" t="s">
        <v>31</v>
      </c>
      <c r="C99" s="43" t="s">
        <v>433</v>
      </c>
      <c r="D99" s="976">
        <v>3</v>
      </c>
      <c r="E99" s="25">
        <v>3</v>
      </c>
      <c r="F99" s="8">
        <f t="shared" si="35"/>
        <v>90</v>
      </c>
      <c r="G99" s="8">
        <f t="shared" ref="G99" si="39">H99+I99+J99</f>
        <v>45</v>
      </c>
      <c r="H99" s="8">
        <v>30</v>
      </c>
      <c r="I99" s="8"/>
      <c r="J99" s="8">
        <v>15</v>
      </c>
      <c r="K99" s="8">
        <f t="shared" si="37"/>
        <v>45</v>
      </c>
      <c r="L99" s="7">
        <f t="shared" ref="L99" si="40">G99/15</f>
        <v>3</v>
      </c>
      <c r="M99" s="8" t="s">
        <v>18</v>
      </c>
      <c r="N99" s="1025">
        <f t="shared" ref="N99" si="41">G99/F99*100</f>
        <v>50</v>
      </c>
      <c r="O99" s="1183" t="s">
        <v>438</v>
      </c>
      <c r="P99" s="705"/>
      <c r="Q99" s="1076"/>
      <c r="R99" s="1076"/>
      <c r="S99" s="1076"/>
      <c r="T99" s="1076"/>
      <c r="U99" s="1076"/>
      <c r="V99" s="1076"/>
      <c r="W99" s="1076"/>
      <c r="X99" s="1076"/>
      <c r="Y99" s="1076"/>
    </row>
    <row r="100" spans="1:29" ht="12.75" x14ac:dyDescent="0.2">
      <c r="A100" s="8"/>
      <c r="B100" s="8"/>
      <c r="C100" s="43"/>
      <c r="D100" s="43"/>
      <c r="E100" s="7"/>
      <c r="F100" s="8"/>
      <c r="G100" s="8"/>
      <c r="H100" s="8"/>
      <c r="I100" s="8"/>
      <c r="J100" s="8"/>
      <c r="K100" s="8"/>
      <c r="L100" s="7"/>
      <c r="M100" s="8"/>
      <c r="N100" s="7"/>
      <c r="O100" s="1209" t="s">
        <v>18</v>
      </c>
      <c r="P100" s="1210">
        <f>COUNTIFS(M91:M99,O100)</f>
        <v>4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3.5" thickBot="1" x14ac:dyDescent="0.25">
      <c r="A101" s="1062"/>
      <c r="B101" s="1063"/>
      <c r="C101" s="1064"/>
      <c r="D101" s="1065">
        <f>SUM(D90:D100)</f>
        <v>16.5</v>
      </c>
      <c r="E101" s="1066">
        <f>SUM(E90:E100)</f>
        <v>26</v>
      </c>
      <c r="F101" s="1067"/>
      <c r="G101" s="1067"/>
      <c r="H101" s="1067"/>
      <c r="I101" s="1067"/>
      <c r="J101" s="1067"/>
      <c r="K101" s="1067"/>
      <c r="L101" s="1068">
        <f>SUM(L91:L100)</f>
        <v>23.5</v>
      </c>
      <c r="M101" s="1067"/>
      <c r="N101" s="1069"/>
      <c r="O101" s="1181" t="s">
        <v>16</v>
      </c>
      <c r="P101" s="1210">
        <f>COUNTIFS(M91:M99,O101)</f>
        <v>2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2.75" x14ac:dyDescent="0.2">
      <c r="C102" s="2"/>
      <c r="D102" s="3"/>
      <c r="O102" s="1181" t="s">
        <v>29</v>
      </c>
      <c r="P102" s="1210">
        <f>COUNTIFS(M91:M100,O102)</f>
        <v>3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C103" s="1" t="s">
        <v>70</v>
      </c>
      <c r="D103" s="44"/>
      <c r="O103" s="705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C104" s="1922" t="s">
        <v>0</v>
      </c>
      <c r="D104" s="1926" t="s">
        <v>72</v>
      </c>
      <c r="E104" s="1925" t="s">
        <v>1</v>
      </c>
      <c r="F104" s="1927" t="s">
        <v>2</v>
      </c>
      <c r="G104" s="1927"/>
      <c r="H104" s="1927"/>
      <c r="I104" s="1927"/>
      <c r="J104" s="1927"/>
      <c r="K104" s="1928"/>
      <c r="L104" s="1925" t="s">
        <v>3</v>
      </c>
      <c r="M104" s="1925" t="s">
        <v>4</v>
      </c>
      <c r="N104" s="1925" t="s">
        <v>5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C105" s="1923"/>
      <c r="D105" s="1933"/>
      <c r="E105" s="1925"/>
      <c r="F105" s="1925" t="s">
        <v>6</v>
      </c>
      <c r="G105" s="1930" t="s">
        <v>7</v>
      </c>
      <c r="H105" s="1930"/>
      <c r="I105" s="1930"/>
      <c r="J105" s="1930"/>
      <c r="K105" s="1925" t="s">
        <v>25</v>
      </c>
      <c r="L105" s="1925"/>
      <c r="M105" s="1925"/>
      <c r="N105" s="192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25.5" customHeight="1" x14ac:dyDescent="0.25">
      <c r="C106" s="1923"/>
      <c r="D106" s="1933"/>
      <c r="E106" s="1925"/>
      <c r="F106" s="1928"/>
      <c r="G106" s="1925" t="s">
        <v>9</v>
      </c>
      <c r="H106" s="1927" t="s">
        <v>10</v>
      </c>
      <c r="I106" s="1928"/>
      <c r="J106" s="1928"/>
      <c r="K106" s="1928"/>
      <c r="L106" s="1925"/>
      <c r="M106" s="1925"/>
      <c r="N106" s="1925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8" customHeight="1" x14ac:dyDescent="0.25">
      <c r="C107" s="1923"/>
      <c r="D107" s="1933"/>
      <c r="E107" s="1925"/>
      <c r="F107" s="1928"/>
      <c r="G107" s="1931"/>
      <c r="H107" s="1935" t="s">
        <v>26</v>
      </c>
      <c r="I107" s="1935" t="s">
        <v>27</v>
      </c>
      <c r="J107" s="1935" t="s">
        <v>28</v>
      </c>
      <c r="K107" s="1928"/>
      <c r="L107" s="1925"/>
      <c r="M107" s="1925"/>
      <c r="N107" s="1925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C108" s="1923"/>
      <c r="D108" s="1933"/>
      <c r="E108" s="1925"/>
      <c r="F108" s="1928"/>
      <c r="G108" s="1931"/>
      <c r="H108" s="1935"/>
      <c r="I108" s="1935"/>
      <c r="J108" s="1935"/>
      <c r="K108" s="1928"/>
      <c r="L108" s="1925"/>
      <c r="M108" s="1925"/>
      <c r="N108" s="1925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C109" s="1923"/>
      <c r="D109" s="1933"/>
      <c r="E109" s="1925"/>
      <c r="F109" s="1928"/>
      <c r="G109" s="1931"/>
      <c r="H109" s="1935"/>
      <c r="I109" s="1935"/>
      <c r="J109" s="1935"/>
      <c r="K109" s="1928"/>
      <c r="L109" s="1925"/>
      <c r="M109" s="1925"/>
      <c r="N109" s="1925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5" customHeight="1" x14ac:dyDescent="0.25">
      <c r="C110" s="1924"/>
      <c r="D110" s="1934"/>
      <c r="E110" s="1925"/>
      <c r="F110" s="1928"/>
      <c r="G110" s="1931"/>
      <c r="H110" s="1935"/>
      <c r="I110" s="1935"/>
      <c r="J110" s="1935"/>
      <c r="K110" s="1928"/>
      <c r="L110" s="1925"/>
      <c r="M110" s="1925"/>
      <c r="N110" s="1925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26.25" x14ac:dyDescent="0.25">
      <c r="A111" s="42" t="s">
        <v>16</v>
      </c>
      <c r="B111" s="42" t="s">
        <v>31</v>
      </c>
      <c r="C111" s="43" t="s">
        <v>431</v>
      </c>
      <c r="D111" s="43"/>
      <c r="E111" s="7">
        <v>3</v>
      </c>
      <c r="F111" s="8">
        <f>E111*30</f>
        <v>90</v>
      </c>
      <c r="G111" s="8">
        <f>H111+I111+J111</f>
        <v>39</v>
      </c>
      <c r="H111" s="8"/>
      <c r="I111" s="8"/>
      <c r="J111" s="8">
        <v>39</v>
      </c>
      <c r="K111" s="8">
        <f>F111-G111</f>
        <v>51</v>
      </c>
      <c r="L111" s="7">
        <f>G111/13</f>
        <v>3</v>
      </c>
      <c r="M111" s="8" t="s">
        <v>29</v>
      </c>
      <c r="N111" s="7">
        <f>G111/F111*100</f>
        <v>43.333333333333336</v>
      </c>
      <c r="O111" s="1182" t="s">
        <v>71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26.25" x14ac:dyDescent="0.25">
      <c r="A112" s="8" t="s">
        <v>13</v>
      </c>
      <c r="B112" s="8" t="s">
        <v>31</v>
      </c>
      <c r="C112" s="31" t="s">
        <v>432</v>
      </c>
      <c r="D112" s="976"/>
      <c r="E112" s="25">
        <v>5</v>
      </c>
      <c r="F112" s="8">
        <f t="shared" ref="F112" si="42">E112*30</f>
        <v>150</v>
      </c>
      <c r="G112" s="8">
        <f t="shared" ref="G112" si="43">H112+I112+J112</f>
        <v>52</v>
      </c>
      <c r="H112" s="8">
        <v>26</v>
      </c>
      <c r="I112" s="8"/>
      <c r="J112" s="8">
        <v>26</v>
      </c>
      <c r="K112" s="8">
        <f t="shared" ref="K112" si="44">F112-G112</f>
        <v>98</v>
      </c>
      <c r="L112" s="7">
        <f>G112/13</f>
        <v>4</v>
      </c>
      <c r="M112" s="8" t="s">
        <v>18</v>
      </c>
      <c r="N112" s="1025">
        <f t="shared" ref="N112" si="45">G112/F112*100</f>
        <v>34.666666666666671</v>
      </c>
      <c r="O112" s="1183" t="s">
        <v>438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idden="1" x14ac:dyDescent="0.25">
      <c r="C113" s="31"/>
      <c r="D113" s="43"/>
      <c r="E113" s="25"/>
      <c r="F113" s="8"/>
      <c r="G113" s="8"/>
      <c r="H113" s="8"/>
      <c r="I113" s="8"/>
      <c r="J113" s="8"/>
      <c r="K113" s="8"/>
      <c r="L113" s="7">
        <f t="shared" ref="L113" si="46">G113/13</f>
        <v>0</v>
      </c>
      <c r="M113" s="8"/>
      <c r="N113" s="7"/>
      <c r="O113" s="1182" t="s">
        <v>76</v>
      </c>
      <c r="P113" s="705" t="s">
        <v>65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8" t="s">
        <v>13</v>
      </c>
      <c r="B114" s="8" t="s">
        <v>14</v>
      </c>
      <c r="C114" s="31" t="s">
        <v>429</v>
      </c>
      <c r="D114" s="976">
        <v>2</v>
      </c>
      <c r="E114" s="25">
        <v>3</v>
      </c>
      <c r="F114" s="8">
        <f t="shared" ref="F114:F115" si="47">E114*30</f>
        <v>90</v>
      </c>
      <c r="G114" s="8">
        <f t="shared" ref="G114:G115" si="48">H114+I114+J114</f>
        <v>39</v>
      </c>
      <c r="H114" s="8">
        <v>26</v>
      </c>
      <c r="I114" s="8"/>
      <c r="J114" s="8">
        <v>13</v>
      </c>
      <c r="K114" s="8">
        <f t="shared" ref="K114:K115" si="49">F114-G114</f>
        <v>51</v>
      </c>
      <c r="L114" s="976">
        <f>G114/13</f>
        <v>3</v>
      </c>
      <c r="M114" s="8" t="s">
        <v>18</v>
      </c>
      <c r="N114" s="1025">
        <f>G114/F114*100</f>
        <v>43.333333333333336</v>
      </c>
      <c r="O114" s="1183" t="s">
        <v>438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8" t="s">
        <v>13</v>
      </c>
      <c r="B115" s="8" t="s">
        <v>14</v>
      </c>
      <c r="C115" s="43" t="s">
        <v>430</v>
      </c>
      <c r="D115" s="976"/>
      <c r="E115" s="7">
        <v>5</v>
      </c>
      <c r="F115" s="8">
        <f t="shared" si="47"/>
        <v>150</v>
      </c>
      <c r="G115" s="8">
        <f t="shared" si="48"/>
        <v>52</v>
      </c>
      <c r="H115" s="8">
        <v>26</v>
      </c>
      <c r="I115" s="8"/>
      <c r="J115" s="8">
        <v>26</v>
      </c>
      <c r="K115" s="8">
        <f t="shared" si="49"/>
        <v>98</v>
      </c>
      <c r="L115" s="976">
        <f t="shared" ref="L115:L117" si="50">G115/13</f>
        <v>4</v>
      </c>
      <c r="M115" s="8" t="s">
        <v>18</v>
      </c>
      <c r="N115" s="1025">
        <f>G115/F115*100</f>
        <v>34.666666666666671</v>
      </c>
      <c r="O115" s="1183" t="s">
        <v>438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8" t="s">
        <v>13</v>
      </c>
      <c r="B116" s="8" t="s">
        <v>14</v>
      </c>
      <c r="C116" s="43" t="s">
        <v>385</v>
      </c>
      <c r="D116" s="976"/>
      <c r="E116" s="7">
        <v>5</v>
      </c>
      <c r="F116" s="8">
        <f>E116*30</f>
        <v>150</v>
      </c>
      <c r="G116" s="8">
        <f>H116+I116+J116</f>
        <v>52</v>
      </c>
      <c r="H116" s="8">
        <v>26</v>
      </c>
      <c r="I116" s="8"/>
      <c r="J116" s="8">
        <v>26</v>
      </c>
      <c r="K116" s="8">
        <f>F116-G116</f>
        <v>98</v>
      </c>
      <c r="L116" s="976">
        <f t="shared" si="50"/>
        <v>4</v>
      </c>
      <c r="M116" s="8" t="s">
        <v>18</v>
      </c>
      <c r="N116" s="1025">
        <f>G116/F116*100</f>
        <v>34.666666666666671</v>
      </c>
      <c r="O116" s="1183" t="s">
        <v>438</v>
      </c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9"/>
      <c r="AB116" s="9"/>
      <c r="AC116" s="9"/>
    </row>
    <row r="117" spans="1:29" ht="26.25" x14ac:dyDescent="0.25">
      <c r="A117" s="8" t="s">
        <v>13</v>
      </c>
      <c r="B117" s="8" t="s">
        <v>14</v>
      </c>
      <c r="C117" s="43" t="s">
        <v>367</v>
      </c>
      <c r="D117" s="976"/>
      <c r="E117" s="25">
        <v>1</v>
      </c>
      <c r="F117" s="8">
        <f t="shared" ref="F117:F118" si="51">E117*30</f>
        <v>30</v>
      </c>
      <c r="G117" s="8"/>
      <c r="H117" s="8"/>
      <c r="I117" s="8"/>
      <c r="J117" s="8"/>
      <c r="K117" s="8">
        <f t="shared" ref="K117" si="52">F117-G117</f>
        <v>30</v>
      </c>
      <c r="L117" s="976">
        <f t="shared" si="50"/>
        <v>0</v>
      </c>
      <c r="M117" s="8" t="s">
        <v>29</v>
      </c>
      <c r="N117" s="1025">
        <f t="shared" ref="N117" si="53">G117/F117*100</f>
        <v>0</v>
      </c>
      <c r="O117" s="1183" t="s">
        <v>438</v>
      </c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8" t="s">
        <v>13</v>
      </c>
      <c r="B118" s="8" t="s">
        <v>14</v>
      </c>
      <c r="C118" s="33" t="s">
        <v>45</v>
      </c>
      <c r="D118" s="976"/>
      <c r="E118" s="1036">
        <v>6</v>
      </c>
      <c r="F118" s="8">
        <f t="shared" si="51"/>
        <v>180</v>
      </c>
      <c r="G118" s="8">
        <f>H118+I118+J118</f>
        <v>0</v>
      </c>
      <c r="H118" s="8"/>
      <c r="I118" s="8"/>
      <c r="J118" s="8"/>
      <c r="K118" s="8">
        <f>F118-G118</f>
        <v>180</v>
      </c>
      <c r="L118" s="7">
        <f>G118/13</f>
        <v>0</v>
      </c>
      <c r="M118" s="8" t="s">
        <v>29</v>
      </c>
      <c r="N118" s="1025">
        <f>G118/F118*100</f>
        <v>0</v>
      </c>
      <c r="O118" s="1183" t="s">
        <v>438</v>
      </c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42" t="s">
        <v>13</v>
      </c>
      <c r="B119" s="42" t="s">
        <v>14</v>
      </c>
      <c r="C119" s="43" t="s">
        <v>43</v>
      </c>
      <c r="D119" s="43"/>
      <c r="E119" s="7">
        <v>3</v>
      </c>
      <c r="F119" s="8">
        <f t="shared" ref="F119:F120" si="54">E119*30</f>
        <v>90</v>
      </c>
      <c r="G119" s="8">
        <f t="shared" ref="G119:G120" si="55">H119+I119+J119</f>
        <v>0</v>
      </c>
      <c r="H119" s="8"/>
      <c r="I119" s="8"/>
      <c r="J119" s="8"/>
      <c r="K119" s="8">
        <f t="shared" ref="K119:K120" si="56">F119-G119</f>
        <v>90</v>
      </c>
      <c r="L119" s="7">
        <f t="shared" ref="L119:L120" si="57">G119/13</f>
        <v>0</v>
      </c>
      <c r="M119" s="8"/>
      <c r="N119" s="7">
        <f t="shared" ref="N119:N120" si="58">G119/F119*100</f>
        <v>0</v>
      </c>
      <c r="O119" s="1183" t="s">
        <v>438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5.75" thickBot="1" x14ac:dyDescent="0.3">
      <c r="A120" s="42" t="s">
        <v>13</v>
      </c>
      <c r="B120" s="42" t="s">
        <v>14</v>
      </c>
      <c r="C120" s="43" t="s">
        <v>40</v>
      </c>
      <c r="D120" s="15"/>
      <c r="E120" s="19">
        <v>3</v>
      </c>
      <c r="F120" s="20">
        <f t="shared" si="54"/>
        <v>90</v>
      </c>
      <c r="G120" s="20">
        <f t="shared" si="55"/>
        <v>0</v>
      </c>
      <c r="H120" s="20"/>
      <c r="I120" s="20"/>
      <c r="J120" s="20"/>
      <c r="K120" s="20">
        <f t="shared" si="56"/>
        <v>90</v>
      </c>
      <c r="L120" s="19">
        <f t="shared" si="57"/>
        <v>0</v>
      </c>
      <c r="M120" s="20"/>
      <c r="N120" s="19">
        <f t="shared" si="58"/>
        <v>0</v>
      </c>
      <c r="O120" s="1183" t="s">
        <v>438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5.75" thickBot="1" x14ac:dyDescent="0.3">
      <c r="A121" s="21"/>
      <c r="B121" s="22"/>
      <c r="C121" s="43" t="s">
        <v>22</v>
      </c>
      <c r="D121" s="46">
        <f>SUM(D111:D120)</f>
        <v>2</v>
      </c>
      <c r="E121" s="45">
        <f>SUM(E111:E120)</f>
        <v>34</v>
      </c>
      <c r="F121" s="30"/>
      <c r="G121" s="30"/>
      <c r="H121" s="30"/>
      <c r="I121" s="30"/>
      <c r="J121" s="30"/>
      <c r="K121" s="30"/>
      <c r="L121" s="735">
        <f>SUM(L111:L120)</f>
        <v>18</v>
      </c>
      <c r="M121" s="30"/>
      <c r="N121" s="23"/>
      <c r="O121" s="1209" t="s">
        <v>18</v>
      </c>
      <c r="P121" s="1210">
        <f>COUNTIFS(M111:M120,O121)</f>
        <v>4</v>
      </c>
    </row>
    <row r="122" spans="1:29" x14ac:dyDescent="0.25">
      <c r="C122" s="1" t="s">
        <v>22</v>
      </c>
      <c r="D122" s="16">
        <f>D35+D79+D101+D121</f>
        <v>120</v>
      </c>
      <c r="E122" s="34">
        <f>E35+E79+E101+E121</f>
        <v>120</v>
      </c>
      <c r="O122" s="1181" t="s">
        <v>16</v>
      </c>
      <c r="P122" s="1210">
        <f>COUNTIFS(M111:M120,O122)</f>
        <v>0</v>
      </c>
    </row>
    <row r="123" spans="1:29" x14ac:dyDescent="0.25">
      <c r="O123" s="1181" t="s">
        <v>29</v>
      </c>
      <c r="P123" s="1210">
        <f>COUNTIFS(M111:M121,O123)</f>
        <v>3</v>
      </c>
    </row>
    <row r="126" spans="1:29" x14ac:dyDescent="0.25">
      <c r="C126" s="2"/>
      <c r="D126" s="2"/>
      <c r="E126" s="4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C128" s="1" t="s">
        <v>22</v>
      </c>
      <c r="E128" s="35">
        <f>E129+E130</f>
        <v>120</v>
      </c>
      <c r="F128" s="35">
        <f>F129+F130</f>
        <v>3600</v>
      </c>
      <c r="G128" s="36">
        <f>F128/$F$128*100</f>
        <v>100</v>
      </c>
      <c r="H128" s="37"/>
      <c r="I128" s="38"/>
      <c r="J128" s="38"/>
      <c r="K128" s="38"/>
      <c r="L128" s="44" t="s">
        <v>76</v>
      </c>
      <c r="M128" s="44">
        <f t="shared" ref="M128:M133" ca="1" si="59">SUMIF($O$3:$O$125,L128,$E$3:$E$121)</f>
        <v>3</v>
      </c>
      <c r="O128" s="704">
        <f t="shared" ref="O128:O133" ca="1" si="60">M128/$E$128*100</f>
        <v>2.5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B129" s="42" t="s">
        <v>14</v>
      </c>
      <c r="C129" s="1" t="s">
        <v>41</v>
      </c>
      <c r="E129" s="36">
        <f>SUMIF(B$10:B$121,B129,E$10:E$121)</f>
        <v>80</v>
      </c>
      <c r="F129" s="42">
        <f>E129*30</f>
        <v>2400</v>
      </c>
      <c r="G129" s="36">
        <f>F129/F$128*100</f>
        <v>66.666666666666657</v>
      </c>
      <c r="H129" s="42"/>
      <c r="J129" s="34"/>
      <c r="K129" s="34"/>
      <c r="L129" s="44" t="s">
        <v>59</v>
      </c>
      <c r="M129" s="44">
        <f t="shared" ca="1" si="59"/>
        <v>4.5</v>
      </c>
      <c r="O129" s="704">
        <f t="shared" ca="1" si="60"/>
        <v>3.75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B130" s="42" t="s">
        <v>31</v>
      </c>
      <c r="C130" s="1" t="s">
        <v>42</v>
      </c>
      <c r="E130" s="36">
        <f>SUMIF(B$10:B$121,B130,E$10:E$121)</f>
        <v>40</v>
      </c>
      <c r="F130" s="42">
        <f t="shared" ref="F130:F137" si="61">E130*30</f>
        <v>1200</v>
      </c>
      <c r="G130" s="36">
        <f>F130/F$128*100</f>
        <v>33.333333333333329</v>
      </c>
      <c r="H130" s="42"/>
      <c r="L130" s="44" t="s">
        <v>67</v>
      </c>
      <c r="M130" s="44">
        <f t="shared" ca="1" si="59"/>
        <v>5</v>
      </c>
      <c r="O130" s="704">
        <f t="shared" ca="1" si="60"/>
        <v>4.1666666666666661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E131" s="42"/>
      <c r="F131" s="42"/>
      <c r="G131" s="42"/>
      <c r="H131" s="42"/>
      <c r="L131" s="44" t="s">
        <v>71</v>
      </c>
      <c r="M131" s="44">
        <f t="shared" ca="1" si="59"/>
        <v>9</v>
      </c>
      <c r="O131" s="704">
        <f t="shared" ca="1" si="60"/>
        <v>7.5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C132" s="1" t="s">
        <v>47</v>
      </c>
      <c r="E132" s="39">
        <f>E133+E134</f>
        <v>28.5</v>
      </c>
      <c r="F132" s="39">
        <f>F133+F134</f>
        <v>855</v>
      </c>
      <c r="G132" s="36">
        <f>F132/$F$132*100</f>
        <v>100</v>
      </c>
      <c r="H132" s="42"/>
      <c r="L132" s="44" t="s">
        <v>57</v>
      </c>
      <c r="M132" s="44">
        <f t="shared" ca="1" si="59"/>
        <v>3</v>
      </c>
      <c r="O132" s="704">
        <f t="shared" ca="1" si="60"/>
        <v>2.5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42" t="s">
        <v>16</v>
      </c>
      <c r="B133" s="42" t="s">
        <v>14</v>
      </c>
      <c r="C133" s="1" t="s">
        <v>41</v>
      </c>
      <c r="E133" s="42">
        <f>SUMIFS(E$10:E$121,A$10:A$121,A133,B$10:B$121,B133)</f>
        <v>19.5</v>
      </c>
      <c r="F133" s="42">
        <f t="shared" si="61"/>
        <v>585</v>
      </c>
      <c r="G133" s="36">
        <f>F133/F$132*100</f>
        <v>68.421052631578945</v>
      </c>
      <c r="H133" s="42"/>
      <c r="L133" s="44" t="s">
        <v>56</v>
      </c>
      <c r="M133" s="44">
        <f t="shared" ca="1" si="59"/>
        <v>9</v>
      </c>
      <c r="O133" s="704">
        <f t="shared" ca="1" si="60"/>
        <v>7.5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42" t="s">
        <v>16</v>
      </c>
      <c r="B134" s="42" t="s">
        <v>31</v>
      </c>
      <c r="C134" s="1" t="s">
        <v>42</v>
      </c>
      <c r="E134" s="42">
        <f>SUMIFS(E$10:E$121,A$10:A$121,A134,B$10:B$121,B134)</f>
        <v>9</v>
      </c>
      <c r="F134" s="42">
        <f>E134*30</f>
        <v>270</v>
      </c>
      <c r="G134" s="36">
        <f>F134/F$132*100</f>
        <v>31.578947368421051</v>
      </c>
      <c r="H134" s="42"/>
      <c r="O134" s="70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C135" s="1" t="s">
        <v>48</v>
      </c>
      <c r="E135" s="39">
        <f>E136+E137</f>
        <v>91.5</v>
      </c>
      <c r="F135" s="39">
        <f>F136+F137</f>
        <v>2745</v>
      </c>
      <c r="G135" s="39">
        <f>G136+G137</f>
        <v>100</v>
      </c>
      <c r="L135" s="44" t="s">
        <v>69</v>
      </c>
      <c r="M135" s="44">
        <f ca="1">SUMIF($O$3:$O$125,L135,$E$3:$E$121)</f>
        <v>1</v>
      </c>
      <c r="O135" s="704">
        <f ca="1">M135/$E$128*100</f>
        <v>0.83333333333333337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42" t="s">
        <v>13</v>
      </c>
      <c r="B136" s="42" t="s">
        <v>14</v>
      </c>
      <c r="C136" s="1" t="s">
        <v>41</v>
      </c>
      <c r="E136" s="42">
        <f>SUMIFS(E$10:E$121,A$10:A$121,A136,B$10:B$121,B136)</f>
        <v>60.5</v>
      </c>
      <c r="F136" s="42">
        <f t="shared" si="61"/>
        <v>1815</v>
      </c>
      <c r="G136" s="34">
        <f>F136/F$135*100</f>
        <v>66.120218579234972</v>
      </c>
      <c r="L136" s="1183" t="s">
        <v>438</v>
      </c>
      <c r="M136" s="44">
        <f ca="1">SUMIF($O$3:$O$125,L136,$E$3:$E$121)</f>
        <v>85.5</v>
      </c>
      <c r="O136" s="704">
        <f ca="1">M136/$E$128*100</f>
        <v>71.25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42" t="s">
        <v>13</v>
      </c>
      <c r="B137" s="42" t="s">
        <v>31</v>
      </c>
      <c r="C137" s="1" t="s">
        <v>42</v>
      </c>
      <c r="E137" s="42">
        <f>SUMIFS(E$10:E$121,A$10:A$121,A137,B$10:B$121,B137)</f>
        <v>31</v>
      </c>
      <c r="F137" s="42">
        <f t="shared" si="61"/>
        <v>930</v>
      </c>
      <c r="G137" s="34">
        <f>F137/F$135*100</f>
        <v>33.879781420765028</v>
      </c>
      <c r="M137" s="44">
        <f ca="1">SUM(M128:M136)</f>
        <v>120</v>
      </c>
      <c r="O137" s="704">
        <f ca="1">M137/$E$128*100</f>
        <v>100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</sheetData>
  <mergeCells count="61">
    <mergeCell ref="N104:N110"/>
    <mergeCell ref="F105:F110"/>
    <mergeCell ref="G105:J105"/>
    <mergeCell ref="K105:K110"/>
    <mergeCell ref="G106:G110"/>
    <mergeCell ref="H106:J106"/>
    <mergeCell ref="J107:J110"/>
    <mergeCell ref="L104:L110"/>
    <mergeCell ref="M104:M110"/>
    <mergeCell ref="I107:I110"/>
    <mergeCell ref="H107:H110"/>
    <mergeCell ref="F104:K104"/>
    <mergeCell ref="H86:H89"/>
    <mergeCell ref="I86:I89"/>
    <mergeCell ref="D83:D89"/>
    <mergeCell ref="F40:F45"/>
    <mergeCell ref="N83:N89"/>
    <mergeCell ref="F84:F89"/>
    <mergeCell ref="G84:J84"/>
    <mergeCell ref="K84:K89"/>
    <mergeCell ref="G85:G89"/>
    <mergeCell ref="H85:J85"/>
    <mergeCell ref="J86:J89"/>
    <mergeCell ref="L83:L89"/>
    <mergeCell ref="M83:M89"/>
    <mergeCell ref="N39:N45"/>
    <mergeCell ref="L39:L45"/>
    <mergeCell ref="M39:M45"/>
    <mergeCell ref="F83:K83"/>
    <mergeCell ref="G40:J40"/>
    <mergeCell ref="D39:D45"/>
    <mergeCell ref="H41:J41"/>
    <mergeCell ref="H42:H45"/>
    <mergeCell ref="I42:I45"/>
    <mergeCell ref="F39:K39"/>
    <mergeCell ref="J42:J45"/>
    <mergeCell ref="K40:K45"/>
    <mergeCell ref="G41:G45"/>
    <mergeCell ref="D104:D110"/>
    <mergeCell ref="E83:E89"/>
    <mergeCell ref="D3:D9"/>
    <mergeCell ref="E104:E110"/>
    <mergeCell ref="C104:C110"/>
    <mergeCell ref="C83:C89"/>
    <mergeCell ref="C39:C45"/>
    <mergeCell ref="E39:E45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3" manualBreakCount="3">
    <brk id="37" max="15" man="1"/>
    <brk id="80" max="16383" man="1"/>
    <brk id="12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view="pageBreakPreview" zoomScaleNormal="115" zoomScaleSheetLayoutView="115"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A82" sqref="A82"/>
    </sheetView>
  </sheetViews>
  <sheetFormatPr defaultRowHeight="16.5" x14ac:dyDescent="0.25"/>
  <cols>
    <col min="1" max="1" width="21.7109375" style="1038" customWidth="1"/>
    <col min="2" max="2" width="10.7109375" style="1037" customWidth="1"/>
    <col min="3" max="3" width="9.28515625" style="1037" bestFit="1" customWidth="1"/>
    <col min="4" max="4" width="8.28515625" style="1037" customWidth="1"/>
    <col min="5" max="5" width="8.5703125" style="1037" customWidth="1"/>
    <col min="6" max="6" width="8" style="1037" customWidth="1"/>
    <col min="7" max="7" width="2.7109375" style="1037" customWidth="1"/>
    <col min="8" max="8" width="1.85546875" style="1037" customWidth="1"/>
    <col min="9" max="9" width="13.140625" style="1037" customWidth="1"/>
    <col min="10" max="17" width="9.140625" style="1037" hidden="1" customWidth="1"/>
    <col min="18" max="18" width="11" style="1037" hidden="1" customWidth="1"/>
    <col min="19" max="23" width="9.140625" style="1037" hidden="1" customWidth="1"/>
    <col min="24" max="24" width="15.85546875" style="1037" hidden="1" customWidth="1"/>
    <col min="25" max="28" width="9.140625" style="1037" hidden="1" customWidth="1"/>
    <col min="29" max="29" width="9.140625" style="1037" customWidth="1"/>
    <col min="30" max="16384" width="9.140625" style="1037"/>
  </cols>
  <sheetData>
    <row r="1" spans="1:30" ht="24" customHeight="1" x14ac:dyDescent="0.25">
      <c r="A1" s="1941"/>
      <c r="B1" s="1941"/>
      <c r="C1" s="1941"/>
      <c r="D1" s="1941"/>
      <c r="E1" s="1941"/>
      <c r="F1" s="1941"/>
      <c r="G1" s="1941"/>
      <c r="H1" s="1941"/>
      <c r="I1" s="1941"/>
    </row>
    <row r="2" spans="1:30" ht="19.5" customHeight="1" x14ac:dyDescent="0.25">
      <c r="A2" s="1942"/>
      <c r="B2" s="1942"/>
      <c r="C2" s="1043" t="s">
        <v>391</v>
      </c>
      <c r="D2" s="1044" t="s">
        <v>392</v>
      </c>
      <c r="E2" s="1044" t="s">
        <v>393</v>
      </c>
      <c r="F2" s="1044" t="s">
        <v>394</v>
      </c>
      <c r="G2" s="1943" t="s">
        <v>395</v>
      </c>
      <c r="H2" s="1943"/>
      <c r="I2" s="1943"/>
    </row>
    <row r="3" spans="1:30" ht="17.25" customHeight="1" x14ac:dyDescent="0.4">
      <c r="A3" s="1046"/>
      <c r="B3" s="1045"/>
      <c r="C3" s="1045"/>
      <c r="D3" s="1045"/>
      <c r="E3" s="1045"/>
      <c r="F3" s="1045"/>
      <c r="G3" s="1045"/>
      <c r="H3" s="1045"/>
      <c r="I3" s="1045"/>
      <c r="AD3" s="1037" t="s">
        <v>411</v>
      </c>
    </row>
    <row r="4" spans="1:30" x14ac:dyDescent="0.25">
      <c r="A4" s="1940" t="str">
        <f>'Семестровка уск'!C11</f>
        <v>Іноземна мова (за професійним спрямуванням) / Соціологія</v>
      </c>
      <c r="B4" s="1940"/>
      <c r="C4" s="1940"/>
      <c r="D4" s="1940"/>
      <c r="E4" s="1940"/>
      <c r="F4" s="1940"/>
      <c r="G4" s="1940"/>
      <c r="H4" s="1940"/>
      <c r="I4" s="1940"/>
      <c r="AD4" s="1037" t="s">
        <v>410</v>
      </c>
    </row>
    <row r="5" spans="1:30" x14ac:dyDescent="0.25">
      <c r="A5" s="1089" t="str">
        <f>'Семестровка уск'!$O$2</f>
        <v>1 семестр</v>
      </c>
      <c r="B5" s="1089"/>
      <c r="C5" s="1090">
        <f>'Семестровка уск'!L11</f>
        <v>2</v>
      </c>
      <c r="D5" s="1090">
        <f>'Семестровка уск'!H11</f>
        <v>15</v>
      </c>
      <c r="E5" s="1090">
        <f>'Семестровка уск'!I11</f>
        <v>0</v>
      </c>
      <c r="F5" s="1090">
        <f>'Семестровка уск'!J11</f>
        <v>15</v>
      </c>
      <c r="G5" s="1089"/>
      <c r="H5" s="1089"/>
      <c r="I5" s="1091" t="str">
        <f>'Семестровка уск'!M11</f>
        <v>З</v>
      </c>
      <c r="AC5" s="1037" t="str">
        <f>'Семестровка уск'!O11</f>
        <v>МП</v>
      </c>
    </row>
    <row r="6" spans="1:30" x14ac:dyDescent="0.25">
      <c r="A6" s="1092" t="s">
        <v>414</v>
      </c>
      <c r="B6" s="1089"/>
      <c r="C6" s="1090"/>
      <c r="D6" s="1090"/>
      <c r="E6" s="1090"/>
      <c r="F6" s="1090"/>
      <c r="G6" s="1089"/>
      <c r="H6" s="1089"/>
      <c r="I6" s="1091"/>
    </row>
    <row r="7" spans="1:30" x14ac:dyDescent="0.25">
      <c r="A7" s="1940" t="e">
        <f>'Семестровка уск'!#REF!</f>
        <v>#REF!</v>
      </c>
      <c r="B7" s="1940"/>
      <c r="C7" s="1940"/>
      <c r="D7" s="1940"/>
      <c r="E7" s="1940"/>
      <c r="F7" s="1940"/>
      <c r="G7" s="1940"/>
      <c r="H7" s="1940"/>
      <c r="I7" s="1940"/>
    </row>
    <row r="8" spans="1:30" x14ac:dyDescent="0.25">
      <c r="A8" s="1089" t="str">
        <f>'Семестровка уск'!$O$2</f>
        <v>1 семестр</v>
      </c>
      <c r="B8" s="1089"/>
      <c r="C8" s="1090" t="e">
        <f>'Семестровка уск'!#REF!</f>
        <v>#REF!</v>
      </c>
      <c r="D8" s="1090" t="e">
        <f>'Семестровка уск'!#REF!</f>
        <v>#REF!</v>
      </c>
      <c r="E8" s="1090" t="e">
        <f>'Семестровка уск'!#REF!</f>
        <v>#REF!</v>
      </c>
      <c r="F8" s="1090" t="e">
        <f>'Семестровка уск'!#REF!</f>
        <v>#REF!</v>
      </c>
      <c r="G8" s="1089"/>
      <c r="H8" s="1089"/>
      <c r="I8" s="1091" t="e">
        <f>'Семестровка уск'!#REF!</f>
        <v>#REF!</v>
      </c>
      <c r="AC8" s="1037" t="e">
        <f>'Семестровка уск'!#REF!</f>
        <v>#REF!</v>
      </c>
    </row>
    <row r="9" spans="1:30" x14ac:dyDescent="0.25">
      <c r="A9" s="1092" t="s">
        <v>414</v>
      </c>
      <c r="B9" s="1089"/>
      <c r="C9" s="1090"/>
      <c r="D9" s="1090"/>
      <c r="E9" s="1090"/>
      <c r="F9" s="1090"/>
      <c r="G9" s="1089"/>
      <c r="H9" s="1089"/>
      <c r="I9" s="1091"/>
    </row>
    <row r="10" spans="1:30" x14ac:dyDescent="0.25">
      <c r="A10" s="1940" t="str">
        <f>'Семестровка уск'!C15</f>
        <v>Історія української культури</v>
      </c>
      <c r="B10" s="1940"/>
      <c r="C10" s="1940"/>
      <c r="D10" s="1940"/>
      <c r="E10" s="1940"/>
      <c r="F10" s="1940"/>
      <c r="G10" s="1940"/>
      <c r="H10" s="1940"/>
      <c r="I10" s="1940"/>
    </row>
    <row r="11" spans="1:30" x14ac:dyDescent="0.25">
      <c r="A11" s="1089" t="str">
        <f>'Семестровка уск'!$O$2</f>
        <v>1 семестр</v>
      </c>
      <c r="B11" s="1089"/>
      <c r="C11" s="1090">
        <f>'Семестровка уск'!L15</f>
        <v>2</v>
      </c>
      <c r="D11" s="1090">
        <f>'Семестровка уск'!H15</f>
        <v>15</v>
      </c>
      <c r="E11" s="1090">
        <f>'Семестровка уск'!I15</f>
        <v>0</v>
      </c>
      <c r="F11" s="1090">
        <f>'Семестровка уск'!J15</f>
        <v>15</v>
      </c>
      <c r="G11" s="1089"/>
      <c r="H11" s="1089"/>
      <c r="I11" s="1091" t="str">
        <f>'Семестровка уск'!M15</f>
        <v>З</v>
      </c>
      <c r="AC11" s="1037" t="str">
        <f>'Семестровка уск'!O15</f>
        <v>Г</v>
      </c>
    </row>
    <row r="12" spans="1:30" x14ac:dyDescent="0.25">
      <c r="A12" s="1092" t="s">
        <v>414</v>
      </c>
      <c r="B12" s="1089"/>
      <c r="C12" s="1090"/>
      <c r="D12" s="1090"/>
      <c r="E12" s="1090"/>
      <c r="F12" s="1090"/>
      <c r="G12" s="1089"/>
      <c r="H12" s="1089"/>
      <c r="I12" s="1091"/>
    </row>
    <row r="13" spans="1:30" x14ac:dyDescent="0.25">
      <c r="A13" s="1940" t="str">
        <f>'Семестровка уск'!C17</f>
        <v>Вища математика</v>
      </c>
      <c r="B13" s="1940"/>
      <c r="C13" s="1940"/>
      <c r="D13" s="1940"/>
      <c r="E13" s="1940"/>
      <c r="F13" s="1940"/>
      <c r="G13" s="1940"/>
      <c r="H13" s="1940"/>
      <c r="I13" s="1940"/>
    </row>
    <row r="14" spans="1:30" x14ac:dyDescent="0.25">
      <c r="A14" s="1089" t="str">
        <f>'Семестровка уск'!$O$2</f>
        <v>1 семестр</v>
      </c>
      <c r="B14" s="1089"/>
      <c r="C14" s="1090">
        <f>'Семестровка уск'!L17</f>
        <v>2</v>
      </c>
      <c r="D14" s="1090">
        <f>'Семестровка уск'!H17</f>
        <v>15</v>
      </c>
      <c r="E14" s="1090">
        <f>'Семестровка уск'!I17</f>
        <v>0</v>
      </c>
      <c r="F14" s="1090">
        <f>'Семестровка уск'!J17</f>
        <v>15</v>
      </c>
      <c r="G14" s="1089"/>
      <c r="H14" s="1089"/>
      <c r="I14" s="1091" t="str">
        <f>'Семестровка уск'!M17</f>
        <v>З</v>
      </c>
      <c r="AC14" s="1037" t="str">
        <f>'Семестровка уск'!O17</f>
        <v>ВМ</v>
      </c>
    </row>
    <row r="15" spans="1:30" x14ac:dyDescent="0.25">
      <c r="A15" s="1092" t="s">
        <v>414</v>
      </c>
      <c r="B15" s="1089"/>
      <c r="C15" s="1090"/>
      <c r="D15" s="1090"/>
      <c r="E15" s="1090"/>
      <c r="F15" s="1090"/>
      <c r="G15" s="1089"/>
      <c r="H15" s="1089"/>
      <c r="I15" s="1091"/>
    </row>
    <row r="16" spans="1:30" x14ac:dyDescent="0.25">
      <c r="A16" s="1940" t="str">
        <f>'Семестровка уск'!C19</f>
        <v>Фінанси</v>
      </c>
      <c r="B16" s="1940"/>
      <c r="C16" s="1940"/>
      <c r="D16" s="1940"/>
      <c r="E16" s="1940"/>
      <c r="F16" s="1940"/>
      <c r="G16" s="1940"/>
      <c r="H16" s="1940"/>
      <c r="I16" s="1940"/>
    </row>
    <row r="17" spans="1:29" x14ac:dyDescent="0.25">
      <c r="A17" s="1089" t="str">
        <f>'Семестровка уск'!$O$2</f>
        <v>1 семестр</v>
      </c>
      <c r="B17" s="1089"/>
      <c r="C17" s="1090">
        <f>'Семестровка уск'!L19</f>
        <v>3</v>
      </c>
      <c r="D17" s="1090">
        <f>'Семестровка уск'!H19</f>
        <v>30</v>
      </c>
      <c r="E17" s="1090">
        <f>'Семестровка уск'!I19</f>
        <v>0</v>
      </c>
      <c r="F17" s="1090">
        <f>'Семестровка уск'!J19</f>
        <v>15</v>
      </c>
      <c r="G17" s="1089"/>
      <c r="H17" s="1089"/>
      <c r="I17" s="1091" t="str">
        <f>'Семестровка уск'!M19</f>
        <v>З</v>
      </c>
      <c r="AC17" s="1037" t="str">
        <f>'Семестровка уск'!O19</f>
        <v>ФБСП</v>
      </c>
    </row>
    <row r="18" spans="1:29" x14ac:dyDescent="0.25">
      <c r="A18" s="1092" t="s">
        <v>414</v>
      </c>
      <c r="B18" s="1089"/>
      <c r="C18" s="1090"/>
      <c r="D18" s="1090"/>
      <c r="E18" s="1090"/>
      <c r="F18" s="1090"/>
      <c r="G18" s="1089"/>
      <c r="H18" s="1089"/>
      <c r="I18" s="1091"/>
    </row>
    <row r="19" spans="1:29" x14ac:dyDescent="0.25">
      <c r="A19" s="1940" t="str">
        <f>'Семестровка уск'!C20</f>
        <v>Інформатика</v>
      </c>
      <c r="B19" s="1940"/>
      <c r="C19" s="1940"/>
      <c r="D19" s="1940"/>
      <c r="E19" s="1940"/>
      <c r="F19" s="1940"/>
      <c r="G19" s="1940"/>
      <c r="H19" s="1940"/>
      <c r="I19" s="1940"/>
    </row>
    <row r="20" spans="1:29" x14ac:dyDescent="0.25">
      <c r="A20" s="1089" t="str">
        <f>'Семестровка уск'!$O$2</f>
        <v>1 семестр</v>
      </c>
      <c r="B20" s="1089"/>
      <c r="C20" s="1093">
        <f>'Семестровка уск'!L20</f>
        <v>1.4666666666666666</v>
      </c>
      <c r="D20" s="1090">
        <f>'Семестровка уск'!H20</f>
        <v>15</v>
      </c>
      <c r="E20" s="1090">
        <f>'Семестровка уск'!I20</f>
        <v>0</v>
      </c>
      <c r="F20" s="1090">
        <f>'Семестровка уск'!J20</f>
        <v>7</v>
      </c>
      <c r="G20" s="1089"/>
      <c r="H20" s="1089"/>
      <c r="I20" s="1091" t="str">
        <f>'Семестровка уск'!M20</f>
        <v>З</v>
      </c>
      <c r="AC20" s="1037" t="str">
        <f>'Семестровка уск'!O20</f>
        <v>Г</v>
      </c>
    </row>
    <row r="21" spans="1:29" x14ac:dyDescent="0.25">
      <c r="A21" s="1092" t="s">
        <v>414</v>
      </c>
      <c r="B21" s="1089"/>
      <c r="C21" s="1090"/>
      <c r="D21" s="1090"/>
      <c r="E21" s="1090"/>
      <c r="F21" s="1090"/>
      <c r="G21" s="1089"/>
      <c r="H21" s="1089"/>
      <c r="I21" s="1091"/>
    </row>
    <row r="22" spans="1:29" x14ac:dyDescent="0.25">
      <c r="A22" s="1940" t="str">
        <f>'Семестровка уск'!C21</f>
        <v>Вступ до освітнього процесу</v>
      </c>
      <c r="B22" s="1940"/>
      <c r="C22" s="1940"/>
      <c r="D22" s="1940"/>
      <c r="E22" s="1940"/>
      <c r="F22" s="1940"/>
      <c r="G22" s="1940"/>
      <c r="H22" s="1940"/>
      <c r="I22" s="1940"/>
    </row>
    <row r="23" spans="1:29" x14ac:dyDescent="0.25">
      <c r="A23" s="1089" t="str">
        <f>'Семестровка уск'!$O$2</f>
        <v>1 семестр</v>
      </c>
      <c r="B23" s="1089"/>
      <c r="C23" s="1090">
        <f>'Семестровка уск'!L21</f>
        <v>1</v>
      </c>
      <c r="D23" s="1090">
        <f>'Семестровка уск'!H21</f>
        <v>8</v>
      </c>
      <c r="E23" s="1090">
        <f>'Семестровка уск'!I21</f>
        <v>0</v>
      </c>
      <c r="F23" s="1090">
        <f>'Семестровка уск'!J21</f>
        <v>7</v>
      </c>
      <c r="G23" s="1089"/>
      <c r="H23" s="1089"/>
      <c r="I23" s="1091" t="str">
        <f>'Семестровка уск'!M21</f>
        <v>З</v>
      </c>
      <c r="AC23" s="1037" t="str">
        <f>'Семестровка уск'!O21</f>
        <v>М</v>
      </c>
    </row>
    <row r="24" spans="1:29" x14ac:dyDescent="0.25">
      <c r="A24" s="1092" t="s">
        <v>414</v>
      </c>
      <c r="B24" s="1089"/>
      <c r="C24" s="1090"/>
      <c r="D24" s="1090"/>
      <c r="E24" s="1090"/>
      <c r="F24" s="1090"/>
      <c r="G24" s="1089"/>
      <c r="H24" s="1089"/>
      <c r="I24" s="1091"/>
    </row>
    <row r="25" spans="1:29" x14ac:dyDescent="0.25">
      <c r="A25" s="1940" t="str">
        <f>'Семестровка уск'!C22</f>
        <v>Філософія</v>
      </c>
      <c r="B25" s="1940"/>
      <c r="C25" s="1940"/>
      <c r="D25" s="1940"/>
      <c r="E25" s="1940"/>
      <c r="F25" s="1940"/>
      <c r="G25" s="1940"/>
      <c r="H25" s="1940"/>
      <c r="I25" s="1940"/>
    </row>
    <row r="26" spans="1:29" x14ac:dyDescent="0.25">
      <c r="A26" s="1089" t="str">
        <f>'Семестровка уск'!$O$2</f>
        <v>1 семестр</v>
      </c>
      <c r="B26" s="1089"/>
      <c r="C26" s="1090">
        <f>'Семестровка уск'!L22</f>
        <v>1.5</v>
      </c>
      <c r="D26" s="1090">
        <f>'Семестровка уск'!H22</f>
        <v>15</v>
      </c>
      <c r="E26" s="1090">
        <f>'Семестровка уск'!I22</f>
        <v>0</v>
      </c>
      <c r="F26" s="1090">
        <f>'Семестровка уск'!J22</f>
        <v>7</v>
      </c>
      <c r="G26" s="1089"/>
      <c r="H26" s="1089"/>
      <c r="I26" s="1091" t="str">
        <f>'Семестровка уск'!M22</f>
        <v>З</v>
      </c>
      <c r="AC26" s="1037" t="str">
        <f>'Семестровка уск'!O22</f>
        <v>Г</v>
      </c>
    </row>
    <row r="27" spans="1:29" x14ac:dyDescent="0.25">
      <c r="A27" s="1092" t="s">
        <v>414</v>
      </c>
      <c r="B27" s="1089"/>
      <c r="C27" s="1090"/>
      <c r="D27" s="1090"/>
      <c r="E27" s="1090"/>
      <c r="F27" s="1090"/>
      <c r="G27" s="1089"/>
      <c r="H27" s="1089"/>
      <c r="I27" s="1091"/>
    </row>
    <row r="28" spans="1:29" x14ac:dyDescent="0.25">
      <c r="A28" s="1940" t="str">
        <f>'Семестровка уск'!C27</f>
        <v>Основи економічної теорії</v>
      </c>
      <c r="B28" s="1940"/>
      <c r="C28" s="1940"/>
      <c r="D28" s="1940"/>
      <c r="E28" s="1940"/>
      <c r="F28" s="1940"/>
      <c r="G28" s="1940"/>
      <c r="H28" s="1940"/>
      <c r="I28" s="1940"/>
    </row>
    <row r="29" spans="1:29" x14ac:dyDescent="0.25">
      <c r="A29" s="1089" t="str">
        <f>'Семестровка уск'!$O$2</f>
        <v>1 семестр</v>
      </c>
      <c r="B29" s="1089"/>
      <c r="C29" s="1090">
        <f>'Семестровка уск'!L27</f>
        <v>2</v>
      </c>
      <c r="D29" s="1090">
        <f>'Семестровка уск'!H27</f>
        <v>15</v>
      </c>
      <c r="E29" s="1090">
        <f>'Семестровка уск'!I27</f>
        <v>0</v>
      </c>
      <c r="F29" s="1090">
        <f>'Семестровка уск'!J27</f>
        <v>15</v>
      </c>
      <c r="G29" s="1089"/>
      <c r="H29" s="1089"/>
      <c r="I29" s="1091" t="str">
        <f>'Семестровка уск'!M27</f>
        <v>З</v>
      </c>
      <c r="AC29" s="1037" t="str">
        <f>'Семестровка уск'!O27</f>
        <v>М</v>
      </c>
    </row>
    <row r="30" spans="1:29" x14ac:dyDescent="0.25">
      <c r="A30" s="1092" t="s">
        <v>414</v>
      </c>
      <c r="B30" s="1089"/>
      <c r="C30" s="1090"/>
      <c r="D30" s="1090"/>
      <c r="E30" s="1090"/>
      <c r="F30" s="1090"/>
      <c r="G30" s="1089"/>
      <c r="H30" s="1089"/>
      <c r="I30" s="1091"/>
    </row>
    <row r="31" spans="1:29" x14ac:dyDescent="0.25">
      <c r="A31" s="1940" t="str">
        <f>'Семестровка уск'!C28</f>
        <v>Мікро- та макроекономіка</v>
      </c>
      <c r="B31" s="1940"/>
      <c r="C31" s="1940"/>
      <c r="D31" s="1940"/>
      <c r="E31" s="1940"/>
      <c r="F31" s="1940"/>
      <c r="G31" s="1940"/>
      <c r="H31" s="1940"/>
      <c r="I31" s="1940"/>
    </row>
    <row r="32" spans="1:29" x14ac:dyDescent="0.25">
      <c r="A32" s="1089" t="str">
        <f>'Семестровка уск'!$O$2</f>
        <v>1 семестр</v>
      </c>
      <c r="B32" s="1089"/>
      <c r="C32" s="1090">
        <f>'Семестровка уск'!L28</f>
        <v>4</v>
      </c>
      <c r="D32" s="1090">
        <f>'Семестровка уск'!H28</f>
        <v>30</v>
      </c>
      <c r="E32" s="1090">
        <f>'Семестровка уск'!I28</f>
        <v>0</v>
      </c>
      <c r="F32" s="1090">
        <f>'Семестровка уск'!J28</f>
        <v>30</v>
      </c>
      <c r="G32" s="1089"/>
      <c r="H32" s="1089"/>
      <c r="I32" s="1091" t="str">
        <f>'Семестровка уск'!M28</f>
        <v>ДЗ</v>
      </c>
      <c r="AC32" s="1037" t="str">
        <f>'Семестровка уск'!O28</f>
        <v>М</v>
      </c>
    </row>
    <row r="33" spans="1:29" x14ac:dyDescent="0.25">
      <c r="A33" s="1092" t="s">
        <v>414</v>
      </c>
      <c r="B33" s="1089"/>
      <c r="C33" s="1090"/>
      <c r="D33" s="1090"/>
      <c r="E33" s="1090"/>
      <c r="F33" s="1090"/>
      <c r="G33" s="1089"/>
      <c r="H33" s="1089"/>
      <c r="I33" s="1091"/>
    </row>
    <row r="34" spans="1:29" x14ac:dyDescent="0.25">
      <c r="A34" s="1937" t="str">
        <f>'Семестровка уск'!C32</f>
        <v>Оподаткування</v>
      </c>
      <c r="B34" s="1937"/>
      <c r="C34" s="1937"/>
      <c r="D34" s="1937"/>
      <c r="E34" s="1937"/>
      <c r="F34" s="1937"/>
      <c r="G34" s="1937"/>
      <c r="H34" s="1937"/>
      <c r="I34" s="1937"/>
    </row>
    <row r="35" spans="1:29" x14ac:dyDescent="0.25">
      <c r="A35" s="1099" t="str">
        <f>'Семестровка уск'!$O$2</f>
        <v>1 семестр</v>
      </c>
      <c r="B35" s="1099"/>
      <c r="C35" s="1100">
        <f>'Семестровка уск'!L32</f>
        <v>3</v>
      </c>
      <c r="D35" s="1100">
        <f>'Семестровка уск'!H32</f>
        <v>30</v>
      </c>
      <c r="E35" s="1100">
        <f>'Семестровка уск'!I32</f>
        <v>0</v>
      </c>
      <c r="F35" s="1100">
        <f>'Семестровка уск'!J32</f>
        <v>15</v>
      </c>
      <c r="G35" s="1099"/>
      <c r="H35" s="1099"/>
      <c r="I35" s="1101" t="str">
        <f>'Семестровка уск'!M32</f>
        <v>І</v>
      </c>
      <c r="AC35" s="1037" t="str">
        <f>'Семестровка уск'!O32</f>
        <v>ООЕБ</v>
      </c>
    </row>
    <row r="36" spans="1:29" x14ac:dyDescent="0.25">
      <c r="A36" s="1102" t="s">
        <v>414</v>
      </c>
      <c r="B36" s="1099"/>
      <c r="C36" s="1100"/>
      <c r="D36" s="1100"/>
      <c r="E36" s="1100"/>
      <c r="F36" s="1100"/>
      <c r="G36" s="1099"/>
      <c r="H36" s="1099"/>
      <c r="I36" s="1101"/>
    </row>
    <row r="37" spans="1:29" x14ac:dyDescent="0.25">
      <c r="A37" s="1937" t="str">
        <f>'Семестровка уск'!C33</f>
        <v>Теорія бухгалтерського обліку</v>
      </c>
      <c r="B37" s="1937"/>
      <c r="C37" s="1937"/>
      <c r="D37" s="1937"/>
      <c r="E37" s="1937"/>
      <c r="F37" s="1937"/>
      <c r="G37" s="1937"/>
      <c r="H37" s="1937"/>
      <c r="I37" s="1937"/>
    </row>
    <row r="38" spans="1:29" x14ac:dyDescent="0.25">
      <c r="A38" s="1099" t="str">
        <f>'Семестровка уск'!$O$2</f>
        <v>1 семестр</v>
      </c>
      <c r="B38" s="1099"/>
      <c r="C38" s="1100">
        <f>'Семестровка уск'!L33</f>
        <v>3</v>
      </c>
      <c r="D38" s="1100">
        <f>'Семестровка уск'!H33</f>
        <v>30</v>
      </c>
      <c r="E38" s="1100">
        <f>'Семестровка уск'!I33</f>
        <v>0</v>
      </c>
      <c r="F38" s="1100">
        <f>'Семестровка уск'!J33</f>
        <v>15</v>
      </c>
      <c r="G38" s="1099"/>
      <c r="H38" s="1099"/>
      <c r="I38" s="1101" t="str">
        <f>'Семестровка уск'!M33</f>
        <v>І</v>
      </c>
      <c r="AC38" s="1037" t="str">
        <f>'Семестровка уск'!O33</f>
        <v>ООЕБ</v>
      </c>
    </row>
    <row r="39" spans="1:29" x14ac:dyDescent="0.25">
      <c r="A39" s="1102" t="s">
        <v>414</v>
      </c>
      <c r="B39" s="1099"/>
      <c r="C39" s="1100"/>
      <c r="D39" s="1100"/>
      <c r="E39" s="1100"/>
      <c r="F39" s="1100"/>
      <c r="G39" s="1099"/>
      <c r="H39" s="1099"/>
      <c r="I39" s="1101"/>
    </row>
    <row r="40" spans="1:29" x14ac:dyDescent="0.25">
      <c r="A40" s="1940" t="e">
        <f>'Семестровка уск'!#REF!</f>
        <v>#REF!</v>
      </c>
      <c r="B40" s="1940"/>
      <c r="C40" s="1940"/>
      <c r="D40" s="1940"/>
      <c r="E40" s="1940"/>
      <c r="F40" s="1940"/>
      <c r="G40" s="1940"/>
      <c r="H40" s="1940"/>
      <c r="I40" s="1940"/>
    </row>
    <row r="41" spans="1:29" x14ac:dyDescent="0.25">
      <c r="A41" s="1089" t="str">
        <f>'Семестровка уск'!$O$2</f>
        <v>1 семестр</v>
      </c>
      <c r="B41" s="1089"/>
      <c r="C41" s="1090" t="e">
        <f>'Семестровка уск'!#REF!</f>
        <v>#REF!</v>
      </c>
      <c r="D41" s="1090" t="e">
        <f>'Семестровка уск'!#REF!</f>
        <v>#REF!</v>
      </c>
      <c r="E41" s="1090" t="e">
        <f>'Семестровка уск'!#REF!</f>
        <v>#REF!</v>
      </c>
      <c r="F41" s="1090" t="e">
        <f>'Семестровка уск'!#REF!</f>
        <v>#REF!</v>
      </c>
      <c r="G41" s="1089"/>
      <c r="H41" s="1089"/>
      <c r="I41" s="1091" t="e">
        <f>'Семестровка уск'!#REF!</f>
        <v>#REF!</v>
      </c>
      <c r="AC41" s="1037" t="e">
        <f>'Семестровка уск'!#REF!</f>
        <v>#REF!</v>
      </c>
    </row>
    <row r="42" spans="1:29" x14ac:dyDescent="0.25">
      <c r="A42" s="1094" t="s">
        <v>414</v>
      </c>
      <c r="B42" s="1095"/>
      <c r="C42" s="1095"/>
      <c r="D42" s="1095"/>
      <c r="E42" s="1095"/>
      <c r="F42" s="1095"/>
      <c r="G42" s="1095"/>
      <c r="H42" s="1095"/>
      <c r="I42" s="1095"/>
    </row>
    <row r="45" spans="1:29" x14ac:dyDescent="0.25">
      <c r="A45" s="1941"/>
      <c r="B45" s="1941"/>
      <c r="C45" s="1941"/>
      <c r="D45" s="1941"/>
      <c r="E45" s="1941"/>
      <c r="F45" s="1941"/>
      <c r="G45" s="1941"/>
      <c r="H45" s="1941"/>
      <c r="I45" s="1941"/>
    </row>
    <row r="46" spans="1:29" x14ac:dyDescent="0.25">
      <c r="A46" s="1039"/>
      <c r="B46" s="1040"/>
      <c r="C46" s="1041"/>
      <c r="D46" s="1041"/>
      <c r="E46" s="1041"/>
      <c r="F46" s="1041"/>
      <c r="G46" s="1040"/>
      <c r="H46" s="1039"/>
      <c r="I46" s="1042"/>
    </row>
    <row r="47" spans="1:29" x14ac:dyDescent="0.25">
      <c r="A47" s="1039"/>
      <c r="B47" s="1040"/>
      <c r="C47" s="1041"/>
      <c r="D47" s="1041"/>
      <c r="E47" s="1041"/>
      <c r="F47" s="1041"/>
      <c r="G47" s="1040"/>
      <c r="H47" s="1039"/>
      <c r="I47" s="1042"/>
    </row>
    <row r="49" spans="1:30" x14ac:dyDescent="0.25">
      <c r="A49" s="1940" t="str">
        <f>'Семестровка уск'!C47</f>
        <v>Іноземна мова (за професійним спрямуванням) / Психологія управління</v>
      </c>
      <c r="B49" s="1940"/>
      <c r="C49" s="1940"/>
      <c r="D49" s="1940"/>
      <c r="E49" s="1940"/>
      <c r="F49" s="1940"/>
      <c r="G49" s="1940"/>
      <c r="H49" s="1940"/>
      <c r="I49" s="1940"/>
    </row>
    <row r="50" spans="1:30" x14ac:dyDescent="0.25">
      <c r="A50" s="1096" t="s">
        <v>397</v>
      </c>
      <c r="B50" s="1097"/>
      <c r="C50" s="1098">
        <f>'Семестровка уск'!L47</f>
        <v>2</v>
      </c>
      <c r="D50" s="1098">
        <f>'Семестровка уск'!H47</f>
        <v>0</v>
      </c>
      <c r="E50" s="1098">
        <v>0</v>
      </c>
      <c r="F50" s="1098">
        <f>'Семестровка уск'!J47</f>
        <v>18</v>
      </c>
      <c r="G50" s="1097"/>
      <c r="H50" s="1097"/>
      <c r="I50" s="1097" t="str">
        <f>'Семестровка уск'!M47</f>
        <v>З</v>
      </c>
      <c r="AC50" s="1037" t="str">
        <f>'Семестровка уск'!O47</f>
        <v>МП</v>
      </c>
      <c r="AD50" s="1037" t="str">
        <f>'Семестровка уск'!P47</f>
        <v>2а</v>
      </c>
    </row>
    <row r="51" spans="1:30" x14ac:dyDescent="0.25">
      <c r="A51" s="1094" t="s">
        <v>414</v>
      </c>
      <c r="B51" s="1097"/>
      <c r="C51" s="1097"/>
      <c r="D51" s="1097"/>
      <c r="E51" s="1097"/>
      <c r="F51" s="1097"/>
      <c r="G51" s="1097"/>
      <c r="H51" s="1097"/>
      <c r="I51" s="1097"/>
    </row>
    <row r="52" spans="1:30" x14ac:dyDescent="0.25">
      <c r="A52" s="1940" t="e">
        <f>'Семестровка уск'!#REF!</f>
        <v>#REF!</v>
      </c>
      <c r="B52" s="1940"/>
      <c r="C52" s="1940"/>
      <c r="D52" s="1940"/>
      <c r="E52" s="1940"/>
      <c r="F52" s="1940"/>
      <c r="G52" s="1940"/>
      <c r="H52" s="1940"/>
      <c r="I52" s="1940"/>
    </row>
    <row r="53" spans="1:30" x14ac:dyDescent="0.25">
      <c r="A53" s="1096" t="s">
        <v>416</v>
      </c>
      <c r="B53" s="1097"/>
      <c r="C53" s="1098" t="e">
        <f>'Семестровка уск'!#REF!</f>
        <v>#REF!</v>
      </c>
      <c r="D53" s="1098" t="e">
        <f>'Семестровка уск'!#REF!</f>
        <v>#REF!</v>
      </c>
      <c r="E53" s="1098">
        <v>0</v>
      </c>
      <c r="F53" s="1098" t="e">
        <f>'Семестровка уск'!#REF!</f>
        <v>#REF!</v>
      </c>
      <c r="G53" s="1097"/>
      <c r="H53" s="1097"/>
      <c r="I53" s="1097" t="e">
        <f>'Семестровка уск'!#REF!</f>
        <v>#REF!</v>
      </c>
      <c r="AC53" s="1037" t="e">
        <f>'Семестровка уск'!#REF!</f>
        <v>#REF!</v>
      </c>
      <c r="AD53" s="1037" t="e">
        <f>'Семестровка уск'!#REF!</f>
        <v>#REF!</v>
      </c>
    </row>
    <row r="54" spans="1:30" x14ac:dyDescent="0.25">
      <c r="A54" s="1094" t="s">
        <v>414</v>
      </c>
      <c r="B54" s="1097"/>
      <c r="C54" s="1097"/>
      <c r="D54" s="1097"/>
      <c r="E54" s="1097"/>
      <c r="F54" s="1097"/>
      <c r="G54" s="1097"/>
      <c r="H54" s="1097"/>
      <c r="I54" s="1097"/>
    </row>
    <row r="55" spans="1:30" x14ac:dyDescent="0.25">
      <c r="A55" s="1940" t="str">
        <f>'Семестровка уск'!C57</f>
        <v>Менеджмент</v>
      </c>
      <c r="B55" s="1940"/>
      <c r="C55" s="1940"/>
      <c r="D55" s="1940"/>
      <c r="E55" s="1940"/>
      <c r="F55" s="1940"/>
      <c r="G55" s="1940"/>
      <c r="H55" s="1940"/>
      <c r="I55" s="1940"/>
    </row>
    <row r="56" spans="1:30" x14ac:dyDescent="0.25">
      <c r="A56" s="1096" t="s">
        <v>397</v>
      </c>
      <c r="B56" s="1097"/>
      <c r="C56" s="1098">
        <f>'Семестровка уск'!L57</f>
        <v>5</v>
      </c>
      <c r="D56" s="1098">
        <f>'Семестровка уск'!H57</f>
        <v>27</v>
      </c>
      <c r="E56" s="1098">
        <v>0</v>
      </c>
      <c r="F56" s="1098">
        <f>'Семестровка уск'!J57</f>
        <v>18</v>
      </c>
      <c r="G56" s="1097"/>
      <c r="H56" s="1097"/>
      <c r="I56" s="1097" t="str">
        <f>'Семестровка уск'!M57</f>
        <v>З</v>
      </c>
      <c r="AC56" s="1037" t="str">
        <f>'Семестровка уск'!O57</f>
        <v>М</v>
      </c>
      <c r="AD56" s="1037" t="str">
        <f>'Семестровка уск'!P57</f>
        <v>2а</v>
      </c>
    </row>
    <row r="57" spans="1:30" x14ac:dyDescent="0.25">
      <c r="A57" s="1094" t="s">
        <v>414</v>
      </c>
      <c r="B57" s="1097"/>
      <c r="C57" s="1097"/>
      <c r="D57" s="1097"/>
      <c r="E57" s="1097"/>
      <c r="F57" s="1097"/>
      <c r="G57" s="1097"/>
      <c r="H57" s="1097"/>
      <c r="I57" s="1097"/>
    </row>
    <row r="58" spans="1:30" x14ac:dyDescent="0.25">
      <c r="A58" s="1937" t="str">
        <f>'Семестровка уск'!C59</f>
        <v>Внутрішньогосподарський контроль</v>
      </c>
      <c r="B58" s="1937"/>
      <c r="C58" s="1937"/>
      <c r="D58" s="1937"/>
      <c r="E58" s="1937"/>
      <c r="F58" s="1937"/>
      <c r="G58" s="1937"/>
      <c r="H58" s="1937"/>
      <c r="I58" s="1937"/>
    </row>
    <row r="59" spans="1:30" x14ac:dyDescent="0.25">
      <c r="A59" s="1103" t="s">
        <v>397</v>
      </c>
      <c r="B59" s="1104"/>
      <c r="C59" s="1105">
        <v>1</v>
      </c>
      <c r="D59" s="1105">
        <f>'Семестровка уск'!H59</f>
        <v>18</v>
      </c>
      <c r="E59" s="1105">
        <v>0</v>
      </c>
      <c r="F59" s="1105">
        <v>9</v>
      </c>
      <c r="G59" s="1104"/>
      <c r="H59" s="1104"/>
      <c r="I59" s="1106" t="s">
        <v>415</v>
      </c>
      <c r="AC59" s="1037" t="str">
        <f>'Семестровка уск'!O59</f>
        <v>ООЕБ</v>
      </c>
      <c r="AD59" s="1037" t="str">
        <f>'Семестровка уск'!P59</f>
        <v>2а</v>
      </c>
    </row>
    <row r="60" spans="1:30" x14ac:dyDescent="0.25">
      <c r="A60" s="1107" t="s">
        <v>410</v>
      </c>
      <c r="B60" s="1104"/>
      <c r="C60" s="1104"/>
      <c r="D60" s="1104"/>
      <c r="E60" s="1104"/>
      <c r="F60" s="1104"/>
      <c r="G60" s="1104"/>
      <c r="H60" s="1104"/>
      <c r="I60" s="1104"/>
    </row>
    <row r="61" spans="1:30" ht="36" customHeight="1" x14ac:dyDescent="0.25">
      <c r="A61" s="1939" t="str">
        <f>'Семестровка уск'!C61</f>
        <v>Фінансова звітність підприємств / Управлінська та спеціальна звітість</v>
      </c>
      <c r="B61" s="1939"/>
      <c r="C61" s="1939"/>
      <c r="D61" s="1939"/>
      <c r="E61" s="1939"/>
      <c r="F61" s="1939"/>
      <c r="G61" s="1939"/>
      <c r="H61" s="1939"/>
      <c r="I61" s="1939"/>
    </row>
    <row r="62" spans="1:30" x14ac:dyDescent="0.25">
      <c r="A62" s="1103" t="s">
        <v>397</v>
      </c>
      <c r="B62" s="1104"/>
      <c r="C62" s="1105">
        <f>'Семестровка уск'!L61</f>
        <v>4</v>
      </c>
      <c r="D62" s="1105">
        <f>'Семестровка уск'!H61</f>
        <v>18</v>
      </c>
      <c r="E62" s="1105">
        <v>0</v>
      </c>
      <c r="F62" s="1105">
        <f>'Семестровка уск'!J61</f>
        <v>18</v>
      </c>
      <c r="G62" s="1104"/>
      <c r="H62" s="1104"/>
      <c r="I62" s="1106"/>
      <c r="AC62" s="1037" t="str">
        <f>'Семестровка уск'!O61</f>
        <v>ООЕБ</v>
      </c>
      <c r="AD62" s="1037" t="str">
        <f>'Семестровка уск'!P61</f>
        <v>2а</v>
      </c>
    </row>
    <row r="63" spans="1:30" x14ac:dyDescent="0.25">
      <c r="A63" s="1107" t="s">
        <v>410</v>
      </c>
      <c r="B63" s="1104"/>
      <c r="C63" s="1104"/>
      <c r="D63" s="1104"/>
      <c r="E63" s="1104"/>
      <c r="F63" s="1104"/>
      <c r="G63" s="1104"/>
      <c r="H63" s="1104"/>
      <c r="I63" s="1104"/>
    </row>
    <row r="64" spans="1:30" x14ac:dyDescent="0.25">
      <c r="A64" s="1940" t="str">
        <f>'Семестровка уск'!C63</f>
        <v>Економіко-математичні методи та моделі</v>
      </c>
      <c r="B64" s="1940"/>
      <c r="C64" s="1940"/>
      <c r="D64" s="1940"/>
      <c r="E64" s="1940"/>
      <c r="F64" s="1940"/>
      <c r="G64" s="1940"/>
      <c r="H64" s="1940"/>
      <c r="I64" s="1940"/>
    </row>
    <row r="65" spans="1:30" x14ac:dyDescent="0.25">
      <c r="A65" s="1096" t="s">
        <v>397</v>
      </c>
      <c r="B65" s="1097"/>
      <c r="C65" s="1098">
        <f>'Семестровка уск'!L63</f>
        <v>4</v>
      </c>
      <c r="D65" s="1098">
        <f>'Семестровка уск'!H63</f>
        <v>18</v>
      </c>
      <c r="E65" s="1098">
        <v>0</v>
      </c>
      <c r="F65" s="1098">
        <f>'Семестровка уск'!J63</f>
        <v>18</v>
      </c>
      <c r="G65" s="1097"/>
      <c r="H65" s="1097"/>
      <c r="I65" s="1097" t="str">
        <f>'Семестровка уск'!M63</f>
        <v>З</v>
      </c>
      <c r="AC65" s="1037" t="str">
        <f>'Семестровка уск'!O63</f>
        <v>ВМ</v>
      </c>
      <c r="AD65" s="1037" t="str">
        <f>'Семестровка уск'!P63</f>
        <v>2а</v>
      </c>
    </row>
    <row r="66" spans="1:30" x14ac:dyDescent="0.25">
      <c r="A66" s="1094" t="s">
        <v>414</v>
      </c>
      <c r="B66" s="1097"/>
      <c r="C66" s="1097"/>
      <c r="D66" s="1097"/>
      <c r="E66" s="1097"/>
      <c r="F66" s="1097"/>
      <c r="G66" s="1097"/>
      <c r="H66" s="1097"/>
      <c r="I66" s="1097"/>
    </row>
    <row r="67" spans="1:30" x14ac:dyDescent="0.25">
      <c r="A67" s="1937" t="str">
        <f>'Семестровка уск'!C71</f>
        <v>Фінансова діяльність субєктів господарювання / Фінанси підприємств</v>
      </c>
      <c r="B67" s="1937"/>
      <c r="C67" s="1937"/>
      <c r="D67" s="1937"/>
      <c r="E67" s="1937"/>
      <c r="F67" s="1937"/>
      <c r="G67" s="1937"/>
      <c r="H67" s="1937"/>
      <c r="I67" s="1937"/>
    </row>
    <row r="68" spans="1:30" x14ac:dyDescent="0.25">
      <c r="A68" s="1103" t="s">
        <v>397</v>
      </c>
      <c r="B68" s="1104"/>
      <c r="C68" s="1105">
        <f>'Семестровка уск'!L71</f>
        <v>4</v>
      </c>
      <c r="D68" s="1105">
        <f>'Семестровка уск'!H71</f>
        <v>18</v>
      </c>
      <c r="E68" s="1105">
        <v>0</v>
      </c>
      <c r="F68" s="1105">
        <f>'Семестровка уск'!J71</f>
        <v>18</v>
      </c>
      <c r="G68" s="1104"/>
      <c r="H68" s="1104"/>
      <c r="I68" s="1104" t="str">
        <f>'Семестровка уск'!M71</f>
        <v>ДЗ</v>
      </c>
      <c r="AC68" s="1037" t="str">
        <f>'Семестровка уск'!O71</f>
        <v>ООЕБ</v>
      </c>
      <c r="AD68" s="1037" t="str">
        <f>'Семестровка уск'!P71</f>
        <v>2б</v>
      </c>
    </row>
    <row r="69" spans="1:30" x14ac:dyDescent="0.25">
      <c r="A69" s="1107" t="s">
        <v>414</v>
      </c>
      <c r="B69" s="1104"/>
      <c r="C69" s="1104"/>
      <c r="D69" s="1104"/>
      <c r="E69" s="1104"/>
      <c r="F69" s="1104"/>
      <c r="G69" s="1104"/>
      <c r="H69" s="1104"/>
      <c r="I69" s="1104"/>
    </row>
    <row r="70" spans="1:30" x14ac:dyDescent="0.25">
      <c r="A70" s="1937" t="str">
        <f>'Семестровка уск'!C65</f>
        <v>Фінансовий облік 1</v>
      </c>
      <c r="B70" s="1937"/>
      <c r="C70" s="1937"/>
      <c r="D70" s="1937"/>
      <c r="E70" s="1937"/>
      <c r="F70" s="1937"/>
      <c r="G70" s="1937"/>
      <c r="H70" s="1937"/>
      <c r="I70" s="1937"/>
    </row>
    <row r="71" spans="1:30" x14ac:dyDescent="0.25">
      <c r="A71" s="1103" t="s">
        <v>397</v>
      </c>
      <c r="B71" s="1104"/>
      <c r="C71" s="1105">
        <f>'Семестровка уск'!L65</f>
        <v>4</v>
      </c>
      <c r="D71" s="1105">
        <f>'Семестровка уск'!H65</f>
        <v>18</v>
      </c>
      <c r="E71" s="1105">
        <v>0</v>
      </c>
      <c r="F71" s="1105">
        <f>'Семестровка уск'!J65</f>
        <v>18</v>
      </c>
      <c r="G71" s="1104"/>
      <c r="H71" s="1104"/>
      <c r="I71" s="1104" t="str">
        <f>'Семестровка уск'!M65</f>
        <v>І</v>
      </c>
      <c r="AC71" s="1037" t="str">
        <f>'Семестровка уск'!O65</f>
        <v>ООЕБ</v>
      </c>
      <c r="AD71" s="1037" t="str">
        <f>'Семестровка уск'!P65</f>
        <v>2а</v>
      </c>
    </row>
    <row r="72" spans="1:30" x14ac:dyDescent="0.25">
      <c r="A72" s="1107" t="s">
        <v>414</v>
      </c>
      <c r="B72" s="1104"/>
      <c r="C72" s="1104"/>
      <c r="D72" s="1104"/>
      <c r="E72" s="1104"/>
      <c r="F72" s="1104"/>
      <c r="G72" s="1104"/>
      <c r="H72" s="1104"/>
      <c r="I72" s="1104"/>
    </row>
    <row r="73" spans="1:30" x14ac:dyDescent="0.25">
      <c r="A73" s="1937" t="str">
        <f>'Семестровка уск'!C60</f>
        <v>Курсова робота "Теорія бухгалтерського обліку"</v>
      </c>
      <c r="B73" s="1937"/>
      <c r="C73" s="1937"/>
      <c r="D73" s="1937"/>
      <c r="E73" s="1937"/>
      <c r="F73" s="1937"/>
      <c r="G73" s="1937"/>
      <c r="H73" s="1937"/>
      <c r="I73" s="1937"/>
    </row>
    <row r="74" spans="1:30" x14ac:dyDescent="0.25">
      <c r="A74" s="1103" t="s">
        <v>397</v>
      </c>
      <c r="B74" s="1108"/>
      <c r="C74" s="1108">
        <v>1</v>
      </c>
      <c r="D74" s="1108">
        <v>0</v>
      </c>
      <c r="E74" s="1108">
        <v>0</v>
      </c>
      <c r="F74" s="1108">
        <v>9</v>
      </c>
      <c r="G74" s="1108"/>
      <c r="H74" s="1108"/>
      <c r="I74" s="1108"/>
    </row>
    <row r="75" spans="1:30" x14ac:dyDescent="0.25">
      <c r="A75" s="1103" t="s">
        <v>398</v>
      </c>
      <c r="B75" s="1104"/>
      <c r="C75" s="1105">
        <v>1</v>
      </c>
      <c r="D75" s="1105">
        <f>'Семестровка уск'!H60</f>
        <v>0</v>
      </c>
      <c r="E75" s="1105">
        <v>0</v>
      </c>
      <c r="F75" s="1105">
        <v>9</v>
      </c>
      <c r="G75" s="1104"/>
      <c r="H75" s="1104"/>
      <c r="I75" s="1104" t="s">
        <v>417</v>
      </c>
      <c r="AC75" s="1037" t="str">
        <f>'Семестровка уск'!O60</f>
        <v>ООЕБ</v>
      </c>
      <c r="AD75" s="1037" t="str">
        <f>'Семестровка уск'!P60</f>
        <v>2а</v>
      </c>
    </row>
    <row r="76" spans="1:30" x14ac:dyDescent="0.25">
      <c r="A76" s="1102" t="s">
        <v>410</v>
      </c>
      <c r="B76" s="1104"/>
      <c r="C76" s="1104"/>
      <c r="D76" s="1104"/>
      <c r="E76" s="1104"/>
      <c r="F76" s="1104"/>
      <c r="G76" s="1104"/>
      <c r="H76" s="1104"/>
      <c r="I76" s="1104"/>
    </row>
    <row r="77" spans="1:30" x14ac:dyDescent="0.25">
      <c r="A77" s="1938" t="str">
        <f>'Семестровка уск'!C70</f>
        <v>Облік у галузях економіки / Казначейська справа та казначейський облік</v>
      </c>
      <c r="B77" s="1938"/>
      <c r="C77" s="1938"/>
      <c r="D77" s="1938"/>
      <c r="E77" s="1938"/>
      <c r="F77" s="1938"/>
      <c r="G77" s="1938"/>
      <c r="H77" s="1938"/>
      <c r="I77" s="1938"/>
    </row>
    <row r="78" spans="1:30" x14ac:dyDescent="0.25">
      <c r="A78" s="1103" t="s">
        <v>398</v>
      </c>
      <c r="B78" s="1104"/>
      <c r="C78" s="1105">
        <f>'Семестровка уск'!L70</f>
        <v>5</v>
      </c>
      <c r="D78" s="1105">
        <f>'Семестровка уск'!H70</f>
        <v>27</v>
      </c>
      <c r="E78" s="1105"/>
      <c r="F78" s="1105">
        <f>'Семестровка уск'!J70</f>
        <v>18</v>
      </c>
      <c r="G78" s="1104"/>
      <c r="H78" s="1104"/>
      <c r="I78" s="1104" t="str">
        <f>'Семестровка уск'!M70</f>
        <v>ДЗ</v>
      </c>
      <c r="AC78" s="1037" t="str">
        <f>'Семестровка уск'!O70</f>
        <v>ООЕБ</v>
      </c>
      <c r="AD78" s="1037" t="str">
        <f>'Семестровка уск'!P70</f>
        <v>2б</v>
      </c>
    </row>
    <row r="79" spans="1:30" x14ac:dyDescent="0.25">
      <c r="A79" s="1102" t="s">
        <v>410</v>
      </c>
      <c r="B79" s="1104"/>
      <c r="C79" s="1104"/>
      <c r="D79" s="1104"/>
      <c r="E79" s="1104"/>
      <c r="F79" s="1104"/>
      <c r="G79" s="1104"/>
      <c r="H79" s="1104"/>
      <c r="I79" s="1104"/>
    </row>
    <row r="80" spans="1:30" ht="28.5" customHeight="1" x14ac:dyDescent="0.25">
      <c r="A80" s="1936" t="str">
        <f>'Семестровка уск'!C72</f>
        <v>Фінансова звітність підприємств / Управлінська та спеціальна звітість</v>
      </c>
      <c r="B80" s="1936"/>
      <c r="C80" s="1936"/>
      <c r="D80" s="1936"/>
      <c r="E80" s="1936"/>
      <c r="F80" s="1936"/>
      <c r="G80" s="1936"/>
      <c r="H80" s="1936"/>
      <c r="I80" s="1936"/>
    </row>
    <row r="81" spans="1:30" x14ac:dyDescent="0.25">
      <c r="A81" s="1103" t="s">
        <v>398</v>
      </c>
      <c r="B81" s="1104"/>
      <c r="C81" s="1105">
        <f>'Семестровка уск'!L72</f>
        <v>4</v>
      </c>
      <c r="D81" s="1105">
        <f>'Семестровка уск'!H72</f>
        <v>18</v>
      </c>
      <c r="E81" s="1105"/>
      <c r="F81" s="1105">
        <f>'Семестровка уск'!J72</f>
        <v>18</v>
      </c>
      <c r="G81" s="1104"/>
      <c r="H81" s="1104"/>
      <c r="I81" s="1104" t="str">
        <f>'Семестровка уск'!M72</f>
        <v>І</v>
      </c>
      <c r="AC81" s="1037" t="str">
        <f>'Семестровка уск'!O72</f>
        <v>ООЕБ</v>
      </c>
      <c r="AD81" s="1037" t="str">
        <f>'Семестровка уск'!P72</f>
        <v>2б</v>
      </c>
    </row>
    <row r="82" spans="1:30" x14ac:dyDescent="0.25">
      <c r="A82" s="1102" t="s">
        <v>410</v>
      </c>
      <c r="B82" s="1104"/>
      <c r="C82" s="1104"/>
      <c r="D82" s="1104"/>
      <c r="E82" s="1104"/>
      <c r="F82" s="1104"/>
      <c r="G82" s="1104"/>
      <c r="H82" s="1104"/>
      <c r="I82" s="1104"/>
    </row>
    <row r="83" spans="1:30" x14ac:dyDescent="0.25">
      <c r="A83" s="1937" t="str">
        <f>'Семестровка уск'!C74</f>
        <v>Фінансовий облік 2</v>
      </c>
      <c r="B83" s="1937"/>
      <c r="C83" s="1937"/>
      <c r="D83" s="1937"/>
      <c r="E83" s="1937"/>
      <c r="F83" s="1937"/>
      <c r="G83" s="1937"/>
      <c r="H83" s="1937"/>
      <c r="I83" s="1937"/>
    </row>
    <row r="84" spans="1:30" x14ac:dyDescent="0.25">
      <c r="A84" s="1103" t="s">
        <v>398</v>
      </c>
      <c r="B84" s="1104"/>
      <c r="C84" s="1105">
        <f>'Семестровка уск'!L74</f>
        <v>4</v>
      </c>
      <c r="D84" s="1105">
        <f>'Семестровка уск'!H74</f>
        <v>18</v>
      </c>
      <c r="E84" s="1105"/>
      <c r="F84" s="1105">
        <f>'Семестровка уск'!J74</f>
        <v>18</v>
      </c>
      <c r="G84" s="1104"/>
      <c r="H84" s="1104"/>
      <c r="I84" s="1104" t="str">
        <f>'Семестровка уск'!M74</f>
        <v>І</v>
      </c>
      <c r="AC84" s="1037" t="str">
        <f>'Семестровка уск'!O74</f>
        <v>ООЕБ</v>
      </c>
      <c r="AD84" s="1037" t="str">
        <f>'Семестровка уск'!P74</f>
        <v>2б</v>
      </c>
    </row>
    <row r="85" spans="1:30" x14ac:dyDescent="0.25">
      <c r="A85" s="1107" t="s">
        <v>414</v>
      </c>
      <c r="B85" s="1102"/>
      <c r="C85" s="1102"/>
      <c r="D85" s="1102"/>
      <c r="E85" s="1102"/>
      <c r="F85" s="1102"/>
      <c r="G85" s="1102"/>
      <c r="H85" s="1102"/>
      <c r="I85" s="1102"/>
    </row>
  </sheetData>
  <sheetProtection selectLockedCells="1" selectUnlockedCells="1"/>
  <mergeCells count="29">
    <mergeCell ref="A1:I1"/>
    <mergeCell ref="A2:B2"/>
    <mergeCell ref="G2:I2"/>
    <mergeCell ref="A4:I4"/>
    <mergeCell ref="A10:I10"/>
    <mergeCell ref="A55:I55"/>
    <mergeCell ref="A58:I58"/>
    <mergeCell ref="A52:I52"/>
    <mergeCell ref="A7:I7"/>
    <mergeCell ref="A13:I13"/>
    <mergeCell ref="A19:I19"/>
    <mergeCell ref="A22:I22"/>
    <mergeCell ref="A25:I25"/>
    <mergeCell ref="A28:I28"/>
    <mergeCell ref="A34:I34"/>
    <mergeCell ref="A40:I40"/>
    <mergeCell ref="A49:I49"/>
    <mergeCell ref="A16:I16"/>
    <mergeCell ref="A45:I45"/>
    <mergeCell ref="A31:I31"/>
    <mergeCell ref="A37:I37"/>
    <mergeCell ref="A80:I80"/>
    <mergeCell ref="A83:I83"/>
    <mergeCell ref="A73:I73"/>
    <mergeCell ref="A77:I77"/>
    <mergeCell ref="A61:I61"/>
    <mergeCell ref="A64:I64"/>
    <mergeCell ref="A67:I67"/>
    <mergeCell ref="A70:I70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0"/>
  <sheetViews>
    <sheetView view="pageBreakPreview" topLeftCell="A43" zoomScaleNormal="100" zoomScaleSheetLayoutView="100" workbookViewId="0">
      <selection activeCell="C48" sqref="C48:C54"/>
    </sheetView>
  </sheetViews>
  <sheetFormatPr defaultRowHeight="15" x14ac:dyDescent="0.25"/>
  <cols>
    <col min="1" max="1" width="3.85546875" style="42" customWidth="1"/>
    <col min="2" max="2" width="4.5703125" style="42" customWidth="1"/>
    <col min="3" max="3" width="60.7109375" style="1" customWidth="1"/>
    <col min="4" max="4" width="8.5703125" style="1" hidden="1" customWidth="1"/>
    <col min="5" max="5" width="0" style="44" hidden="1" customWidth="1"/>
    <col min="6" max="6" width="7.140625" style="44" hidden="1" customWidth="1"/>
    <col min="7" max="7" width="7.28515625" style="44" hidden="1" customWidth="1"/>
    <col min="8" max="8" width="5.42578125" style="44" customWidth="1"/>
    <col min="9" max="10" width="5.28515625" style="44" customWidth="1"/>
    <col min="11" max="11" width="5.5703125" style="44" hidden="1" customWidth="1"/>
    <col min="12" max="12" width="7" style="44" customWidth="1"/>
    <col min="13" max="13" width="7.7109375" style="44" customWidth="1"/>
    <col min="14" max="14" width="0" style="44" hidden="1" customWidth="1"/>
    <col min="15" max="15" width="35.5703125" style="44" customWidth="1"/>
    <col min="16" max="16" width="6.7109375" style="44" customWidth="1"/>
    <col min="17" max="17" width="3.85546875" style="705" customWidth="1"/>
    <col min="18" max="18" width="7" style="10" customWidth="1"/>
    <col min="19" max="19" width="7.42578125" style="10" customWidth="1"/>
    <col min="20" max="20" width="11.140625" style="10" bestFit="1" customWidth="1"/>
    <col min="21" max="21" width="7.140625" style="10" customWidth="1"/>
    <col min="22" max="22" width="7.28515625" style="10" customWidth="1"/>
    <col min="23" max="24" width="4.42578125" style="10" customWidth="1"/>
    <col min="25" max="25" width="20.140625" style="10" customWidth="1"/>
    <col min="26" max="26" width="8.28515625" style="10" customWidth="1"/>
    <col min="27" max="27" width="7" style="10" customWidth="1"/>
    <col min="28" max="28" width="11" style="10" customWidth="1"/>
    <col min="29" max="29" width="11.140625" style="10" bestFit="1" customWidth="1"/>
    <col min="30" max="30" width="9.140625" style="10"/>
    <col min="31" max="31" width="3.85546875" style="10" customWidth="1"/>
    <col min="32" max="32" width="4.5703125" style="10" customWidth="1"/>
    <col min="33" max="33" width="33.28515625" style="10" customWidth="1"/>
    <col min="34" max="34" width="9.140625" style="10"/>
    <col min="35" max="35" width="7.140625" style="10" customWidth="1"/>
    <col min="36" max="36" width="7.28515625" style="10" customWidth="1"/>
    <col min="37" max="39" width="4.42578125" style="10" customWidth="1"/>
    <col min="40" max="40" width="5.5703125" style="10" customWidth="1"/>
    <col min="41" max="41" width="7" style="10" customWidth="1"/>
    <col min="42" max="43" width="9.140625" style="10"/>
    <col min="44" max="16384" width="9.140625" style="44"/>
  </cols>
  <sheetData>
    <row r="1" spans="1:43" ht="18.75" x14ac:dyDescent="0.3">
      <c r="C1" s="1944" t="s">
        <v>420</v>
      </c>
      <c r="D1" s="1944"/>
      <c r="E1" s="1944"/>
      <c r="F1" s="1944"/>
      <c r="G1" s="1944"/>
      <c r="H1" s="1944"/>
      <c r="I1" s="1944"/>
      <c r="J1" s="1944"/>
      <c r="K1" s="1944"/>
      <c r="L1" s="1944"/>
      <c r="M1" s="1944"/>
      <c r="N1" s="1944"/>
      <c r="O1" s="1109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</row>
    <row r="2" spans="1:43" x14ac:dyDescent="0.25">
      <c r="C2" s="1" t="s">
        <v>50</v>
      </c>
      <c r="P2" s="44" t="s">
        <v>396</v>
      </c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</row>
    <row r="3" spans="1:43" ht="15" customHeight="1" x14ac:dyDescent="0.25">
      <c r="C3" s="1922" t="s">
        <v>387</v>
      </c>
      <c r="D3" s="1926" t="s">
        <v>72</v>
      </c>
      <c r="E3" s="1925" t="s">
        <v>73</v>
      </c>
      <c r="F3" s="1927" t="s">
        <v>2</v>
      </c>
      <c r="G3" s="1927"/>
      <c r="H3" s="1927"/>
      <c r="I3" s="1927"/>
      <c r="J3" s="1927"/>
      <c r="K3" s="1928"/>
      <c r="L3" s="1925" t="s">
        <v>3</v>
      </c>
      <c r="M3" s="1925" t="s">
        <v>4</v>
      </c>
      <c r="N3" s="1925" t="s">
        <v>5</v>
      </c>
      <c r="O3" s="1927" t="s">
        <v>418</v>
      </c>
      <c r="P3" s="1085" t="s">
        <v>401</v>
      </c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3" x14ac:dyDescent="0.25">
      <c r="C4" s="1923"/>
      <c r="D4" s="1933"/>
      <c r="E4" s="1925"/>
      <c r="F4" s="1925" t="s">
        <v>6</v>
      </c>
      <c r="G4" s="1930" t="s">
        <v>7</v>
      </c>
      <c r="H4" s="1930"/>
      <c r="I4" s="1930"/>
      <c r="J4" s="1930"/>
      <c r="K4" s="1925" t="s">
        <v>8</v>
      </c>
      <c r="L4" s="1925"/>
      <c r="M4" s="1925"/>
      <c r="N4" s="1925"/>
      <c r="O4" s="1927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pans="1:43" x14ac:dyDescent="0.25">
      <c r="C5" s="1923"/>
      <c r="D5" s="1933"/>
      <c r="E5" s="1925"/>
      <c r="F5" s="1928"/>
      <c r="G5" s="1925" t="s">
        <v>9</v>
      </c>
      <c r="H5" s="1927" t="s">
        <v>10</v>
      </c>
      <c r="I5" s="1928"/>
      <c r="J5" s="1928"/>
      <c r="K5" s="1928"/>
      <c r="L5" s="1925"/>
      <c r="M5" s="1925"/>
      <c r="N5" s="1925"/>
      <c r="O5" s="1927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pans="1:43" x14ac:dyDescent="0.25">
      <c r="C6" s="1923"/>
      <c r="D6" s="1933"/>
      <c r="E6" s="1925"/>
      <c r="F6" s="1928"/>
      <c r="G6" s="1931"/>
      <c r="H6" s="1925" t="s">
        <v>11</v>
      </c>
      <c r="I6" s="1925" t="s">
        <v>12</v>
      </c>
      <c r="J6" s="1925" t="s">
        <v>13</v>
      </c>
      <c r="K6" s="1928"/>
      <c r="L6" s="1925"/>
      <c r="M6" s="1925"/>
      <c r="N6" s="1925"/>
      <c r="O6" s="1927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</row>
    <row r="7" spans="1:43" x14ac:dyDescent="0.25">
      <c r="C7" s="1923"/>
      <c r="D7" s="1933"/>
      <c r="E7" s="1925"/>
      <c r="F7" s="1928"/>
      <c r="G7" s="1931"/>
      <c r="H7" s="1925"/>
      <c r="I7" s="1925"/>
      <c r="J7" s="1925"/>
      <c r="K7" s="1928"/>
      <c r="L7" s="1925"/>
      <c r="M7" s="1925"/>
      <c r="N7" s="1925"/>
      <c r="O7" s="1927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</row>
    <row r="8" spans="1:43" x14ac:dyDescent="0.25">
      <c r="C8" s="1923"/>
      <c r="D8" s="1933"/>
      <c r="E8" s="1925"/>
      <c r="F8" s="1928"/>
      <c r="G8" s="1931"/>
      <c r="H8" s="1925"/>
      <c r="I8" s="1925"/>
      <c r="J8" s="1925"/>
      <c r="K8" s="1928"/>
      <c r="L8" s="1925"/>
      <c r="M8" s="1925"/>
      <c r="N8" s="1925"/>
      <c r="O8" s="1927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</row>
    <row r="9" spans="1:43" x14ac:dyDescent="0.25">
      <c r="C9" s="1924"/>
      <c r="D9" s="1934"/>
      <c r="E9" s="1925"/>
      <c r="F9" s="1928"/>
      <c r="G9" s="1931"/>
      <c r="H9" s="1925"/>
      <c r="I9" s="1925"/>
      <c r="J9" s="1925"/>
      <c r="K9" s="1928"/>
      <c r="L9" s="1925"/>
      <c r="M9" s="1925"/>
      <c r="N9" s="1925"/>
      <c r="O9" s="1927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</row>
    <row r="10" spans="1:43" s="1117" customFormat="1" ht="27" customHeight="1" x14ac:dyDescent="0.25">
      <c r="A10" s="1112" t="s">
        <v>16</v>
      </c>
      <c r="B10" s="1112" t="s">
        <v>31</v>
      </c>
      <c r="C10" s="1113" t="s">
        <v>46</v>
      </c>
      <c r="D10" s="1114">
        <v>1</v>
      </c>
      <c r="E10" s="1114">
        <v>2</v>
      </c>
      <c r="F10" s="1115">
        <f>E10*30</f>
        <v>60</v>
      </c>
      <c r="G10" s="1115">
        <f>H10+I10+J10</f>
        <v>30</v>
      </c>
      <c r="H10" s="1115">
        <v>15</v>
      </c>
      <c r="I10" s="1115"/>
      <c r="J10" s="1115">
        <v>15</v>
      </c>
      <c r="K10" s="1115">
        <f>F10-G10</f>
        <v>30</v>
      </c>
      <c r="L10" s="1116">
        <f>G10/15</f>
        <v>2</v>
      </c>
      <c r="M10" s="1115" t="s">
        <v>16</v>
      </c>
      <c r="N10" s="1116">
        <f>G10/F10*100</f>
        <v>50</v>
      </c>
      <c r="O10" s="1116"/>
      <c r="P10" s="1117" t="s">
        <v>92</v>
      </c>
      <c r="Q10" s="1118"/>
      <c r="R10" s="1119"/>
      <c r="S10" s="1120"/>
      <c r="T10" s="1119"/>
      <c r="U10" s="1119" t="s">
        <v>91</v>
      </c>
      <c r="V10" s="1119"/>
      <c r="W10" s="1119"/>
      <c r="X10" s="1119"/>
      <c r="Y10" s="1119"/>
      <c r="Z10" s="1119"/>
      <c r="AA10" s="1119"/>
      <c r="AB10" s="1119"/>
      <c r="AC10" s="1119"/>
      <c r="AD10" s="1119"/>
      <c r="AE10" s="1119"/>
      <c r="AF10" s="1119"/>
      <c r="AG10" s="1119"/>
      <c r="AH10" s="1119"/>
      <c r="AI10" s="1119"/>
      <c r="AJ10" s="1119"/>
      <c r="AK10" s="1119"/>
      <c r="AL10" s="1119"/>
      <c r="AM10" s="1119"/>
      <c r="AN10" s="1119"/>
    </row>
    <row r="11" spans="1:43" s="1117" customFormat="1" ht="15.75" x14ac:dyDescent="0.25">
      <c r="A11" s="1112" t="s">
        <v>16</v>
      </c>
      <c r="B11" s="1112" t="s">
        <v>14</v>
      </c>
      <c r="C11" s="1113" t="s">
        <v>17</v>
      </c>
      <c r="D11" s="1121">
        <v>9.5</v>
      </c>
      <c r="E11" s="1116">
        <v>2</v>
      </c>
      <c r="F11" s="1115">
        <f>E11*30</f>
        <v>60</v>
      </c>
      <c r="G11" s="1115">
        <f>H11+I11+J11</f>
        <v>30</v>
      </c>
      <c r="H11" s="1115"/>
      <c r="I11" s="1115"/>
      <c r="J11" s="1115">
        <v>30</v>
      </c>
      <c r="K11" s="1115">
        <f>F11-G11</f>
        <v>30</v>
      </c>
      <c r="L11" s="1116" t="s">
        <v>333</v>
      </c>
      <c r="M11" s="1115" t="s">
        <v>16</v>
      </c>
      <c r="N11" s="1116">
        <f>G11/F11*100</f>
        <v>50</v>
      </c>
      <c r="O11" s="1116"/>
      <c r="P11" s="1117" t="s">
        <v>66</v>
      </c>
      <c r="Q11" s="1118"/>
      <c r="R11" s="1119"/>
      <c r="S11" s="1120" t="s">
        <v>56</v>
      </c>
      <c r="T11" s="1122">
        <f>E17+E19+E20+E36</f>
        <v>9</v>
      </c>
      <c r="U11" s="1123">
        <f>E10+E17+E19+E20+E34+E36+E73</f>
        <v>15</v>
      </c>
      <c r="V11" s="1119"/>
      <c r="W11" s="1120"/>
      <c r="X11" s="1120"/>
      <c r="Y11" s="1120"/>
      <c r="Z11" s="1120" t="s">
        <v>322</v>
      </c>
      <c r="AA11" s="1120" t="s">
        <v>323</v>
      </c>
      <c r="AB11" s="1119"/>
      <c r="AC11" s="1119"/>
      <c r="AD11" s="1119"/>
      <c r="AE11" s="1119"/>
      <c r="AF11" s="1119"/>
      <c r="AG11" s="1119"/>
      <c r="AH11" s="1119"/>
      <c r="AI11" s="1119"/>
      <c r="AJ11" s="1119"/>
      <c r="AK11" s="1119"/>
      <c r="AL11" s="1119"/>
      <c r="AM11" s="1119"/>
      <c r="AN11" s="1119"/>
    </row>
    <row r="12" spans="1:43" s="1131" customFormat="1" ht="15.75" x14ac:dyDescent="0.25">
      <c r="A12" s="1124" t="s">
        <v>16</v>
      </c>
      <c r="B12" s="1125" t="s">
        <v>14</v>
      </c>
      <c r="C12" s="1113" t="s">
        <v>88</v>
      </c>
      <c r="D12" s="1121">
        <v>1.5</v>
      </c>
      <c r="E12" s="1116">
        <v>1.5</v>
      </c>
      <c r="F12" s="1115">
        <f>E12*30</f>
        <v>45</v>
      </c>
      <c r="G12" s="1115">
        <f t="shared" ref="G12:G17" si="0">H12+I12+J12</f>
        <v>30</v>
      </c>
      <c r="H12" s="1115">
        <v>15</v>
      </c>
      <c r="I12" s="1115"/>
      <c r="J12" s="1115">
        <v>15</v>
      </c>
      <c r="K12" s="1115">
        <f>F12-G12</f>
        <v>15</v>
      </c>
      <c r="L12" s="1116">
        <f>G12/15</f>
        <v>2</v>
      </c>
      <c r="M12" s="1115" t="s">
        <v>16</v>
      </c>
      <c r="N12" s="1116">
        <f>G12/F12*100</f>
        <v>66.666666666666657</v>
      </c>
      <c r="O12" s="1116"/>
      <c r="P12" s="1117" t="s">
        <v>59</v>
      </c>
      <c r="Q12" s="1118"/>
      <c r="R12" s="1126"/>
      <c r="S12" s="1127" t="s">
        <v>76</v>
      </c>
      <c r="T12" s="1128" t="e">
        <f>E15+E22+E37+#REF!+E38+E39+#REF!+E60+E75+E76+E77+E78+E79+E80+#REF!+#REF!+#REF!+E97+#REF!+E98+E99+E100+E101+E102+E103</f>
        <v>#REF!</v>
      </c>
      <c r="U12" s="1127">
        <v>82</v>
      </c>
      <c r="V12" s="1126"/>
      <c r="W12" s="1115" t="s">
        <v>16</v>
      </c>
      <c r="X12" s="1115" t="s">
        <v>31</v>
      </c>
      <c r="Y12" s="1113" t="s">
        <v>42</v>
      </c>
      <c r="Z12" s="1129">
        <f>SUMIFS(E$10:E$23,A$10:A$23,$A$117,B$10:B$23,$B$117)</f>
        <v>2</v>
      </c>
      <c r="AA12" s="1129">
        <f>SUMIFS(D$10:D$23,A$10:A$23,$A$117,B$10:B$23,$B$117)</f>
        <v>1</v>
      </c>
      <c r="AB12" s="1130">
        <f>D10</f>
        <v>1</v>
      </c>
      <c r="AC12" s="1130">
        <f>E10</f>
        <v>2</v>
      </c>
      <c r="AD12" s="1126"/>
      <c r="AE12" s="1126"/>
      <c r="AF12" s="1126"/>
      <c r="AG12" s="1126"/>
      <c r="AH12" s="1126"/>
      <c r="AI12" s="1126"/>
      <c r="AJ12" s="1126"/>
      <c r="AK12" s="1126"/>
      <c r="AL12" s="1126"/>
      <c r="AM12" s="1126"/>
      <c r="AN12" s="1126"/>
    </row>
    <row r="13" spans="1:43" s="1117" customFormat="1" ht="15.75" x14ac:dyDescent="0.25">
      <c r="A13" s="1124" t="s">
        <v>16</v>
      </c>
      <c r="B13" s="1125" t="s">
        <v>14</v>
      </c>
      <c r="C13" s="1132" t="s">
        <v>77</v>
      </c>
      <c r="D13" s="1121"/>
      <c r="E13" s="1116"/>
      <c r="F13" s="1115"/>
      <c r="G13" s="1115"/>
      <c r="H13" s="1115"/>
      <c r="I13" s="1115"/>
      <c r="J13" s="1115"/>
      <c r="K13" s="1115"/>
      <c r="L13" s="1116"/>
      <c r="M13" s="1115"/>
      <c r="N13" s="1116"/>
      <c r="O13" s="1116"/>
      <c r="Q13" s="1118"/>
      <c r="R13" s="1119"/>
      <c r="S13" s="1120" t="s">
        <v>57</v>
      </c>
      <c r="T13" s="1122">
        <f>E23</f>
        <v>3</v>
      </c>
      <c r="U13" s="1120">
        <v>3</v>
      </c>
      <c r="V13" s="1119"/>
      <c r="W13" s="1115"/>
      <c r="X13" s="1115"/>
      <c r="Y13" s="1113" t="s">
        <v>48</v>
      </c>
      <c r="Z13" s="1129"/>
      <c r="AA13" s="1133"/>
      <c r="AB13" s="1118"/>
      <c r="AC13" s="1118"/>
      <c r="AD13" s="1119"/>
      <c r="AE13" s="1119"/>
      <c r="AF13" s="1119"/>
      <c r="AG13" s="1119"/>
      <c r="AH13" s="1119"/>
      <c r="AI13" s="1119"/>
      <c r="AJ13" s="1119"/>
      <c r="AK13" s="1119"/>
      <c r="AL13" s="1119"/>
      <c r="AM13" s="1119"/>
      <c r="AN13" s="1119"/>
    </row>
    <row r="14" spans="1:43" s="1142" customFormat="1" ht="15.75" x14ac:dyDescent="0.25">
      <c r="A14" s="1124" t="s">
        <v>16</v>
      </c>
      <c r="B14" s="1125" t="s">
        <v>14</v>
      </c>
      <c r="C14" s="1113" t="s">
        <v>19</v>
      </c>
      <c r="D14" s="1121">
        <v>4</v>
      </c>
      <c r="E14" s="1116">
        <v>2</v>
      </c>
      <c r="F14" s="1115">
        <f t="shared" ref="F14:F23" si="1">E14*30</f>
        <v>60</v>
      </c>
      <c r="G14" s="1115">
        <f t="shared" ref="G14" si="2">H14+I14+J14</f>
        <v>30</v>
      </c>
      <c r="H14" s="1115">
        <v>15</v>
      </c>
      <c r="I14" s="1115"/>
      <c r="J14" s="1115">
        <v>15</v>
      </c>
      <c r="K14" s="1115">
        <f t="shared" ref="K14" si="3">F14-G14</f>
        <v>30</v>
      </c>
      <c r="L14" s="1116">
        <f t="shared" ref="L14" si="4">G14/15</f>
        <v>2</v>
      </c>
      <c r="M14" s="1115" t="s">
        <v>16</v>
      </c>
      <c r="N14" s="1116">
        <f t="shared" ref="N14" si="5">G14/F14*100</f>
        <v>50</v>
      </c>
      <c r="O14" s="1116"/>
      <c r="P14" s="1117" t="s">
        <v>67</v>
      </c>
      <c r="Q14" s="1118"/>
      <c r="R14" s="1134"/>
      <c r="S14" s="1135" t="s">
        <v>58</v>
      </c>
      <c r="T14" s="1136" t="e">
        <f>#REF!</f>
        <v>#REF!</v>
      </c>
      <c r="U14" s="1135">
        <v>3</v>
      </c>
      <c r="V14" s="1134"/>
      <c r="W14" s="1137" t="s">
        <v>13</v>
      </c>
      <c r="X14" s="1137" t="s">
        <v>14</v>
      </c>
      <c r="Y14" s="1138" t="s">
        <v>41</v>
      </c>
      <c r="Z14" s="1139">
        <f>SUMIFS(E$10:E$23,A$10:A$23,$A$119,B$10:B$23,$B$119)</f>
        <v>14</v>
      </c>
      <c r="AA14" s="1140">
        <f>SUMIFS(D$10:D$23,A$10:A$23,$A$119,B$10:B$23,$B$119)</f>
        <v>8</v>
      </c>
      <c r="AB14" s="1141" t="e">
        <f>D15+#REF!+D22+D23</f>
        <v>#REF!</v>
      </c>
      <c r="AC14" s="1141" t="e">
        <f>E15+#REF!+E22+E23</f>
        <v>#REF!</v>
      </c>
      <c r="AD14" s="1134"/>
      <c r="AE14" s="1134"/>
      <c r="AF14" s="1134"/>
      <c r="AG14" s="1134"/>
      <c r="AH14" s="1134"/>
      <c r="AI14" s="1134"/>
      <c r="AJ14" s="1134"/>
      <c r="AK14" s="1134"/>
      <c r="AL14" s="1134"/>
      <c r="AM14" s="1134"/>
      <c r="AN14" s="1134"/>
    </row>
    <row r="15" spans="1:43" s="1117" customFormat="1" ht="15.75" x14ac:dyDescent="0.25">
      <c r="A15" s="1112" t="s">
        <v>13</v>
      </c>
      <c r="B15" s="1112" t="s">
        <v>14</v>
      </c>
      <c r="C15" s="1113" t="s">
        <v>37</v>
      </c>
      <c r="D15" s="1121">
        <v>2</v>
      </c>
      <c r="E15" s="1116">
        <v>3</v>
      </c>
      <c r="F15" s="1115">
        <f t="shared" si="1"/>
        <v>90</v>
      </c>
      <c r="G15" s="1115">
        <f t="shared" si="0"/>
        <v>45</v>
      </c>
      <c r="H15" s="1115">
        <v>30</v>
      </c>
      <c r="I15" s="1115"/>
      <c r="J15" s="1115">
        <v>15</v>
      </c>
      <c r="K15" s="1115">
        <f>F15-G15</f>
        <v>45</v>
      </c>
      <c r="L15" s="1116">
        <f>G15/15</f>
        <v>3</v>
      </c>
      <c r="M15" s="1115" t="s">
        <v>16</v>
      </c>
      <c r="N15" s="1116">
        <f>G15/F15*100</f>
        <v>50</v>
      </c>
      <c r="O15" s="1116"/>
      <c r="P15" s="1117" t="s">
        <v>76</v>
      </c>
      <c r="Q15" s="1118"/>
      <c r="R15" s="1119" t="s">
        <v>390</v>
      </c>
      <c r="S15" s="1120" t="s">
        <v>69</v>
      </c>
      <c r="T15" s="1123">
        <f>E95</f>
        <v>4</v>
      </c>
      <c r="U15" s="1120">
        <v>1</v>
      </c>
      <c r="V15" s="1119"/>
      <c r="W15" s="1120"/>
      <c r="X15" s="1120"/>
      <c r="Y15" s="1120"/>
      <c r="Z15" s="1129">
        <f>SUM(Z12:Z14)</f>
        <v>16</v>
      </c>
      <c r="AA15" s="1129">
        <f>SUM(AA12:AA14)</f>
        <v>9</v>
      </c>
      <c r="AB15" s="1143" t="e">
        <f>SUM(AB12:AB14)</f>
        <v>#REF!</v>
      </c>
      <c r="AC15" s="1143" t="e">
        <f>SUM(AC12:AC14)</f>
        <v>#REF!</v>
      </c>
      <c r="AD15" s="1119"/>
      <c r="AE15" s="1119"/>
      <c r="AF15" s="1119"/>
      <c r="AG15" s="1119"/>
      <c r="AH15" s="1119"/>
      <c r="AI15" s="1119"/>
      <c r="AJ15" s="1119"/>
      <c r="AK15" s="1119"/>
      <c r="AL15" s="1119"/>
      <c r="AM15" s="1119"/>
      <c r="AN15" s="1119"/>
    </row>
    <row r="16" spans="1:43" s="1142" customFormat="1" ht="15.75" x14ac:dyDescent="0.25">
      <c r="A16" s="1112" t="s">
        <v>16</v>
      </c>
      <c r="B16" s="1112" t="s">
        <v>14</v>
      </c>
      <c r="C16" s="1113" t="s">
        <v>21</v>
      </c>
      <c r="D16" s="1121">
        <v>4</v>
      </c>
      <c r="E16" s="1116">
        <v>1</v>
      </c>
      <c r="F16" s="1115">
        <f t="shared" si="1"/>
        <v>30</v>
      </c>
      <c r="G16" s="1115">
        <f t="shared" si="0"/>
        <v>22</v>
      </c>
      <c r="H16" s="1115">
        <v>15</v>
      </c>
      <c r="I16" s="1115"/>
      <c r="J16" s="1115">
        <v>7</v>
      </c>
      <c r="K16" s="1115">
        <f t="shared" ref="K16" si="6">F16-G16</f>
        <v>8</v>
      </c>
      <c r="L16" s="1116">
        <f>G16/15</f>
        <v>1.4666666666666666</v>
      </c>
      <c r="M16" s="1115" t="s">
        <v>16</v>
      </c>
      <c r="N16" s="1116">
        <f t="shared" ref="N16" si="7">G16/F16*100</f>
        <v>73.333333333333329</v>
      </c>
      <c r="O16" s="1116"/>
      <c r="P16" s="1117" t="s">
        <v>59</v>
      </c>
      <c r="Q16" s="1118"/>
      <c r="R16" s="1134"/>
      <c r="S16" s="1135" t="s">
        <v>67</v>
      </c>
      <c r="T16" s="1136" t="e">
        <f>#REF!</f>
        <v>#REF!</v>
      </c>
      <c r="U16" s="1135">
        <v>5</v>
      </c>
      <c r="V16" s="1134"/>
      <c r="W16" s="1134"/>
      <c r="X16" s="1134"/>
      <c r="Y16" s="1134"/>
      <c r="Z16" s="1134"/>
      <c r="AA16" s="1134"/>
      <c r="AB16" s="1134"/>
      <c r="AC16" s="1134"/>
      <c r="AD16" s="1134"/>
      <c r="AE16" s="1134"/>
      <c r="AF16" s="1134"/>
      <c r="AG16" s="1134"/>
      <c r="AH16" s="1134"/>
      <c r="AI16" s="1134"/>
      <c r="AJ16" s="1134"/>
      <c r="AK16" s="1134"/>
      <c r="AL16" s="1134"/>
      <c r="AM16" s="1134"/>
      <c r="AN16" s="1134"/>
    </row>
    <row r="17" spans="1:43" s="1117" customFormat="1" ht="15.75" x14ac:dyDescent="0.25">
      <c r="A17" s="1112" t="s">
        <v>16</v>
      </c>
      <c r="B17" s="1112" t="s">
        <v>14</v>
      </c>
      <c r="C17" s="1113" t="s">
        <v>61</v>
      </c>
      <c r="D17" s="1121"/>
      <c r="E17" s="1116">
        <v>1</v>
      </c>
      <c r="F17" s="1115">
        <f t="shared" si="1"/>
        <v>30</v>
      </c>
      <c r="G17" s="1115">
        <f t="shared" si="0"/>
        <v>15</v>
      </c>
      <c r="H17" s="1115">
        <v>8</v>
      </c>
      <c r="I17" s="1115"/>
      <c r="J17" s="1115">
        <v>7</v>
      </c>
      <c r="K17" s="1115">
        <f t="shared" ref="K17:K23" si="8">F17-G17</f>
        <v>15</v>
      </c>
      <c r="L17" s="1116">
        <f>G17/15</f>
        <v>1</v>
      </c>
      <c r="M17" s="1115" t="s">
        <v>16</v>
      </c>
      <c r="N17" s="1116">
        <f t="shared" ref="N17:N23" si="9">G17/F17*100</f>
        <v>50</v>
      </c>
      <c r="O17" s="1116"/>
      <c r="P17" s="1117" t="s">
        <v>56</v>
      </c>
      <c r="Q17" s="1118"/>
      <c r="R17" s="1119"/>
      <c r="S17" s="1120"/>
      <c r="T17" s="1122" t="e">
        <f>T11+#REF!+#REF!+T12+T13+T14+#REF!+T15+T16</f>
        <v>#REF!</v>
      </c>
      <c r="U17" s="1122" t="e">
        <f>U11+#REF!+#REF!+U12+U13+U14+#REF!+U15+U16</f>
        <v>#REF!</v>
      </c>
      <c r="V17" s="1119"/>
      <c r="W17" s="1119"/>
      <c r="X17" s="1119"/>
      <c r="Y17" s="1119"/>
      <c r="Z17" s="1119"/>
      <c r="AA17" s="1119"/>
      <c r="AB17" s="1119"/>
      <c r="AC17" s="1119"/>
      <c r="AD17" s="1119"/>
      <c r="AE17" s="1119"/>
      <c r="AF17" s="1119"/>
      <c r="AG17" s="1119"/>
      <c r="AH17" s="1119"/>
      <c r="AI17" s="1119"/>
      <c r="AJ17" s="1119"/>
      <c r="AK17" s="1119"/>
      <c r="AL17" s="1119"/>
      <c r="AM17" s="1119"/>
      <c r="AN17" s="1119"/>
    </row>
    <row r="18" spans="1:43" s="1117" customFormat="1" ht="15.75" x14ac:dyDescent="0.25">
      <c r="A18" s="1112" t="s">
        <v>16</v>
      </c>
      <c r="B18" s="1112" t="s">
        <v>14</v>
      </c>
      <c r="C18" s="1113" t="s">
        <v>30</v>
      </c>
      <c r="D18" s="1121">
        <v>2.5</v>
      </c>
      <c r="E18" s="1116">
        <v>1.5</v>
      </c>
      <c r="F18" s="1115">
        <f t="shared" si="1"/>
        <v>45</v>
      </c>
      <c r="G18" s="1115">
        <f t="shared" ref="G18:G23" si="10">H18+I18+J18</f>
        <v>22</v>
      </c>
      <c r="H18" s="1115">
        <v>15</v>
      </c>
      <c r="I18" s="1115"/>
      <c r="J18" s="1115">
        <v>7</v>
      </c>
      <c r="K18" s="1115">
        <f t="shared" si="8"/>
        <v>23</v>
      </c>
      <c r="L18" s="1116">
        <v>1.5</v>
      </c>
      <c r="M18" s="1115" t="s">
        <v>16</v>
      </c>
      <c r="N18" s="1116">
        <f t="shared" si="9"/>
        <v>48.888888888888886</v>
      </c>
      <c r="O18" s="1116"/>
      <c r="P18" s="1117" t="s">
        <v>59</v>
      </c>
      <c r="Q18" s="1118"/>
      <c r="R18" s="1119"/>
      <c r="S18" s="1119"/>
      <c r="T18" s="1119"/>
      <c r="U18" s="1119"/>
      <c r="V18" s="1119"/>
      <c r="W18" s="1119"/>
      <c r="X18" s="1119"/>
      <c r="Y18" s="1119"/>
      <c r="Z18" s="1119"/>
      <c r="AA18" s="1119"/>
      <c r="AB18" s="1119"/>
      <c r="AC18" s="1119"/>
      <c r="AD18" s="1119"/>
      <c r="AE18" s="1119"/>
      <c r="AF18" s="1119"/>
      <c r="AG18" s="1119"/>
      <c r="AH18" s="1119"/>
      <c r="AI18" s="1119"/>
      <c r="AJ18" s="1119"/>
      <c r="AK18" s="1119"/>
      <c r="AL18" s="1119"/>
      <c r="AM18" s="1119"/>
      <c r="AN18" s="1119"/>
    </row>
    <row r="19" spans="1:43" s="1117" customFormat="1" ht="15.75" x14ac:dyDescent="0.25">
      <c r="A19" s="1112" t="s">
        <v>16</v>
      </c>
      <c r="B19" s="1112" t="s">
        <v>14</v>
      </c>
      <c r="C19" s="1113" t="s">
        <v>20</v>
      </c>
      <c r="D19" s="1121">
        <v>3</v>
      </c>
      <c r="E19" s="1116">
        <v>2</v>
      </c>
      <c r="F19" s="1115">
        <f t="shared" si="1"/>
        <v>60</v>
      </c>
      <c r="G19" s="1115">
        <f t="shared" si="10"/>
        <v>30</v>
      </c>
      <c r="H19" s="1115">
        <v>15</v>
      </c>
      <c r="I19" s="1115"/>
      <c r="J19" s="1115">
        <v>15</v>
      </c>
      <c r="K19" s="1115">
        <f t="shared" si="8"/>
        <v>30</v>
      </c>
      <c r="L19" s="1116">
        <f>G19/15</f>
        <v>2</v>
      </c>
      <c r="M19" s="1115" t="s">
        <v>16</v>
      </c>
      <c r="N19" s="1116">
        <f t="shared" si="9"/>
        <v>50</v>
      </c>
      <c r="O19" s="1116"/>
      <c r="P19" s="1117" t="s">
        <v>56</v>
      </c>
      <c r="Q19" s="1118"/>
      <c r="R19" s="1119"/>
      <c r="S19" s="1119"/>
      <c r="T19" s="1119"/>
      <c r="U19" s="1119"/>
      <c r="V19" s="1119"/>
      <c r="W19" s="1119"/>
      <c r="X19" s="1119"/>
      <c r="Y19" s="1119"/>
      <c r="Z19" s="1119"/>
      <c r="AA19" s="1119"/>
      <c r="AB19" s="1119"/>
      <c r="AC19" s="1119"/>
      <c r="AD19" s="1119"/>
      <c r="AE19" s="1119"/>
      <c r="AF19" s="1119"/>
      <c r="AG19" s="1119"/>
      <c r="AH19" s="1119"/>
      <c r="AI19" s="1119"/>
      <c r="AJ19" s="1119"/>
      <c r="AK19" s="1119"/>
      <c r="AL19" s="1119"/>
      <c r="AM19" s="1119"/>
      <c r="AN19" s="1119"/>
    </row>
    <row r="20" spans="1:43" s="1147" customFormat="1" ht="15.75" x14ac:dyDescent="0.25">
      <c r="A20" s="1112" t="s">
        <v>16</v>
      </c>
      <c r="B20" s="1112" t="s">
        <v>14</v>
      </c>
      <c r="C20" s="1113" t="s">
        <v>62</v>
      </c>
      <c r="D20" s="1144">
        <v>3</v>
      </c>
      <c r="E20" s="1144">
        <v>3</v>
      </c>
      <c r="F20" s="1115">
        <f t="shared" si="1"/>
        <v>90</v>
      </c>
      <c r="G20" s="1115">
        <f t="shared" si="10"/>
        <v>60</v>
      </c>
      <c r="H20" s="1115">
        <v>30</v>
      </c>
      <c r="I20" s="1115"/>
      <c r="J20" s="1115">
        <v>30</v>
      </c>
      <c r="K20" s="1115">
        <f t="shared" si="8"/>
        <v>30</v>
      </c>
      <c r="L20" s="1116">
        <f t="shared" ref="L20:L21" si="11">G20/15</f>
        <v>4</v>
      </c>
      <c r="M20" s="1115" t="s">
        <v>29</v>
      </c>
      <c r="N20" s="1116">
        <f t="shared" si="9"/>
        <v>66.666666666666657</v>
      </c>
      <c r="O20" s="1116"/>
      <c r="P20" s="1117" t="s">
        <v>56</v>
      </c>
      <c r="Q20" s="1118"/>
      <c r="R20" s="1145"/>
      <c r="S20" s="1146">
        <f>E17+E19+E20+E36</f>
        <v>9</v>
      </c>
      <c r="T20" s="1145"/>
      <c r="U20" s="1145"/>
      <c r="V20" s="1145"/>
      <c r="W20" s="1145"/>
      <c r="X20" s="1145"/>
      <c r="Y20" s="1145"/>
      <c r="Z20" s="1145"/>
      <c r="AA20" s="1145"/>
      <c r="AB20" s="1145"/>
      <c r="AC20" s="1145"/>
      <c r="AD20" s="1145"/>
      <c r="AE20" s="1145"/>
      <c r="AF20" s="1145"/>
      <c r="AG20" s="1145"/>
      <c r="AH20" s="1145"/>
      <c r="AI20" s="1145"/>
      <c r="AJ20" s="1145"/>
      <c r="AK20" s="1145"/>
      <c r="AL20" s="1145"/>
      <c r="AM20" s="1145"/>
      <c r="AN20" s="1145"/>
      <c r="AO20" s="49"/>
      <c r="AP20" s="49"/>
      <c r="AQ20" s="49"/>
    </row>
    <row r="21" spans="1:43" s="1147" customFormat="1" ht="16.5" thickBot="1" x14ac:dyDescent="0.3">
      <c r="A21" s="1113" t="s">
        <v>13</v>
      </c>
      <c r="B21" s="1113" t="s">
        <v>14</v>
      </c>
      <c r="C21" s="1113" t="s">
        <v>351</v>
      </c>
      <c r="D21" s="1148">
        <v>2</v>
      </c>
      <c r="E21" s="1148">
        <v>4</v>
      </c>
      <c r="F21" s="1149">
        <f t="shared" si="1"/>
        <v>120</v>
      </c>
      <c r="G21" s="1149">
        <f t="shared" si="10"/>
        <v>60</v>
      </c>
      <c r="H21" s="1149">
        <v>30</v>
      </c>
      <c r="I21" s="1149"/>
      <c r="J21" s="1149">
        <v>30</v>
      </c>
      <c r="K21" s="1149">
        <f t="shared" si="8"/>
        <v>60</v>
      </c>
      <c r="L21" s="1116">
        <f t="shared" si="11"/>
        <v>4</v>
      </c>
      <c r="M21" s="1115" t="s">
        <v>18</v>
      </c>
      <c r="N21" s="1150">
        <f t="shared" si="9"/>
        <v>50</v>
      </c>
      <c r="O21" s="1149"/>
      <c r="P21" s="1151" t="s">
        <v>58</v>
      </c>
      <c r="Q21" s="1152"/>
      <c r="R21" s="1145"/>
      <c r="S21" s="1146"/>
      <c r="T21" s="1145"/>
      <c r="U21" s="1145"/>
      <c r="V21" s="1145"/>
      <c r="W21" s="1145"/>
      <c r="X21" s="1145"/>
      <c r="Y21" s="1145"/>
      <c r="Z21" s="1145"/>
      <c r="AA21" s="1145"/>
      <c r="AB21" s="1145"/>
      <c r="AC21" s="1145"/>
      <c r="AD21" s="1145"/>
      <c r="AE21" s="1145"/>
      <c r="AF21" s="1145"/>
      <c r="AG21" s="1145"/>
      <c r="AH21" s="1145"/>
      <c r="AI21" s="1145"/>
      <c r="AJ21" s="1145"/>
      <c r="AK21" s="1145"/>
      <c r="AL21" s="1145"/>
      <c r="AM21" s="1145"/>
      <c r="AN21" s="1145"/>
      <c r="AO21" s="49"/>
      <c r="AP21" s="49"/>
      <c r="AQ21" s="49"/>
    </row>
    <row r="22" spans="1:43" s="1147" customFormat="1" ht="16.5" customHeight="1" x14ac:dyDescent="0.25">
      <c r="A22" s="1113" t="s">
        <v>13</v>
      </c>
      <c r="B22" s="1113" t="s">
        <v>14</v>
      </c>
      <c r="C22" s="1113" t="s">
        <v>344</v>
      </c>
      <c r="D22" s="1153">
        <v>1</v>
      </c>
      <c r="E22" s="1148">
        <v>4</v>
      </c>
      <c r="F22" s="1149">
        <f t="shared" si="1"/>
        <v>120</v>
      </c>
      <c r="G22" s="1149">
        <f t="shared" si="10"/>
        <v>60</v>
      </c>
      <c r="H22" s="1149">
        <v>30</v>
      </c>
      <c r="I22" s="1149"/>
      <c r="J22" s="1149">
        <v>30</v>
      </c>
      <c r="K22" s="1149">
        <f t="shared" si="8"/>
        <v>60</v>
      </c>
      <c r="L22" s="1153">
        <f>G22/15</f>
        <v>4</v>
      </c>
      <c r="M22" s="1149" t="s">
        <v>18</v>
      </c>
      <c r="N22" s="1149">
        <f t="shared" si="9"/>
        <v>50</v>
      </c>
      <c r="O22" s="1149"/>
      <c r="P22" s="1154" t="s">
        <v>58</v>
      </c>
      <c r="Q22" s="1118"/>
      <c r="R22" s="1145" t="s">
        <v>390</v>
      </c>
      <c r="S22" s="1145"/>
      <c r="T22" s="1145"/>
      <c r="U22" s="1145"/>
      <c r="V22" s="1145"/>
      <c r="W22" s="1145"/>
      <c r="X22" s="1145"/>
      <c r="Y22" s="1145"/>
      <c r="Z22" s="1145"/>
      <c r="AA22" s="1145"/>
      <c r="AB22" s="1145"/>
      <c r="AC22" s="1145"/>
      <c r="AD22" s="1145"/>
      <c r="AE22" s="1145"/>
      <c r="AF22" s="1145"/>
      <c r="AG22" s="1145"/>
      <c r="AH22" s="1145"/>
      <c r="AI22" s="1145"/>
      <c r="AJ22" s="1145"/>
      <c r="AK22" s="1145"/>
      <c r="AL22" s="1145"/>
      <c r="AM22" s="1145"/>
      <c r="AN22" s="1145"/>
      <c r="AO22" s="49"/>
      <c r="AP22" s="49"/>
      <c r="AQ22" s="49"/>
    </row>
    <row r="23" spans="1:43" s="1147" customFormat="1" ht="16.5" customHeight="1" thickBot="1" x14ac:dyDescent="0.3">
      <c r="A23" s="1112" t="s">
        <v>13</v>
      </c>
      <c r="B23" s="1112" t="s">
        <v>14</v>
      </c>
      <c r="C23" s="1113" t="s">
        <v>44</v>
      </c>
      <c r="D23" s="1155">
        <v>3</v>
      </c>
      <c r="E23" s="1116">
        <v>3</v>
      </c>
      <c r="F23" s="1115">
        <f t="shared" si="1"/>
        <v>90</v>
      </c>
      <c r="G23" s="1115">
        <f t="shared" si="10"/>
        <v>45</v>
      </c>
      <c r="H23" s="1115">
        <v>30</v>
      </c>
      <c r="I23" s="1115"/>
      <c r="J23" s="1115">
        <v>15</v>
      </c>
      <c r="K23" s="1115">
        <f t="shared" si="8"/>
        <v>45</v>
      </c>
      <c r="L23" s="1116">
        <f>G23/15</f>
        <v>3</v>
      </c>
      <c r="M23" s="1115" t="s">
        <v>16</v>
      </c>
      <c r="N23" s="1116">
        <f t="shared" si="9"/>
        <v>50</v>
      </c>
      <c r="O23" s="1116"/>
      <c r="P23" s="1117" t="s">
        <v>57</v>
      </c>
      <c r="Q23" s="1118"/>
      <c r="R23" s="1145" t="s">
        <v>390</v>
      </c>
      <c r="S23" s="1145"/>
      <c r="T23" s="1145"/>
      <c r="U23" s="1145"/>
      <c r="V23" s="1145"/>
      <c r="W23" s="1145"/>
      <c r="X23" s="1145"/>
      <c r="Y23" s="1145"/>
      <c r="Z23" s="1145"/>
      <c r="AA23" s="1145"/>
      <c r="AB23" s="1145"/>
      <c r="AC23" s="1145"/>
      <c r="AD23" s="1145"/>
      <c r="AE23" s="1145"/>
      <c r="AF23" s="1145"/>
      <c r="AG23" s="1145"/>
      <c r="AH23" s="1145"/>
      <c r="AI23" s="1145"/>
      <c r="AJ23" s="1145"/>
      <c r="AK23" s="1145"/>
      <c r="AL23" s="1145"/>
      <c r="AM23" s="1145"/>
      <c r="AN23" s="1145"/>
      <c r="AO23" s="49"/>
      <c r="AP23" s="49"/>
      <c r="AQ23" s="49"/>
    </row>
    <row r="24" spans="1:43" s="1117" customFormat="1" ht="16.5" thickBot="1" x14ac:dyDescent="0.3">
      <c r="A24" s="1156"/>
      <c r="B24" s="1157"/>
      <c r="C24" s="1158" t="s">
        <v>23</v>
      </c>
      <c r="D24" s="1159">
        <f>SUM(D10:D23)</f>
        <v>36.5</v>
      </c>
      <c r="E24" s="1159">
        <f>SUM(E10:E23)</f>
        <v>30</v>
      </c>
      <c r="F24" s="1160"/>
      <c r="G24" s="1160"/>
      <c r="H24" s="1160"/>
      <c r="I24" s="1160"/>
      <c r="J24" s="1160"/>
      <c r="K24" s="1160"/>
      <c r="L24" s="1161">
        <f>SUM(L10:L23)+2</f>
        <v>31.966666666666669</v>
      </c>
      <c r="M24" s="1160"/>
      <c r="N24" s="1175"/>
      <c r="O24" s="1176"/>
      <c r="Q24" s="1118"/>
      <c r="R24" s="1119"/>
      <c r="S24" s="1119"/>
      <c r="T24" s="1119"/>
      <c r="U24" s="1119"/>
      <c r="V24" s="1119"/>
      <c r="W24" s="1119"/>
      <c r="X24" s="1119"/>
      <c r="Y24" s="1119"/>
      <c r="Z24" s="1119"/>
      <c r="AA24" s="1119"/>
      <c r="AB24" s="1119"/>
      <c r="AC24" s="1119"/>
      <c r="AD24" s="1119"/>
    </row>
    <row r="25" spans="1:43" ht="18.75" x14ac:dyDescent="0.3">
      <c r="C25" s="1944" t="s">
        <v>420</v>
      </c>
      <c r="D25" s="1944"/>
      <c r="E25" s="1944"/>
      <c r="F25" s="1944"/>
      <c r="G25" s="1944"/>
      <c r="H25" s="1944"/>
      <c r="I25" s="1944"/>
      <c r="J25" s="1944"/>
      <c r="K25" s="1944"/>
      <c r="L25" s="1944"/>
      <c r="M25" s="1944"/>
      <c r="N25" s="1944"/>
      <c r="S25" s="10">
        <v>39</v>
      </c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3" ht="18.75" x14ac:dyDescent="0.3">
      <c r="C26" s="1174" t="s">
        <v>421</v>
      </c>
      <c r="S26" s="10">
        <v>37</v>
      </c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3" x14ac:dyDescent="0.25">
      <c r="C27" s="1922" t="s">
        <v>0</v>
      </c>
      <c r="D27" s="1926" t="s">
        <v>72</v>
      </c>
      <c r="E27" s="1925" t="s">
        <v>1</v>
      </c>
      <c r="F27" s="1927" t="s">
        <v>2</v>
      </c>
      <c r="G27" s="1927"/>
      <c r="H27" s="1927"/>
      <c r="I27" s="1927"/>
      <c r="J27" s="1927"/>
      <c r="K27" s="1928"/>
      <c r="L27" s="1925" t="s">
        <v>3</v>
      </c>
      <c r="M27" s="1925" t="s">
        <v>4</v>
      </c>
      <c r="N27" s="1925" t="s">
        <v>5</v>
      </c>
      <c r="O27" s="1927" t="s">
        <v>418</v>
      </c>
      <c r="S27" s="10">
        <v>25</v>
      </c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</row>
    <row r="28" spans="1:43" x14ac:dyDescent="0.25">
      <c r="C28" s="1923"/>
      <c r="D28" s="1933"/>
      <c r="E28" s="1925"/>
      <c r="F28" s="1925" t="s">
        <v>6</v>
      </c>
      <c r="G28" s="1930" t="s">
        <v>7</v>
      </c>
      <c r="H28" s="1930"/>
      <c r="I28" s="1930"/>
      <c r="J28" s="1930"/>
      <c r="K28" s="1925" t="s">
        <v>25</v>
      </c>
      <c r="L28" s="1925"/>
      <c r="M28" s="1925"/>
      <c r="N28" s="1925"/>
      <c r="O28" s="1927"/>
      <c r="S28" s="10">
        <v>19</v>
      </c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</row>
    <row r="29" spans="1:43" x14ac:dyDescent="0.25">
      <c r="C29" s="1923"/>
      <c r="D29" s="1933"/>
      <c r="E29" s="1925"/>
      <c r="F29" s="1928"/>
      <c r="G29" s="1925" t="s">
        <v>9</v>
      </c>
      <c r="H29" s="1927" t="s">
        <v>10</v>
      </c>
      <c r="I29" s="1928"/>
      <c r="J29" s="1928"/>
      <c r="K29" s="1928"/>
      <c r="L29" s="1925"/>
      <c r="M29" s="1925"/>
      <c r="N29" s="1925"/>
      <c r="O29" s="1927"/>
      <c r="S29" s="10">
        <f>SUM(S25:S28)</f>
        <v>120</v>
      </c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</row>
    <row r="30" spans="1:43" x14ac:dyDescent="0.25">
      <c r="C30" s="1923"/>
      <c r="D30" s="1933"/>
      <c r="E30" s="1925"/>
      <c r="F30" s="1928"/>
      <c r="G30" s="1931"/>
      <c r="H30" s="1935" t="s">
        <v>26</v>
      </c>
      <c r="I30" s="1935" t="s">
        <v>27</v>
      </c>
      <c r="J30" s="1935" t="s">
        <v>28</v>
      </c>
      <c r="K30" s="1928"/>
      <c r="L30" s="1925"/>
      <c r="M30" s="1925"/>
      <c r="N30" s="1925"/>
      <c r="O30" s="1927"/>
      <c r="P30" s="44" t="s">
        <v>397</v>
      </c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</row>
    <row r="31" spans="1:43" x14ac:dyDescent="0.25">
      <c r="C31" s="1923"/>
      <c r="D31" s="1933"/>
      <c r="E31" s="1925"/>
      <c r="F31" s="1928"/>
      <c r="G31" s="1931"/>
      <c r="H31" s="1935"/>
      <c r="I31" s="1935"/>
      <c r="J31" s="1935"/>
      <c r="K31" s="1928"/>
      <c r="L31" s="1925"/>
      <c r="M31" s="1925"/>
      <c r="N31" s="1925"/>
      <c r="O31" s="1927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</row>
    <row r="32" spans="1:43" x14ac:dyDescent="0.25">
      <c r="C32" s="1923"/>
      <c r="D32" s="1933"/>
      <c r="E32" s="1925"/>
      <c r="F32" s="1928"/>
      <c r="G32" s="1931"/>
      <c r="H32" s="1935"/>
      <c r="I32" s="1935"/>
      <c r="J32" s="1935"/>
      <c r="K32" s="1928"/>
      <c r="L32" s="1925"/>
      <c r="M32" s="1925"/>
      <c r="N32" s="1925"/>
      <c r="O32" s="1927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</row>
    <row r="33" spans="1:43" ht="15" customHeight="1" x14ac:dyDescent="0.25">
      <c r="C33" s="1924"/>
      <c r="D33" s="1934"/>
      <c r="E33" s="1925"/>
      <c r="F33" s="1928"/>
      <c r="G33" s="1931"/>
      <c r="H33" s="1935"/>
      <c r="I33" s="1935"/>
      <c r="J33" s="1935"/>
      <c r="K33" s="1928"/>
      <c r="L33" s="1925"/>
      <c r="M33" s="1925"/>
      <c r="N33" s="1925"/>
      <c r="O33" s="1927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</row>
    <row r="34" spans="1:43" s="1117" customFormat="1" ht="31.5" x14ac:dyDescent="0.25">
      <c r="A34" s="1112" t="s">
        <v>16</v>
      </c>
      <c r="B34" s="1112" t="s">
        <v>31</v>
      </c>
      <c r="C34" s="1113" t="s">
        <v>36</v>
      </c>
      <c r="D34" s="1121">
        <v>2</v>
      </c>
      <c r="E34" s="1116">
        <v>2</v>
      </c>
      <c r="F34" s="1115">
        <f>E34*30</f>
        <v>60</v>
      </c>
      <c r="G34" s="1115">
        <f>H34+I34+J34</f>
        <v>18</v>
      </c>
      <c r="H34" s="1115">
        <v>9</v>
      </c>
      <c r="I34" s="1115"/>
      <c r="J34" s="1115">
        <v>9</v>
      </c>
      <c r="K34" s="1115">
        <f>F34-G34</f>
        <v>42</v>
      </c>
      <c r="L34" s="1116">
        <f>G34/9</f>
        <v>2</v>
      </c>
      <c r="M34" s="1115" t="s">
        <v>16</v>
      </c>
      <c r="N34" s="1116">
        <f>G34/F34*100</f>
        <v>30</v>
      </c>
      <c r="O34" s="1116"/>
      <c r="P34" s="1117" t="s">
        <v>92</v>
      </c>
      <c r="Q34" s="1118" t="s">
        <v>63</v>
      </c>
      <c r="R34" s="1119"/>
      <c r="S34" s="1119" t="s">
        <v>390</v>
      </c>
      <c r="T34" s="1119"/>
      <c r="U34" s="1119"/>
      <c r="V34" s="1119"/>
      <c r="W34" s="1120"/>
      <c r="X34" s="1120"/>
      <c r="Y34" s="1120"/>
      <c r="Z34" s="1120" t="s">
        <v>322</v>
      </c>
      <c r="AA34" s="1120" t="s">
        <v>323</v>
      </c>
      <c r="AB34" s="1119"/>
      <c r="AC34" s="1119"/>
      <c r="AD34" s="1119"/>
      <c r="AE34" s="1119"/>
      <c r="AF34" s="1119"/>
      <c r="AG34" s="1119"/>
      <c r="AH34" s="1119"/>
      <c r="AI34" s="1119"/>
      <c r="AJ34" s="1119"/>
      <c r="AK34" s="1119"/>
      <c r="AL34" s="1119"/>
      <c r="AM34" s="1119"/>
      <c r="AN34" s="1119"/>
    </row>
    <row r="35" spans="1:43" s="1117" customFormat="1" ht="15.75" x14ac:dyDescent="0.25">
      <c r="A35" s="1112" t="s">
        <v>16</v>
      </c>
      <c r="B35" s="1112" t="s">
        <v>14</v>
      </c>
      <c r="C35" s="1113" t="s">
        <v>17</v>
      </c>
      <c r="D35" s="1121"/>
      <c r="E35" s="1116">
        <v>2</v>
      </c>
      <c r="F35" s="1115">
        <f>E35*30</f>
        <v>60</v>
      </c>
      <c r="G35" s="1115">
        <f>H35+I35+J35</f>
        <v>18</v>
      </c>
      <c r="H35" s="1115"/>
      <c r="I35" s="1115"/>
      <c r="J35" s="1115">
        <v>18</v>
      </c>
      <c r="K35" s="1115">
        <f>F35-G35</f>
        <v>42</v>
      </c>
      <c r="L35" s="1116" t="s">
        <v>333</v>
      </c>
      <c r="M35" s="1115"/>
      <c r="N35" s="1116">
        <f>G35/F35*100</f>
        <v>30</v>
      </c>
      <c r="O35" s="1116"/>
      <c r="P35" s="1117" t="s">
        <v>66</v>
      </c>
      <c r="Q35" s="1118" t="s">
        <v>331</v>
      </c>
      <c r="R35" s="1119"/>
      <c r="S35" s="1119">
        <v>2</v>
      </c>
      <c r="T35" s="1119"/>
      <c r="U35" s="1119"/>
      <c r="V35" s="1119"/>
      <c r="W35" s="1115"/>
      <c r="X35" s="1115"/>
      <c r="Y35" s="1113" t="s">
        <v>47</v>
      </c>
      <c r="Z35" s="1127"/>
      <c r="AA35" s="1127"/>
      <c r="AB35" s="1119"/>
      <c r="AC35" s="1119"/>
      <c r="AD35" s="1119"/>
      <c r="AE35" s="1119"/>
      <c r="AF35" s="1119"/>
      <c r="AG35" s="1119"/>
      <c r="AH35" s="1119"/>
      <c r="AI35" s="1119"/>
      <c r="AJ35" s="1119"/>
      <c r="AK35" s="1119"/>
      <c r="AL35" s="1119"/>
      <c r="AM35" s="1119"/>
      <c r="AN35" s="1119"/>
    </row>
    <row r="36" spans="1:43" s="1117" customFormat="1" ht="15.75" x14ac:dyDescent="0.25">
      <c r="A36" s="1112" t="s">
        <v>13</v>
      </c>
      <c r="B36" s="1112" t="s">
        <v>14</v>
      </c>
      <c r="C36" s="1113" t="s">
        <v>38</v>
      </c>
      <c r="D36" s="1121">
        <v>2</v>
      </c>
      <c r="E36" s="1116">
        <v>3</v>
      </c>
      <c r="F36" s="1115">
        <f>E36*30</f>
        <v>90</v>
      </c>
      <c r="G36" s="1115">
        <f>H36+I36+J36</f>
        <v>45</v>
      </c>
      <c r="H36" s="1115">
        <v>27</v>
      </c>
      <c r="I36" s="1115"/>
      <c r="J36" s="1115">
        <v>18</v>
      </c>
      <c r="K36" s="1115">
        <f>F36-G36</f>
        <v>45</v>
      </c>
      <c r="L36" s="1116">
        <f>G36/9</f>
        <v>5</v>
      </c>
      <c r="M36" s="1115" t="s">
        <v>16</v>
      </c>
      <c r="N36" s="1116">
        <f>G36/F36*100</f>
        <v>50</v>
      </c>
      <c r="O36" s="1116"/>
      <c r="P36" s="1117" t="s">
        <v>56</v>
      </c>
      <c r="Q36" s="1118" t="s">
        <v>63</v>
      </c>
      <c r="R36" s="1119"/>
      <c r="S36" s="1119">
        <v>5</v>
      </c>
      <c r="T36" s="1119"/>
      <c r="U36" s="1119"/>
      <c r="V36" s="1119"/>
      <c r="W36" s="1119"/>
      <c r="X36" s="1119"/>
      <c r="Y36" s="1119"/>
      <c r="Z36" s="1119"/>
      <c r="AA36" s="1119"/>
      <c r="AB36" s="1119"/>
      <c r="AC36" s="1119"/>
      <c r="AD36" s="1119"/>
      <c r="AE36" s="1119"/>
      <c r="AF36" s="1119"/>
      <c r="AG36" s="1119"/>
      <c r="AH36" s="1119"/>
      <c r="AI36" s="1119"/>
      <c r="AJ36" s="1119"/>
      <c r="AK36" s="1119"/>
      <c r="AL36" s="1119"/>
      <c r="AM36" s="1119"/>
      <c r="AN36" s="1119"/>
    </row>
    <row r="37" spans="1:43" s="1117" customFormat="1" ht="15.75" x14ac:dyDescent="0.25">
      <c r="A37" s="1112" t="s">
        <v>13</v>
      </c>
      <c r="B37" s="1112" t="s">
        <v>14</v>
      </c>
      <c r="C37" s="1113" t="s">
        <v>60</v>
      </c>
      <c r="D37" s="1121">
        <v>4</v>
      </c>
      <c r="E37" s="1116"/>
      <c r="F37" s="1115"/>
      <c r="G37" s="1115"/>
      <c r="H37" s="1115"/>
      <c r="I37" s="1115"/>
      <c r="J37" s="1115"/>
      <c r="K37" s="1115"/>
      <c r="L37" s="1116"/>
      <c r="M37" s="1115"/>
      <c r="N37" s="1116"/>
      <c r="O37" s="1116"/>
      <c r="Q37" s="1118"/>
      <c r="R37" s="1119"/>
      <c r="S37" s="1119"/>
      <c r="T37" s="1119"/>
      <c r="U37" s="1119"/>
      <c r="V37" s="1119"/>
      <c r="W37" s="1115" t="s">
        <v>13</v>
      </c>
      <c r="X37" s="1115" t="s">
        <v>14</v>
      </c>
      <c r="Y37" s="1113" t="s">
        <v>41</v>
      </c>
      <c r="Z37" s="1129">
        <f>SUMIFS(E$34:E$61,A$34:A$61,$A$119,B$34:B$61,$B$119)</f>
        <v>12</v>
      </c>
      <c r="AA37" s="1133">
        <f>SUMIFS(D$34:D$61,A$34:A$61,$A$119,B$34:B$61,$B$119)</f>
        <v>9</v>
      </c>
      <c r="AB37" s="1163"/>
      <c r="AC37" s="1119"/>
      <c r="AD37" s="1119"/>
      <c r="AE37" s="1119"/>
      <c r="AF37" s="1119"/>
      <c r="AG37" s="1119"/>
      <c r="AH37" s="1119"/>
      <c r="AI37" s="1119"/>
      <c r="AJ37" s="1119"/>
      <c r="AK37" s="1119"/>
      <c r="AL37" s="1119"/>
      <c r="AM37" s="1119"/>
      <c r="AN37" s="1119"/>
    </row>
    <row r="38" spans="1:43" s="1167" customFormat="1" ht="29.25" customHeight="1" thickBot="1" x14ac:dyDescent="0.3">
      <c r="A38" s="1115" t="s">
        <v>13</v>
      </c>
      <c r="B38" s="1115" t="s">
        <v>14</v>
      </c>
      <c r="C38" s="1113" t="s">
        <v>350</v>
      </c>
      <c r="D38" s="1164"/>
      <c r="E38" s="1164">
        <v>0.5</v>
      </c>
      <c r="F38" s="1115">
        <f t="shared" ref="F38" si="12">E38*30</f>
        <v>15</v>
      </c>
      <c r="G38" s="1115">
        <f t="shared" ref="G38" si="13">H38+I38+J38</f>
        <v>9</v>
      </c>
      <c r="H38" s="1115"/>
      <c r="I38" s="1115"/>
      <c r="J38" s="1115">
        <v>9</v>
      </c>
      <c r="K38" s="1115">
        <f t="shared" ref="K38" si="14">F38-G38</f>
        <v>6</v>
      </c>
      <c r="L38" s="1153">
        <v>1</v>
      </c>
      <c r="M38" s="1115"/>
      <c r="N38" s="1165">
        <f>G38/F38*100</f>
        <v>60</v>
      </c>
      <c r="O38" s="1116"/>
      <c r="P38" s="1151" t="s">
        <v>58</v>
      </c>
      <c r="Q38" s="1152" t="s">
        <v>63</v>
      </c>
      <c r="R38" s="1119"/>
      <c r="S38" s="1119"/>
      <c r="T38" s="1119"/>
      <c r="U38" s="1119"/>
      <c r="V38" s="1119"/>
      <c r="W38" s="1120" t="s">
        <v>13</v>
      </c>
      <c r="X38" s="1120" t="s">
        <v>31</v>
      </c>
      <c r="Y38" s="1113" t="s">
        <v>42</v>
      </c>
      <c r="Z38" s="1129">
        <f>SUMIFS(E$34:E$61,A$34:A$61,$A$120,B$34:B$61,$B$120)</f>
        <v>11</v>
      </c>
      <c r="AA38" s="1129">
        <f>SUMIFS(D$34:D$61,A$34:A$61,$A$120,B$34:B$61,$B$120)</f>
        <v>4.5</v>
      </c>
      <c r="AB38" s="1119"/>
      <c r="AC38" s="1119"/>
      <c r="AD38" s="1119"/>
      <c r="AE38" s="1119"/>
      <c r="AF38" s="1119"/>
      <c r="AG38" s="1119"/>
      <c r="AH38" s="1119"/>
      <c r="AI38" s="1119"/>
      <c r="AJ38" s="1119"/>
      <c r="AK38" s="1119"/>
      <c r="AL38" s="1119"/>
      <c r="AM38" s="1119"/>
      <c r="AN38" s="1119"/>
    </row>
    <row r="39" spans="1:43" s="1117" customFormat="1" ht="48" thickBot="1" x14ac:dyDescent="0.3">
      <c r="A39" s="1115" t="s">
        <v>13</v>
      </c>
      <c r="B39" s="1115" t="s">
        <v>31</v>
      </c>
      <c r="C39" s="1113" t="s">
        <v>409</v>
      </c>
      <c r="D39" s="1148"/>
      <c r="E39" s="1148">
        <v>2</v>
      </c>
      <c r="F39" s="1149">
        <f>E39*30</f>
        <v>60</v>
      </c>
      <c r="G39" s="1149">
        <f>H39+I39+J39</f>
        <v>27</v>
      </c>
      <c r="H39" s="1149">
        <v>9</v>
      </c>
      <c r="I39" s="1149"/>
      <c r="J39" s="1149">
        <v>18</v>
      </c>
      <c r="K39" s="1149">
        <f>F39-G39</f>
        <v>33</v>
      </c>
      <c r="L39" s="1153">
        <f>G39/9</f>
        <v>3</v>
      </c>
      <c r="M39" s="1149"/>
      <c r="N39" s="1150">
        <f>G39/F39*100</f>
        <v>45</v>
      </c>
      <c r="O39" s="1149"/>
      <c r="P39" s="1151" t="s">
        <v>58</v>
      </c>
      <c r="Q39" s="1152" t="s">
        <v>63</v>
      </c>
      <c r="R39" s="1119"/>
      <c r="S39" s="1119">
        <v>4</v>
      </c>
      <c r="T39" s="1119"/>
      <c r="U39" s="1119"/>
      <c r="V39" s="1119"/>
      <c r="W39" s="1119"/>
      <c r="X39" s="1119"/>
      <c r="Y39" s="1119"/>
      <c r="Z39" s="1119">
        <f>SUM(Z36:Z38)</f>
        <v>23</v>
      </c>
      <c r="AA39" s="1119">
        <f>SUM(AA36:AA38)</f>
        <v>13.5</v>
      </c>
      <c r="AB39" s="1119"/>
      <c r="AC39" s="1119"/>
      <c r="AD39" s="1119"/>
      <c r="AE39" s="1119"/>
      <c r="AF39" s="1119"/>
      <c r="AG39" s="1119"/>
      <c r="AH39" s="1119"/>
      <c r="AI39" s="1119"/>
      <c r="AJ39" s="1119"/>
      <c r="AK39" s="1119"/>
      <c r="AL39" s="1119"/>
      <c r="AM39" s="1119"/>
      <c r="AN39" s="1119"/>
    </row>
    <row r="40" spans="1:43" s="1142" customFormat="1" ht="15.75" x14ac:dyDescent="0.25">
      <c r="A40" s="1124" t="s">
        <v>16</v>
      </c>
      <c r="B40" s="1125" t="s">
        <v>14</v>
      </c>
      <c r="C40" s="1113" t="s">
        <v>33</v>
      </c>
      <c r="D40" s="1168">
        <v>3</v>
      </c>
      <c r="E40" s="1116">
        <v>3</v>
      </c>
      <c r="F40" s="1115">
        <f t="shared" ref="F40" si="15">E40*30</f>
        <v>90</v>
      </c>
      <c r="G40" s="1115">
        <f t="shared" ref="G40" si="16">H40+I40+J40</f>
        <v>36</v>
      </c>
      <c r="H40" s="1115">
        <v>18</v>
      </c>
      <c r="I40" s="1115"/>
      <c r="J40" s="1115">
        <v>18</v>
      </c>
      <c r="K40" s="1115">
        <f t="shared" ref="K40" si="17">F40-G40</f>
        <v>54</v>
      </c>
      <c r="L40" s="1116">
        <f>G40/9</f>
        <v>4</v>
      </c>
      <c r="M40" s="1115" t="s">
        <v>16</v>
      </c>
      <c r="N40" s="1116">
        <f t="shared" ref="N40" si="18">G40/F40*100</f>
        <v>40</v>
      </c>
      <c r="O40" s="1116"/>
      <c r="P40" s="1117" t="s">
        <v>67</v>
      </c>
      <c r="Q40" s="1118" t="s">
        <v>63</v>
      </c>
      <c r="R40" s="1134"/>
      <c r="S40" s="1134"/>
      <c r="T40" s="1134"/>
      <c r="U40" s="1134"/>
      <c r="V40" s="1134"/>
      <c r="W40" s="1134"/>
      <c r="X40" s="1134"/>
      <c r="Y40" s="1134"/>
      <c r="Z40" s="1134"/>
      <c r="AA40" s="1134"/>
      <c r="AB40" s="1134"/>
      <c r="AC40" s="1134"/>
      <c r="AD40" s="1134"/>
      <c r="AE40" s="1134"/>
      <c r="AF40" s="1134"/>
      <c r="AG40" s="1134"/>
      <c r="AH40" s="1134"/>
      <c r="AI40" s="1134"/>
      <c r="AJ40" s="1134"/>
      <c r="AK40" s="1134"/>
      <c r="AL40" s="1134"/>
      <c r="AM40" s="1134"/>
      <c r="AN40" s="1134"/>
    </row>
    <row r="41" spans="1:43" s="1117" customFormat="1" ht="32.25" thickBot="1" x14ac:dyDescent="0.3">
      <c r="A41" s="1115" t="s">
        <v>13</v>
      </c>
      <c r="B41" s="1115" t="s">
        <v>31</v>
      </c>
      <c r="C41" s="1113" t="s">
        <v>352</v>
      </c>
      <c r="D41" s="1164">
        <v>2.5</v>
      </c>
      <c r="E41" s="1164">
        <v>2</v>
      </c>
      <c r="F41" s="1115">
        <f t="shared" ref="F41" si="19">E41*30</f>
        <v>60</v>
      </c>
      <c r="G41" s="1115">
        <f t="shared" ref="G41" si="20">H41+I41+J41</f>
        <v>27</v>
      </c>
      <c r="H41" s="1115">
        <v>9</v>
      </c>
      <c r="I41" s="1115"/>
      <c r="J41" s="1115">
        <v>18</v>
      </c>
      <c r="K41" s="1115">
        <f t="shared" ref="K41" si="21">F41-G41</f>
        <v>33</v>
      </c>
      <c r="L41" s="1153">
        <f>G41/9</f>
        <v>3</v>
      </c>
      <c r="M41" s="1115" t="s">
        <v>29</v>
      </c>
      <c r="N41" s="1169">
        <f t="shared" ref="N41" si="22">G41/F41*100</f>
        <v>45</v>
      </c>
      <c r="O41" s="1116"/>
      <c r="P41" s="1151" t="s">
        <v>58</v>
      </c>
      <c r="Q41" s="1152" t="s">
        <v>63</v>
      </c>
      <c r="R41" s="1119"/>
      <c r="S41" s="1119">
        <v>3</v>
      </c>
      <c r="T41" s="1119" t="s">
        <v>404</v>
      </c>
      <c r="U41" s="1119"/>
      <c r="V41" s="1119"/>
      <c r="W41" s="1119"/>
      <c r="X41" s="1119"/>
      <c r="Y41" s="1119"/>
      <c r="Z41" s="1119"/>
      <c r="AA41" s="1119"/>
      <c r="AB41" s="1119"/>
      <c r="AC41" s="1119"/>
      <c r="AD41" s="1119"/>
      <c r="AE41" s="1119"/>
      <c r="AF41" s="1119"/>
      <c r="AG41" s="1119"/>
      <c r="AH41" s="1119"/>
      <c r="AI41" s="1119"/>
      <c r="AJ41" s="1119"/>
      <c r="AK41" s="1119"/>
      <c r="AL41" s="1119"/>
      <c r="AM41" s="1119"/>
      <c r="AN41" s="1119"/>
    </row>
    <row r="42" spans="1:43" s="1117" customFormat="1" ht="16.5" thickBot="1" x14ac:dyDescent="0.3">
      <c r="A42" s="1115" t="s">
        <v>13</v>
      </c>
      <c r="B42" s="1115" t="s">
        <v>14</v>
      </c>
      <c r="C42" s="1113" t="s">
        <v>355</v>
      </c>
      <c r="D42" s="1148">
        <v>1</v>
      </c>
      <c r="E42" s="1170">
        <v>4</v>
      </c>
      <c r="F42" s="1115">
        <f>E42*30</f>
        <v>120</v>
      </c>
      <c r="G42" s="1115">
        <f>H42+I42+J42</f>
        <v>54</v>
      </c>
      <c r="H42" s="1115">
        <v>18</v>
      </c>
      <c r="I42" s="1115"/>
      <c r="J42" s="1115">
        <v>36</v>
      </c>
      <c r="K42" s="1115">
        <f>F42-G42</f>
        <v>66</v>
      </c>
      <c r="L42" s="1153">
        <f>G42/9</f>
        <v>6</v>
      </c>
      <c r="M42" s="1115" t="s">
        <v>18</v>
      </c>
      <c r="N42" s="1169">
        <f>G42/F42*100</f>
        <v>45</v>
      </c>
      <c r="O42" s="1116"/>
      <c r="P42" s="1151" t="s">
        <v>58</v>
      </c>
      <c r="Q42" s="1152" t="s">
        <v>63</v>
      </c>
      <c r="R42" s="1119"/>
      <c r="S42" s="1119">
        <v>4</v>
      </c>
      <c r="T42" s="1119"/>
      <c r="U42" s="1119"/>
      <c r="V42" s="1119"/>
      <c r="W42" s="1119"/>
      <c r="X42" s="1119"/>
      <c r="Y42" s="1119"/>
      <c r="Z42" s="1119"/>
      <c r="AA42" s="1119"/>
      <c r="AB42" s="1119"/>
      <c r="AC42" s="1119"/>
      <c r="AD42" s="1119"/>
      <c r="AE42" s="1119"/>
      <c r="AF42" s="1119"/>
      <c r="AG42" s="1119"/>
      <c r="AH42" s="1119"/>
      <c r="AI42" s="1119"/>
      <c r="AJ42" s="1119"/>
      <c r="AK42" s="1119"/>
      <c r="AL42" s="1119"/>
      <c r="AM42" s="1119"/>
      <c r="AN42" s="1119"/>
    </row>
    <row r="43" spans="1:43" s="1117" customFormat="1" ht="15.75" x14ac:dyDescent="0.25">
      <c r="A43" s="82"/>
      <c r="B43" s="82"/>
      <c r="C43" s="1113" t="s">
        <v>419</v>
      </c>
      <c r="D43" s="1148"/>
      <c r="E43" s="1170"/>
      <c r="F43" s="1115"/>
      <c r="G43" s="1115"/>
      <c r="H43" s="1115"/>
      <c r="I43" s="1115"/>
      <c r="J43" s="1115"/>
      <c r="K43" s="1115"/>
      <c r="L43" s="1153">
        <v>26</v>
      </c>
      <c r="M43" s="1115"/>
      <c r="N43" s="1169"/>
      <c r="O43" s="1116"/>
      <c r="P43" s="1171"/>
      <c r="Q43" s="1172"/>
      <c r="R43" s="1119"/>
      <c r="S43" s="1119"/>
      <c r="T43" s="1119"/>
      <c r="U43" s="1119"/>
      <c r="V43" s="1119"/>
      <c r="W43" s="1119"/>
      <c r="X43" s="1119"/>
      <c r="Y43" s="1119"/>
      <c r="Z43" s="1119"/>
      <c r="AA43" s="1119"/>
      <c r="AB43" s="1119"/>
      <c r="AC43" s="1119"/>
      <c r="AD43" s="1119"/>
      <c r="AE43" s="1119"/>
      <c r="AF43" s="1119"/>
      <c r="AG43" s="1119"/>
      <c r="AH43" s="1119"/>
      <c r="AI43" s="1119"/>
      <c r="AJ43" s="1119"/>
      <c r="AK43" s="1119"/>
      <c r="AL43" s="1119"/>
      <c r="AM43" s="1119"/>
      <c r="AN43" s="1119"/>
    </row>
    <row r="44" spans="1:43" s="1117" customFormat="1" ht="15.75" x14ac:dyDescent="0.25">
      <c r="A44" s="82"/>
      <c r="B44" s="82"/>
      <c r="C44" s="1113"/>
      <c r="D44" s="1148"/>
      <c r="E44" s="1170"/>
      <c r="F44" s="1115"/>
      <c r="G44" s="1115"/>
      <c r="H44" s="1115"/>
      <c r="I44" s="1115"/>
      <c r="J44" s="1115"/>
      <c r="K44" s="1115"/>
      <c r="L44" s="1153"/>
      <c r="M44" s="1115"/>
      <c r="N44" s="1166"/>
      <c r="O44" s="1162"/>
      <c r="P44" s="1171"/>
      <c r="Q44" s="1172"/>
      <c r="R44" s="1119"/>
      <c r="S44" s="1119"/>
      <c r="T44" s="1119"/>
      <c r="U44" s="1119"/>
      <c r="V44" s="1119"/>
      <c r="W44" s="1119"/>
      <c r="X44" s="1119"/>
      <c r="Y44" s="1119"/>
      <c r="Z44" s="1119"/>
      <c r="AA44" s="1119"/>
      <c r="AB44" s="1119"/>
      <c r="AC44" s="1119"/>
      <c r="AD44" s="1119"/>
      <c r="AE44" s="1119"/>
      <c r="AF44" s="1119"/>
      <c r="AG44" s="1119"/>
      <c r="AH44" s="1119"/>
      <c r="AI44" s="1119"/>
      <c r="AJ44" s="1119"/>
      <c r="AK44" s="1119"/>
      <c r="AL44" s="1119"/>
      <c r="AM44" s="1119"/>
      <c r="AN44" s="1119"/>
    </row>
    <row r="45" spans="1:43" s="1117" customFormat="1" ht="15.75" x14ac:dyDescent="0.25">
      <c r="A45" s="82"/>
      <c r="B45" s="82"/>
      <c r="C45" s="1113"/>
      <c r="D45" s="1148"/>
      <c r="E45" s="1170"/>
      <c r="F45" s="1115"/>
      <c r="G45" s="1115"/>
      <c r="H45" s="1115"/>
      <c r="I45" s="1115"/>
      <c r="J45" s="1115"/>
      <c r="K45" s="1115"/>
      <c r="L45" s="1153"/>
      <c r="M45" s="1115"/>
      <c r="N45" s="1166"/>
      <c r="O45" s="1162"/>
      <c r="P45" s="1171"/>
      <c r="Q45" s="1172"/>
      <c r="R45" s="1119"/>
      <c r="S45" s="1119"/>
      <c r="T45" s="1119"/>
      <c r="U45" s="1119"/>
      <c r="V45" s="1119"/>
      <c r="W45" s="1119"/>
      <c r="X45" s="1119"/>
      <c r="Y45" s="1119"/>
      <c r="Z45" s="1119"/>
      <c r="AA45" s="1119"/>
      <c r="AB45" s="1119"/>
      <c r="AC45" s="1119"/>
      <c r="AD45" s="1119"/>
      <c r="AE45" s="1119"/>
      <c r="AF45" s="1119"/>
      <c r="AG45" s="1119"/>
      <c r="AH45" s="1119"/>
      <c r="AI45" s="1119"/>
      <c r="AJ45" s="1119"/>
      <c r="AK45" s="1119"/>
      <c r="AL45" s="1119"/>
      <c r="AM45" s="1119"/>
      <c r="AN45" s="1119"/>
    </row>
    <row r="46" spans="1:43" s="1117" customFormat="1" ht="18.75" x14ac:dyDescent="0.3">
      <c r="A46" s="82"/>
      <c r="B46" s="82"/>
      <c r="C46" s="1944" t="s">
        <v>420</v>
      </c>
      <c r="D46" s="1944"/>
      <c r="E46" s="1944"/>
      <c r="F46" s="1944"/>
      <c r="G46" s="1944"/>
      <c r="H46" s="1944"/>
      <c r="I46" s="1944"/>
      <c r="J46" s="1944"/>
      <c r="K46" s="1944"/>
      <c r="L46" s="1944"/>
      <c r="M46" s="1944"/>
      <c r="N46" s="1944"/>
      <c r="O46" s="1162"/>
      <c r="P46" s="1171"/>
      <c r="Q46" s="1172"/>
      <c r="R46" s="1119"/>
      <c r="S46" s="1119"/>
      <c r="T46" s="1119"/>
      <c r="U46" s="1119"/>
      <c r="V46" s="1119"/>
      <c r="W46" s="1119"/>
      <c r="X46" s="1119"/>
      <c r="Y46" s="1119"/>
      <c r="Z46" s="1119"/>
      <c r="AA46" s="1119"/>
      <c r="AB46" s="1119"/>
      <c r="AC46" s="1119"/>
      <c r="AD46" s="1119"/>
      <c r="AE46" s="1119"/>
      <c r="AF46" s="1119"/>
      <c r="AG46" s="1119"/>
      <c r="AH46" s="1119"/>
      <c r="AI46" s="1119"/>
      <c r="AJ46" s="1119"/>
      <c r="AK46" s="1119"/>
      <c r="AL46" s="1119"/>
      <c r="AM46" s="1119"/>
      <c r="AN46" s="1119"/>
    </row>
    <row r="47" spans="1:43" s="1117" customFormat="1" ht="18.75" x14ac:dyDescent="0.3">
      <c r="A47" s="82"/>
      <c r="B47" s="82"/>
      <c r="C47" s="1174" t="s">
        <v>422</v>
      </c>
      <c r="D47" s="1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1162"/>
      <c r="P47" s="1171"/>
      <c r="Q47" s="1172"/>
      <c r="R47" s="1119"/>
      <c r="S47" s="1119"/>
      <c r="T47" s="1119"/>
      <c r="U47" s="1119"/>
      <c r="V47" s="1119"/>
      <c r="W47" s="1119"/>
      <c r="X47" s="1119"/>
      <c r="Y47" s="1119"/>
      <c r="Z47" s="1119"/>
      <c r="AA47" s="1119"/>
      <c r="AB47" s="1119"/>
      <c r="AC47" s="1119"/>
      <c r="AD47" s="1119"/>
      <c r="AE47" s="1119"/>
      <c r="AF47" s="1119"/>
      <c r="AG47" s="1119"/>
      <c r="AH47" s="1119"/>
      <c r="AI47" s="1119"/>
      <c r="AJ47" s="1119"/>
      <c r="AK47" s="1119"/>
      <c r="AL47" s="1119"/>
      <c r="AM47" s="1119"/>
      <c r="AN47" s="1119"/>
    </row>
    <row r="48" spans="1:43" s="1117" customFormat="1" ht="15.75" x14ac:dyDescent="0.25">
      <c r="A48" s="82"/>
      <c r="B48" s="82"/>
      <c r="C48" s="1922" t="s">
        <v>0</v>
      </c>
      <c r="D48" s="1926" t="s">
        <v>72</v>
      </c>
      <c r="E48" s="1925" t="s">
        <v>1</v>
      </c>
      <c r="F48" s="1927" t="s">
        <v>2</v>
      </c>
      <c r="G48" s="1927"/>
      <c r="H48" s="1927"/>
      <c r="I48" s="1927"/>
      <c r="J48" s="1927"/>
      <c r="K48" s="1928"/>
      <c r="L48" s="1925" t="s">
        <v>3</v>
      </c>
      <c r="M48" s="1925" t="s">
        <v>4</v>
      </c>
      <c r="N48" s="1925" t="s">
        <v>5</v>
      </c>
      <c r="O48" s="1927" t="s">
        <v>418</v>
      </c>
      <c r="P48" s="1171"/>
      <c r="Q48" s="1172"/>
      <c r="R48" s="1119"/>
      <c r="S48" s="1119"/>
      <c r="T48" s="1119"/>
      <c r="U48" s="1119"/>
      <c r="V48" s="1119"/>
      <c r="W48" s="1119"/>
      <c r="X48" s="1119"/>
      <c r="Y48" s="1119"/>
      <c r="Z48" s="1119"/>
      <c r="AA48" s="1119"/>
      <c r="AB48" s="1119"/>
      <c r="AC48" s="1119"/>
      <c r="AD48" s="1119"/>
      <c r="AE48" s="1119"/>
      <c r="AF48" s="1119"/>
      <c r="AG48" s="1119"/>
      <c r="AH48" s="1119"/>
      <c r="AI48" s="1119"/>
      <c r="AJ48" s="1119"/>
      <c r="AK48" s="1119"/>
      <c r="AL48" s="1119"/>
      <c r="AM48" s="1119"/>
      <c r="AN48" s="1119"/>
    </row>
    <row r="49" spans="1:43" s="1117" customFormat="1" ht="15.75" x14ac:dyDescent="0.25">
      <c r="A49" s="82"/>
      <c r="B49" s="82"/>
      <c r="C49" s="1923"/>
      <c r="D49" s="1933"/>
      <c r="E49" s="1925"/>
      <c r="F49" s="1925" t="s">
        <v>6</v>
      </c>
      <c r="G49" s="1930" t="s">
        <v>7</v>
      </c>
      <c r="H49" s="1930"/>
      <c r="I49" s="1930"/>
      <c r="J49" s="1930"/>
      <c r="K49" s="1925" t="s">
        <v>25</v>
      </c>
      <c r="L49" s="1925"/>
      <c r="M49" s="1925"/>
      <c r="N49" s="1925"/>
      <c r="O49" s="1927"/>
      <c r="P49" s="1171"/>
      <c r="Q49" s="1172"/>
      <c r="R49" s="1119"/>
      <c r="S49" s="1119"/>
      <c r="T49" s="1119"/>
      <c r="U49" s="1119"/>
      <c r="V49" s="1119"/>
      <c r="W49" s="1119"/>
      <c r="X49" s="1119"/>
      <c r="Y49" s="1119"/>
      <c r="Z49" s="1119"/>
      <c r="AA49" s="1119"/>
      <c r="AB49" s="1119"/>
      <c r="AC49" s="1119"/>
      <c r="AD49" s="1119"/>
      <c r="AE49" s="1119"/>
      <c r="AF49" s="1119"/>
      <c r="AG49" s="1119"/>
      <c r="AH49" s="1119"/>
      <c r="AI49" s="1119"/>
      <c r="AJ49" s="1119"/>
      <c r="AK49" s="1119"/>
      <c r="AL49" s="1119"/>
      <c r="AM49" s="1119"/>
      <c r="AN49" s="1119"/>
    </row>
    <row r="50" spans="1:43" s="1117" customFormat="1" ht="15.75" customHeight="1" x14ac:dyDescent="0.25">
      <c r="A50" s="82"/>
      <c r="B50" s="82"/>
      <c r="C50" s="1923"/>
      <c r="D50" s="1933"/>
      <c r="E50" s="1925"/>
      <c r="F50" s="1928"/>
      <c r="G50" s="1925" t="s">
        <v>9</v>
      </c>
      <c r="H50" s="1927" t="s">
        <v>10</v>
      </c>
      <c r="I50" s="1928"/>
      <c r="J50" s="1928"/>
      <c r="K50" s="1928"/>
      <c r="L50" s="1925"/>
      <c r="M50" s="1925"/>
      <c r="N50" s="1925"/>
      <c r="O50" s="1927"/>
      <c r="P50" s="1171"/>
      <c r="Q50" s="1172"/>
      <c r="R50" s="1119"/>
      <c r="S50" s="1119"/>
      <c r="T50" s="1119"/>
      <c r="U50" s="1119"/>
      <c r="V50" s="1119"/>
      <c r="W50" s="1119"/>
      <c r="X50" s="1119"/>
      <c r="Y50" s="1119"/>
      <c r="Z50" s="1119"/>
      <c r="AA50" s="1119"/>
      <c r="AB50" s="1119"/>
      <c r="AC50" s="1119"/>
      <c r="AD50" s="1119"/>
      <c r="AE50" s="1119"/>
      <c r="AF50" s="1119"/>
      <c r="AG50" s="1119"/>
      <c r="AH50" s="1119"/>
      <c r="AI50" s="1119"/>
      <c r="AJ50" s="1119"/>
      <c r="AK50" s="1119"/>
      <c r="AL50" s="1119"/>
      <c r="AM50" s="1119"/>
      <c r="AN50" s="1119"/>
    </row>
    <row r="51" spans="1:43" s="1117" customFormat="1" ht="15.75" customHeight="1" x14ac:dyDescent="0.25">
      <c r="A51" s="82"/>
      <c r="B51" s="82"/>
      <c r="C51" s="1923"/>
      <c r="D51" s="1933"/>
      <c r="E51" s="1925"/>
      <c r="F51" s="1928"/>
      <c r="G51" s="1931"/>
      <c r="H51" s="1935" t="s">
        <v>26</v>
      </c>
      <c r="I51" s="1935" t="s">
        <v>27</v>
      </c>
      <c r="J51" s="1935" t="s">
        <v>28</v>
      </c>
      <c r="K51" s="1928"/>
      <c r="L51" s="1925"/>
      <c r="M51" s="1925"/>
      <c r="N51" s="1925"/>
      <c r="O51" s="1927"/>
      <c r="P51" s="1171"/>
      <c r="Q51" s="1172"/>
      <c r="R51" s="1119"/>
      <c r="S51" s="1119"/>
      <c r="T51" s="1119"/>
      <c r="U51" s="1119"/>
      <c r="V51" s="1119"/>
      <c r="W51" s="1119"/>
      <c r="X51" s="1119"/>
      <c r="Y51" s="1119"/>
      <c r="Z51" s="1119"/>
      <c r="AA51" s="1119"/>
      <c r="AB51" s="1119"/>
      <c r="AC51" s="1119"/>
      <c r="AD51" s="1119"/>
      <c r="AE51" s="1119"/>
      <c r="AF51" s="1119"/>
      <c r="AG51" s="1119"/>
      <c r="AH51" s="1119"/>
      <c r="AI51" s="1119"/>
      <c r="AJ51" s="1119"/>
      <c r="AK51" s="1119"/>
      <c r="AL51" s="1119"/>
      <c r="AM51" s="1119"/>
      <c r="AN51" s="1119"/>
    </row>
    <row r="52" spans="1:43" s="1117" customFormat="1" ht="15.75" customHeight="1" x14ac:dyDescent="0.25">
      <c r="A52" s="82"/>
      <c r="B52" s="82"/>
      <c r="C52" s="1923"/>
      <c r="D52" s="1933"/>
      <c r="E52" s="1925"/>
      <c r="F52" s="1928"/>
      <c r="G52" s="1931"/>
      <c r="H52" s="1935"/>
      <c r="I52" s="1935"/>
      <c r="J52" s="1935"/>
      <c r="K52" s="1928"/>
      <c r="L52" s="1925"/>
      <c r="M52" s="1925"/>
      <c r="N52" s="1925"/>
      <c r="O52" s="1927"/>
      <c r="P52" s="1171"/>
      <c r="Q52" s="1172"/>
      <c r="R52" s="1119"/>
      <c r="S52" s="1119"/>
      <c r="T52" s="1119"/>
      <c r="U52" s="1119"/>
      <c r="V52" s="1119"/>
      <c r="W52" s="1119"/>
      <c r="X52" s="1119"/>
      <c r="Y52" s="1119"/>
      <c r="Z52" s="1119"/>
      <c r="AA52" s="1119"/>
      <c r="AB52" s="1119"/>
      <c r="AC52" s="1119"/>
      <c r="AD52" s="1119"/>
      <c r="AE52" s="1119"/>
      <c r="AF52" s="1119"/>
      <c r="AG52" s="1119"/>
      <c r="AH52" s="1119"/>
      <c r="AI52" s="1119"/>
      <c r="AJ52" s="1119"/>
      <c r="AK52" s="1119"/>
      <c r="AL52" s="1119"/>
      <c r="AM52" s="1119"/>
      <c r="AN52" s="1119"/>
    </row>
    <row r="53" spans="1:43" s="1117" customFormat="1" ht="15.75" customHeight="1" x14ac:dyDescent="0.25">
      <c r="A53" s="82"/>
      <c r="B53" s="82"/>
      <c r="C53" s="1923"/>
      <c r="D53" s="1933"/>
      <c r="E53" s="1925"/>
      <c r="F53" s="1928"/>
      <c r="G53" s="1931"/>
      <c r="H53" s="1935"/>
      <c r="I53" s="1935"/>
      <c r="J53" s="1935"/>
      <c r="K53" s="1928"/>
      <c r="L53" s="1925"/>
      <c r="M53" s="1925"/>
      <c r="N53" s="1925"/>
      <c r="O53" s="1927"/>
      <c r="P53" s="1171"/>
      <c r="Q53" s="1172"/>
      <c r="R53" s="1119"/>
      <c r="S53" s="1119"/>
      <c r="T53" s="1119"/>
      <c r="U53" s="1119"/>
      <c r="V53" s="1119"/>
      <c r="W53" s="1119"/>
      <c r="X53" s="1119"/>
      <c r="Y53" s="1119"/>
      <c r="Z53" s="1119"/>
      <c r="AA53" s="1119"/>
      <c r="AB53" s="1119"/>
      <c r="AC53" s="1119"/>
      <c r="AD53" s="1119"/>
      <c r="AE53" s="1119"/>
      <c r="AF53" s="1119"/>
      <c r="AG53" s="1119"/>
      <c r="AH53" s="1119"/>
      <c r="AI53" s="1119"/>
      <c r="AJ53" s="1119"/>
      <c r="AK53" s="1119"/>
      <c r="AL53" s="1119"/>
      <c r="AM53" s="1119"/>
      <c r="AN53" s="1119"/>
    </row>
    <row r="54" spans="1:43" s="1117" customFormat="1" ht="15.75" x14ac:dyDescent="0.25">
      <c r="A54" s="82"/>
      <c r="B54" s="82"/>
      <c r="C54" s="1924"/>
      <c r="D54" s="1934"/>
      <c r="E54" s="1925"/>
      <c r="F54" s="1928"/>
      <c r="G54" s="1931"/>
      <c r="H54" s="1935"/>
      <c r="I54" s="1935"/>
      <c r="J54" s="1935"/>
      <c r="K54" s="1928"/>
      <c r="L54" s="1925"/>
      <c r="M54" s="1925"/>
      <c r="N54" s="1925"/>
      <c r="O54" s="1927"/>
      <c r="P54" s="1171"/>
      <c r="Q54" s="1172"/>
      <c r="R54" s="1119"/>
      <c r="S54" s="1119"/>
      <c r="T54" s="1119"/>
      <c r="U54" s="1119"/>
      <c r="V54" s="1119"/>
      <c r="W54" s="1119"/>
      <c r="X54" s="1119"/>
      <c r="Y54" s="1119"/>
      <c r="Z54" s="1119"/>
      <c r="AA54" s="1119"/>
      <c r="AB54" s="1119"/>
      <c r="AC54" s="1119"/>
      <c r="AD54" s="1119"/>
      <c r="AE54" s="1119"/>
      <c r="AF54" s="1119"/>
      <c r="AG54" s="1119"/>
      <c r="AH54" s="1119"/>
      <c r="AI54" s="1119"/>
      <c r="AJ54" s="1119"/>
      <c r="AK54" s="1119"/>
      <c r="AL54" s="1119"/>
      <c r="AM54" s="1119"/>
      <c r="AN54" s="1119"/>
    </row>
    <row r="55" spans="1:43" s="1117" customFormat="1" ht="15.75" hidden="1" x14ac:dyDescent="0.25">
      <c r="A55" s="82"/>
      <c r="B55" s="82"/>
      <c r="C55" s="1113"/>
      <c r="D55" s="1148"/>
      <c r="E55" s="1170"/>
      <c r="F55" s="1115"/>
      <c r="G55" s="1115"/>
      <c r="H55" s="1115"/>
      <c r="I55" s="1115"/>
      <c r="J55" s="1115"/>
      <c r="K55" s="1115"/>
      <c r="L55" s="1153"/>
      <c r="M55" s="1115"/>
      <c r="N55" s="1166"/>
      <c r="O55" s="1162"/>
      <c r="P55" s="1171"/>
      <c r="Q55" s="1172"/>
      <c r="R55" s="1119"/>
      <c r="S55" s="1119"/>
      <c r="T55" s="1119"/>
      <c r="U55" s="1119"/>
      <c r="V55" s="1119"/>
      <c r="W55" s="1119"/>
      <c r="X55" s="1119"/>
      <c r="Y55" s="1119"/>
      <c r="Z55" s="1119"/>
      <c r="AA55" s="1119"/>
      <c r="AB55" s="1119"/>
      <c r="AC55" s="1119"/>
      <c r="AD55" s="1119"/>
      <c r="AE55" s="1119"/>
      <c r="AF55" s="1119"/>
      <c r="AG55" s="1119"/>
      <c r="AH55" s="1119"/>
      <c r="AI55" s="1119"/>
      <c r="AJ55" s="1119"/>
      <c r="AK55" s="1119"/>
      <c r="AL55" s="1119"/>
      <c r="AM55" s="1119"/>
      <c r="AN55" s="1119"/>
    </row>
    <row r="56" spans="1:43" s="1117" customFormat="1" ht="15.75" x14ac:dyDescent="0.25">
      <c r="A56" s="1112" t="s">
        <v>16</v>
      </c>
      <c r="B56" s="1112" t="s">
        <v>14</v>
      </c>
      <c r="C56" s="1113" t="s">
        <v>17</v>
      </c>
      <c r="D56" s="1121"/>
      <c r="E56" s="1116">
        <v>2</v>
      </c>
      <c r="F56" s="1115">
        <f>E56*30</f>
        <v>60</v>
      </c>
      <c r="G56" s="1115">
        <f>H56+I56+J56</f>
        <v>18</v>
      </c>
      <c r="H56" s="1115"/>
      <c r="I56" s="1115"/>
      <c r="J56" s="1115">
        <v>18</v>
      </c>
      <c r="K56" s="1115">
        <f>F56-G56</f>
        <v>42</v>
      </c>
      <c r="L56" s="1116" t="s">
        <v>333</v>
      </c>
      <c r="M56" s="1115" t="s">
        <v>16</v>
      </c>
      <c r="N56" s="1116">
        <f>G56/F56*100</f>
        <v>30</v>
      </c>
      <c r="O56" s="1116"/>
      <c r="P56" s="1117" t="s">
        <v>66</v>
      </c>
      <c r="Q56" s="1118" t="s">
        <v>331</v>
      </c>
      <c r="R56" s="1119"/>
      <c r="S56" s="1119">
        <v>2</v>
      </c>
      <c r="T56" s="1119"/>
      <c r="U56" s="1119"/>
      <c r="V56" s="1119"/>
      <c r="W56" s="1115"/>
      <c r="X56" s="1115"/>
      <c r="Y56" s="1113" t="s">
        <v>47</v>
      </c>
      <c r="Z56" s="1127"/>
      <c r="AA56" s="1127"/>
      <c r="AB56" s="1119"/>
      <c r="AC56" s="1119"/>
      <c r="AD56" s="1119"/>
      <c r="AE56" s="1119"/>
      <c r="AF56" s="1119"/>
      <c r="AG56" s="1119"/>
      <c r="AH56" s="1119"/>
      <c r="AI56" s="1119"/>
      <c r="AJ56" s="1119"/>
      <c r="AK56" s="1119"/>
      <c r="AL56" s="1119"/>
      <c r="AM56" s="1119"/>
      <c r="AN56" s="1119"/>
    </row>
    <row r="57" spans="1:43" s="1117" customFormat="1" ht="16.5" thickBot="1" x14ac:dyDescent="0.3">
      <c r="A57" s="1115" t="s">
        <v>13</v>
      </c>
      <c r="B57" s="1115" t="s">
        <v>14</v>
      </c>
      <c r="C57" s="1113" t="s">
        <v>350</v>
      </c>
      <c r="D57" s="1164"/>
      <c r="E57" s="1164">
        <v>0.5</v>
      </c>
      <c r="F57" s="1115">
        <f t="shared" ref="F57" si="23">E57*30</f>
        <v>15</v>
      </c>
      <c r="G57" s="1115">
        <f t="shared" ref="G57" si="24">H57+I57+J57</f>
        <v>9</v>
      </c>
      <c r="H57" s="1115"/>
      <c r="I57" s="1115"/>
      <c r="J57" s="1115">
        <v>9</v>
      </c>
      <c r="K57" s="1115">
        <f t="shared" ref="K57" si="25">F57-G57</f>
        <v>6</v>
      </c>
      <c r="L57" s="1153">
        <v>1</v>
      </c>
      <c r="M57" s="1115" t="s">
        <v>29</v>
      </c>
      <c r="N57" s="1165">
        <f>G57/F57*100</f>
        <v>60</v>
      </c>
      <c r="O57" s="1166"/>
      <c r="P57" s="1121" t="s">
        <v>58</v>
      </c>
      <c r="Q57" s="1118" t="s">
        <v>64</v>
      </c>
      <c r="R57" s="1119"/>
      <c r="S57" s="1119"/>
      <c r="T57" s="1119"/>
      <c r="U57" s="1119"/>
      <c r="V57" s="1119"/>
      <c r="W57" s="1119"/>
      <c r="X57" s="1119"/>
      <c r="Y57" s="1119"/>
      <c r="Z57" s="1119"/>
      <c r="AA57" s="1119"/>
      <c r="AB57" s="1119"/>
      <c r="AC57" s="1119"/>
      <c r="AD57" s="1119"/>
      <c r="AE57" s="1119"/>
      <c r="AF57" s="1119"/>
      <c r="AG57" s="1119"/>
      <c r="AH57" s="1119"/>
      <c r="AI57" s="1119"/>
      <c r="AJ57" s="1119"/>
      <c r="AK57" s="1119"/>
      <c r="AL57" s="1119"/>
      <c r="AM57" s="1119"/>
      <c r="AN57" s="1119"/>
      <c r="AO57" s="1119"/>
      <c r="AP57" s="1119"/>
      <c r="AQ57" s="1119"/>
    </row>
    <row r="58" spans="1:43" s="1117" customFormat="1" ht="32.25" thickBot="1" x14ac:dyDescent="0.3">
      <c r="A58" s="1112" t="s">
        <v>13</v>
      </c>
      <c r="B58" s="1112" t="s">
        <v>31</v>
      </c>
      <c r="C58" s="1113" t="s">
        <v>356</v>
      </c>
      <c r="D58" s="1153">
        <v>2</v>
      </c>
      <c r="E58" s="1144">
        <v>4</v>
      </c>
      <c r="F58" s="1115">
        <f>E58*30</f>
        <v>120</v>
      </c>
      <c r="G58" s="1115">
        <f>H58+I58+J58</f>
        <v>36</v>
      </c>
      <c r="H58" s="1115">
        <v>18</v>
      </c>
      <c r="I58" s="1115"/>
      <c r="J58" s="1115">
        <v>18</v>
      </c>
      <c r="K58" s="1115">
        <f>F58-G58</f>
        <v>84</v>
      </c>
      <c r="L58" s="1153">
        <f>G58/9</f>
        <v>4</v>
      </c>
      <c r="M58" s="1115" t="s">
        <v>29</v>
      </c>
      <c r="N58" s="1165">
        <f t="shared" ref="N58:N59" si="26">G58/F58*100</f>
        <v>30</v>
      </c>
      <c r="O58" s="1166"/>
      <c r="P58" s="1121" t="s">
        <v>58</v>
      </c>
      <c r="Q58" s="1118" t="s">
        <v>64</v>
      </c>
      <c r="R58" s="1119"/>
      <c r="S58" s="1119"/>
      <c r="T58" s="1119"/>
      <c r="U58" s="1119"/>
      <c r="V58" s="1119"/>
      <c r="W58" s="1119"/>
      <c r="X58" s="1119"/>
      <c r="Y58" s="1119"/>
      <c r="Z58" s="1119"/>
      <c r="AA58" s="1119"/>
      <c r="AB58" s="1119"/>
      <c r="AC58" s="1119"/>
      <c r="AD58" s="1119"/>
      <c r="AE58" s="1119"/>
      <c r="AF58" s="1119"/>
      <c r="AG58" s="1119"/>
      <c r="AH58" s="1119"/>
      <c r="AI58" s="1119"/>
      <c r="AJ58" s="1119"/>
      <c r="AK58" s="1119"/>
      <c r="AL58" s="1119"/>
      <c r="AM58" s="1119"/>
      <c r="AN58" s="1119"/>
    </row>
    <row r="59" spans="1:43" s="1131" customFormat="1" ht="32.25" thickBot="1" x14ac:dyDescent="0.3">
      <c r="A59" s="1115" t="s">
        <v>13</v>
      </c>
      <c r="B59" s="1115" t="s">
        <v>31</v>
      </c>
      <c r="C59" s="1113" t="s">
        <v>364</v>
      </c>
      <c r="D59" s="1148"/>
      <c r="E59" s="1148">
        <v>3</v>
      </c>
      <c r="F59" s="1149">
        <f>E59*30</f>
        <v>90</v>
      </c>
      <c r="G59" s="1149">
        <f>H59+I59+J59</f>
        <v>27</v>
      </c>
      <c r="H59" s="1149">
        <v>9</v>
      </c>
      <c r="I59" s="1149"/>
      <c r="J59" s="1149">
        <v>18</v>
      </c>
      <c r="K59" s="1149">
        <f>F59-G59</f>
        <v>63</v>
      </c>
      <c r="L59" s="1153">
        <f>G59/9</f>
        <v>3</v>
      </c>
      <c r="M59" s="1149" t="s">
        <v>18</v>
      </c>
      <c r="N59" s="1165">
        <f t="shared" si="26"/>
        <v>30</v>
      </c>
      <c r="O59" s="1166"/>
      <c r="P59" s="1121" t="s">
        <v>58</v>
      </c>
      <c r="Q59" s="1118" t="s">
        <v>64</v>
      </c>
      <c r="R59" s="1126"/>
      <c r="S59" s="1126"/>
      <c r="T59" s="1126"/>
      <c r="U59" s="1126"/>
      <c r="V59" s="1126"/>
      <c r="W59" s="1126"/>
      <c r="X59" s="1126"/>
      <c r="Y59" s="1126"/>
      <c r="Z59" s="1126"/>
      <c r="AA59" s="1126"/>
      <c r="AB59" s="1126"/>
      <c r="AC59" s="1126"/>
      <c r="AD59" s="1126"/>
      <c r="AE59" s="1126"/>
      <c r="AF59" s="1126"/>
      <c r="AG59" s="1126"/>
      <c r="AH59" s="1126"/>
      <c r="AI59" s="1126"/>
      <c r="AJ59" s="1126"/>
      <c r="AK59" s="1126"/>
      <c r="AL59" s="1126"/>
      <c r="AM59" s="1126"/>
      <c r="AN59" s="1126"/>
    </row>
    <row r="60" spans="1:43" s="1117" customFormat="1" ht="16.5" thickBot="1" x14ac:dyDescent="0.3">
      <c r="A60" s="1112" t="s">
        <v>13</v>
      </c>
      <c r="B60" s="1112" t="s">
        <v>14</v>
      </c>
      <c r="C60" s="1113" t="s">
        <v>359</v>
      </c>
      <c r="D60" s="1148">
        <v>2</v>
      </c>
      <c r="E60" s="1170">
        <v>4</v>
      </c>
      <c r="F60" s="1115">
        <f>E60*30</f>
        <v>120</v>
      </c>
      <c r="G60" s="1115">
        <f>H60+I60+J60</f>
        <v>54</v>
      </c>
      <c r="H60" s="1115">
        <v>18</v>
      </c>
      <c r="I60" s="1115"/>
      <c r="J60" s="1115">
        <v>36</v>
      </c>
      <c r="K60" s="1115">
        <f>F60-G60</f>
        <v>66</v>
      </c>
      <c r="L60" s="1153">
        <f>G60/9</f>
        <v>6</v>
      </c>
      <c r="M60" s="1115" t="s">
        <v>18</v>
      </c>
      <c r="N60" s="1169">
        <f>G60/F60*100</f>
        <v>45</v>
      </c>
      <c r="O60" s="1169"/>
      <c r="P60" s="1121" t="s">
        <v>58</v>
      </c>
      <c r="Q60" s="1118" t="s">
        <v>64</v>
      </c>
      <c r="R60" s="1119"/>
      <c r="S60" s="1119"/>
      <c r="T60" s="1119"/>
      <c r="U60" s="1119"/>
      <c r="V60" s="1119"/>
      <c r="W60" s="1119"/>
      <c r="X60" s="1119"/>
      <c r="Y60" s="1119"/>
      <c r="Z60" s="1119"/>
      <c r="AA60" s="1119"/>
      <c r="AB60" s="1119"/>
      <c r="AC60" s="1119"/>
      <c r="AD60" s="1119"/>
      <c r="AE60" s="1119"/>
      <c r="AF60" s="1119"/>
      <c r="AG60" s="1119"/>
      <c r="AH60" s="1119"/>
      <c r="AI60" s="1119"/>
      <c r="AJ60" s="1119"/>
      <c r="AK60" s="1119"/>
      <c r="AL60" s="1119"/>
      <c r="AM60" s="1119"/>
      <c r="AN60" s="1119"/>
    </row>
    <row r="61" spans="1:43" ht="16.5" thickBot="1" x14ac:dyDescent="0.3">
      <c r="A61" s="28"/>
      <c r="B61" s="29"/>
      <c r="C61" s="1113" t="s">
        <v>419</v>
      </c>
      <c r="D61" s="12">
        <f>SUM(D34:D60)</f>
        <v>18.5</v>
      </c>
      <c r="E61" s="13">
        <f>SUM(E34:E60)</f>
        <v>32</v>
      </c>
      <c r="F61" s="30"/>
      <c r="G61" s="30"/>
      <c r="H61" s="30"/>
      <c r="I61" s="30"/>
      <c r="J61" s="30"/>
      <c r="K61" s="30"/>
      <c r="L61" s="1173">
        <v>16</v>
      </c>
      <c r="M61" s="30"/>
      <c r="N61" s="1177"/>
      <c r="O61" s="2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3" x14ac:dyDescent="0.25">
      <c r="C62" s="2"/>
      <c r="D62" s="2"/>
      <c r="E62" s="4"/>
      <c r="L62" s="3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3" x14ac:dyDescent="0.25"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P63" s="73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3" x14ac:dyDescent="0.25">
      <c r="C64" s="1" t="s">
        <v>51</v>
      </c>
      <c r="D64" s="44"/>
      <c r="P64" s="705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3" x14ac:dyDescent="0.25">
      <c r="C65" s="1922" t="s">
        <v>0</v>
      </c>
      <c r="D65" s="1926" t="s">
        <v>72</v>
      </c>
      <c r="E65" s="1925" t="s">
        <v>1</v>
      </c>
      <c r="F65" s="1927" t="s">
        <v>2</v>
      </c>
      <c r="G65" s="1927"/>
      <c r="H65" s="1927"/>
      <c r="I65" s="1927"/>
      <c r="J65" s="1927"/>
      <c r="K65" s="1928"/>
      <c r="L65" s="1925" t="s">
        <v>3</v>
      </c>
      <c r="M65" s="1925" t="s">
        <v>4</v>
      </c>
      <c r="N65" s="1925" t="s">
        <v>5</v>
      </c>
      <c r="O65" s="1110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3" x14ac:dyDescent="0.25">
      <c r="C66" s="1923"/>
      <c r="D66" s="1933"/>
      <c r="E66" s="1925"/>
      <c r="F66" s="1925" t="s">
        <v>6</v>
      </c>
      <c r="G66" s="1930" t="s">
        <v>7</v>
      </c>
      <c r="H66" s="1930"/>
      <c r="I66" s="1930"/>
      <c r="J66" s="1930"/>
      <c r="K66" s="1925" t="s">
        <v>25</v>
      </c>
      <c r="L66" s="1925"/>
      <c r="M66" s="1925"/>
      <c r="N66" s="1925"/>
      <c r="O66" s="1110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3" x14ac:dyDescent="0.25">
      <c r="C67" s="1923"/>
      <c r="D67" s="1933"/>
      <c r="E67" s="1925"/>
      <c r="F67" s="1928"/>
      <c r="G67" s="1925" t="s">
        <v>9</v>
      </c>
      <c r="H67" s="1927" t="s">
        <v>10</v>
      </c>
      <c r="I67" s="1928"/>
      <c r="J67" s="1928"/>
      <c r="K67" s="1928"/>
      <c r="L67" s="1925"/>
      <c r="M67" s="1925"/>
      <c r="N67" s="1925"/>
      <c r="O67" s="1110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3" x14ac:dyDescent="0.25">
      <c r="C68" s="1923"/>
      <c r="D68" s="1933"/>
      <c r="E68" s="1925"/>
      <c r="F68" s="1928"/>
      <c r="G68" s="1931"/>
      <c r="H68" s="1935" t="s">
        <v>26</v>
      </c>
      <c r="I68" s="1935" t="s">
        <v>27</v>
      </c>
      <c r="J68" s="1935" t="s">
        <v>28</v>
      </c>
      <c r="K68" s="1928"/>
      <c r="L68" s="1925"/>
      <c r="M68" s="1925"/>
      <c r="N68" s="1925"/>
      <c r="O68" s="1110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3" x14ac:dyDescent="0.25">
      <c r="C69" s="1923"/>
      <c r="D69" s="1933"/>
      <c r="E69" s="1925"/>
      <c r="F69" s="1928"/>
      <c r="G69" s="1931"/>
      <c r="H69" s="1935"/>
      <c r="I69" s="1935"/>
      <c r="J69" s="1935"/>
      <c r="K69" s="1928"/>
      <c r="L69" s="1925"/>
      <c r="M69" s="1925"/>
      <c r="N69" s="1925"/>
      <c r="O69" s="1110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3" x14ac:dyDescent="0.25">
      <c r="C70" s="1923"/>
      <c r="D70" s="1933"/>
      <c r="E70" s="1925"/>
      <c r="F70" s="1928"/>
      <c r="G70" s="1931"/>
      <c r="H70" s="1935"/>
      <c r="I70" s="1935"/>
      <c r="J70" s="1935"/>
      <c r="K70" s="1928"/>
      <c r="L70" s="1925"/>
      <c r="M70" s="1925"/>
      <c r="N70" s="1925"/>
      <c r="O70" s="1110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3" ht="15" customHeight="1" x14ac:dyDescent="0.25">
      <c r="C71" s="1924"/>
      <c r="D71" s="1934"/>
      <c r="E71" s="1925"/>
      <c r="F71" s="1928"/>
      <c r="G71" s="1931"/>
      <c r="H71" s="1935"/>
      <c r="I71" s="1935"/>
      <c r="J71" s="1935"/>
      <c r="K71" s="1928"/>
      <c r="L71" s="1925"/>
      <c r="M71" s="1925"/>
      <c r="N71" s="1925"/>
      <c r="O71" s="1110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3" ht="26.25" x14ac:dyDescent="0.25">
      <c r="A72" s="42" t="s">
        <v>13</v>
      </c>
      <c r="B72" s="42" t="s">
        <v>14</v>
      </c>
      <c r="C72" s="1061" t="s">
        <v>374</v>
      </c>
      <c r="D72" s="1082">
        <v>4.5</v>
      </c>
      <c r="E72" s="1082"/>
      <c r="F72" s="8"/>
      <c r="G72" s="8"/>
      <c r="H72" s="8"/>
      <c r="I72" s="8"/>
      <c r="J72" s="8"/>
      <c r="K72" s="8"/>
      <c r="L72" s="7"/>
      <c r="M72" s="8"/>
      <c r="N72" s="7"/>
      <c r="O72" s="1111"/>
      <c r="AN72" s="44"/>
      <c r="AO72" s="44"/>
      <c r="AP72" s="44"/>
      <c r="AQ72" s="44"/>
    </row>
    <row r="73" spans="1:43" x14ac:dyDescent="0.25">
      <c r="A73" s="42" t="s">
        <v>16</v>
      </c>
      <c r="B73" s="42" t="s">
        <v>31</v>
      </c>
      <c r="C73" s="43" t="s">
        <v>90</v>
      </c>
      <c r="D73" s="17">
        <v>1</v>
      </c>
      <c r="E73" s="7">
        <v>2</v>
      </c>
      <c r="F73" s="8">
        <f>E73*30</f>
        <v>60</v>
      </c>
      <c r="G73" s="8">
        <f>H73+I73+J73</f>
        <v>30</v>
      </c>
      <c r="H73" s="8"/>
      <c r="I73" s="8"/>
      <c r="J73" s="8">
        <v>30</v>
      </c>
      <c r="K73" s="8">
        <f>F73-G73</f>
        <v>30</v>
      </c>
      <c r="L73" s="7">
        <f>G73/15</f>
        <v>2</v>
      </c>
      <c r="M73" s="8" t="s">
        <v>16</v>
      </c>
      <c r="N73" s="7">
        <f>G73/F73*100</f>
        <v>50</v>
      </c>
      <c r="O73" s="1111"/>
      <c r="P73" s="44" t="s">
        <v>92</v>
      </c>
      <c r="R73" s="10" t="s">
        <v>55</v>
      </c>
      <c r="S73" s="10" t="s">
        <v>377</v>
      </c>
      <c r="W73" s="47"/>
      <c r="X73" s="47"/>
      <c r="Y73" s="47"/>
      <c r="Z73" s="47" t="s">
        <v>322</v>
      </c>
      <c r="AA73" s="47" t="s">
        <v>323</v>
      </c>
      <c r="AO73" s="44"/>
      <c r="AP73" s="44"/>
      <c r="AQ73" s="44"/>
    </row>
    <row r="74" spans="1:43" x14ac:dyDescent="0.25">
      <c r="A74" s="42" t="s">
        <v>16</v>
      </c>
      <c r="B74" s="42" t="s">
        <v>14</v>
      </c>
      <c r="C74" s="43" t="s">
        <v>39</v>
      </c>
      <c r="D74" s="976">
        <v>2</v>
      </c>
      <c r="E74" s="1082">
        <v>1</v>
      </c>
      <c r="F74" s="8">
        <f>E74*30</f>
        <v>30</v>
      </c>
      <c r="G74" s="8">
        <f>H74+I74+J74</f>
        <v>22</v>
      </c>
      <c r="H74" s="8">
        <v>15</v>
      </c>
      <c r="I74" s="8"/>
      <c r="J74" s="8">
        <v>7</v>
      </c>
      <c r="K74" s="8">
        <f>F74-G74</f>
        <v>8</v>
      </c>
      <c r="L74" s="7">
        <v>1.5</v>
      </c>
      <c r="M74" s="8" t="s">
        <v>16</v>
      </c>
      <c r="N74" s="7">
        <f>G74/F74*100</f>
        <v>73.333333333333329</v>
      </c>
      <c r="O74" s="1111"/>
      <c r="P74" s="44" t="s">
        <v>69</v>
      </c>
      <c r="W74" s="47"/>
      <c r="X74" s="47"/>
      <c r="Y74" s="47"/>
      <c r="Z74" s="47"/>
      <c r="AA74" s="47"/>
      <c r="AO74" s="44"/>
      <c r="AP74" s="44"/>
      <c r="AQ74" s="44"/>
    </row>
    <row r="75" spans="1:43" s="5" customFormat="1" ht="30.75" customHeight="1" x14ac:dyDescent="0.25">
      <c r="A75" s="8" t="s">
        <v>13</v>
      </c>
      <c r="B75" s="8" t="s">
        <v>14</v>
      </c>
      <c r="C75" s="1083" t="s">
        <v>349</v>
      </c>
      <c r="D75" s="976">
        <v>1</v>
      </c>
      <c r="E75" s="25">
        <v>5</v>
      </c>
      <c r="F75" s="8">
        <f t="shared" ref="F75" si="27">E75*30</f>
        <v>150</v>
      </c>
      <c r="G75" s="8">
        <f t="shared" ref="G75" si="28">H75+I75+J75</f>
        <v>60</v>
      </c>
      <c r="H75" s="8">
        <v>30</v>
      </c>
      <c r="I75" s="8"/>
      <c r="J75" s="8">
        <v>30</v>
      </c>
      <c r="K75" s="8">
        <f t="shared" ref="K75" si="29">F75-G75</f>
        <v>90</v>
      </c>
      <c r="L75" s="7">
        <f t="shared" ref="L75:L78" si="30">G75/15</f>
        <v>4</v>
      </c>
      <c r="M75" s="8" t="s">
        <v>18</v>
      </c>
      <c r="N75" s="1025">
        <f t="shared" ref="N75" si="31">G75/F75*100</f>
        <v>40</v>
      </c>
      <c r="O75" s="1025"/>
      <c r="P75" s="17" t="s">
        <v>58</v>
      </c>
      <c r="Q75" s="705"/>
      <c r="R75" s="6"/>
      <c r="S75" s="6"/>
      <c r="T75" s="6"/>
      <c r="U75" s="6"/>
      <c r="V75" s="6"/>
      <c r="W75" s="8"/>
      <c r="X75" s="8"/>
      <c r="Y75" s="43" t="s">
        <v>47</v>
      </c>
      <c r="Z75" s="468"/>
      <c r="AA75" s="468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3" s="5" customFormat="1" ht="26.25" x14ac:dyDescent="0.25">
      <c r="A76" s="8" t="s">
        <v>13</v>
      </c>
      <c r="B76" s="8" t="s">
        <v>31</v>
      </c>
      <c r="C76" s="43" t="s">
        <v>360</v>
      </c>
      <c r="D76" s="976">
        <v>1</v>
      </c>
      <c r="E76" s="25">
        <v>5</v>
      </c>
      <c r="F76" s="8">
        <f>E76*30</f>
        <v>150</v>
      </c>
      <c r="G76" s="8">
        <f>H76+I76+J76</f>
        <v>60</v>
      </c>
      <c r="H76" s="8">
        <v>30</v>
      </c>
      <c r="I76" s="8"/>
      <c r="J76" s="8">
        <v>30</v>
      </c>
      <c r="K76" s="8">
        <f>F76-G76</f>
        <v>90</v>
      </c>
      <c r="L76" s="7">
        <f t="shared" si="30"/>
        <v>4</v>
      </c>
      <c r="M76" s="8" t="s">
        <v>29</v>
      </c>
      <c r="N76" s="1025">
        <f>G76/F76*100</f>
        <v>40</v>
      </c>
      <c r="O76" s="1025"/>
      <c r="P76" s="17" t="s">
        <v>58</v>
      </c>
      <c r="Q76" s="705"/>
      <c r="R76" s="6"/>
      <c r="S76" s="6"/>
      <c r="T76" s="6"/>
      <c r="U76" s="6"/>
      <c r="V76" s="6"/>
      <c r="W76" s="8" t="s">
        <v>16</v>
      </c>
      <c r="X76" s="8" t="s">
        <v>14</v>
      </c>
      <c r="Y76" s="43" t="s">
        <v>41</v>
      </c>
      <c r="Z76" s="706">
        <f>SUMIFS(E$72:E$81,A$72:A$81,$A$116,B$72:B$81,$B$116)</f>
        <v>1</v>
      </c>
      <c r="AA76" s="707">
        <f>SUMIFS(D$72:D$81,A$72:A$81,$A$116,B$72:B$81,$B$116)</f>
        <v>2</v>
      </c>
      <c r="AB76" s="6"/>
      <c r="AC76" s="6"/>
    </row>
    <row r="77" spans="1:43" s="1078" customFormat="1" ht="26.25" x14ac:dyDescent="0.25">
      <c r="A77" s="8" t="s">
        <v>13</v>
      </c>
      <c r="B77" s="8" t="s">
        <v>14</v>
      </c>
      <c r="C77" s="43" t="s">
        <v>363</v>
      </c>
      <c r="D77" s="976">
        <v>1</v>
      </c>
      <c r="E77" s="25">
        <v>4</v>
      </c>
      <c r="F77" s="8">
        <f t="shared" ref="F77:F80" si="32">E77*30</f>
        <v>120</v>
      </c>
      <c r="G77" s="8">
        <f t="shared" ref="G77:G78" si="33">H77+I77+J77</f>
        <v>60</v>
      </c>
      <c r="H77" s="8">
        <v>15</v>
      </c>
      <c r="I77" s="8"/>
      <c r="J77" s="8">
        <v>45</v>
      </c>
      <c r="K77" s="8">
        <f t="shared" ref="K77:K80" si="34">F77-G77</f>
        <v>60</v>
      </c>
      <c r="L77" s="7">
        <f t="shared" si="30"/>
        <v>4</v>
      </c>
      <c r="M77" s="8" t="s">
        <v>18</v>
      </c>
      <c r="N77" s="1025">
        <f t="shared" ref="N77:N78" si="35">G77/F77*100</f>
        <v>50</v>
      </c>
      <c r="O77" s="1025"/>
      <c r="P77" s="17" t="s">
        <v>58</v>
      </c>
      <c r="Q77" s="705"/>
      <c r="R77" s="1076"/>
      <c r="S77" s="1076"/>
      <c r="T77" s="1076"/>
      <c r="U77" s="1076"/>
      <c r="V77" s="1076"/>
      <c r="W77" s="465" t="s">
        <v>16</v>
      </c>
      <c r="X77" s="465" t="s">
        <v>31</v>
      </c>
      <c r="Y77" s="1074" t="s">
        <v>42</v>
      </c>
      <c r="Z77" s="1077">
        <f>SUMIFS(E$72:E$81,A$72:A$81,$A$117,B$72:B$81,$B$117)</f>
        <v>2</v>
      </c>
      <c r="AA77" s="1077">
        <f>SUMIFS(D$72:D$81,A$72:A$81,$A$117,B$72:B$81,$B$117)</f>
        <v>1</v>
      </c>
      <c r="AB77" s="1076"/>
      <c r="AC77" s="1076"/>
    </row>
    <row r="78" spans="1:43" s="5" customFormat="1" x14ac:dyDescent="0.25">
      <c r="A78" s="8" t="s">
        <v>13</v>
      </c>
      <c r="B78" s="8" t="s">
        <v>14</v>
      </c>
      <c r="C78" s="43" t="s">
        <v>378</v>
      </c>
      <c r="D78" s="976"/>
      <c r="E78" s="25">
        <v>6</v>
      </c>
      <c r="F78" s="8">
        <f t="shared" si="32"/>
        <v>180</v>
      </c>
      <c r="G78" s="8">
        <f t="shared" si="33"/>
        <v>60</v>
      </c>
      <c r="H78" s="8">
        <v>30</v>
      </c>
      <c r="I78" s="8"/>
      <c r="J78" s="8">
        <v>30</v>
      </c>
      <c r="K78" s="8">
        <f t="shared" si="34"/>
        <v>120</v>
      </c>
      <c r="L78" s="7">
        <f t="shared" si="30"/>
        <v>4</v>
      </c>
      <c r="M78" s="8" t="s">
        <v>18</v>
      </c>
      <c r="N78" s="1025">
        <f t="shared" si="35"/>
        <v>33.333333333333329</v>
      </c>
      <c r="O78" s="1025"/>
      <c r="P78" s="17" t="s">
        <v>58</v>
      </c>
      <c r="Q78" s="705"/>
      <c r="R78" s="6"/>
      <c r="S78" s="6"/>
      <c r="T78" s="6"/>
      <c r="U78" s="6"/>
      <c r="V78" s="6"/>
      <c r="W78" s="8"/>
      <c r="X78" s="8"/>
      <c r="Y78" s="43" t="s">
        <v>48</v>
      </c>
      <c r="Z78" s="706"/>
      <c r="AA78" s="707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3" s="5" customFormat="1" x14ac:dyDescent="0.25">
      <c r="A79" s="8" t="s">
        <v>13</v>
      </c>
      <c r="B79" s="8" t="s">
        <v>14</v>
      </c>
      <c r="C79" s="43" t="s">
        <v>386</v>
      </c>
      <c r="D79" s="976"/>
      <c r="E79" s="25">
        <v>1</v>
      </c>
      <c r="F79" s="8">
        <f t="shared" si="32"/>
        <v>30</v>
      </c>
      <c r="G79" s="8"/>
      <c r="H79" s="8"/>
      <c r="I79" s="8"/>
      <c r="J79" s="8"/>
      <c r="K79" s="8">
        <f t="shared" si="34"/>
        <v>30</v>
      </c>
      <c r="L79" s="7"/>
      <c r="M79" s="8" t="s">
        <v>29</v>
      </c>
      <c r="N79" s="1025"/>
      <c r="O79" s="1025"/>
      <c r="P79" s="17" t="s">
        <v>58</v>
      </c>
      <c r="Q79" s="705"/>
      <c r="R79" s="6"/>
      <c r="S79" s="6"/>
      <c r="T79" s="6"/>
      <c r="U79" s="6"/>
      <c r="V79" s="6"/>
      <c r="W79" s="8" t="s">
        <v>13</v>
      </c>
      <c r="X79" s="8" t="s">
        <v>14</v>
      </c>
      <c r="Y79" s="43" t="s">
        <v>41</v>
      </c>
      <c r="Z79" s="706">
        <f>SUMIFS(E$72:E$81,A$72:A$81,$A$119,B$72:B$81,$B$119)</f>
        <v>16</v>
      </c>
      <c r="AA79" s="707">
        <f>SUMIFS(D$72:D$81,A$72:A$81,$A$119,B$72:B$81,$B$119)</f>
        <v>6.5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43" s="1078" customFormat="1" x14ac:dyDescent="0.25">
      <c r="A80" s="8" t="s">
        <v>13</v>
      </c>
      <c r="B80" s="8" t="s">
        <v>31</v>
      </c>
      <c r="C80" s="43" t="s">
        <v>370</v>
      </c>
      <c r="D80" s="976">
        <v>0</v>
      </c>
      <c r="E80" s="25">
        <v>6</v>
      </c>
      <c r="F80" s="8">
        <f t="shared" si="32"/>
        <v>180</v>
      </c>
      <c r="G80" s="8">
        <f t="shared" ref="G80" si="36">H80+I80+J80</f>
        <v>60</v>
      </c>
      <c r="H80" s="8">
        <v>30</v>
      </c>
      <c r="I80" s="8"/>
      <c r="J80" s="8">
        <v>30</v>
      </c>
      <c r="K80" s="8">
        <f t="shared" si="34"/>
        <v>120</v>
      </c>
      <c r="L80" s="7">
        <f t="shared" ref="L80" si="37">G80/15</f>
        <v>4</v>
      </c>
      <c r="M80" s="8" t="s">
        <v>18</v>
      </c>
      <c r="N80" s="1025">
        <f t="shared" ref="N80" si="38">G80/F80*100</f>
        <v>33.333333333333329</v>
      </c>
      <c r="O80" s="1025"/>
      <c r="P80" s="17" t="s">
        <v>58</v>
      </c>
      <c r="Q80" s="705"/>
      <c r="R80" s="1076"/>
      <c r="S80" s="1076"/>
      <c r="T80" s="1076"/>
      <c r="U80" s="1076"/>
      <c r="V80" s="1076"/>
      <c r="W80" s="465" t="s">
        <v>13</v>
      </c>
      <c r="X80" s="465" t="s">
        <v>31</v>
      </c>
      <c r="Y80" s="1074" t="s">
        <v>42</v>
      </c>
      <c r="Z80" s="1077">
        <f>SUMIFS(E$72:E$81,A$72:A$81,$A$120,B$72:B$81,$B$120)</f>
        <v>11</v>
      </c>
      <c r="AA80" s="468">
        <f>SUMIFS(D$72:D$81,A$72:A$81,$A$120,B$72:B$81,$B$120)</f>
        <v>1</v>
      </c>
      <c r="AB80" s="1076"/>
      <c r="AC80" s="1076"/>
      <c r="AD80" s="1076"/>
      <c r="AE80" s="1076"/>
      <c r="AF80" s="1076"/>
      <c r="AG80" s="1076"/>
      <c r="AH80" s="1076"/>
      <c r="AI80" s="1076"/>
      <c r="AJ80" s="1076"/>
      <c r="AK80" s="1076"/>
      <c r="AL80" s="1076"/>
      <c r="AM80" s="1076"/>
    </row>
    <row r="81" spans="1:43" s="5" customFormat="1" x14ac:dyDescent="0.25">
      <c r="A81" s="24"/>
      <c r="B81" s="24"/>
      <c r="C81" s="24"/>
      <c r="D81" s="24"/>
      <c r="E81" s="7"/>
      <c r="F81" s="8"/>
      <c r="G81" s="8"/>
      <c r="H81" s="8"/>
      <c r="I81" s="8"/>
      <c r="J81" s="8"/>
      <c r="K81" s="8"/>
      <c r="L81" s="7"/>
      <c r="M81" s="8"/>
      <c r="N81" s="7"/>
      <c r="O81" s="1111"/>
      <c r="P81" s="44"/>
      <c r="Q81" s="1079"/>
      <c r="R81" s="6">
        <v>3</v>
      </c>
      <c r="S81" s="6"/>
      <c r="T81" s="6"/>
      <c r="U81" s="6"/>
      <c r="V81" s="6"/>
      <c r="W81" s="6"/>
      <c r="X81" s="6"/>
      <c r="Y81" s="6"/>
      <c r="Z81" s="6">
        <f>SUM(Z76:Z80)</f>
        <v>30</v>
      </c>
      <c r="AA81" s="6">
        <f>SUM(AA76:AA80)</f>
        <v>10.5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3" x14ac:dyDescent="0.25">
      <c r="A82" s="8"/>
      <c r="B82" s="8"/>
      <c r="C82" s="43"/>
      <c r="D82" s="18"/>
      <c r="E82" s="7"/>
      <c r="F82" s="8"/>
      <c r="G82" s="8"/>
      <c r="H82" s="8"/>
      <c r="I82" s="8"/>
      <c r="J82" s="8"/>
      <c r="K82" s="8"/>
      <c r="L82" s="7"/>
      <c r="M82" s="8"/>
      <c r="N82" s="7"/>
      <c r="O82" s="1111"/>
      <c r="AO82" s="44"/>
      <c r="AP82" s="44"/>
      <c r="AQ82" s="44"/>
    </row>
    <row r="83" spans="1:43" x14ac:dyDescent="0.25">
      <c r="A83" s="8"/>
      <c r="B83" s="8"/>
      <c r="C83" s="43"/>
      <c r="D83" s="43"/>
      <c r="E83" s="7"/>
      <c r="F83" s="8"/>
      <c r="G83" s="8"/>
      <c r="H83" s="8"/>
      <c r="I83" s="8"/>
      <c r="J83" s="8"/>
      <c r="K83" s="8"/>
      <c r="L83" s="7"/>
      <c r="M83" s="8"/>
      <c r="N83" s="7"/>
      <c r="O83" s="1111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</row>
    <row r="84" spans="1:43" ht="15.75" thickBot="1" x14ac:dyDescent="0.3">
      <c r="A84" s="1062"/>
      <c r="B84" s="1063"/>
      <c r="C84" s="1064"/>
      <c r="D84" s="1065">
        <f>SUM(D72:D83)</f>
        <v>10.5</v>
      </c>
      <c r="E84" s="1066">
        <f>SUM(E72:E83)</f>
        <v>30</v>
      </c>
      <c r="F84" s="1067"/>
      <c r="G84" s="1067"/>
      <c r="H84" s="1067"/>
      <c r="I84" s="1067"/>
      <c r="J84" s="1067"/>
      <c r="K84" s="1067"/>
      <c r="L84" s="1068">
        <f>SUM(L73:L83)</f>
        <v>23.5</v>
      </c>
      <c r="M84" s="1067"/>
      <c r="N84" s="1069"/>
      <c r="O84" s="734"/>
      <c r="P84" s="705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</row>
    <row r="85" spans="1:43" x14ac:dyDescent="0.25">
      <c r="C85" s="2"/>
      <c r="D85" s="3"/>
      <c r="P85" s="705"/>
      <c r="S85" s="10">
        <v>80</v>
      </c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</row>
    <row r="86" spans="1:43" x14ac:dyDescent="0.25">
      <c r="C86" s="1" t="s">
        <v>70</v>
      </c>
      <c r="D86" s="44"/>
      <c r="P86" s="705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</row>
    <row r="87" spans="1:43" x14ac:dyDescent="0.25">
      <c r="C87" s="1922" t="s">
        <v>0</v>
      </c>
      <c r="D87" s="1926" t="s">
        <v>72</v>
      </c>
      <c r="E87" s="1925" t="s">
        <v>1</v>
      </c>
      <c r="F87" s="1927" t="s">
        <v>2</v>
      </c>
      <c r="G87" s="1927"/>
      <c r="H87" s="1927"/>
      <c r="I87" s="1927"/>
      <c r="J87" s="1927"/>
      <c r="K87" s="1928"/>
      <c r="L87" s="1925" t="s">
        <v>3</v>
      </c>
      <c r="M87" s="1925" t="s">
        <v>4</v>
      </c>
      <c r="N87" s="1925" t="s">
        <v>5</v>
      </c>
      <c r="O87" s="1110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</row>
    <row r="88" spans="1:43" x14ac:dyDescent="0.25">
      <c r="C88" s="1923"/>
      <c r="D88" s="1933"/>
      <c r="E88" s="1925"/>
      <c r="F88" s="1925" t="s">
        <v>6</v>
      </c>
      <c r="G88" s="1930" t="s">
        <v>7</v>
      </c>
      <c r="H88" s="1930"/>
      <c r="I88" s="1930"/>
      <c r="J88" s="1930"/>
      <c r="K88" s="1925" t="s">
        <v>25</v>
      </c>
      <c r="L88" s="1925"/>
      <c r="M88" s="1925"/>
      <c r="N88" s="1925"/>
      <c r="O88" s="1110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</row>
    <row r="89" spans="1:43" x14ac:dyDescent="0.25">
      <c r="C89" s="1923"/>
      <c r="D89" s="1933"/>
      <c r="E89" s="1925"/>
      <c r="F89" s="1928"/>
      <c r="G89" s="1925" t="s">
        <v>9</v>
      </c>
      <c r="H89" s="1927" t="s">
        <v>10</v>
      </c>
      <c r="I89" s="1928"/>
      <c r="J89" s="1928"/>
      <c r="K89" s="1928"/>
      <c r="L89" s="1925"/>
      <c r="M89" s="1925"/>
      <c r="N89" s="1925"/>
      <c r="O89" s="1110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</row>
    <row r="90" spans="1:43" x14ac:dyDescent="0.25">
      <c r="C90" s="1923"/>
      <c r="D90" s="1933"/>
      <c r="E90" s="1925"/>
      <c r="F90" s="1928"/>
      <c r="G90" s="1931"/>
      <c r="H90" s="1935" t="s">
        <v>26</v>
      </c>
      <c r="I90" s="1935" t="s">
        <v>27</v>
      </c>
      <c r="J90" s="1935" t="s">
        <v>28</v>
      </c>
      <c r="K90" s="1928"/>
      <c r="L90" s="1925"/>
      <c r="M90" s="1925"/>
      <c r="N90" s="1925"/>
      <c r="O90" s="1110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</row>
    <row r="91" spans="1:43" x14ac:dyDescent="0.25">
      <c r="C91" s="1923"/>
      <c r="D91" s="1933"/>
      <c r="E91" s="1925"/>
      <c r="F91" s="1928"/>
      <c r="G91" s="1931"/>
      <c r="H91" s="1935"/>
      <c r="I91" s="1935"/>
      <c r="J91" s="1935"/>
      <c r="K91" s="1928"/>
      <c r="L91" s="1925"/>
      <c r="M91" s="1925"/>
      <c r="N91" s="1925"/>
      <c r="O91" s="1110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</row>
    <row r="92" spans="1:43" x14ac:dyDescent="0.25">
      <c r="C92" s="1923"/>
      <c r="D92" s="1933"/>
      <c r="E92" s="1925"/>
      <c r="F92" s="1928"/>
      <c r="G92" s="1931"/>
      <c r="H92" s="1935"/>
      <c r="I92" s="1935"/>
      <c r="J92" s="1935"/>
      <c r="K92" s="1928"/>
      <c r="L92" s="1925"/>
      <c r="M92" s="1925"/>
      <c r="N92" s="1925"/>
      <c r="O92" s="1110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</row>
    <row r="93" spans="1:43" ht="15" customHeight="1" x14ac:dyDescent="0.25">
      <c r="C93" s="1924"/>
      <c r="D93" s="1934"/>
      <c r="E93" s="1925"/>
      <c r="F93" s="1928"/>
      <c r="G93" s="1931"/>
      <c r="H93" s="1935"/>
      <c r="I93" s="1935"/>
      <c r="J93" s="1935"/>
      <c r="K93" s="1928"/>
      <c r="L93" s="1925"/>
      <c r="M93" s="1925"/>
      <c r="N93" s="1925"/>
      <c r="O93" s="1110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</row>
    <row r="94" spans="1:43" x14ac:dyDescent="0.25">
      <c r="A94" s="42" t="s">
        <v>16</v>
      </c>
      <c r="B94" s="42" t="s">
        <v>31</v>
      </c>
      <c r="C94" s="43" t="s">
        <v>405</v>
      </c>
      <c r="D94" s="43"/>
      <c r="E94" s="7">
        <v>3</v>
      </c>
      <c r="F94" s="8">
        <f>E94*30</f>
        <v>90</v>
      </c>
      <c r="G94" s="8">
        <f>H94+I94+J94</f>
        <v>39</v>
      </c>
      <c r="H94" s="8"/>
      <c r="I94" s="8"/>
      <c r="J94" s="8">
        <v>39</v>
      </c>
      <c r="K94" s="8">
        <f>F94-G94</f>
        <v>51</v>
      </c>
      <c r="L94" s="7">
        <f>G94/13</f>
        <v>3</v>
      </c>
      <c r="M94" s="8" t="s">
        <v>29</v>
      </c>
      <c r="N94" s="7">
        <f>G94/F94*100</f>
        <v>43.333333333333336</v>
      </c>
      <c r="O94" s="1111"/>
      <c r="P94" s="44" t="s">
        <v>71</v>
      </c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</row>
    <row r="95" spans="1:43" x14ac:dyDescent="0.25">
      <c r="A95" s="8" t="s">
        <v>13</v>
      </c>
      <c r="B95" s="8" t="s">
        <v>31</v>
      </c>
      <c r="C95" s="43" t="s">
        <v>379</v>
      </c>
      <c r="D95" s="976">
        <v>1</v>
      </c>
      <c r="E95" s="25">
        <v>4</v>
      </c>
      <c r="F95" s="8">
        <f t="shared" ref="F95" si="39">E95*30</f>
        <v>120</v>
      </c>
      <c r="G95" s="8">
        <f t="shared" ref="G95" si="40">H95+I95+J95</f>
        <v>52</v>
      </c>
      <c r="H95" s="8">
        <v>26</v>
      </c>
      <c r="I95" s="8"/>
      <c r="J95" s="8">
        <v>26</v>
      </c>
      <c r="K95" s="8">
        <f t="shared" ref="K95" si="41">F95-G95</f>
        <v>68</v>
      </c>
      <c r="L95" s="7">
        <f>G95/13</f>
        <v>4</v>
      </c>
      <c r="M95" s="8" t="s">
        <v>29</v>
      </c>
      <c r="N95" s="1025">
        <f t="shared" ref="N95" si="42">G95/F95*100</f>
        <v>43.333333333333336</v>
      </c>
      <c r="O95" s="1025"/>
      <c r="P95" s="17" t="s">
        <v>58</v>
      </c>
      <c r="R95" s="10" t="s">
        <v>408</v>
      </c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</row>
    <row r="96" spans="1:43" hidden="1" x14ac:dyDescent="0.25">
      <c r="C96" s="31"/>
      <c r="D96" s="43"/>
      <c r="E96" s="25"/>
      <c r="F96" s="8"/>
      <c r="G96" s="8"/>
      <c r="H96" s="8"/>
      <c r="I96" s="8"/>
      <c r="J96" s="8"/>
      <c r="K96" s="8"/>
      <c r="L96" s="7">
        <f t="shared" ref="L96" si="43">G96/13</f>
        <v>0</v>
      </c>
      <c r="M96" s="8"/>
      <c r="N96" s="7"/>
      <c r="O96" s="1111"/>
      <c r="P96" s="44" t="s">
        <v>76</v>
      </c>
      <c r="Q96" s="705" t="s">
        <v>65</v>
      </c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</row>
    <row r="97" spans="1:43" x14ac:dyDescent="0.25">
      <c r="A97" s="8" t="s">
        <v>13</v>
      </c>
      <c r="B97" s="8" t="s">
        <v>31</v>
      </c>
      <c r="C97" s="31" t="s">
        <v>373</v>
      </c>
      <c r="D97" s="976">
        <v>1</v>
      </c>
      <c r="E97" s="25">
        <v>4</v>
      </c>
      <c r="F97" s="8">
        <f t="shared" ref="F97:F98" si="44">E97*30</f>
        <v>120</v>
      </c>
      <c r="G97" s="8">
        <f t="shared" ref="G97:G98" si="45">H97+I97+J97</f>
        <v>52</v>
      </c>
      <c r="H97" s="8">
        <v>26</v>
      </c>
      <c r="I97" s="8"/>
      <c r="J97" s="8">
        <v>26</v>
      </c>
      <c r="K97" s="8">
        <f t="shared" ref="K97:K98" si="46">F97-G97</f>
        <v>68</v>
      </c>
      <c r="L97" s="976">
        <f>G97/13</f>
        <v>4</v>
      </c>
      <c r="M97" s="8" t="s">
        <v>18</v>
      </c>
      <c r="N97" s="1025">
        <f>G97/F97*100</f>
        <v>43.333333333333336</v>
      </c>
      <c r="O97" s="1025"/>
      <c r="P97" s="17" t="s">
        <v>58</v>
      </c>
      <c r="W97" s="47"/>
      <c r="X97" s="47"/>
      <c r="Y97" s="47"/>
      <c r="Z97" s="47" t="s">
        <v>322</v>
      </c>
      <c r="AA97" s="47" t="s">
        <v>323</v>
      </c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</row>
    <row r="98" spans="1:43" ht="26.25" x14ac:dyDescent="0.25">
      <c r="A98" s="8" t="s">
        <v>13</v>
      </c>
      <c r="B98" s="8" t="s">
        <v>31</v>
      </c>
      <c r="C98" s="43" t="s">
        <v>382</v>
      </c>
      <c r="D98" s="976">
        <v>2</v>
      </c>
      <c r="E98" s="7">
        <v>3</v>
      </c>
      <c r="F98" s="8">
        <f t="shared" si="44"/>
        <v>90</v>
      </c>
      <c r="G98" s="8">
        <f t="shared" si="45"/>
        <v>39</v>
      </c>
      <c r="H98" s="8">
        <v>26</v>
      </c>
      <c r="I98" s="8"/>
      <c r="J98" s="8">
        <v>13</v>
      </c>
      <c r="K98" s="8">
        <f t="shared" si="46"/>
        <v>51</v>
      </c>
      <c r="L98" s="976">
        <f t="shared" ref="L98:L100" si="47">G98/13</f>
        <v>3</v>
      </c>
      <c r="M98" s="8" t="s">
        <v>18</v>
      </c>
      <c r="N98" s="1025">
        <f>G98/F98*100</f>
        <v>43.333333333333336</v>
      </c>
      <c r="O98" s="1025"/>
      <c r="P98" s="17" t="s">
        <v>58</v>
      </c>
      <c r="W98" s="8" t="s">
        <v>16</v>
      </c>
      <c r="X98" s="8" t="s">
        <v>14</v>
      </c>
      <c r="Y98" s="43" t="s">
        <v>41</v>
      </c>
      <c r="Z98" s="706">
        <f>SUMIFS(E$94:E$103,A$94:A$103,$A$116,B$94:B$103,$B$116)</f>
        <v>0</v>
      </c>
      <c r="AA98" s="707">
        <f>SUMIFS(D$94:D$103,A$94:A$103,$A$116,B$94:B$103,$B$116)</f>
        <v>0</v>
      </c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</row>
    <row r="99" spans="1:43" x14ac:dyDescent="0.25">
      <c r="A99" s="8" t="s">
        <v>13</v>
      </c>
      <c r="B99" s="8" t="s">
        <v>14</v>
      </c>
      <c r="C99" s="43" t="s">
        <v>385</v>
      </c>
      <c r="D99" s="976">
        <v>2</v>
      </c>
      <c r="E99" s="7">
        <v>3</v>
      </c>
      <c r="F99" s="8">
        <f>E99*30</f>
        <v>90</v>
      </c>
      <c r="G99" s="8">
        <f>H99+I99+J99</f>
        <v>52</v>
      </c>
      <c r="H99" s="8">
        <v>26</v>
      </c>
      <c r="I99" s="8"/>
      <c r="J99" s="8">
        <v>26</v>
      </c>
      <c r="K99" s="8">
        <f>F99-G99</f>
        <v>38</v>
      </c>
      <c r="L99" s="976">
        <f t="shared" si="47"/>
        <v>4</v>
      </c>
      <c r="M99" s="8" t="s">
        <v>18</v>
      </c>
      <c r="N99" s="1025">
        <f>G99/F99*100</f>
        <v>57.777777777777771</v>
      </c>
      <c r="O99" s="1025"/>
      <c r="P99" s="17" t="s">
        <v>58</v>
      </c>
      <c r="Q99" s="32"/>
      <c r="R99" s="32"/>
      <c r="S99" s="32"/>
      <c r="T99" s="32"/>
      <c r="U99" s="32"/>
      <c r="V99" s="32"/>
      <c r="W99" s="8" t="s">
        <v>16</v>
      </c>
      <c r="X99" s="8" t="s">
        <v>31</v>
      </c>
      <c r="Y99" s="43" t="s">
        <v>42</v>
      </c>
      <c r="Z99" s="706">
        <f>SUMIFS(E$94:E$103,A$94:A$103,$A$117,B$94:B$103,$B$117)</f>
        <v>3</v>
      </c>
      <c r="AA99" s="706">
        <f>SUMIFS(D$94:D$103,A$94:A$103,$A$117,B$94:B$103,$B$117)</f>
        <v>0</v>
      </c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44"/>
      <c r="AP99" s="44"/>
      <c r="AQ99" s="44"/>
    </row>
    <row r="100" spans="1:43" ht="26.25" x14ac:dyDescent="0.25">
      <c r="A100" s="8" t="s">
        <v>13</v>
      </c>
      <c r="B100" s="8" t="s">
        <v>14</v>
      </c>
      <c r="C100" s="43" t="s">
        <v>367</v>
      </c>
      <c r="D100" s="976"/>
      <c r="E100" s="25">
        <v>1</v>
      </c>
      <c r="F100" s="8">
        <f t="shared" ref="F100:F103" si="48">E100*30</f>
        <v>30</v>
      </c>
      <c r="G100" s="8"/>
      <c r="H100" s="8"/>
      <c r="I100" s="8"/>
      <c r="J100" s="8"/>
      <c r="K100" s="8">
        <f t="shared" ref="K100" si="49">F100-G100</f>
        <v>30</v>
      </c>
      <c r="L100" s="976">
        <f t="shared" si="47"/>
        <v>0</v>
      </c>
      <c r="M100" s="8" t="s">
        <v>29</v>
      </c>
      <c r="N100" s="1025">
        <f t="shared" ref="N100" si="50">G100/F100*100</f>
        <v>0</v>
      </c>
      <c r="O100" s="1025"/>
      <c r="P100" s="17" t="s">
        <v>58</v>
      </c>
      <c r="W100" s="8"/>
      <c r="X100" s="8"/>
      <c r="Y100" s="43" t="s">
        <v>48</v>
      </c>
      <c r="Z100" s="706"/>
      <c r="AA100" s="707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</row>
    <row r="101" spans="1:43" x14ac:dyDescent="0.25">
      <c r="A101" s="8" t="s">
        <v>13</v>
      </c>
      <c r="B101" s="8" t="s">
        <v>14</v>
      </c>
      <c r="C101" s="33" t="s">
        <v>45</v>
      </c>
      <c r="D101" s="976"/>
      <c r="E101" s="1036">
        <v>6</v>
      </c>
      <c r="F101" s="8">
        <f t="shared" si="48"/>
        <v>180</v>
      </c>
      <c r="G101" s="8">
        <f>H101+I101+J101</f>
        <v>0</v>
      </c>
      <c r="H101" s="8"/>
      <c r="I101" s="8"/>
      <c r="J101" s="8"/>
      <c r="K101" s="8">
        <f>F101-G101</f>
        <v>180</v>
      </c>
      <c r="L101" s="7">
        <f>G101/13</f>
        <v>0</v>
      </c>
      <c r="M101" s="8" t="s">
        <v>29</v>
      </c>
      <c r="N101" s="1025">
        <f>G101/F101*100</f>
        <v>0</v>
      </c>
      <c r="O101" s="1025"/>
      <c r="P101" s="17" t="s">
        <v>58</v>
      </c>
      <c r="W101" s="8" t="s">
        <v>13</v>
      </c>
      <c r="X101" s="8" t="s">
        <v>14</v>
      </c>
      <c r="Y101" s="43" t="s">
        <v>41</v>
      </c>
      <c r="Z101" s="706">
        <f>SUMIFS(E$94:E$103,A$94:A$103,$A$119,B$94:B$103,$B$119)</f>
        <v>16</v>
      </c>
      <c r="AA101" s="707">
        <f>SUMIFS(D$94:D$103,A$94:A$103,$A$119,B$94:B$103,$B$119)</f>
        <v>2</v>
      </c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</row>
    <row r="102" spans="1:43" x14ac:dyDescent="0.25">
      <c r="A102" s="42" t="s">
        <v>13</v>
      </c>
      <c r="B102" s="42" t="s">
        <v>14</v>
      </c>
      <c r="C102" s="43" t="s">
        <v>43</v>
      </c>
      <c r="D102" s="43"/>
      <c r="E102" s="7">
        <v>3</v>
      </c>
      <c r="F102" s="8">
        <f t="shared" si="48"/>
        <v>90</v>
      </c>
      <c r="G102" s="8">
        <f t="shared" ref="G102:G103" si="51">H102+I102+J102</f>
        <v>0</v>
      </c>
      <c r="H102" s="8"/>
      <c r="I102" s="8"/>
      <c r="J102" s="8"/>
      <c r="K102" s="8">
        <f t="shared" ref="K102:K103" si="52">F102-G102</f>
        <v>90</v>
      </c>
      <c r="L102" s="7">
        <f t="shared" ref="L102:L103" si="53">G102/13</f>
        <v>0</v>
      </c>
      <c r="M102" s="8"/>
      <c r="N102" s="7">
        <f t="shared" ref="N102:N103" si="54">G102/F102*100</f>
        <v>0</v>
      </c>
      <c r="O102" s="1111"/>
      <c r="P102" s="44" t="s">
        <v>76</v>
      </c>
      <c r="W102" s="8" t="s">
        <v>13</v>
      </c>
      <c r="X102" s="8" t="s">
        <v>31</v>
      </c>
      <c r="Y102" s="43" t="s">
        <v>42</v>
      </c>
      <c r="Z102" s="706">
        <f>SUMIFS(E$94:E$103,A$94:A$103,$A$120,B$94:B$103,$B$120)</f>
        <v>11</v>
      </c>
      <c r="AA102" s="707">
        <f>SUMIFS(D$94:D$103,A$94:A$103,$A$120,B$94:B$103,$B$120)</f>
        <v>4</v>
      </c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</row>
    <row r="103" spans="1:43" ht="15.75" thickBot="1" x14ac:dyDescent="0.3">
      <c r="A103" s="42" t="s">
        <v>13</v>
      </c>
      <c r="B103" s="42" t="s">
        <v>14</v>
      </c>
      <c r="C103" s="43" t="s">
        <v>40</v>
      </c>
      <c r="D103" s="15"/>
      <c r="E103" s="19">
        <v>3</v>
      </c>
      <c r="F103" s="20">
        <f t="shared" si="48"/>
        <v>90</v>
      </c>
      <c r="G103" s="20">
        <f t="shared" si="51"/>
        <v>0</v>
      </c>
      <c r="H103" s="20"/>
      <c r="I103" s="20"/>
      <c r="J103" s="20"/>
      <c r="K103" s="20">
        <f t="shared" si="52"/>
        <v>90</v>
      </c>
      <c r="L103" s="19">
        <f t="shared" si="53"/>
        <v>0</v>
      </c>
      <c r="M103" s="20"/>
      <c r="N103" s="19">
        <f t="shared" si="54"/>
        <v>0</v>
      </c>
      <c r="O103" s="1111"/>
      <c r="P103" s="44" t="s">
        <v>76</v>
      </c>
      <c r="W103" s="47"/>
      <c r="X103" s="47"/>
      <c r="Y103" s="47"/>
      <c r="Z103" s="706">
        <f>SUM(Z98:Z102)</f>
        <v>30</v>
      </c>
      <c r="AA103" s="706">
        <f>SUM(AA98:AA102)</f>
        <v>6</v>
      </c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</row>
    <row r="104" spans="1:43" ht="15.75" thickBot="1" x14ac:dyDescent="0.3">
      <c r="A104" s="21"/>
      <c r="B104" s="22"/>
      <c r="C104" s="43" t="s">
        <v>22</v>
      </c>
      <c r="D104" s="46">
        <f>SUM(D94:D103)</f>
        <v>6</v>
      </c>
      <c r="E104" s="45">
        <f>SUM(E94:E103)</f>
        <v>30</v>
      </c>
      <c r="F104" s="30"/>
      <c r="G104" s="30"/>
      <c r="H104" s="30"/>
      <c r="I104" s="30"/>
      <c r="J104" s="30"/>
      <c r="K104" s="30"/>
      <c r="L104" s="735">
        <f>SUM(L94:L103)</f>
        <v>18</v>
      </c>
      <c r="M104" s="30"/>
      <c r="N104" s="23"/>
      <c r="O104" s="734"/>
    </row>
    <row r="105" spans="1:43" x14ac:dyDescent="0.25">
      <c r="C105" s="1" t="s">
        <v>22</v>
      </c>
      <c r="D105" s="16">
        <f>D24+D61+D84+D104</f>
        <v>71.5</v>
      </c>
      <c r="E105" s="34">
        <f>E24+E61+E84+E104</f>
        <v>122</v>
      </c>
    </row>
    <row r="109" spans="1:43" x14ac:dyDescent="0.25">
      <c r="C109" s="2"/>
      <c r="D109" s="2"/>
      <c r="E109" s="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</row>
    <row r="110" spans="1:43" x14ac:dyDescent="0.25"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</row>
    <row r="111" spans="1:43" x14ac:dyDescent="0.25">
      <c r="C111" s="1" t="s">
        <v>22</v>
      </c>
      <c r="E111" s="35">
        <f>E112+E113</f>
        <v>120</v>
      </c>
      <c r="F111" s="35">
        <f>F112+F113</f>
        <v>3600</v>
      </c>
      <c r="G111" s="36">
        <f>F111/$F$111*100</f>
        <v>100</v>
      </c>
      <c r="H111" s="37"/>
      <c r="I111" s="38"/>
      <c r="J111" s="38"/>
      <c r="K111" s="38"/>
      <c r="L111" s="44" t="s">
        <v>66</v>
      </c>
      <c r="M111" s="44">
        <f t="shared" ref="M111:M119" ca="1" si="55">SUMIF($P$3:$P$108,L111,$E$3:$E$104)</f>
        <v>6</v>
      </c>
      <c r="P111" s="704">
        <f ca="1">M111/$E$111*100</f>
        <v>5</v>
      </c>
      <c r="R111" s="44"/>
      <c r="W111" s="47"/>
      <c r="X111" s="47"/>
      <c r="Y111" s="47"/>
      <c r="Z111" s="47" t="s">
        <v>322</v>
      </c>
      <c r="AA111" s="47" t="s">
        <v>323</v>
      </c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</row>
    <row r="112" spans="1:43" x14ac:dyDescent="0.25">
      <c r="B112" s="42" t="s">
        <v>14</v>
      </c>
      <c r="C112" s="1" t="s">
        <v>41</v>
      </c>
      <c r="E112" s="36">
        <f>SUMIF(B$11:B$104,B112,E$11:E$104)</f>
        <v>80</v>
      </c>
      <c r="F112" s="42">
        <f>E112*30</f>
        <v>2400</v>
      </c>
      <c r="G112" s="36">
        <f>F112/F$111*100</f>
        <v>66.666666666666657</v>
      </c>
      <c r="H112" s="42"/>
      <c r="J112" s="34"/>
      <c r="K112" s="34"/>
      <c r="L112" s="44" t="s">
        <v>55</v>
      </c>
      <c r="M112" s="44">
        <f t="shared" ca="1" si="55"/>
        <v>0</v>
      </c>
      <c r="P112" s="704">
        <f t="shared" ref="P112:P120" ca="1" si="56">M112/$E$111*100</f>
        <v>0</v>
      </c>
      <c r="R112" s="44"/>
      <c r="W112" s="8"/>
      <c r="X112" s="8"/>
      <c r="Y112" s="43" t="s">
        <v>47</v>
      </c>
      <c r="Z112" s="468"/>
      <c r="AA112" s="468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</row>
    <row r="113" spans="1:43" x14ac:dyDescent="0.25">
      <c r="B113" s="42" t="s">
        <v>31</v>
      </c>
      <c r="C113" s="1" t="s">
        <v>42</v>
      </c>
      <c r="E113" s="36">
        <f>SUMIF(B$11:B$104,B113,E$11:E$104)</f>
        <v>40</v>
      </c>
      <c r="F113" s="42">
        <f t="shared" ref="F113:F120" si="57">E113*30</f>
        <v>1200</v>
      </c>
      <c r="G113" s="36">
        <f>F113/F$111*100</f>
        <v>33.333333333333329</v>
      </c>
      <c r="H113" s="42"/>
      <c r="L113" s="44" t="s">
        <v>67</v>
      </c>
      <c r="M113" s="44">
        <f t="shared" ca="1" si="55"/>
        <v>5</v>
      </c>
      <c r="P113" s="704">
        <f t="shared" ca="1" si="56"/>
        <v>4.1666666666666661</v>
      </c>
      <c r="R113" s="44"/>
      <c r="W113" s="8" t="s">
        <v>16</v>
      </c>
      <c r="X113" s="8" t="s">
        <v>14</v>
      </c>
      <c r="Y113" s="43" t="s">
        <v>41</v>
      </c>
      <c r="Z113" s="706" t="e">
        <f>#REF!+#REF!+Z76+Z98</f>
        <v>#REF!</v>
      </c>
      <c r="AA113" s="706" t="e">
        <f>#REF!+#REF!+AA76+AA98</f>
        <v>#REF!</v>
      </c>
      <c r="AB113" s="10" t="e">
        <f>SUM(Z113:AA113)</f>
        <v>#REF!</v>
      </c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</row>
    <row r="114" spans="1:43" x14ac:dyDescent="0.25">
      <c r="E114" s="42"/>
      <c r="F114" s="42"/>
      <c r="G114" s="42"/>
      <c r="H114" s="42"/>
      <c r="L114" s="44" t="s">
        <v>71</v>
      </c>
      <c r="M114" s="44">
        <f t="shared" ca="1" si="55"/>
        <v>3</v>
      </c>
      <c r="P114" s="704">
        <f t="shared" ca="1" si="56"/>
        <v>2.5</v>
      </c>
      <c r="R114" s="44"/>
      <c r="W114" s="8" t="s">
        <v>16</v>
      </c>
      <c r="X114" s="8" t="s">
        <v>31</v>
      </c>
      <c r="Y114" s="43" t="s">
        <v>42</v>
      </c>
      <c r="Z114" s="706" t="e">
        <f>Z12+#REF!+Z77+Z99</f>
        <v>#REF!</v>
      </c>
      <c r="AA114" s="706" t="e">
        <f>AA12+#REF!+AA77+AA99</f>
        <v>#REF!</v>
      </c>
      <c r="AB114" s="10" t="e">
        <f t="shared" ref="AB114:AB118" si="58">SUM(Z114:AA114)</f>
        <v>#REF!</v>
      </c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</row>
    <row r="115" spans="1:43" x14ac:dyDescent="0.25">
      <c r="C115" s="1" t="s">
        <v>47</v>
      </c>
      <c r="E115" s="39">
        <f>E116+E117</f>
        <v>29</v>
      </c>
      <c r="F115" s="39">
        <f>F116+F117</f>
        <v>870</v>
      </c>
      <c r="G115" s="36">
        <f>F115/$F$115*100</f>
        <v>100</v>
      </c>
      <c r="H115" s="42"/>
      <c r="L115" s="44" t="s">
        <v>57</v>
      </c>
      <c r="M115" s="44">
        <f t="shared" ca="1" si="55"/>
        <v>3</v>
      </c>
      <c r="P115" s="704">
        <f t="shared" ca="1" si="56"/>
        <v>2.5</v>
      </c>
      <c r="R115" s="44"/>
      <c r="W115" s="8"/>
      <c r="X115" s="8"/>
      <c r="Y115" s="43" t="s">
        <v>48</v>
      </c>
      <c r="Z115" s="706"/>
      <c r="AA115" s="706"/>
      <c r="AB115" s="10">
        <f t="shared" si="58"/>
        <v>0</v>
      </c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</row>
    <row r="116" spans="1:43" x14ac:dyDescent="0.25">
      <c r="A116" s="42" t="s">
        <v>16</v>
      </c>
      <c r="B116" s="42" t="s">
        <v>14</v>
      </c>
      <c r="C116" s="1" t="s">
        <v>41</v>
      </c>
      <c r="E116" s="42">
        <f>SUMIFS(E$11:E$104,A$11:A$104,A116,B$11:B$104,B116)</f>
        <v>22</v>
      </c>
      <c r="F116" s="42">
        <f t="shared" si="57"/>
        <v>660</v>
      </c>
      <c r="G116" s="36">
        <f>F116/F$115*100</f>
        <v>75.862068965517238</v>
      </c>
      <c r="H116" s="42"/>
      <c r="L116" s="44" t="s">
        <v>56</v>
      </c>
      <c r="M116" s="44">
        <f t="shared" ca="1" si="55"/>
        <v>9</v>
      </c>
      <c r="P116" s="704">
        <f t="shared" ca="1" si="56"/>
        <v>7.5</v>
      </c>
      <c r="R116" s="44"/>
      <c r="W116" s="8" t="s">
        <v>13</v>
      </c>
      <c r="X116" s="8" t="s">
        <v>14</v>
      </c>
      <c r="Y116" s="43" t="s">
        <v>41</v>
      </c>
      <c r="Z116" s="706">
        <f>Z14+Z37+Z79+Z101</f>
        <v>58</v>
      </c>
      <c r="AA116" s="706">
        <f>AA14+AA37+AA79+AA101</f>
        <v>25.5</v>
      </c>
      <c r="AB116" s="10">
        <f t="shared" si="58"/>
        <v>83.5</v>
      </c>
      <c r="AC116" s="711">
        <f>Z116-E101-E102-E103</f>
        <v>46</v>
      </c>
      <c r="AD116" s="711" t="e">
        <f>AA116-D72-#REF!-#REF!</f>
        <v>#REF!</v>
      </c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</row>
    <row r="117" spans="1:43" x14ac:dyDescent="0.25">
      <c r="A117" s="42" t="s">
        <v>16</v>
      </c>
      <c r="B117" s="42" t="s">
        <v>31</v>
      </c>
      <c r="C117" s="1" t="s">
        <v>42</v>
      </c>
      <c r="E117" s="42">
        <f>SUMIFS(E$11:E$104,A$11:A$104,A117,B$11:B$104,B117)</f>
        <v>7</v>
      </c>
      <c r="F117" s="42">
        <f>E117*30</f>
        <v>210</v>
      </c>
      <c r="G117" s="36">
        <f>F117/F$115*100</f>
        <v>24.137931034482758</v>
      </c>
      <c r="H117" s="42"/>
      <c r="L117" s="44" t="s">
        <v>68</v>
      </c>
      <c r="M117" s="44">
        <f t="shared" ca="1" si="55"/>
        <v>0</v>
      </c>
      <c r="P117" s="704">
        <f t="shared" ca="1" si="56"/>
        <v>0</v>
      </c>
      <c r="W117" s="8" t="s">
        <v>13</v>
      </c>
      <c r="X117" s="8" t="s">
        <v>31</v>
      </c>
      <c r="Y117" s="43" t="s">
        <v>42</v>
      </c>
      <c r="Z117" s="706" t="e">
        <f>#REF!+Z38+Z80+Z102</f>
        <v>#REF!</v>
      </c>
      <c r="AA117" s="706" t="e">
        <f>#REF!+AA38+AA80+AA102</f>
        <v>#REF!</v>
      </c>
      <c r="AB117" s="10" t="e">
        <f t="shared" si="58"/>
        <v>#REF!</v>
      </c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</row>
    <row r="118" spans="1:43" x14ac:dyDescent="0.25">
      <c r="C118" s="1" t="s">
        <v>48</v>
      </c>
      <c r="E118" s="39">
        <f>E119+E120</f>
        <v>91</v>
      </c>
      <c r="F118" s="39">
        <f>F119+F120</f>
        <v>2730</v>
      </c>
      <c r="G118" s="39">
        <f>G119+G120</f>
        <v>100</v>
      </c>
      <c r="L118" s="44" t="s">
        <v>69</v>
      </c>
      <c r="M118" s="44">
        <f t="shared" ca="1" si="55"/>
        <v>1</v>
      </c>
      <c r="P118" s="704">
        <f t="shared" ca="1" si="56"/>
        <v>0.83333333333333337</v>
      </c>
      <c r="W118" s="47"/>
      <c r="X118" s="47"/>
      <c r="Y118" s="47"/>
      <c r="Z118" s="706" t="e">
        <f>SUM(Z113:Z117)</f>
        <v>#REF!</v>
      </c>
      <c r="AA118" s="706" t="e">
        <f>SUM(AA113:AA117)</f>
        <v>#REF!</v>
      </c>
      <c r="AB118" s="10" t="e">
        <f t="shared" si="58"/>
        <v>#REF!</v>
      </c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</row>
    <row r="119" spans="1:43" x14ac:dyDescent="0.25">
      <c r="A119" s="42" t="s">
        <v>13</v>
      </c>
      <c r="B119" s="42" t="s">
        <v>14</v>
      </c>
      <c r="C119" s="1" t="s">
        <v>41</v>
      </c>
      <c r="E119" s="42">
        <f>SUMIFS(E$11:E$104,A$11:A$104,A119,B$11:B$104,B119)</f>
        <v>58</v>
      </c>
      <c r="F119" s="42">
        <f t="shared" si="57"/>
        <v>1740</v>
      </c>
      <c r="G119" s="44">
        <f>F119/F$118*100</f>
        <v>63.73626373626373</v>
      </c>
      <c r="L119" s="44" t="s">
        <v>58</v>
      </c>
      <c r="M119" s="44">
        <f t="shared" ca="1" si="55"/>
        <v>76</v>
      </c>
      <c r="P119" s="704">
        <f t="shared" ca="1" si="56"/>
        <v>63.333333333333329</v>
      </c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</row>
    <row r="120" spans="1:43" x14ac:dyDescent="0.25">
      <c r="A120" s="42" t="s">
        <v>13</v>
      </c>
      <c r="B120" s="42" t="s">
        <v>31</v>
      </c>
      <c r="C120" s="1" t="s">
        <v>42</v>
      </c>
      <c r="E120" s="42">
        <f>SUMIFS(E$11:E$104,A$11:A$104,A120,B$11:B$104,B120)</f>
        <v>33</v>
      </c>
      <c r="F120" s="42">
        <f t="shared" si="57"/>
        <v>990</v>
      </c>
      <c r="G120" s="44">
        <f>F120/F$118*100</f>
        <v>36.263736263736263</v>
      </c>
      <c r="M120" s="44">
        <f ca="1">SUM(M111:M119)</f>
        <v>103</v>
      </c>
      <c r="P120" s="704">
        <f t="shared" ca="1" si="56"/>
        <v>85.833333333333329</v>
      </c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</row>
  </sheetData>
  <mergeCells count="81">
    <mergeCell ref="C46:N46"/>
    <mergeCell ref="O48:O54"/>
    <mergeCell ref="F49:F54"/>
    <mergeCell ref="G49:J49"/>
    <mergeCell ref="K49:K54"/>
    <mergeCell ref="G50:G54"/>
    <mergeCell ref="H50:J50"/>
    <mergeCell ref="H51:H54"/>
    <mergeCell ref="I51:I54"/>
    <mergeCell ref="J51:J54"/>
    <mergeCell ref="C48:C54"/>
    <mergeCell ref="D48:D54"/>
    <mergeCell ref="E48:E54"/>
    <mergeCell ref="F48:K48"/>
    <mergeCell ref="L48:L54"/>
    <mergeCell ref="M48:M54"/>
    <mergeCell ref="N48:N54"/>
    <mergeCell ref="O3:O9"/>
    <mergeCell ref="O27:O33"/>
    <mergeCell ref="C25:N25"/>
    <mergeCell ref="N87:N93"/>
    <mergeCell ref="F88:F93"/>
    <mergeCell ref="G88:J88"/>
    <mergeCell ref="K88:K93"/>
    <mergeCell ref="G89:G93"/>
    <mergeCell ref="H89:J89"/>
    <mergeCell ref="H90:H93"/>
    <mergeCell ref="I90:I93"/>
    <mergeCell ref="J90:J93"/>
    <mergeCell ref="C87:C93"/>
    <mergeCell ref="D87:D93"/>
    <mergeCell ref="E87:E93"/>
    <mergeCell ref="F87:K87"/>
    <mergeCell ref="L87:L93"/>
    <mergeCell ref="M87:M93"/>
    <mergeCell ref="N65:N71"/>
    <mergeCell ref="F66:F71"/>
    <mergeCell ref="G66:J66"/>
    <mergeCell ref="K66:K71"/>
    <mergeCell ref="G67:G71"/>
    <mergeCell ref="H67:J67"/>
    <mergeCell ref="H68:H71"/>
    <mergeCell ref="I68:I71"/>
    <mergeCell ref="J68:J71"/>
    <mergeCell ref="M65:M71"/>
    <mergeCell ref="C65:C71"/>
    <mergeCell ref="D65:D71"/>
    <mergeCell ref="E65:E71"/>
    <mergeCell ref="F65:K65"/>
    <mergeCell ref="L65:L71"/>
    <mergeCell ref="N27:N33"/>
    <mergeCell ref="F28:F33"/>
    <mergeCell ref="G28:J28"/>
    <mergeCell ref="K28:K33"/>
    <mergeCell ref="G29:G33"/>
    <mergeCell ref="H29:J29"/>
    <mergeCell ref="H30:H33"/>
    <mergeCell ref="I30:I33"/>
    <mergeCell ref="J30:J33"/>
    <mergeCell ref="M27:M33"/>
    <mergeCell ref="C27:C33"/>
    <mergeCell ref="D27:D33"/>
    <mergeCell ref="E27:E33"/>
    <mergeCell ref="F27:K27"/>
    <mergeCell ref="L27:L33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27" footer="0.19685039370078741"/>
  <pageSetup paperSize="9" scale="31" orientation="landscape" r:id="rId1"/>
  <rowBreaks count="2" manualBreakCount="2">
    <brk id="62" max="16383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план (2)</vt:lpstr>
      <vt:lpstr>заготовка</vt:lpstr>
      <vt:lpstr>Титул 071 уск ОАА</vt:lpstr>
      <vt:lpstr>план</vt:lpstr>
      <vt:lpstr>план (3)</vt:lpstr>
      <vt:lpstr>Семестровка уск</vt:lpstr>
      <vt:lpstr>до наказу</vt:lpstr>
      <vt:lpstr>Семестровка дисп</vt:lpstr>
      <vt:lpstr>'до наказу'!Область_печати</vt:lpstr>
      <vt:lpstr>план!Область_печати</vt:lpstr>
      <vt:lpstr>'план (2)'!Область_печати</vt:lpstr>
      <vt:lpstr>'план (3)'!Область_печати</vt:lpstr>
      <vt:lpstr>'Семестровка дисп'!Область_печати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2019-07-02T05:43:16Z</cp:lastPrinted>
  <dcterms:created xsi:type="dcterms:W3CDTF">2018-09-25T13:00:18Z</dcterms:created>
  <dcterms:modified xsi:type="dcterms:W3CDTF">2020-05-08T11:13:33Z</dcterms:modified>
</cp:coreProperties>
</file>