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15480" windowHeight="7755"/>
  </bookViews>
  <sheets>
    <sheet name="Титул 073" sheetId="2" r:id="rId1"/>
    <sheet name="План 073" sheetId="3" r:id="rId2"/>
    <sheet name="семестровка молодший бакалавр" sheetId="1" state="hidden" r:id="rId3"/>
  </sheets>
  <definedNames>
    <definedName name="_xlnm.Print_Area" localSheetId="1">'План 073'!$A$1:$X$103</definedName>
  </definedNames>
  <calcPr calcId="145621"/>
</workbook>
</file>

<file path=xl/calcChain.xml><?xml version="1.0" encoding="utf-8"?>
<calcChain xmlns="http://schemas.openxmlformats.org/spreadsheetml/2006/main">
  <c r="N25" i="3" l="1"/>
  <c r="W33" i="2"/>
  <c r="AG78" i="3" l="1"/>
  <c r="AD66" i="3" l="1"/>
  <c r="AF64" i="3"/>
  <c r="AF62" i="3"/>
  <c r="AF60" i="3"/>
  <c r="AF58" i="3"/>
  <c r="AF66" i="3" s="1"/>
  <c r="AE64" i="3"/>
  <c r="AE62" i="3"/>
  <c r="AE60" i="3"/>
  <c r="AE58" i="3"/>
  <c r="AE66" i="3" s="1"/>
  <c r="AA59" i="3" s="1"/>
  <c r="AE73" i="3" s="1"/>
  <c r="AC64" i="3"/>
  <c r="AC62" i="3"/>
  <c r="AC60" i="3"/>
  <c r="AC58" i="3"/>
  <c r="AC66" i="3" s="1"/>
  <c r="AB60" i="3"/>
  <c r="AB62" i="3"/>
  <c r="AB64" i="3"/>
  <c r="AB58" i="3"/>
  <c r="AB66" i="3" s="1"/>
  <c r="AD56" i="3"/>
  <c r="AF54" i="3"/>
  <c r="AF52" i="3"/>
  <c r="AF56" i="3" s="1"/>
  <c r="AE54" i="3"/>
  <c r="AE52" i="3"/>
  <c r="AE56" i="3" s="1"/>
  <c r="AA53" i="3" s="1"/>
  <c r="AD73" i="3" s="1"/>
  <c r="AC54" i="3"/>
  <c r="AC52" i="3"/>
  <c r="AC56" i="3" s="1"/>
  <c r="AB54" i="3"/>
  <c r="AB52" i="3"/>
  <c r="AB56" i="3" s="1"/>
  <c r="AA42" i="3"/>
  <c r="AC73" i="3" s="1"/>
  <c r="AA41" i="3"/>
  <c r="AC72" i="3" s="1"/>
  <c r="AD39" i="3"/>
  <c r="AD78" i="3" s="1"/>
  <c r="AF38" i="3"/>
  <c r="AF37" i="3"/>
  <c r="AF36" i="3"/>
  <c r="AF35" i="3"/>
  <c r="AF34" i="3"/>
  <c r="AF33" i="3"/>
  <c r="AF32" i="3"/>
  <c r="AF31" i="3"/>
  <c r="AF30" i="3"/>
  <c r="AF29" i="3"/>
  <c r="AF28" i="3"/>
  <c r="AF27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39" i="3" s="1"/>
  <c r="AC38" i="3"/>
  <c r="AC37" i="3"/>
  <c r="AC36" i="3"/>
  <c r="AC35" i="3"/>
  <c r="AC34" i="3"/>
  <c r="AC33" i="3"/>
  <c r="AC32" i="3"/>
  <c r="AC31" i="3"/>
  <c r="AC30" i="3"/>
  <c r="AC29" i="3"/>
  <c r="AC28" i="3"/>
  <c r="AC27" i="3"/>
  <c r="AB28" i="3"/>
  <c r="AB29" i="3"/>
  <c r="AB30" i="3"/>
  <c r="AB31" i="3"/>
  <c r="AB32" i="3"/>
  <c r="AB33" i="3"/>
  <c r="AB34" i="3"/>
  <c r="AB35" i="3"/>
  <c r="AB36" i="3"/>
  <c r="AB37" i="3"/>
  <c r="AB38" i="3"/>
  <c r="AB27" i="3"/>
  <c r="AB39" i="3" s="1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25" i="3" s="1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25" i="3" s="1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25" i="3" s="1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11" i="3"/>
  <c r="AB25" i="3" s="1"/>
  <c r="AA52" i="3" l="1"/>
  <c r="AH56" i="3"/>
  <c r="AB78" i="3"/>
  <c r="AA11" i="3"/>
  <c r="AH25" i="3"/>
  <c r="AE78" i="3"/>
  <c r="AA12" i="3"/>
  <c r="AA73" i="3" s="1"/>
  <c r="AH66" i="3"/>
  <c r="AA58" i="3"/>
  <c r="AE72" i="3" s="1"/>
  <c r="AC39" i="3"/>
  <c r="AC78" i="3" s="1"/>
  <c r="AF39" i="3"/>
  <c r="AA43" i="3"/>
  <c r="AA27" i="3"/>
  <c r="AB72" i="3" s="1"/>
  <c r="AF78" i="3"/>
  <c r="AH39" i="3"/>
  <c r="AA28" i="3"/>
  <c r="G66" i="3"/>
  <c r="N56" i="3"/>
  <c r="O56" i="3"/>
  <c r="P56" i="3"/>
  <c r="Q56" i="3"/>
  <c r="R56" i="3"/>
  <c r="S56" i="3"/>
  <c r="J56" i="3"/>
  <c r="K56" i="3"/>
  <c r="L56" i="3"/>
  <c r="G56" i="3"/>
  <c r="O25" i="3"/>
  <c r="P25" i="3"/>
  <c r="Q25" i="3"/>
  <c r="R25" i="3"/>
  <c r="S25" i="3"/>
  <c r="K25" i="3"/>
  <c r="T25" i="3"/>
  <c r="U25" i="3"/>
  <c r="V25" i="3"/>
  <c r="W25" i="3"/>
  <c r="X25" i="3"/>
  <c r="G11" i="3"/>
  <c r="G14" i="3"/>
  <c r="AA72" i="3" l="1"/>
  <c r="AF72" i="3" s="1"/>
  <c r="AA13" i="3"/>
  <c r="AD72" i="3"/>
  <c r="AA54" i="3"/>
  <c r="AB73" i="3"/>
  <c r="AF73" i="3" s="1"/>
  <c r="AA29" i="3"/>
  <c r="G25" i="3"/>
  <c r="I24" i="3"/>
  <c r="H24" i="3"/>
  <c r="M24" i="3" l="1"/>
  <c r="F69" i="1"/>
  <c r="E69" i="1"/>
  <c r="J69" i="1" s="1"/>
  <c r="E49" i="1"/>
  <c r="F49" i="1"/>
  <c r="J49" i="1" s="1"/>
  <c r="E50" i="1"/>
  <c r="F50" i="1"/>
  <c r="J50" i="1" s="1"/>
  <c r="E51" i="1"/>
  <c r="F51" i="1"/>
  <c r="E52" i="1"/>
  <c r="F52" i="1"/>
  <c r="J52" i="1"/>
  <c r="K52" i="1"/>
  <c r="M52" i="1"/>
  <c r="E53" i="1"/>
  <c r="F53" i="1"/>
  <c r="J53" i="1" s="1"/>
  <c r="E54" i="1"/>
  <c r="F54" i="1"/>
  <c r="J54" i="1" s="1"/>
  <c r="E55" i="1"/>
  <c r="F55" i="1"/>
  <c r="E56" i="1"/>
  <c r="F56" i="1"/>
  <c r="J56" i="1"/>
  <c r="K56" i="1"/>
  <c r="M56" i="1"/>
  <c r="D57" i="1"/>
  <c r="E57" i="1"/>
  <c r="G57" i="1"/>
  <c r="H57" i="1"/>
  <c r="I57" i="1"/>
  <c r="L57" i="1"/>
  <c r="D58" i="1"/>
  <c r="F35" i="1"/>
  <c r="E35" i="1"/>
  <c r="F15" i="1"/>
  <c r="E15" i="1"/>
  <c r="K54" i="1" l="1"/>
  <c r="K50" i="1"/>
  <c r="M69" i="1"/>
  <c r="K69" i="1"/>
  <c r="J55" i="1"/>
  <c r="M54" i="1"/>
  <c r="J51" i="1"/>
  <c r="M50" i="1"/>
  <c r="J57" i="1"/>
  <c r="F57" i="1"/>
  <c r="K55" i="1"/>
  <c r="K53" i="1"/>
  <c r="K51" i="1"/>
  <c r="K49" i="1"/>
  <c r="M55" i="1"/>
  <c r="M53" i="1"/>
  <c r="M51" i="1"/>
  <c r="M49" i="1"/>
  <c r="J15" i="1"/>
  <c r="J35" i="1"/>
  <c r="M15" i="1"/>
  <c r="M35" i="1"/>
  <c r="K35" i="1"/>
  <c r="K15" i="1"/>
  <c r="M57" i="1" l="1"/>
  <c r="K57" i="1"/>
  <c r="F74" i="1"/>
  <c r="K74" i="1" s="1"/>
  <c r="I62" i="3"/>
  <c r="H62" i="3"/>
  <c r="F16" i="1"/>
  <c r="K16" i="1" s="1"/>
  <c r="F17" i="1"/>
  <c r="K17" i="1" s="1"/>
  <c r="X69" i="3"/>
  <c r="W69" i="3"/>
  <c r="V69" i="3"/>
  <c r="U69" i="3"/>
  <c r="T69" i="3"/>
  <c r="X66" i="3"/>
  <c r="W66" i="3"/>
  <c r="V66" i="3"/>
  <c r="U66" i="3"/>
  <c r="T66" i="3"/>
  <c r="S66" i="3"/>
  <c r="R66" i="3"/>
  <c r="Q66" i="3"/>
  <c r="P66" i="3"/>
  <c r="O66" i="3"/>
  <c r="N66" i="3"/>
  <c r="L66" i="3"/>
  <c r="J66" i="3"/>
  <c r="I64" i="3"/>
  <c r="H64" i="3"/>
  <c r="I60" i="3"/>
  <c r="H60" i="3"/>
  <c r="I58" i="3"/>
  <c r="H58" i="3"/>
  <c r="K66" i="3"/>
  <c r="X56" i="3"/>
  <c r="W56" i="3"/>
  <c r="V56" i="3"/>
  <c r="U56" i="3"/>
  <c r="T56" i="3"/>
  <c r="I55" i="3"/>
  <c r="H55" i="3"/>
  <c r="I54" i="3"/>
  <c r="H54" i="3"/>
  <c r="I53" i="3"/>
  <c r="H53" i="3"/>
  <c r="I52" i="3"/>
  <c r="I56" i="3" s="1"/>
  <c r="H52" i="3"/>
  <c r="H56" i="3" s="1"/>
  <c r="S48" i="3"/>
  <c r="R48" i="3"/>
  <c r="Q48" i="3"/>
  <c r="P48" i="3"/>
  <c r="O48" i="3"/>
  <c r="N48" i="3"/>
  <c r="L48" i="3"/>
  <c r="K48" i="3"/>
  <c r="J48" i="3"/>
  <c r="G48" i="3"/>
  <c r="I47" i="3"/>
  <c r="I48" i="3" s="1"/>
  <c r="H47" i="3"/>
  <c r="S45" i="3"/>
  <c r="R45" i="3"/>
  <c r="Q45" i="3"/>
  <c r="P45" i="3"/>
  <c r="O45" i="3"/>
  <c r="N45" i="3"/>
  <c r="L45" i="3"/>
  <c r="K45" i="3"/>
  <c r="J45" i="3"/>
  <c r="G45" i="3"/>
  <c r="I42" i="3"/>
  <c r="H42" i="3"/>
  <c r="I41" i="3"/>
  <c r="H41" i="3"/>
  <c r="X39" i="3"/>
  <c r="W39" i="3"/>
  <c r="V39" i="3"/>
  <c r="U39" i="3"/>
  <c r="T39" i="3"/>
  <c r="S39" i="3"/>
  <c r="R39" i="3"/>
  <c r="Q39" i="3"/>
  <c r="P39" i="3"/>
  <c r="O39" i="3"/>
  <c r="N39" i="3"/>
  <c r="I38" i="3"/>
  <c r="H38" i="3"/>
  <c r="I37" i="3"/>
  <c r="H37" i="3"/>
  <c r="I36" i="3"/>
  <c r="H36" i="3"/>
  <c r="I35" i="3"/>
  <c r="H35" i="3"/>
  <c r="I34" i="3"/>
  <c r="H34" i="3"/>
  <c r="I33" i="3"/>
  <c r="H33" i="3"/>
  <c r="H32" i="3"/>
  <c r="M32" i="3" s="1"/>
  <c r="I31" i="3"/>
  <c r="H31" i="3"/>
  <c r="L30" i="3"/>
  <c r="L39" i="3" s="1"/>
  <c r="K30" i="3"/>
  <c r="K39" i="3" s="1"/>
  <c r="J30" i="3"/>
  <c r="J39" i="3" s="1"/>
  <c r="G30" i="3"/>
  <c r="G39" i="3" s="1"/>
  <c r="I28" i="3"/>
  <c r="H28" i="3"/>
  <c r="I27" i="3"/>
  <c r="H27" i="3"/>
  <c r="I23" i="3"/>
  <c r="H23" i="3"/>
  <c r="I22" i="3"/>
  <c r="H22" i="3"/>
  <c r="I21" i="3"/>
  <c r="H21" i="3"/>
  <c r="I29" i="3"/>
  <c r="H29" i="3"/>
  <c r="I20" i="3"/>
  <c r="H20" i="3"/>
  <c r="I19" i="3"/>
  <c r="H19" i="3"/>
  <c r="I18" i="3"/>
  <c r="H18" i="3"/>
  <c r="I17" i="3"/>
  <c r="H17" i="3"/>
  <c r="I16" i="3"/>
  <c r="H16" i="3"/>
  <c r="I15" i="3"/>
  <c r="H15" i="3"/>
  <c r="L14" i="3"/>
  <c r="J14" i="3"/>
  <c r="J25" i="3" s="1"/>
  <c r="I13" i="3"/>
  <c r="H13" i="3"/>
  <c r="I12" i="3"/>
  <c r="H12" i="3"/>
  <c r="L11" i="3"/>
  <c r="L25" i="3" l="1"/>
  <c r="J49" i="3"/>
  <c r="M52" i="3"/>
  <c r="M62" i="3"/>
  <c r="H45" i="3"/>
  <c r="M58" i="3"/>
  <c r="M38" i="3"/>
  <c r="M37" i="3"/>
  <c r="M36" i="3"/>
  <c r="Q67" i="3"/>
  <c r="X67" i="3"/>
  <c r="M55" i="3"/>
  <c r="M64" i="3"/>
  <c r="L67" i="3"/>
  <c r="T67" i="3"/>
  <c r="M12" i="3"/>
  <c r="H48" i="3"/>
  <c r="O67" i="3"/>
  <c r="S67" i="3"/>
  <c r="V67" i="3"/>
  <c r="M35" i="3"/>
  <c r="N49" i="3"/>
  <c r="R49" i="3"/>
  <c r="K67" i="3"/>
  <c r="G67" i="3"/>
  <c r="M60" i="3"/>
  <c r="J67" i="3"/>
  <c r="O49" i="3"/>
  <c r="M33" i="3"/>
  <c r="M54" i="3"/>
  <c r="Q49" i="3"/>
  <c r="M22" i="3"/>
  <c r="S49" i="3"/>
  <c r="N67" i="3"/>
  <c r="R67" i="3"/>
  <c r="U67" i="3"/>
  <c r="I45" i="3"/>
  <c r="P49" i="3"/>
  <c r="M41" i="3"/>
  <c r="M53" i="3"/>
  <c r="H66" i="3"/>
  <c r="M20" i="3"/>
  <c r="M21" i="3"/>
  <c r="M23" i="3"/>
  <c r="M27" i="3"/>
  <c r="K49" i="3"/>
  <c r="M42" i="3"/>
  <c r="I66" i="3"/>
  <c r="P67" i="3"/>
  <c r="W67" i="3"/>
  <c r="M13" i="3"/>
  <c r="I14" i="3"/>
  <c r="M17" i="3"/>
  <c r="M29" i="3"/>
  <c r="M34" i="3"/>
  <c r="I11" i="3"/>
  <c r="M16" i="3"/>
  <c r="M18" i="3"/>
  <c r="M19" i="3"/>
  <c r="M28" i="3"/>
  <c r="H11" i="3"/>
  <c r="H14" i="3"/>
  <c r="M15" i="3"/>
  <c r="I30" i="3"/>
  <c r="I39" i="3" s="1"/>
  <c r="M31" i="3"/>
  <c r="H30" i="3"/>
  <c r="H39" i="3" s="1"/>
  <c r="M47" i="3"/>
  <c r="M56" i="3" l="1"/>
  <c r="H25" i="3"/>
  <c r="I25" i="3"/>
  <c r="O68" i="3"/>
  <c r="O69" i="3" s="1"/>
  <c r="N68" i="3"/>
  <c r="N69" i="3" s="1"/>
  <c r="J68" i="3"/>
  <c r="G49" i="3"/>
  <c r="G68" i="3" s="1"/>
  <c r="Q75" i="3" s="1"/>
  <c r="L49" i="3"/>
  <c r="L68" i="3" s="1"/>
  <c r="R68" i="3"/>
  <c r="R69" i="3" s="1"/>
  <c r="S68" i="3"/>
  <c r="S69" i="3" s="1"/>
  <c r="Q68" i="3"/>
  <c r="Q69" i="3" s="1"/>
  <c r="P68" i="3"/>
  <c r="P69" i="3" s="1"/>
  <c r="M45" i="3"/>
  <c r="M14" i="3"/>
  <c r="I67" i="3"/>
  <c r="K68" i="3"/>
  <c r="M66" i="3"/>
  <c r="M48" i="3"/>
  <c r="M11" i="3"/>
  <c r="H67" i="3"/>
  <c r="M30" i="3"/>
  <c r="M39" i="3" s="1"/>
  <c r="M25" i="3" l="1"/>
  <c r="M67" i="3"/>
  <c r="Q74" i="3"/>
  <c r="T74" i="3" s="1"/>
  <c r="T49" i="3"/>
  <c r="M49" i="3"/>
  <c r="I49" i="3"/>
  <c r="I68" i="3" s="1"/>
  <c r="H49" i="3"/>
  <c r="H68" i="3" s="1"/>
  <c r="M68" i="3" l="1"/>
  <c r="E74" i="1"/>
  <c r="J74" i="1" l="1"/>
  <c r="M74" i="1"/>
  <c r="M81" i="1" l="1"/>
  <c r="M82" i="1"/>
  <c r="M83" i="1"/>
  <c r="M84" i="1"/>
  <c r="M80" i="1"/>
  <c r="D82" i="1"/>
  <c r="D81" i="1"/>
  <c r="D80" i="1" l="1"/>
  <c r="M85" i="1"/>
  <c r="O80" i="1" s="1"/>
  <c r="O83" i="1" l="1"/>
  <c r="O82" i="1"/>
  <c r="O81" i="1"/>
  <c r="O84" i="1"/>
  <c r="D36" i="1"/>
  <c r="E17" i="1"/>
  <c r="M17" i="1" s="1"/>
  <c r="C32" i="2"/>
  <c r="O85" i="1" l="1"/>
  <c r="J17" i="1"/>
  <c r="D89" i="1" l="1"/>
  <c r="E89" i="1" s="1"/>
  <c r="D88" i="1"/>
  <c r="E88" i="1" s="1"/>
  <c r="D86" i="1"/>
  <c r="E86" i="1" s="1"/>
  <c r="D85" i="1"/>
  <c r="E82" i="1"/>
  <c r="E81" i="1"/>
  <c r="L77" i="1"/>
  <c r="I77" i="1"/>
  <c r="H77" i="1"/>
  <c r="G77" i="1"/>
  <c r="D77" i="1"/>
  <c r="D78" i="1" s="1"/>
  <c r="F76" i="1"/>
  <c r="K76" i="1" s="1"/>
  <c r="E76" i="1"/>
  <c r="F75" i="1"/>
  <c r="K75" i="1" s="1"/>
  <c r="E75" i="1"/>
  <c r="F73" i="1"/>
  <c r="K73" i="1" s="1"/>
  <c r="E73" i="1"/>
  <c r="F72" i="1"/>
  <c r="K72" i="1" s="1"/>
  <c r="E72" i="1"/>
  <c r="F71" i="1"/>
  <c r="K71" i="1" s="1"/>
  <c r="E71" i="1"/>
  <c r="F70" i="1"/>
  <c r="K70" i="1" s="1"/>
  <c r="E70" i="1"/>
  <c r="I36" i="1"/>
  <c r="H36" i="1"/>
  <c r="G36" i="1"/>
  <c r="D37" i="1"/>
  <c r="F34" i="1"/>
  <c r="K34" i="1" s="1"/>
  <c r="E34" i="1"/>
  <c r="F33" i="1"/>
  <c r="E33" i="1"/>
  <c r="F32" i="1"/>
  <c r="K32" i="1" s="1"/>
  <c r="E32" i="1"/>
  <c r="F31" i="1"/>
  <c r="E31" i="1"/>
  <c r="F30" i="1"/>
  <c r="E30" i="1"/>
  <c r="F29" i="1"/>
  <c r="E29" i="1"/>
  <c r="F28" i="1"/>
  <c r="E28" i="1"/>
  <c r="I18" i="1"/>
  <c r="H18" i="1"/>
  <c r="G18" i="1"/>
  <c r="D18" i="1"/>
  <c r="E16" i="1"/>
  <c r="F14" i="1"/>
  <c r="K14" i="1" s="1"/>
  <c r="E14" i="1"/>
  <c r="F13" i="1"/>
  <c r="E13" i="1"/>
  <c r="F12" i="1"/>
  <c r="K12" i="1" s="1"/>
  <c r="E12" i="1"/>
  <c r="F11" i="1"/>
  <c r="K11" i="1" s="1"/>
  <c r="E11" i="1"/>
  <c r="F10" i="1"/>
  <c r="K10" i="1" s="1"/>
  <c r="E10" i="1"/>
  <c r="J28" i="1" l="1"/>
  <c r="J71" i="1"/>
  <c r="J72" i="1"/>
  <c r="J30" i="1"/>
  <c r="J34" i="1"/>
  <c r="J32" i="1"/>
  <c r="M13" i="1"/>
  <c r="K28" i="1"/>
  <c r="M31" i="1"/>
  <c r="J73" i="1"/>
  <c r="J76" i="1"/>
  <c r="J31" i="1"/>
  <c r="M71" i="1"/>
  <c r="J13" i="1"/>
  <c r="M73" i="1"/>
  <c r="M34" i="1"/>
  <c r="M28" i="1"/>
  <c r="M32" i="1"/>
  <c r="J16" i="1"/>
  <c r="M12" i="1"/>
  <c r="J12" i="1"/>
  <c r="M11" i="1"/>
  <c r="J11" i="1"/>
  <c r="E77" i="1"/>
  <c r="M76" i="1"/>
  <c r="F18" i="1"/>
  <c r="M10" i="1"/>
  <c r="K33" i="1"/>
  <c r="M33" i="1"/>
  <c r="E36" i="1"/>
  <c r="J33" i="1"/>
  <c r="M14" i="1"/>
  <c r="M16" i="1"/>
  <c r="K29" i="1"/>
  <c r="M29" i="1"/>
  <c r="M30" i="1"/>
  <c r="F36" i="1"/>
  <c r="E18" i="1"/>
  <c r="J14" i="1"/>
  <c r="J29" i="1"/>
  <c r="M70" i="1"/>
  <c r="J70" i="1"/>
  <c r="M75" i="1"/>
  <c r="J75" i="1"/>
  <c r="E80" i="1"/>
  <c r="E85" i="1"/>
  <c r="D84" i="1"/>
  <c r="E87" i="1"/>
  <c r="J10" i="1"/>
  <c r="M72" i="1"/>
  <c r="F77" i="1"/>
  <c r="D87" i="1"/>
  <c r="K36" i="1" l="1"/>
  <c r="F81" i="1"/>
  <c r="F87" i="1"/>
  <c r="K77" i="1"/>
  <c r="F89" i="1"/>
  <c r="J36" i="1"/>
  <c r="J77" i="1"/>
  <c r="J18" i="1"/>
  <c r="M77" i="1"/>
  <c r="F88" i="1"/>
  <c r="E84" i="1"/>
  <c r="K18" i="1"/>
  <c r="F80" i="1"/>
  <c r="F82" i="1"/>
  <c r="F85" i="1" l="1"/>
  <c r="F84" i="1"/>
  <c r="F86" i="1"/>
  <c r="C33" i="2" l="1"/>
  <c r="T36" i="2"/>
  <c r="N36" i="2"/>
  <c r="J36" i="2"/>
  <c r="G36" i="2"/>
  <c r="C36" i="2" l="1"/>
  <c r="W32" i="2"/>
  <c r="W36" i="2" s="1"/>
</calcChain>
</file>

<file path=xl/sharedStrings.xml><?xml version="1.0" encoding="utf-8"?>
<sst xmlns="http://schemas.openxmlformats.org/spreadsheetml/2006/main" count="540" uniqueCount="242">
  <si>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</si>
  <si>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</si>
  <si>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</si>
  <si>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</si>
  <si>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</si>
  <si>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</si>
  <si>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</si>
  <si>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</si>
  <si>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</si>
  <si>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</si>
  <si>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</si>
  <si>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</si>
  <si>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</si>
  <si>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</si>
  <si>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</si>
  <si>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</si>
  <si>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</si>
  <si>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</si>
  <si>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</si>
  <si>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</si>
  <si>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</si>
  <si>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</si>
  <si>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</si>
  <si>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</si>
  <si>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</si>
  <si>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</si>
  <si>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</si>
  <si>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</si>
  <si>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</si>
  <si>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</si>
  <si>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</si>
  <si>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Українська мова за професійним спрямуванням</t>
  </si>
  <si>
    <t>Фінанси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</si>
  <si>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</si>
  <si>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</si>
  <si>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</si>
  <si>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</si>
  <si>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</si>
  <si>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</si>
  <si>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</si>
  <si>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</si>
  <si>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</si>
  <si>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</si>
  <si>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</si>
  <si>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</si>
  <si>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</si>
  <si>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</si>
  <si>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</si>
  <si>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</si>
  <si>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</si>
  <si>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</si>
  <si>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</si>
  <si>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</si>
  <si>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</si>
  <si>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</si>
  <si>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</si>
  <si>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</si>
  <si>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</si>
  <si>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</si>
  <si>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</si>
  <si>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</si>
  <si>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</si>
  <si>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</si>
  <si>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</si>
  <si>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</si>
  <si>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</si>
  <si>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</si>
  <si>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t>"    "                  20    р.</t>
  </si>
  <si>
    <t>Ректор ________________________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</si>
  <si>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</si>
  <si>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</si>
  <si>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Екзаменаційна сесія та проміж. контроль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</si>
  <si>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</si>
  <si>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</si>
  <si>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</si>
  <si>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</si>
  <si>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</si>
  <si>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</si>
  <si>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</si>
  <si>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</si>
  <si>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</si>
  <si>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</si>
  <si>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</si>
  <si>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</si>
  <si>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</si>
  <si>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</si>
  <si>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</si>
  <si>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</si>
  <si>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</si>
  <si>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</si>
  <si>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</si>
  <si>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</si>
  <si>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</si>
  <si>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</si>
  <si>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3</t>
  </si>
  <si>
    <t>1.1.2</t>
  </si>
  <si>
    <t>1.1.2.1</t>
  </si>
  <si>
    <t>1.1.2.2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</si>
  <si>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</si>
  <si>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</si>
  <si>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</si>
  <si>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</si>
  <si>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</si>
  <si>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</si>
  <si>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</si>
  <si>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</si>
  <si>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</si>
  <si>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</si>
  <si>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</si>
  <si>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</si>
  <si>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</si>
  <si>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2.1.4</t>
  </si>
  <si>
    <t>2.2.3</t>
  </si>
  <si>
    <t>2.2.4</t>
  </si>
  <si>
    <t>2.2.8</t>
  </si>
  <si>
    <t>3.1</t>
  </si>
  <si>
    <t>3.2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</si>
  <si>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</si>
  <si>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</si>
  <si>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</si>
  <si>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</si>
  <si>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</si>
  <si>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</si>
  <si>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</si>
  <si>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</si>
  <si>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</si>
  <si>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1.2.3</t>
  </si>
  <si>
    <t>1.2.6</t>
  </si>
  <si>
    <t>1.2.7</t>
  </si>
  <si>
    <t>1.2.8</t>
  </si>
  <si>
    <t>4д</t>
  </si>
  <si>
    <t>2д</t>
  </si>
  <si>
    <t>1д</t>
  </si>
  <si>
    <t>Іноземна мова за професійним спрямуванням (розділ 2)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</si>
  <si>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</si>
  <si>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</si>
  <si>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</si>
  <si>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</si>
  <si>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</si>
  <si>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</si>
  <si>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</si>
  <si>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</si>
  <si>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</si>
  <si>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</si>
  <si>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</si>
  <si>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Загальний цикл</t>
  </si>
  <si>
    <t>Професійний цикл</t>
  </si>
  <si>
    <t>2.2.  Цикл професійної підготовки</t>
  </si>
  <si>
    <t>1 семестр 15 тижнів</t>
  </si>
  <si>
    <t>3 семестр 15 тижнів</t>
  </si>
  <si>
    <t>3д</t>
  </si>
  <si>
    <t>Зав. кафедри</t>
  </si>
  <si>
    <t>Професійна етика</t>
  </si>
  <si>
    <t>Історія України та української культури</t>
  </si>
  <si>
    <t>Навчальна пратика "Вступ до фаху"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</si>
  <si>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</si>
  <si>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</si>
  <si>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</si>
  <si>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</si>
  <si>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</si>
  <si>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</si>
  <si>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</si>
  <si>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</si>
  <si>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</si>
  <si>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</si>
  <si>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2а</t>
  </si>
  <si>
    <t>2б</t>
  </si>
  <si>
    <t>4а</t>
  </si>
  <si>
    <t>4б</t>
  </si>
  <si>
    <t>1</t>
  </si>
  <si>
    <t>1.1.4</t>
  </si>
  <si>
    <t>1.2.12.1</t>
  </si>
  <si>
    <t>1.2.14</t>
  </si>
  <si>
    <t>1.2.16</t>
  </si>
  <si>
    <t>2.2.9</t>
  </si>
  <si>
    <t>Працевлаштування та ділова кар'єра</t>
  </si>
  <si>
    <t>І.П. Фоміченко</t>
  </si>
  <si>
    <t>Економічний аналіз</t>
  </si>
  <si>
    <t>№ з/п</t>
  </si>
  <si>
    <t>1.2.6.1</t>
  </si>
  <si>
    <t>1.2.6.2</t>
  </si>
  <si>
    <t>Теорія організації</t>
  </si>
  <si>
    <t>Основи економіки підприємтсва</t>
  </si>
  <si>
    <t xml:space="preserve">Економіко-математичні методи </t>
  </si>
  <si>
    <t xml:space="preserve">Фінанси </t>
  </si>
  <si>
    <t>Основи маркетингу</t>
  </si>
  <si>
    <t>Основи менеджменту</t>
  </si>
  <si>
    <t>4 семестр 13 тижнів</t>
  </si>
  <si>
    <t>Організація виробництва</t>
  </si>
  <si>
    <t>Управлінські рішення</t>
  </si>
  <si>
    <t>Організація праці менеджера</t>
  </si>
  <si>
    <t>Виробнича практика</t>
  </si>
  <si>
    <t>Працевлаштування та ділова кар'єра / Психологія</t>
  </si>
  <si>
    <t>МОЛОДШИЙ БАКАЛАВР МЕНЕДЖМЕНТ (1рік 10 місясів)</t>
  </si>
  <si>
    <t>Срок навчання - 1 рік 10 місяців</t>
  </si>
  <si>
    <t>Кваліфікація:  молодший бакалавр  з менеджменту</t>
  </si>
  <si>
    <t>Історія України  та української культури</t>
  </si>
  <si>
    <t>Правознавство</t>
  </si>
  <si>
    <t>Теорія організацій</t>
  </si>
  <si>
    <t>Курсова робота "Основи менеджменту"</t>
  </si>
  <si>
    <t>Політична економія</t>
  </si>
  <si>
    <t>Управлінський аналіз / Економічний аналіз</t>
  </si>
  <si>
    <t>Тренінг з оргагізації командної роботи / Тренінг з  арт-терапії</t>
  </si>
  <si>
    <t>Іноземна мова / Професійна етика</t>
  </si>
  <si>
    <t>Іноземна мова  / Ділова риторика</t>
  </si>
  <si>
    <t xml:space="preserve">Діловодство/  АРМ менеджмера  </t>
  </si>
  <si>
    <t>Інформаційні технології в управвлінні</t>
  </si>
  <si>
    <t xml:space="preserve">Політична економія </t>
  </si>
  <si>
    <t>Основи економіки підприємства</t>
  </si>
  <si>
    <t>Ділова риторіка</t>
  </si>
  <si>
    <t>Управлінський аналіз</t>
  </si>
  <si>
    <t>1.4 Атестація</t>
  </si>
  <si>
    <t xml:space="preserve"> Тренінг з  арт-терапії</t>
  </si>
  <si>
    <t>4</t>
  </si>
  <si>
    <t>Психологія</t>
  </si>
  <si>
    <t xml:space="preserve">  АРМ менеджмера  </t>
  </si>
  <si>
    <t>Діловодство</t>
  </si>
  <si>
    <t>Філософія або основи філ знань?</t>
  </si>
  <si>
    <t>1.1.9</t>
  </si>
  <si>
    <t>п</t>
  </si>
  <si>
    <t>.</t>
  </si>
  <si>
    <t>цикл 1.1</t>
  </si>
  <si>
    <t>цикл 1.2</t>
  </si>
  <si>
    <t>цикл 1.3
+1.4</t>
  </si>
  <si>
    <t>цикл 2.1</t>
  </si>
  <si>
    <t>цикл 2.2</t>
  </si>
  <si>
    <t>Інформаційні технології в управлінні</t>
  </si>
  <si>
    <t xml:space="preserve">Тренінг з організації командної роботи </t>
  </si>
  <si>
    <r>
      <t xml:space="preserve">підготовки: </t>
    </r>
    <r>
      <rPr>
        <b/>
        <sz val="20"/>
        <rFont val="Times New Roman"/>
        <family val="1"/>
        <charset val="204"/>
      </rPr>
      <t>молодшого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бакалавра</t>
    </r>
  </si>
  <si>
    <t>І . ГРАФІК ОСВІТНЬОГО ПРОЦЕСУ</t>
  </si>
  <si>
    <t>Атестація (комплексний кваліфікаційний екзамен зі спеціальності)</t>
  </si>
  <si>
    <t>Комплексний кваліфікаційний екзамен зі спеціальності</t>
  </si>
  <si>
    <t>№</t>
  </si>
  <si>
    <t>IV.  АТЕСТАЦІЯ</t>
  </si>
  <si>
    <t>Форма  атестації (екзамен, дипломний проект (робота))</t>
  </si>
  <si>
    <t xml:space="preserve">Виробнича </t>
  </si>
  <si>
    <t>Атест.</t>
  </si>
  <si>
    <t>Гарант освітньої програми</t>
  </si>
  <si>
    <t>Кількість аудиторних годин за семестрами</t>
  </si>
  <si>
    <t>кількість тижнів у семестрі</t>
  </si>
  <si>
    <t xml:space="preserve">V. План освітнього процесу                               </t>
  </si>
  <si>
    <t xml:space="preserve">Позначення: Т – теоретичне навчання; С – екзаменаційна сесія;  П – практика; К – канікули;  А –  атестація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</si>
</sst>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.0\ _₽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</cellStyleXfs>
  <cellXfs count="6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3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" fontId="11" fillId="2" borderId="58" xfId="3" applyNumberFormat="1" applyFont="1" applyFill="1" applyBorder="1" applyAlignment="1">
      <alignment horizontal="center" vertical="center" wrapText="1"/>
    </xf>
    <xf numFmtId="1" fontId="11" fillId="2" borderId="67" xfId="3" applyNumberFormat="1" applyFont="1" applyFill="1" applyBorder="1" applyAlignment="1">
      <alignment horizontal="center" vertical="center" wrapText="1"/>
    </xf>
    <xf numFmtId="172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7" fillId="2" borderId="19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>
      <alignment horizontal="center" vertical="center" wrapText="1"/>
    </xf>
    <xf numFmtId="166" fontId="2" fillId="4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7" fontId="3" fillId="0" borderId="1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1" fontId="11" fillId="2" borderId="25" xfId="3" applyNumberFormat="1" applyFont="1" applyFill="1" applyBorder="1" applyAlignment="1">
      <alignment horizontal="center" vertical="center" wrapText="1"/>
    </xf>
    <xf numFmtId="1" fontId="11" fillId="2" borderId="78" xfId="3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wrapText="1"/>
    </xf>
    <xf numFmtId="165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0" xfId="0" applyFill="1"/>
    <xf numFmtId="169" fontId="27" fillId="5" borderId="0" xfId="3" applyNumberFormat="1" applyFont="1" applyFill="1" applyBorder="1" applyAlignment="1" applyProtection="1">
      <alignment vertical="center"/>
    </xf>
    <xf numFmtId="169" fontId="29" fillId="5" borderId="0" xfId="3" applyNumberFormat="1" applyFont="1" applyFill="1" applyBorder="1" applyAlignment="1" applyProtection="1">
      <alignment vertical="center"/>
    </xf>
    <xf numFmtId="169" fontId="11" fillId="5" borderId="0" xfId="3" applyNumberFormat="1" applyFont="1" applyFill="1" applyBorder="1" applyAlignment="1" applyProtection="1">
      <alignment vertical="center"/>
    </xf>
    <xf numFmtId="0" fontId="11" fillId="0" borderId="67" xfId="3" applyFont="1" applyFill="1" applyBorder="1" applyAlignment="1">
      <alignment horizontal="center" vertical="center" wrapText="1"/>
    </xf>
    <xf numFmtId="166" fontId="28" fillId="0" borderId="67" xfId="3" applyNumberFormat="1" applyFont="1" applyFill="1" applyBorder="1" applyAlignment="1">
      <alignment horizontal="center" vertical="center" wrapText="1"/>
    </xf>
    <xf numFmtId="169" fontId="7" fillId="5" borderId="0" xfId="3" applyNumberFormat="1" applyFont="1" applyFill="1" applyBorder="1" applyAlignment="1" applyProtection="1">
      <alignment vertical="center"/>
    </xf>
    <xf numFmtId="0" fontId="39" fillId="5" borderId="0" xfId="0" applyFont="1" applyFill="1" applyAlignment="1">
      <alignment horizontal="center" vertical="center"/>
    </xf>
    <xf numFmtId="0" fontId="39" fillId="5" borderId="1" xfId="0" applyFont="1" applyFill="1" applyBorder="1" applyAlignment="1">
      <alignment horizontal="left" wrapText="1"/>
    </xf>
    <xf numFmtId="166" fontId="39" fillId="5" borderId="1" xfId="0" applyNumberFormat="1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5" borderId="0" xfId="0" applyFont="1" applyFill="1"/>
    <xf numFmtId="0" fontId="38" fillId="5" borderId="0" xfId="0" applyFont="1" applyFill="1"/>
    <xf numFmtId="0" fontId="37" fillId="5" borderId="0" xfId="0" applyFont="1" applyFill="1"/>
    <xf numFmtId="0" fontId="2" fillId="2" borderId="1" xfId="3" applyNumberFormat="1" applyFont="1" applyFill="1" applyBorder="1" applyAlignment="1" applyProtection="1">
      <alignment horizontal="center" vertical="center"/>
    </xf>
    <xf numFmtId="169" fontId="7" fillId="0" borderId="1" xfId="3" applyNumberFormat="1" applyFont="1" applyFill="1" applyBorder="1" applyAlignment="1" applyProtection="1">
      <alignment vertical="center"/>
    </xf>
    <xf numFmtId="169" fontId="27" fillId="0" borderId="1" xfId="3" applyNumberFormat="1" applyFont="1" applyFill="1" applyBorder="1" applyAlignment="1" applyProtection="1">
      <alignment vertical="center"/>
    </xf>
    <xf numFmtId="169" fontId="27" fillId="5" borderId="1" xfId="3" applyNumberFormat="1" applyFont="1" applyFill="1" applyBorder="1" applyAlignment="1" applyProtection="1">
      <alignment vertical="center"/>
    </xf>
    <xf numFmtId="169" fontId="29" fillId="5" borderId="1" xfId="3" applyNumberFormat="1" applyFont="1" applyFill="1" applyBorder="1" applyAlignment="1" applyProtection="1">
      <alignment vertical="center"/>
    </xf>
    <xf numFmtId="169" fontId="11" fillId="5" borderId="1" xfId="3" applyNumberFormat="1" applyFont="1" applyFill="1" applyBorder="1" applyAlignment="1" applyProtection="1">
      <alignment vertical="center"/>
    </xf>
    <xf numFmtId="169" fontId="29" fillId="0" borderId="1" xfId="3" applyNumberFormat="1" applyFont="1" applyFill="1" applyBorder="1" applyAlignment="1" applyProtection="1">
      <alignment vertical="center"/>
    </xf>
    <xf numFmtId="169" fontId="7" fillId="5" borderId="1" xfId="3" applyNumberFormat="1" applyFont="1" applyFill="1" applyBorder="1" applyAlignment="1" applyProtection="1">
      <alignment vertical="center"/>
    </xf>
    <xf numFmtId="169" fontId="40" fillId="0" borderId="1" xfId="3" applyNumberFormat="1" applyFont="1" applyFill="1" applyBorder="1" applyAlignment="1" applyProtection="1">
      <alignment vertical="center"/>
    </xf>
    <xf numFmtId="165" fontId="7" fillId="0" borderId="1" xfId="3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9" fontId="27" fillId="6" borderId="0" xfId="3" applyNumberFormat="1" applyFont="1" applyFill="1" applyBorder="1" applyAlignment="1" applyProtection="1">
      <alignment vertical="center"/>
    </xf>
    <xf numFmtId="165" fontId="27" fillId="0" borderId="0" xfId="3" applyNumberFormat="1" applyFont="1" applyFill="1" applyBorder="1" applyAlignment="1" applyProtection="1">
      <alignment vertical="center"/>
    </xf>
    <xf numFmtId="165" fontId="27" fillId="5" borderId="0" xfId="3" applyNumberFormat="1" applyFont="1" applyFill="1" applyBorder="1" applyAlignment="1" applyProtection="1">
      <alignment vertical="center"/>
    </xf>
    <xf numFmtId="165" fontId="29" fillId="0" borderId="1" xfId="3" applyNumberFormat="1" applyFont="1" applyFill="1" applyBorder="1" applyAlignment="1" applyProtection="1">
      <alignment vertical="center"/>
    </xf>
    <xf numFmtId="173" fontId="29" fillId="0" borderId="1" xfId="3" applyNumberFormat="1" applyFont="1" applyFill="1" applyBorder="1" applyAlignment="1" applyProtection="1">
      <alignment vertical="center"/>
    </xf>
    <xf numFmtId="173" fontId="29" fillId="0" borderId="0" xfId="3" applyNumberFormat="1" applyFont="1" applyFill="1" applyBorder="1" applyAlignment="1" applyProtection="1">
      <alignment vertical="center"/>
    </xf>
    <xf numFmtId="165" fontId="7" fillId="5" borderId="0" xfId="3" applyNumberFormat="1" applyFont="1" applyFill="1" applyBorder="1" applyAlignment="1" applyProtection="1">
      <alignment vertical="center"/>
    </xf>
    <xf numFmtId="165" fontId="29" fillId="0" borderId="0" xfId="3" applyNumberFormat="1" applyFont="1" applyFill="1" applyBorder="1" applyAlignment="1" applyProtection="1">
      <alignment vertical="center"/>
    </xf>
    <xf numFmtId="169" fontId="2" fillId="0" borderId="1" xfId="3" applyNumberFormat="1" applyFont="1" applyFill="1" applyBorder="1" applyAlignment="1" applyProtection="1">
      <alignment vertical="center" wrapText="1"/>
    </xf>
    <xf numFmtId="169" fontId="2" fillId="0" borderId="1" xfId="3" applyNumberFormat="1" applyFont="1" applyFill="1" applyBorder="1" applyAlignment="1" applyProtection="1">
      <alignment vertical="center"/>
    </xf>
    <xf numFmtId="165" fontId="41" fillId="0" borderId="1" xfId="3" applyNumberFormat="1" applyFont="1" applyFill="1" applyBorder="1" applyAlignment="1" applyProtection="1">
      <alignment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4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2" applyFont="1" applyFill="1"/>
    <xf numFmtId="0" fontId="10" fillId="0" borderId="0" xfId="2" applyFont="1" applyFill="1"/>
    <xf numFmtId="0" fontId="14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0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7" xfId="3" applyNumberFormat="1" applyFont="1" applyFill="1" applyBorder="1" applyAlignment="1" applyProtection="1">
      <alignment horizontal="center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59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69" fontId="11" fillId="0" borderId="18" xfId="3" applyNumberFormat="1" applyFont="1" applyFill="1" applyBorder="1" applyAlignment="1" applyProtection="1">
      <alignment horizontal="center" vertical="center" wrapText="1"/>
    </xf>
    <xf numFmtId="166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8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0" xfId="3" applyNumberFormat="1" applyFont="1" applyFill="1" applyBorder="1" applyAlignment="1">
      <alignment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 wrapText="1"/>
    </xf>
    <xf numFmtId="166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vertical="center" wrapText="1"/>
    </xf>
    <xf numFmtId="0" fontId="11" fillId="0" borderId="4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1" fillId="0" borderId="27" xfId="0" applyNumberFormat="1" applyFont="1" applyFill="1" applyBorder="1" applyAlignment="1" applyProtection="1">
      <alignment horizontal="center" vertical="center" wrapText="1"/>
    </xf>
    <xf numFmtId="166" fontId="11" fillId="0" borderId="69" xfId="3" applyNumberFormat="1" applyFont="1" applyFill="1" applyBorder="1" applyAlignment="1" applyProtection="1">
      <alignment horizontal="center" vertical="center"/>
    </xf>
    <xf numFmtId="1" fontId="11" fillId="0" borderId="70" xfId="3" applyNumberFormat="1" applyFont="1" applyFill="1" applyBorder="1" applyAlignment="1" applyProtection="1">
      <alignment horizontal="center" vertical="center"/>
    </xf>
    <xf numFmtId="1" fontId="11" fillId="0" borderId="47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27" fillId="0" borderId="44" xfId="0" applyNumberFormat="1" applyFont="1" applyFill="1" applyBorder="1" applyAlignment="1" applyProtection="1">
      <alignment horizontal="center" vertical="center"/>
    </xf>
    <xf numFmtId="49" fontId="27" fillId="0" borderId="60" xfId="3" applyNumberFormat="1" applyFont="1" applyFill="1" applyBorder="1" applyAlignment="1">
      <alignment horizontal="left" vertical="center" wrapText="1"/>
    </xf>
    <xf numFmtId="0" fontId="11" fillId="0" borderId="71" xfId="0" applyNumberFormat="1" applyFont="1" applyFill="1" applyBorder="1" applyAlignment="1">
      <alignment horizontal="center" vertical="center" wrapText="1"/>
    </xf>
    <xf numFmtId="49" fontId="3" fillId="0" borderId="71" xfId="0" applyNumberFormat="1" applyFont="1" applyFill="1" applyBorder="1" applyAlignment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166" fontId="7" fillId="0" borderId="73" xfId="0" applyNumberFormat="1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49" fontId="11" fillId="0" borderId="60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7" xfId="3" applyNumberFormat="1" applyFont="1" applyFill="1" applyBorder="1" applyAlignment="1" applyProtection="1">
      <alignment horizontal="center" vertical="center"/>
    </xf>
    <xf numFmtId="169" fontId="27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69" fontId="7" fillId="0" borderId="27" xfId="3" applyNumberFormat="1" applyFont="1" applyFill="1" applyBorder="1" applyAlignment="1" applyProtection="1">
      <alignment vertical="center"/>
    </xf>
    <xf numFmtId="49" fontId="11" fillId="0" borderId="60" xfId="3" applyNumberFormat="1" applyFont="1" applyFill="1" applyBorder="1" applyAlignment="1">
      <alignment vertical="center" wrapText="1"/>
    </xf>
    <xf numFmtId="169" fontId="11" fillId="0" borderId="47" xfId="3" applyNumberFormat="1" applyFont="1" applyFill="1" applyBorder="1" applyAlignment="1" applyProtection="1">
      <alignment horizontal="center" vertical="center"/>
    </xf>
    <xf numFmtId="171" fontId="11" fillId="0" borderId="46" xfId="3" applyNumberFormat="1" applyFont="1" applyFill="1" applyBorder="1" applyAlignment="1" applyProtection="1">
      <alignment horizontal="center" vertical="center"/>
    </xf>
    <xf numFmtId="49" fontId="11" fillId="0" borderId="79" xfId="3" applyNumberFormat="1" applyFont="1" applyFill="1" applyBorder="1" applyAlignment="1">
      <alignment vertical="center" wrapText="1"/>
    </xf>
    <xf numFmtId="169" fontId="11" fillId="0" borderId="40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5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169" fontId="11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11" fillId="0" borderId="5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5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vertical="center" wrapText="1"/>
    </xf>
    <xf numFmtId="49" fontId="11" fillId="0" borderId="44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170" fontId="11" fillId="0" borderId="37" xfId="3" applyNumberFormat="1" applyFont="1" applyFill="1" applyBorder="1" applyAlignment="1" applyProtection="1">
      <alignment horizontal="center" vertical="center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7" xfId="3" applyNumberFormat="1" applyFont="1" applyFill="1" applyBorder="1" applyAlignment="1" applyProtection="1">
      <alignment horizontal="center" vertical="center"/>
    </xf>
    <xf numFmtId="169" fontId="27" fillId="0" borderId="27" xfId="3" applyNumberFormat="1" applyFont="1" applyFill="1" applyBorder="1" applyAlignment="1" applyProtection="1">
      <alignment vertical="center"/>
    </xf>
    <xf numFmtId="49" fontId="27" fillId="0" borderId="60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" fontId="7" fillId="0" borderId="4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71" fontId="7" fillId="0" borderId="46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11" fillId="0" borderId="79" xfId="0" applyNumberFormat="1" applyFont="1" applyFill="1" applyBorder="1" applyAlignment="1" applyProtection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39" xfId="3" applyFont="1" applyFill="1" applyBorder="1" applyAlignment="1">
      <alignment horizontal="center" vertical="center" wrapText="1"/>
    </xf>
    <xf numFmtId="166" fontId="11" fillId="0" borderId="58" xfId="3" applyNumberFormat="1" applyFont="1" applyFill="1" applyBorder="1" applyAlignment="1">
      <alignment horizontal="center" vertical="center" wrapText="1"/>
    </xf>
    <xf numFmtId="1" fontId="11" fillId="0" borderId="58" xfId="3" applyNumberFormat="1" applyFont="1" applyFill="1" applyBorder="1" applyAlignment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left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66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86" xfId="3" applyNumberFormat="1" applyFont="1" applyFill="1" applyBorder="1" applyAlignment="1" applyProtection="1">
      <alignment horizontal="center" vertical="center"/>
    </xf>
    <xf numFmtId="1" fontId="11" fillId="0" borderId="92" xfId="3" applyNumberFormat="1" applyFont="1" applyFill="1" applyBorder="1" applyAlignment="1" applyProtection="1">
      <alignment horizontal="center" vertical="center"/>
    </xf>
    <xf numFmtId="1" fontId="11" fillId="0" borderId="84" xfId="3" applyNumberFormat="1" applyFont="1" applyFill="1" applyBorder="1" applyAlignment="1" applyProtection="1">
      <alignment horizontal="center" vertical="center"/>
    </xf>
    <xf numFmtId="166" fontId="11" fillId="0" borderId="83" xfId="3" applyNumberFormat="1" applyFont="1" applyFill="1" applyBorder="1" applyAlignment="1" applyProtection="1">
      <alignment horizontal="center" vertical="center"/>
    </xf>
    <xf numFmtId="166" fontId="11" fillId="0" borderId="92" xfId="3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left" vertical="center" wrapText="1"/>
    </xf>
    <xf numFmtId="170" fontId="31" fillId="0" borderId="27" xfId="0" applyNumberFormat="1" applyFont="1" applyFill="1" applyBorder="1" applyAlignment="1" applyProtection="1">
      <alignment horizontal="center" vertical="center"/>
    </xf>
    <xf numFmtId="166" fontId="11" fillId="0" borderId="60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6" fontId="11" fillId="0" borderId="10" xfId="3" applyNumberFormat="1" applyFont="1" applyFill="1" applyBorder="1" applyAlignment="1" applyProtection="1">
      <alignment horizontal="center" vertical="center"/>
    </xf>
    <xf numFmtId="166" fontId="11" fillId="0" borderId="48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6" fontId="11" fillId="0" borderId="33" xfId="3" applyNumberFormat="1" applyFont="1" applyFill="1" applyBorder="1" applyAlignment="1" applyProtection="1">
      <alignment horizontal="center" vertical="center"/>
    </xf>
    <xf numFmtId="0" fontId="11" fillId="0" borderId="79" xfId="0" applyNumberFormat="1" applyFont="1" applyFill="1" applyBorder="1" applyAlignment="1" applyProtection="1">
      <alignment horizontal="left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1" fillId="0" borderId="41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76" xfId="0" applyNumberFormat="1" applyFont="1" applyFill="1" applyBorder="1" applyAlignment="1" applyProtection="1">
      <alignment horizontal="center" vertical="center"/>
    </xf>
    <xf numFmtId="166" fontId="11" fillId="0" borderId="26" xfId="3" applyNumberFormat="1" applyFont="1" applyFill="1" applyBorder="1" applyAlignment="1" applyProtection="1">
      <alignment horizontal="center" vertical="center"/>
    </xf>
    <xf numFmtId="166" fontId="11" fillId="0" borderId="37" xfId="3" applyNumberFormat="1" applyFont="1" applyFill="1" applyBorder="1" applyAlignment="1" applyProtection="1">
      <alignment horizontal="center" vertical="center"/>
    </xf>
    <xf numFmtId="166" fontId="11" fillId="0" borderId="47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66" fontId="11" fillId="0" borderId="90" xfId="0" applyNumberFormat="1" applyFont="1" applyFill="1" applyBorder="1" applyAlignment="1" applyProtection="1">
      <alignment horizontal="center" vertical="center"/>
    </xf>
    <xf numFmtId="1" fontId="11" fillId="0" borderId="90" xfId="0" applyNumberFormat="1" applyFont="1" applyFill="1" applyBorder="1" applyAlignment="1" applyProtection="1">
      <alignment horizontal="center" vertical="center"/>
    </xf>
    <xf numFmtId="166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49" fontId="7" fillId="0" borderId="69" xfId="3" applyNumberFormat="1" applyFont="1" applyFill="1" applyBorder="1" applyAlignment="1">
      <alignment vertical="center" wrapText="1"/>
    </xf>
    <xf numFmtId="0" fontId="7" fillId="0" borderId="33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71" fontId="7" fillId="0" borderId="81" xfId="3" applyNumberFormat="1" applyFont="1" applyFill="1" applyBorder="1" applyAlignment="1" applyProtection="1">
      <alignment horizontal="center" vertical="center"/>
    </xf>
    <xf numFmtId="170" fontId="7" fillId="0" borderId="33" xfId="3" applyNumberFormat="1" applyFont="1" applyFill="1" applyBorder="1" applyAlignment="1" applyProtection="1">
      <alignment horizontal="center" vertical="center"/>
    </xf>
    <xf numFmtId="170" fontId="7" fillId="0" borderId="11" xfId="3" applyNumberFormat="1" applyFont="1" applyFill="1" applyBorder="1" applyAlignment="1" applyProtection="1">
      <alignment horizontal="center" vertical="center"/>
    </xf>
    <xf numFmtId="170" fontId="7" fillId="0" borderId="34" xfId="3" applyNumberFormat="1" applyFont="1" applyFill="1" applyBorder="1" applyAlignment="1" applyProtection="1">
      <alignment horizontal="center" vertical="center"/>
    </xf>
    <xf numFmtId="0" fontId="7" fillId="0" borderId="48" xfId="3" applyNumberFormat="1" applyFont="1" applyFill="1" applyBorder="1" applyAlignment="1" applyProtection="1">
      <alignment horizontal="center" vertical="center"/>
    </xf>
    <xf numFmtId="49" fontId="7" fillId="0" borderId="75" xfId="3" applyNumberFormat="1" applyFont="1" applyFill="1" applyBorder="1" applyAlignment="1">
      <alignment vertical="center" wrapText="1"/>
    </xf>
    <xf numFmtId="166" fontId="11" fillId="0" borderId="67" xfId="3" applyNumberFormat="1" applyFont="1" applyFill="1" applyBorder="1" applyAlignment="1">
      <alignment horizontal="center" vertical="center" wrapText="1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171" fontId="7" fillId="0" borderId="60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>
      <alignment horizontal="center" vertical="center"/>
    </xf>
    <xf numFmtId="1" fontId="7" fillId="0" borderId="47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171" fontId="7" fillId="0" borderId="36" xfId="3" applyNumberFormat="1" applyFont="1" applyFill="1" applyBorder="1" applyAlignment="1" applyProtection="1">
      <alignment horizontal="center" vertical="center"/>
    </xf>
    <xf numFmtId="171" fontId="7" fillId="0" borderId="47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 applyProtection="1">
      <alignment horizontal="center" vertical="center"/>
    </xf>
    <xf numFmtId="49" fontId="7" fillId="0" borderId="38" xfId="0" applyNumberFormat="1" applyFont="1" applyFill="1" applyBorder="1" applyAlignment="1">
      <alignment vertical="center" wrapText="1"/>
    </xf>
    <xf numFmtId="0" fontId="7" fillId="0" borderId="36" xfId="3" applyNumberFormat="1" applyFont="1" applyFill="1" applyBorder="1" applyAlignment="1" applyProtection="1">
      <alignment horizontal="center" vertical="center"/>
    </xf>
    <xf numFmtId="49" fontId="7" fillId="0" borderId="69" xfId="0" applyNumberFormat="1" applyFont="1" applyFill="1" applyBorder="1" applyAlignment="1">
      <alignment vertical="center" wrapText="1"/>
    </xf>
    <xf numFmtId="166" fontId="11" fillId="0" borderId="58" xfId="3" applyNumberFormat="1" applyFont="1" applyFill="1" applyBorder="1" applyAlignment="1" applyProtection="1">
      <alignment horizontal="center" vertical="center"/>
    </xf>
    <xf numFmtId="1" fontId="11" fillId="0" borderId="58" xfId="3" applyNumberFormat="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7" fillId="0" borderId="93" xfId="0" applyFont="1" applyFill="1" applyBorder="1" applyAlignment="1">
      <alignment horizontal="center" vertical="center"/>
    </xf>
    <xf numFmtId="0" fontId="11" fillId="0" borderId="93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11" fillId="0" borderId="81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0" fontId="31" fillId="0" borderId="34" xfId="0" applyNumberFormat="1" applyFont="1" applyFill="1" applyBorder="1" applyAlignment="1" applyProtection="1">
      <alignment horizontal="center" vertical="center"/>
    </xf>
    <xf numFmtId="166" fontId="11" fillId="0" borderId="81" xfId="0" applyNumberFormat="1" applyFont="1" applyFill="1" applyBorder="1" applyAlignment="1" applyProtection="1">
      <alignment horizontal="center" vertical="center"/>
    </xf>
    <xf numFmtId="170" fontId="11" fillId="0" borderId="30" xfId="0" applyNumberFormat="1" applyFont="1" applyFill="1" applyBorder="1" applyAlignment="1" applyProtection="1">
      <alignment horizontal="left" vertical="center" wrapText="1"/>
    </xf>
    <xf numFmtId="170" fontId="7" fillId="0" borderId="15" xfId="0" applyNumberFormat="1" applyFont="1" applyFill="1" applyBorder="1" applyAlignment="1" applyProtection="1">
      <alignment horizontal="center" vertical="center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31" xfId="0" applyNumberFormat="1" applyFont="1" applyFill="1" applyBorder="1" applyAlignment="1" applyProtection="1">
      <alignment horizontal="center" vertical="center"/>
    </xf>
    <xf numFmtId="166" fontId="11" fillId="0" borderId="29" xfId="0" applyNumberFormat="1" applyFont="1" applyFill="1" applyBorder="1" applyAlignment="1" applyProtection="1">
      <alignment horizontal="center" vertical="center"/>
    </xf>
    <xf numFmtId="170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166" fontId="11" fillId="3" borderId="67" xfId="3" applyNumberFormat="1" applyFont="1" applyFill="1" applyBorder="1" applyAlignment="1" applyProtection="1">
      <alignment horizontal="center" vertical="center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3" xfId="3" applyNumberFormat="1" applyFont="1" applyFill="1" applyBorder="1" applyAlignment="1">
      <alignment horizontal="center" vertical="center" wrapText="1"/>
    </xf>
    <xf numFmtId="0" fontId="11" fillId="0" borderId="9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49" xfId="0" applyFont="1" applyFill="1" applyBorder="1" applyAlignment="1">
      <alignment horizontal="center" wrapText="1"/>
    </xf>
    <xf numFmtId="0" fontId="16" fillId="0" borderId="50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9" fontId="9" fillId="0" borderId="43" xfId="2" applyNumberFormat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48" xfId="0" applyFont="1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8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7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48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43" xfId="2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1" fillId="0" borderId="43" xfId="2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</xf>
    <xf numFmtId="0" fontId="11" fillId="0" borderId="42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20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 applyProtection="1">
      <alignment vertical="center" wrapText="1"/>
      <protection locked="0"/>
    </xf>
    <xf numFmtId="49" fontId="8" fillId="0" borderId="37" xfId="2" applyNumberFormat="1" applyFont="1" applyFill="1" applyBorder="1" applyAlignment="1" applyProtection="1">
      <alignment vertical="center" wrapText="1"/>
      <protection locked="0"/>
    </xf>
    <xf numFmtId="49" fontId="8" fillId="0" borderId="26" xfId="2" applyNumberFormat="1" applyFont="1" applyFill="1" applyBorder="1" applyAlignment="1" applyProtection="1">
      <alignment vertical="center" wrapText="1"/>
      <protection locked="0"/>
    </xf>
    <xf numFmtId="0" fontId="8" fillId="0" borderId="43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wrapText="1"/>
    </xf>
    <xf numFmtId="0" fontId="16" fillId="0" borderId="55" xfId="0" applyFont="1" applyFill="1" applyBorder="1" applyAlignment="1">
      <alignment horizontal="center" wrapText="1"/>
    </xf>
    <xf numFmtId="0" fontId="9" fillId="0" borderId="0" xfId="2" applyFont="1" applyFill="1" applyAlignment="1">
      <alignment horizontal="center"/>
    </xf>
    <xf numFmtId="0" fontId="8" fillId="0" borderId="56" xfId="0" applyNumberFormat="1" applyFont="1" applyFill="1" applyBorder="1" applyAlignment="1">
      <alignment horizontal="center" vertical="center" wrapText="1"/>
    </xf>
    <xf numFmtId="49" fontId="8" fillId="0" borderId="43" xfId="2" applyNumberFormat="1" applyFont="1" applyFill="1" applyBorder="1" applyAlignment="1">
      <alignment horizontal="left" vertical="center" wrapText="1"/>
    </xf>
    <xf numFmtId="0" fontId="0" fillId="0" borderId="35" xfId="0" applyFill="1" applyBorder="1" applyAlignment="1">
      <alignment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43" xfId="2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1" fontId="8" fillId="0" borderId="56" xfId="0" applyNumberFormat="1" applyFont="1" applyFill="1" applyBorder="1" applyAlignment="1">
      <alignment horizontal="center" vertical="center" wrapText="1"/>
    </xf>
    <xf numFmtId="1" fontId="16" fillId="0" borderId="57" xfId="0" applyNumberFormat="1" applyFont="1" applyFill="1" applyBorder="1" applyAlignment="1">
      <alignment horizontal="center" vertical="center" wrapText="1"/>
    </xf>
    <xf numFmtId="1" fontId="16" fillId="0" borderId="55" xfId="0" applyNumberFormat="1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64" fontId="11" fillId="0" borderId="94" xfId="0" applyNumberFormat="1" applyFont="1" applyFill="1" applyBorder="1" applyAlignment="1" applyProtection="1">
      <alignment horizontal="center" vertical="center"/>
    </xf>
    <xf numFmtId="164" fontId="11" fillId="0" borderId="85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70" fontId="11" fillId="0" borderId="47" xfId="3" applyNumberFormat="1" applyFont="1" applyFill="1" applyBorder="1" applyAlignment="1" applyProtection="1">
      <alignment horizontal="center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0" fontId="11" fillId="0" borderId="77" xfId="3" applyFont="1" applyFill="1" applyBorder="1" applyAlignment="1">
      <alignment horizontal="center" vertical="center" wrapText="1"/>
    </xf>
    <xf numFmtId="0" fontId="11" fillId="0" borderId="80" xfId="3" applyFont="1" applyFill="1" applyBorder="1" applyAlignment="1">
      <alignment horizontal="center" vertical="center" wrapText="1"/>
    </xf>
    <xf numFmtId="0" fontId="11" fillId="0" borderId="78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0" fontId="11" fillId="0" borderId="22" xfId="3" applyNumberFormat="1" applyFont="1" applyFill="1" applyBorder="1" applyAlignment="1" applyProtection="1">
      <alignment horizontal="center" vertical="center"/>
    </xf>
    <xf numFmtId="170" fontId="11" fillId="0" borderId="23" xfId="3" applyNumberFormat="1" applyFont="1" applyFill="1" applyBorder="1" applyAlignment="1" applyProtection="1">
      <alignment horizontal="center" vertical="center"/>
    </xf>
    <xf numFmtId="49" fontId="7" fillId="0" borderId="79" xfId="3" applyNumberFormat="1" applyFont="1" applyFill="1" applyBorder="1" applyAlignment="1" applyProtection="1">
      <alignment horizontal="center" vertical="center"/>
    </xf>
    <xf numFmtId="49" fontId="7" fillId="0" borderId="81" xfId="3" applyNumberFormat="1" applyFont="1" applyFill="1" applyBorder="1" applyAlignment="1" applyProtection="1">
      <alignment horizontal="center" vertical="center"/>
    </xf>
    <xf numFmtId="0" fontId="11" fillId="0" borderId="24" xfId="3" applyFont="1" applyFill="1" applyBorder="1" applyAlignment="1">
      <alignment horizontal="center" vertical="center" wrapText="1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62" xfId="3" applyNumberFormat="1" applyFont="1" applyFill="1" applyBorder="1" applyAlignment="1" applyProtection="1">
      <alignment horizontal="center" vertical="center" textRotation="90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169" fontId="7" fillId="0" borderId="62" xfId="3" applyNumberFormat="1" applyFont="1" applyFill="1" applyBorder="1" applyAlignment="1" applyProtection="1">
      <alignment horizontal="center" vertical="center"/>
    </xf>
    <xf numFmtId="169" fontId="7" fillId="0" borderId="65" xfId="3" applyNumberFormat="1" applyFont="1" applyFill="1" applyBorder="1" applyAlignment="1" applyProtection="1">
      <alignment horizontal="center" vertical="center"/>
    </xf>
    <xf numFmtId="169" fontId="7" fillId="0" borderId="67" xfId="3" applyNumberFormat="1" applyFont="1" applyFill="1" applyBorder="1" applyAlignment="1" applyProtection="1">
      <alignment horizontal="center" vertical="center"/>
    </xf>
    <xf numFmtId="169" fontId="7" fillId="0" borderId="15" xfId="3" applyNumberFormat="1" applyFont="1" applyFill="1" applyBorder="1" applyAlignment="1" applyProtection="1">
      <alignment horizontal="center" vertical="center" wrapText="1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8" xfId="3" applyNumberFormat="1" applyFont="1" applyFill="1" applyBorder="1" applyAlignment="1" applyProtection="1">
      <alignment horizontal="center" vertical="center" wrapText="1"/>
    </xf>
    <xf numFmtId="169" fontId="7" fillId="0" borderId="62" xfId="3" applyNumberFormat="1" applyFont="1" applyFill="1" applyBorder="1" applyAlignment="1" applyProtection="1">
      <alignment horizontal="center" vertical="center" textRotation="90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29" xfId="3" applyNumberFormat="1" applyFont="1" applyFill="1" applyBorder="1" applyAlignment="1" applyProtection="1">
      <alignment horizontal="center" vertical="center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2" xfId="3" applyNumberFormat="1" applyFont="1" applyFill="1" applyBorder="1" applyAlignment="1" applyProtection="1">
      <alignment horizontal="center" vertical="center" wrapText="1"/>
    </xf>
    <xf numFmtId="169" fontId="7" fillId="0" borderId="47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7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89" xfId="3" applyNumberFormat="1" applyFont="1" applyFill="1" applyBorder="1" applyAlignment="1" applyProtection="1">
      <alignment horizontal="center" vertical="center"/>
    </xf>
    <xf numFmtId="169" fontId="7" fillId="0" borderId="40" xfId="3" applyNumberFormat="1" applyFont="1" applyFill="1" applyBorder="1" applyAlignment="1" applyProtection="1">
      <alignment horizontal="center" vertical="center" textRotation="90" wrapText="1"/>
    </xf>
    <xf numFmtId="169" fontId="7" fillId="0" borderId="63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7" xfId="3" applyNumberFormat="1" applyFont="1" applyFill="1" applyBorder="1" applyAlignment="1" applyProtection="1">
      <alignment horizontal="center" vertical="center"/>
    </xf>
    <xf numFmtId="169" fontId="7" fillId="0" borderId="26" xfId="3" applyNumberFormat="1" applyFont="1" applyFill="1" applyBorder="1" applyAlignment="1" applyProtection="1">
      <alignment horizontal="center" vertical="center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64" xfId="3" applyNumberFormat="1" applyFont="1" applyFill="1" applyBorder="1" applyAlignment="1" applyProtection="1">
      <alignment horizontal="center" vertical="center" textRotation="90" wrapText="1"/>
    </xf>
    <xf numFmtId="169" fontId="7" fillId="0" borderId="21" xfId="3" applyNumberFormat="1" applyFont="1" applyFill="1" applyBorder="1" applyAlignment="1" applyProtection="1">
      <alignment horizontal="center" vertical="center" textRotation="90" wrapText="1"/>
    </xf>
    <xf numFmtId="169" fontId="7" fillId="0" borderId="88" xfId="3" applyNumberFormat="1" applyFont="1" applyFill="1" applyBorder="1" applyAlignment="1" applyProtection="1">
      <alignment horizontal="center" vertical="center" textRotation="90" wrapText="1"/>
    </xf>
    <xf numFmtId="169" fontId="7" fillId="0" borderId="27" xfId="3" applyNumberFormat="1" applyFont="1" applyFill="1" applyBorder="1" applyAlignment="1" applyProtection="1">
      <alignment horizontal="center" vertical="center" textRotation="90" wrapText="1"/>
    </xf>
    <xf numFmtId="169" fontId="7" fillId="0" borderId="39" xfId="3" applyNumberFormat="1" applyFont="1" applyFill="1" applyBorder="1" applyAlignment="1" applyProtection="1">
      <alignment horizontal="center" vertical="center" textRotation="90" wrapText="1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7" xfId="3" applyNumberFormat="1" applyFont="1" applyFill="1" applyBorder="1" applyAlignment="1" applyProtection="1">
      <alignment horizontal="right" vertical="center"/>
    </xf>
    <xf numFmtId="166" fontId="28" fillId="0" borderId="1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 applyProtection="1">
      <alignment horizontal="right" vertical="center"/>
    </xf>
    <xf numFmtId="170" fontId="11" fillId="0" borderId="77" xfId="3" applyNumberFormat="1" applyFont="1" applyFill="1" applyBorder="1" applyAlignment="1" applyProtection="1">
      <alignment horizontal="center" vertical="center"/>
    </xf>
    <xf numFmtId="170" fontId="11" fillId="0" borderId="80" xfId="3" applyNumberFormat="1" applyFont="1" applyFill="1" applyBorder="1" applyAlignment="1" applyProtection="1">
      <alignment horizontal="center" vertical="center"/>
    </xf>
    <xf numFmtId="170" fontId="11" fillId="0" borderId="78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>
      <alignment horizontal="right" vertical="center"/>
    </xf>
    <xf numFmtId="164" fontId="11" fillId="0" borderId="28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49" fontId="7" fillId="0" borderId="79" xfId="3" applyNumberFormat="1" applyFont="1" applyFill="1" applyBorder="1" applyAlignment="1">
      <alignment horizontal="center" vertical="center" wrapText="1"/>
    </xf>
    <xf numFmtId="49" fontId="7" fillId="0" borderId="81" xfId="3" applyNumberFormat="1" applyFont="1" applyFill="1" applyBorder="1" applyAlignment="1">
      <alignment horizontal="center" vertical="center" wrapText="1"/>
    </xf>
    <xf numFmtId="170" fontId="11" fillId="0" borderId="67" xfId="3" applyNumberFormat="1" applyFont="1" applyFill="1" applyBorder="1" applyAlignment="1" applyProtection="1">
      <alignment horizontal="center" vertical="center"/>
    </xf>
    <xf numFmtId="169" fontId="33" fillId="0" borderId="0" xfId="3" applyNumberFormat="1" applyFont="1" applyFill="1" applyBorder="1" applyAlignment="1" applyProtection="1">
      <alignment horizontal="left"/>
    </xf>
    <xf numFmtId="0" fontId="11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textRotation="90" wrapText="1"/>
    </xf>
    <xf numFmtId="164" fontId="3" fillId="0" borderId="66" xfId="0" applyNumberFormat="1" applyFont="1" applyFill="1" applyBorder="1" applyAlignment="1" applyProtection="1">
      <alignment horizontal="center" vertical="center" textRotation="90" wrapText="1"/>
    </xf>
    <xf numFmtId="164" fontId="3" fillId="0" borderId="11" xfId="0" applyNumberFormat="1" applyFont="1" applyFill="1" applyBorder="1" applyAlignment="1" applyProtection="1">
      <alignment horizontal="center" vertical="center" textRotation="90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37" xfId="0" applyNumberFormat="1" applyFont="1" applyFill="1" applyBorder="1" applyAlignment="1" applyProtection="1">
      <alignment horizontal="center" vertical="center"/>
    </xf>
    <xf numFmtId="164" fontId="3" fillId="0" borderId="26" xfId="0" applyNumberFormat="1" applyFont="1" applyFill="1" applyBorder="1" applyAlignment="1" applyProtection="1">
      <alignment horizontal="center" vertical="center"/>
    </xf>
    <xf numFmtId="164" fontId="2" fillId="0" borderId="2" xfId="0" applyNumberFormat="1" applyFont="1" applyFill="1" applyBorder="1" applyAlignment="1" applyProtection="1">
      <alignment horizontal="left" vertical="center" wrapText="1"/>
    </xf>
    <xf numFmtId="164" fontId="2" fillId="0" borderId="66" xfId="0" applyNumberFormat="1" applyFont="1" applyFill="1" applyBorder="1" applyAlignment="1" applyProtection="1">
      <alignment horizontal="left" vertical="center" wrapText="1"/>
    </xf>
    <xf numFmtId="164" fontId="2" fillId="0" borderId="11" xfId="0" applyNumberFormat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tabSelected="1" zoomScale="55" zoomScaleNormal="55" workbookViewId="0">
      <selection activeCell="A25" sqref="A25:AU25"/>
    </sheetView>
  </sheetViews>
  <sheetFormatPr defaultColWidth="3.28515625" defaultRowHeight="15.75" x14ac:dyDescent="0.25"/>
  <cols>
    <col min="1" max="1" width="6.5703125" style="17" customWidth="1"/>
    <col min="2" max="2" width="5.140625" style="17" customWidth="1"/>
    <col min="3" max="3" width="4.42578125" style="17" customWidth="1"/>
    <col min="4" max="4" width="6.42578125" style="17" customWidth="1"/>
    <col min="5" max="5" width="4.28515625" style="17" customWidth="1"/>
    <col min="6" max="6" width="4.42578125" style="17" customWidth="1"/>
    <col min="7" max="7" width="3.7109375" style="17" customWidth="1"/>
    <col min="8" max="8" width="3.85546875" style="17" customWidth="1"/>
    <col min="9" max="9" width="4" style="17" customWidth="1"/>
    <col min="10" max="10" width="4.140625" style="17" customWidth="1"/>
    <col min="11" max="11" width="4.7109375" style="17" customWidth="1"/>
    <col min="12" max="12" width="4.85546875" style="17" customWidth="1"/>
    <col min="13" max="13" width="4" style="17" customWidth="1"/>
    <col min="14" max="14" width="5" style="17" customWidth="1"/>
    <col min="15" max="15" width="5.140625" style="17" customWidth="1"/>
    <col min="16" max="16" width="5.7109375" style="17" customWidth="1"/>
    <col min="17" max="18" width="4" style="17" customWidth="1"/>
    <col min="19" max="19" width="3.85546875" style="17" customWidth="1"/>
    <col min="20" max="20" width="4.85546875" style="17" customWidth="1"/>
    <col min="21" max="21" width="4.7109375" style="17" customWidth="1"/>
    <col min="22" max="22" width="6" style="17" customWidth="1"/>
    <col min="23" max="23" width="6.7109375" style="17" customWidth="1"/>
    <col min="24" max="24" width="6.140625" style="17" customWidth="1"/>
    <col min="25" max="25" width="7" style="17" customWidth="1"/>
    <col min="26" max="26" width="6.85546875" style="17" customWidth="1"/>
    <col min="27" max="27" width="6.7109375" style="17" customWidth="1"/>
    <col min="28" max="28" width="6" style="17" customWidth="1"/>
    <col min="29" max="29" width="7.5703125" style="17" customWidth="1"/>
    <col min="30" max="30" width="7.140625" style="17" customWidth="1"/>
    <col min="31" max="31" width="5.7109375" style="17" customWidth="1"/>
    <col min="32" max="32" width="7.42578125" style="17" customWidth="1"/>
    <col min="33" max="33" width="7" style="17" customWidth="1"/>
    <col min="34" max="34" width="7.42578125" style="17" customWidth="1"/>
    <col min="35" max="35" width="7.85546875" style="17" customWidth="1"/>
    <col min="36" max="36" width="8.140625" style="17" customWidth="1"/>
    <col min="37" max="37" width="7.85546875" style="17" customWidth="1"/>
    <col min="38" max="38" width="6.7109375" style="17" customWidth="1"/>
    <col min="39" max="39" width="6" style="17" customWidth="1"/>
    <col min="40" max="40" width="8.140625" style="17" customWidth="1"/>
    <col min="41" max="41" width="7.42578125" style="17" customWidth="1"/>
    <col min="42" max="42" width="5.140625" style="17" customWidth="1"/>
    <col min="43" max="43" width="4.5703125" style="17" customWidth="1"/>
    <col min="44" max="44" width="4.7109375" style="17" customWidth="1"/>
    <col min="45" max="45" width="3.85546875" style="17" customWidth="1"/>
    <col min="46" max="46" width="4.5703125" style="17" customWidth="1"/>
    <col min="47" max="47" width="5.42578125" style="17" customWidth="1"/>
    <col min="48" max="48" width="4.42578125" style="17" customWidth="1"/>
    <col min="49" max="49" width="6.7109375" style="17" customWidth="1"/>
    <col min="50" max="50" width="4.7109375" style="17" customWidth="1"/>
    <col min="51" max="51" width="5.42578125" style="17" customWidth="1"/>
    <col min="52" max="52" width="5.5703125" style="17" customWidth="1"/>
    <col min="53" max="53" width="4" style="17" customWidth="1"/>
    <col min="54" max="16384" width="3.28515625" style="17"/>
  </cols>
  <sheetData>
    <row r="1" spans="1:53" ht="33.75" customHeight="1" x14ac:dyDescent="0.4">
      <c r="A1" s="364" t="s">
        <v>38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5" t="s">
        <v>37</v>
      </c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20"/>
    </row>
    <row r="2" spans="1:53" ht="30" x14ac:dyDescent="0.4">
      <c r="A2" s="364" t="s">
        <v>39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</row>
    <row r="3" spans="1:53" ht="33" customHeight="1" x14ac:dyDescent="0.45">
      <c r="A3" s="364" t="s">
        <v>66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6" t="s">
        <v>40</v>
      </c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7" t="s">
        <v>195</v>
      </c>
      <c r="AO3" s="367"/>
      <c r="AP3" s="367"/>
      <c r="AQ3" s="367"/>
      <c r="AR3" s="367"/>
      <c r="AS3" s="367"/>
      <c r="AT3" s="367"/>
      <c r="AU3" s="367"/>
      <c r="AV3" s="367"/>
      <c r="AW3" s="367"/>
      <c r="AX3" s="367"/>
      <c r="AY3" s="367"/>
      <c r="AZ3" s="367"/>
      <c r="BA3" s="367"/>
    </row>
    <row r="4" spans="1:53" ht="30.75" x14ac:dyDescent="0.45">
      <c r="A4" s="363" t="s">
        <v>67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367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</row>
    <row r="5" spans="1:53" ht="36.75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368" t="s">
        <v>41</v>
      </c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</row>
    <row r="6" spans="1:53" s="18" customFormat="1" ht="24.75" customHeight="1" x14ac:dyDescent="0.4">
      <c r="A6" s="364" t="s">
        <v>68</v>
      </c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</row>
    <row r="7" spans="1:53" s="18" customFormat="1" ht="27" customHeight="1" x14ac:dyDescent="0.4">
      <c r="A7" s="364" t="s">
        <v>42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71" t="s">
        <v>228</v>
      </c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25"/>
      <c r="AN7" s="372" t="s">
        <v>194</v>
      </c>
      <c r="AO7" s="373"/>
      <c r="AP7" s="373"/>
      <c r="AQ7" s="373"/>
      <c r="AR7" s="373"/>
      <c r="AS7" s="373"/>
      <c r="AT7" s="373"/>
      <c r="AU7" s="373"/>
      <c r="AV7" s="373"/>
      <c r="AW7" s="373"/>
      <c r="AX7" s="373"/>
      <c r="AY7" s="373"/>
      <c r="AZ7" s="373"/>
      <c r="BA7" s="373"/>
    </row>
    <row r="8" spans="1:53" s="18" customFormat="1" ht="27.75" customHeight="1" x14ac:dyDescent="0.4">
      <c r="P8" s="371" t="s">
        <v>163</v>
      </c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25"/>
      <c r="AN8" s="390" t="s">
        <v>144</v>
      </c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</row>
    <row r="9" spans="1:53" s="18" customFormat="1" ht="27.75" customHeight="1" x14ac:dyDescent="0.4">
      <c r="P9" s="371" t="s">
        <v>162</v>
      </c>
      <c r="Q9" s="371"/>
      <c r="R9" s="371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371"/>
      <c r="AK9" s="371"/>
      <c r="AL9" s="371"/>
      <c r="AM9" s="25"/>
      <c r="AN9" s="390"/>
      <c r="AO9" s="390"/>
      <c r="AP9" s="390"/>
      <c r="AQ9" s="390"/>
      <c r="AR9" s="390"/>
      <c r="AS9" s="390"/>
      <c r="AT9" s="390"/>
      <c r="AU9" s="390"/>
      <c r="AV9" s="390"/>
      <c r="AW9" s="390"/>
      <c r="AX9" s="390"/>
      <c r="AY9" s="390"/>
      <c r="AZ9" s="390"/>
      <c r="BA9" s="390"/>
    </row>
    <row r="10" spans="1:53" s="18" customFormat="1" ht="27.75" customHeight="1" x14ac:dyDescent="0.35">
      <c r="P10" s="381" t="s">
        <v>69</v>
      </c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3"/>
      <c r="AM10" s="383"/>
      <c r="AN10" s="390"/>
      <c r="AO10" s="390"/>
      <c r="AP10" s="390"/>
      <c r="AQ10" s="390"/>
      <c r="AR10" s="390"/>
      <c r="AS10" s="390"/>
      <c r="AT10" s="390"/>
      <c r="AU10" s="390"/>
      <c r="AV10" s="390"/>
      <c r="AW10" s="390"/>
      <c r="AX10" s="390"/>
      <c r="AY10" s="390"/>
      <c r="AZ10" s="390"/>
      <c r="BA10" s="390"/>
    </row>
    <row r="11" spans="1:53" s="18" customFormat="1" ht="27.75" customHeight="1" x14ac:dyDescent="0.4">
      <c r="P11" s="381" t="s">
        <v>164</v>
      </c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</row>
    <row r="12" spans="1:53" s="18" customFormat="1" ht="27.75" customHeight="1" x14ac:dyDescent="0.4"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8"/>
      <c r="AM12" s="28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</row>
    <row r="13" spans="1:53" s="92" customFormat="1" ht="27.75" customHeight="1" x14ac:dyDescent="0.4">
      <c r="P13" s="93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5"/>
      <c r="AM13" s="95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</row>
    <row r="14" spans="1:53" s="92" customFormat="1" ht="18.75" x14ac:dyDescent="0.3"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s="92" customFormat="1" ht="22.5" x14ac:dyDescent="0.3">
      <c r="A15" s="384" t="s">
        <v>229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4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</row>
    <row r="16" spans="1:53" s="92" customFormat="1" ht="19.5" thickBot="1" x14ac:dyDescent="0.3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s="99" customFormat="1" ht="18" customHeight="1" x14ac:dyDescent="0.25">
      <c r="A17" s="385" t="s">
        <v>43</v>
      </c>
      <c r="B17" s="374" t="s">
        <v>44</v>
      </c>
      <c r="C17" s="375"/>
      <c r="D17" s="375"/>
      <c r="E17" s="376"/>
      <c r="F17" s="374" t="s">
        <v>45</v>
      </c>
      <c r="G17" s="375"/>
      <c r="H17" s="375"/>
      <c r="I17" s="376"/>
      <c r="J17" s="377" t="s">
        <v>46</v>
      </c>
      <c r="K17" s="380"/>
      <c r="L17" s="380"/>
      <c r="M17" s="380"/>
      <c r="N17" s="377" t="s">
        <v>47</v>
      </c>
      <c r="O17" s="380"/>
      <c r="P17" s="380"/>
      <c r="Q17" s="380"/>
      <c r="R17" s="379"/>
      <c r="S17" s="377" t="s">
        <v>48</v>
      </c>
      <c r="T17" s="378"/>
      <c r="U17" s="378"/>
      <c r="V17" s="378"/>
      <c r="W17" s="379"/>
      <c r="X17" s="377" t="s">
        <v>49</v>
      </c>
      <c r="Y17" s="380"/>
      <c r="Z17" s="380"/>
      <c r="AA17" s="379"/>
      <c r="AB17" s="374" t="s">
        <v>50</v>
      </c>
      <c r="AC17" s="375"/>
      <c r="AD17" s="375"/>
      <c r="AE17" s="376"/>
      <c r="AF17" s="374" t="s">
        <v>51</v>
      </c>
      <c r="AG17" s="375"/>
      <c r="AH17" s="375"/>
      <c r="AI17" s="376"/>
      <c r="AJ17" s="377" t="s">
        <v>52</v>
      </c>
      <c r="AK17" s="378"/>
      <c r="AL17" s="378"/>
      <c r="AM17" s="378"/>
      <c r="AN17" s="379"/>
      <c r="AO17" s="377" t="s">
        <v>53</v>
      </c>
      <c r="AP17" s="380"/>
      <c r="AQ17" s="380"/>
      <c r="AR17" s="380"/>
      <c r="AS17" s="387" t="s">
        <v>54</v>
      </c>
      <c r="AT17" s="388"/>
      <c r="AU17" s="388"/>
      <c r="AV17" s="388"/>
      <c r="AW17" s="389"/>
      <c r="AX17" s="377" t="s">
        <v>55</v>
      </c>
      <c r="AY17" s="380"/>
      <c r="AZ17" s="380"/>
      <c r="BA17" s="379"/>
    </row>
    <row r="18" spans="1:53" s="104" customFormat="1" ht="20.25" customHeight="1" thickBot="1" x14ac:dyDescent="0.3">
      <c r="A18" s="386"/>
      <c r="B18" s="100">
        <v>1</v>
      </c>
      <c r="C18" s="101">
        <v>2</v>
      </c>
      <c r="D18" s="101">
        <v>3</v>
      </c>
      <c r="E18" s="102">
        <v>4</v>
      </c>
      <c r="F18" s="100">
        <v>5</v>
      </c>
      <c r="G18" s="101">
        <v>6</v>
      </c>
      <c r="H18" s="101">
        <v>7</v>
      </c>
      <c r="I18" s="102">
        <v>8</v>
      </c>
      <c r="J18" s="100">
        <v>9</v>
      </c>
      <c r="K18" s="101">
        <v>10</v>
      </c>
      <c r="L18" s="101">
        <v>11</v>
      </c>
      <c r="M18" s="103">
        <v>12</v>
      </c>
      <c r="N18" s="100">
        <v>13</v>
      </c>
      <c r="O18" s="101">
        <v>14</v>
      </c>
      <c r="P18" s="101">
        <v>15</v>
      </c>
      <c r="Q18" s="101">
        <v>16</v>
      </c>
      <c r="R18" s="102">
        <v>17</v>
      </c>
      <c r="S18" s="100">
        <v>18</v>
      </c>
      <c r="T18" s="101">
        <v>19</v>
      </c>
      <c r="U18" s="101">
        <v>20</v>
      </c>
      <c r="V18" s="101">
        <v>21</v>
      </c>
      <c r="W18" s="102">
        <v>22</v>
      </c>
      <c r="X18" s="100">
        <v>23</v>
      </c>
      <c r="Y18" s="101">
        <v>24</v>
      </c>
      <c r="Z18" s="101">
        <v>25</v>
      </c>
      <c r="AA18" s="102">
        <v>26</v>
      </c>
      <c r="AB18" s="100">
        <v>27</v>
      </c>
      <c r="AC18" s="101">
        <v>28</v>
      </c>
      <c r="AD18" s="101">
        <v>29</v>
      </c>
      <c r="AE18" s="102">
        <v>30</v>
      </c>
      <c r="AF18" s="100">
        <v>31</v>
      </c>
      <c r="AG18" s="101">
        <v>32</v>
      </c>
      <c r="AH18" s="101">
        <v>33</v>
      </c>
      <c r="AI18" s="102">
        <v>34</v>
      </c>
      <c r="AJ18" s="100">
        <v>35</v>
      </c>
      <c r="AK18" s="101">
        <v>36</v>
      </c>
      <c r="AL18" s="101">
        <v>37</v>
      </c>
      <c r="AM18" s="101">
        <v>38</v>
      </c>
      <c r="AN18" s="102">
        <v>39</v>
      </c>
      <c r="AO18" s="100">
        <v>40</v>
      </c>
      <c r="AP18" s="101">
        <v>41</v>
      </c>
      <c r="AQ18" s="101">
        <v>42</v>
      </c>
      <c r="AR18" s="103">
        <v>43</v>
      </c>
      <c r="AS18" s="100">
        <v>44</v>
      </c>
      <c r="AT18" s="101">
        <v>45</v>
      </c>
      <c r="AU18" s="101">
        <v>46</v>
      </c>
      <c r="AV18" s="101">
        <v>47</v>
      </c>
      <c r="AW18" s="102">
        <v>48</v>
      </c>
      <c r="AX18" s="100">
        <v>49</v>
      </c>
      <c r="AY18" s="101">
        <v>50</v>
      </c>
      <c r="AZ18" s="101">
        <v>51</v>
      </c>
      <c r="BA18" s="102">
        <v>52</v>
      </c>
    </row>
    <row r="19" spans="1:53" s="99" customFormat="1" ht="20.100000000000001" customHeight="1" thickBot="1" x14ac:dyDescent="0.35">
      <c r="A19" s="105">
        <v>1</v>
      </c>
      <c r="B19" s="106" t="s">
        <v>56</v>
      </c>
      <c r="C19" s="107" t="s">
        <v>56</v>
      </c>
      <c r="D19" s="107" t="s">
        <v>56</v>
      </c>
      <c r="E19" s="108" t="s">
        <v>56</v>
      </c>
      <c r="F19" s="106" t="s">
        <v>56</v>
      </c>
      <c r="G19" s="107" t="s">
        <v>56</v>
      </c>
      <c r="H19" s="107" t="s">
        <v>56</v>
      </c>
      <c r="I19" s="108" t="s">
        <v>56</v>
      </c>
      <c r="J19" s="106" t="s">
        <v>56</v>
      </c>
      <c r="K19" s="107" t="s">
        <v>56</v>
      </c>
      <c r="L19" s="107" t="s">
        <v>56</v>
      </c>
      <c r="M19" s="108" t="s">
        <v>56</v>
      </c>
      <c r="N19" s="106" t="s">
        <v>56</v>
      </c>
      <c r="O19" s="107" t="s">
        <v>56</v>
      </c>
      <c r="P19" s="107" t="s">
        <v>56</v>
      </c>
      <c r="Q19" s="107" t="s">
        <v>14</v>
      </c>
      <c r="R19" s="108" t="s">
        <v>14</v>
      </c>
      <c r="S19" s="107" t="s">
        <v>57</v>
      </c>
      <c r="T19" s="107" t="s">
        <v>56</v>
      </c>
      <c r="U19" s="107" t="s">
        <v>56</v>
      </c>
      <c r="V19" s="107" t="s">
        <v>56</v>
      </c>
      <c r="W19" s="107" t="s">
        <v>56</v>
      </c>
      <c r="X19" s="107" t="s">
        <v>56</v>
      </c>
      <c r="Y19" s="107" t="s">
        <v>56</v>
      </c>
      <c r="Z19" s="107" t="s">
        <v>56</v>
      </c>
      <c r="AA19" s="107" t="s">
        <v>56</v>
      </c>
      <c r="AB19" s="107" t="s">
        <v>56</v>
      </c>
      <c r="AC19" s="107" t="s">
        <v>57</v>
      </c>
      <c r="AD19" s="107" t="s">
        <v>13</v>
      </c>
      <c r="AE19" s="109" t="s">
        <v>13</v>
      </c>
      <c r="AF19" s="106" t="s">
        <v>13</v>
      </c>
      <c r="AG19" s="107" t="s">
        <v>56</v>
      </c>
      <c r="AH19" s="107" t="s">
        <v>56</v>
      </c>
      <c r="AI19" s="108" t="s">
        <v>56</v>
      </c>
      <c r="AJ19" s="107" t="s">
        <v>56</v>
      </c>
      <c r="AK19" s="107" t="s">
        <v>56</v>
      </c>
      <c r="AL19" s="107" t="s">
        <v>56</v>
      </c>
      <c r="AM19" s="107" t="s">
        <v>56</v>
      </c>
      <c r="AN19" s="108" t="s">
        <v>56</v>
      </c>
      <c r="AO19" s="110" t="s">
        <v>56</v>
      </c>
      <c r="AP19" s="107" t="s">
        <v>14</v>
      </c>
      <c r="AQ19" s="107" t="s">
        <v>14</v>
      </c>
      <c r="AR19" s="108" t="s">
        <v>57</v>
      </c>
      <c r="AS19" s="106" t="s">
        <v>57</v>
      </c>
      <c r="AT19" s="107" t="s">
        <v>57</v>
      </c>
      <c r="AU19" s="107" t="s">
        <v>57</v>
      </c>
      <c r="AV19" s="107" t="s">
        <v>57</v>
      </c>
      <c r="AW19" s="108" t="s">
        <v>57</v>
      </c>
      <c r="AX19" s="110" t="s">
        <v>57</v>
      </c>
      <c r="AY19" s="107" t="s">
        <v>57</v>
      </c>
      <c r="AZ19" s="107" t="s">
        <v>57</v>
      </c>
      <c r="BA19" s="108" t="s">
        <v>57</v>
      </c>
    </row>
    <row r="20" spans="1:53" s="99" customFormat="1" ht="20.100000000000001" customHeight="1" x14ac:dyDescent="0.3">
      <c r="A20" s="111">
        <v>2</v>
      </c>
      <c r="B20" s="112" t="s">
        <v>56</v>
      </c>
      <c r="C20" s="113" t="s">
        <v>56</v>
      </c>
      <c r="D20" s="113" t="s">
        <v>56</v>
      </c>
      <c r="E20" s="114" t="s">
        <v>56</v>
      </c>
      <c r="F20" s="112" t="s">
        <v>56</v>
      </c>
      <c r="G20" s="113" t="s">
        <v>56</v>
      </c>
      <c r="H20" s="113" t="s">
        <v>56</v>
      </c>
      <c r="I20" s="114" t="s">
        <v>56</v>
      </c>
      <c r="J20" s="112" t="s">
        <v>56</v>
      </c>
      <c r="K20" s="113" t="s">
        <v>56</v>
      </c>
      <c r="L20" s="113" t="s">
        <v>56</v>
      </c>
      <c r="M20" s="114" t="s">
        <v>56</v>
      </c>
      <c r="N20" s="112" t="s">
        <v>56</v>
      </c>
      <c r="O20" s="113" t="s">
        <v>56</v>
      </c>
      <c r="P20" s="113" t="s">
        <v>56</v>
      </c>
      <c r="Q20" s="113" t="s">
        <v>14</v>
      </c>
      <c r="R20" s="114" t="s">
        <v>14</v>
      </c>
      <c r="S20" s="107" t="s">
        <v>57</v>
      </c>
      <c r="T20" s="107" t="s">
        <v>56</v>
      </c>
      <c r="U20" s="107" t="s">
        <v>56</v>
      </c>
      <c r="V20" s="107" t="s">
        <v>56</v>
      </c>
      <c r="W20" s="107" t="s">
        <v>56</v>
      </c>
      <c r="X20" s="107" t="s">
        <v>56</v>
      </c>
      <c r="Y20" s="107" t="s">
        <v>56</v>
      </c>
      <c r="Z20" s="107" t="s">
        <v>56</v>
      </c>
      <c r="AA20" s="107" t="s">
        <v>56</v>
      </c>
      <c r="AB20" s="107" t="s">
        <v>56</v>
      </c>
      <c r="AC20" s="107" t="s">
        <v>57</v>
      </c>
      <c r="AD20" s="107" t="s">
        <v>57</v>
      </c>
      <c r="AE20" s="115" t="s">
        <v>13</v>
      </c>
      <c r="AF20" s="112" t="s">
        <v>13</v>
      </c>
      <c r="AG20" s="113" t="s">
        <v>56</v>
      </c>
      <c r="AH20" s="113" t="s">
        <v>56</v>
      </c>
      <c r="AI20" s="115" t="s">
        <v>56</v>
      </c>
      <c r="AJ20" s="112" t="s">
        <v>56</v>
      </c>
      <c r="AK20" s="113" t="s">
        <v>56</v>
      </c>
      <c r="AL20" s="113" t="s">
        <v>56</v>
      </c>
      <c r="AM20" s="113" t="s">
        <v>56</v>
      </c>
      <c r="AN20" s="114" t="s">
        <v>56</v>
      </c>
      <c r="AO20" s="116" t="s">
        <v>56</v>
      </c>
      <c r="AP20" s="113" t="s">
        <v>14</v>
      </c>
      <c r="AQ20" s="113" t="s">
        <v>58</v>
      </c>
      <c r="AR20" s="114" t="s">
        <v>58</v>
      </c>
      <c r="AS20" s="112"/>
      <c r="AT20" s="113"/>
      <c r="AU20" s="113"/>
      <c r="AV20" s="113"/>
      <c r="AW20" s="114"/>
      <c r="AX20" s="116"/>
      <c r="AY20" s="113"/>
      <c r="AZ20" s="113"/>
      <c r="BA20" s="114"/>
    </row>
    <row r="21" spans="1:53" s="99" customFormat="1" ht="19.5" customHeight="1" x14ac:dyDescent="0.3">
      <c r="A21" s="117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9"/>
      <c r="AG21" s="119"/>
      <c r="AH21" s="119"/>
      <c r="AI21" s="119"/>
      <c r="AJ21" s="118"/>
      <c r="AK21" s="118"/>
      <c r="AL21" s="118"/>
      <c r="AM21" s="118"/>
      <c r="AN21" s="118"/>
      <c r="AO21" s="118"/>
      <c r="AP21" s="118"/>
      <c r="AQ21" s="118"/>
      <c r="AR21" s="118"/>
      <c r="AS21" s="120"/>
      <c r="AT21" s="121"/>
      <c r="AU21" s="121"/>
      <c r="AV21" s="121"/>
      <c r="AW21" s="121"/>
      <c r="AX21" s="121"/>
      <c r="AY21" s="121"/>
      <c r="AZ21" s="121"/>
      <c r="BA21" s="121"/>
    </row>
    <row r="22" spans="1:53" s="99" customFormat="1" ht="19.5" customHeight="1" x14ac:dyDescent="0.3">
      <c r="A22" s="117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9"/>
      <c r="AG22" s="119"/>
      <c r="AH22" s="119"/>
      <c r="AI22" s="119"/>
      <c r="AJ22" s="118"/>
      <c r="AK22" s="118"/>
      <c r="AL22" s="118"/>
      <c r="AM22" s="118"/>
      <c r="AN22" s="118"/>
      <c r="AO22" s="118"/>
      <c r="AP22" s="118"/>
      <c r="AQ22" s="118"/>
      <c r="AR22" s="118"/>
      <c r="AS22" s="120"/>
      <c r="AT22" s="121"/>
      <c r="AU22" s="121"/>
      <c r="AV22" s="121"/>
      <c r="AW22" s="121"/>
      <c r="AX22" s="121"/>
      <c r="AY22" s="121"/>
      <c r="AZ22" s="121"/>
      <c r="BA22" s="121"/>
    </row>
    <row r="23" spans="1:53" s="99" customFormat="1" ht="19.5" customHeight="1" x14ac:dyDescent="0.3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9"/>
      <c r="AG23" s="119"/>
      <c r="AH23" s="119"/>
      <c r="AI23" s="119"/>
      <c r="AJ23" s="118"/>
      <c r="AK23" s="118"/>
      <c r="AL23" s="118"/>
      <c r="AM23" s="118"/>
      <c r="AN23" s="118"/>
      <c r="AO23" s="118"/>
      <c r="AP23" s="118"/>
      <c r="AQ23" s="118"/>
      <c r="AR23" s="118"/>
      <c r="AS23" s="120"/>
      <c r="AT23" s="121"/>
      <c r="AU23" s="121"/>
      <c r="AV23" s="121"/>
      <c r="AW23" s="121"/>
      <c r="AX23" s="121"/>
      <c r="AY23" s="121"/>
      <c r="AZ23" s="121"/>
      <c r="BA23" s="121"/>
    </row>
    <row r="24" spans="1:53" s="99" customFormat="1" ht="20.100000000000001" customHeight="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 t="s">
        <v>70</v>
      </c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</row>
    <row r="25" spans="1:53" s="122" customFormat="1" ht="21" customHeight="1" x14ac:dyDescent="0.3">
      <c r="A25" s="431" t="s">
        <v>241</v>
      </c>
      <c r="B25" s="431"/>
      <c r="C25" s="431"/>
      <c r="D25" s="431"/>
      <c r="E25" s="431"/>
      <c r="F25" s="431"/>
      <c r="G25" s="431"/>
      <c r="H25" s="431"/>
      <c r="I25" s="431"/>
      <c r="J25" s="432"/>
      <c r="K25" s="432"/>
      <c r="L25" s="432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  <c r="AC25" s="432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2"/>
      <c r="AO25" s="432"/>
      <c r="AP25" s="432"/>
      <c r="AQ25" s="432"/>
      <c r="AR25" s="432"/>
      <c r="AS25" s="432"/>
      <c r="AT25" s="432"/>
      <c r="AU25" s="432"/>
      <c r="AV25" s="123"/>
      <c r="AW25" s="123"/>
      <c r="AX25" s="123"/>
      <c r="AY25" s="123"/>
      <c r="AZ25" s="123"/>
      <c r="BA25" s="99"/>
    </row>
    <row r="26" spans="1:53" s="99" customFormat="1" x14ac:dyDescent="0.25">
      <c r="AV26" s="123"/>
      <c r="AW26" s="123"/>
      <c r="AX26" s="123"/>
      <c r="AY26" s="123"/>
      <c r="AZ26" s="123"/>
    </row>
    <row r="27" spans="1:53" s="99" customFormat="1" ht="21.75" customHeight="1" x14ac:dyDescent="0.3">
      <c r="A27" s="124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466" t="s">
        <v>73</v>
      </c>
      <c r="AB27" s="466"/>
      <c r="AC27" s="466"/>
      <c r="AD27" s="466"/>
      <c r="AE27" s="466"/>
      <c r="AF27" s="466"/>
      <c r="AG27" s="466"/>
      <c r="AH27" s="466"/>
      <c r="AI27" s="466"/>
      <c r="AJ27" s="466"/>
      <c r="AK27" s="466"/>
      <c r="AL27" s="466"/>
      <c r="AM27" s="466"/>
      <c r="AN27" s="124"/>
      <c r="AO27" s="466" t="s">
        <v>233</v>
      </c>
      <c r="AP27" s="466"/>
      <c r="AQ27" s="466"/>
      <c r="AR27" s="466"/>
      <c r="AS27" s="466"/>
      <c r="AT27" s="466"/>
      <c r="AU27" s="466"/>
      <c r="AV27" s="466"/>
      <c r="AW27" s="466"/>
      <c r="AX27" s="466"/>
      <c r="AY27" s="466"/>
      <c r="AZ27" s="466"/>
      <c r="BA27" s="466"/>
    </row>
    <row r="28" spans="1:53" s="99" customFormat="1" ht="11.25" customHeight="1" x14ac:dyDescent="0.3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92"/>
    </row>
    <row r="29" spans="1:53" s="99" customFormat="1" ht="22.5" customHeight="1" x14ac:dyDescent="0.25">
      <c r="A29" s="433" t="s">
        <v>43</v>
      </c>
      <c r="B29" s="398"/>
      <c r="C29" s="434" t="s">
        <v>59</v>
      </c>
      <c r="D29" s="397"/>
      <c r="E29" s="397"/>
      <c r="F29" s="398"/>
      <c r="G29" s="435" t="s">
        <v>71</v>
      </c>
      <c r="H29" s="436"/>
      <c r="I29" s="437"/>
      <c r="J29" s="396" t="s">
        <v>60</v>
      </c>
      <c r="K29" s="397"/>
      <c r="L29" s="397"/>
      <c r="M29" s="398"/>
      <c r="N29" s="396" t="s">
        <v>236</v>
      </c>
      <c r="O29" s="422"/>
      <c r="P29" s="422"/>
      <c r="Q29" s="422"/>
      <c r="R29" s="422"/>
      <c r="S29" s="423"/>
      <c r="T29" s="396" t="s">
        <v>61</v>
      </c>
      <c r="U29" s="397"/>
      <c r="V29" s="398"/>
      <c r="W29" s="396" t="s">
        <v>62</v>
      </c>
      <c r="X29" s="397"/>
      <c r="Y29" s="398"/>
      <c r="Z29" s="121"/>
      <c r="AA29" s="405" t="s">
        <v>63</v>
      </c>
      <c r="AB29" s="406"/>
      <c r="AC29" s="406"/>
      <c r="AD29" s="406"/>
      <c r="AE29" s="406"/>
      <c r="AF29" s="407"/>
      <c r="AG29" s="408"/>
      <c r="AH29" s="413" t="s">
        <v>64</v>
      </c>
      <c r="AI29" s="414"/>
      <c r="AJ29" s="414"/>
      <c r="AK29" s="434" t="s">
        <v>65</v>
      </c>
      <c r="AL29" s="484"/>
      <c r="AM29" s="485"/>
      <c r="AN29" s="128"/>
      <c r="AO29" s="489" t="s">
        <v>232</v>
      </c>
      <c r="AP29" s="490"/>
      <c r="AQ29" s="490"/>
      <c r="AR29" s="490"/>
      <c r="AS29" s="491" t="s">
        <v>234</v>
      </c>
      <c r="AT29" s="492"/>
      <c r="AU29" s="492"/>
      <c r="AV29" s="492"/>
      <c r="AW29" s="493"/>
      <c r="AX29" s="413" t="s">
        <v>64</v>
      </c>
      <c r="AY29" s="413"/>
      <c r="AZ29" s="413"/>
      <c r="BA29" s="483"/>
    </row>
    <row r="30" spans="1:53" s="99" customFormat="1" ht="15.75" customHeight="1" x14ac:dyDescent="0.25">
      <c r="A30" s="399"/>
      <c r="B30" s="401"/>
      <c r="C30" s="399"/>
      <c r="D30" s="400"/>
      <c r="E30" s="400"/>
      <c r="F30" s="401"/>
      <c r="G30" s="438"/>
      <c r="H30" s="439"/>
      <c r="I30" s="440"/>
      <c r="J30" s="399"/>
      <c r="K30" s="400"/>
      <c r="L30" s="400"/>
      <c r="M30" s="401"/>
      <c r="N30" s="424"/>
      <c r="O30" s="425"/>
      <c r="P30" s="425"/>
      <c r="Q30" s="425"/>
      <c r="R30" s="425"/>
      <c r="S30" s="426"/>
      <c r="T30" s="399"/>
      <c r="U30" s="400"/>
      <c r="V30" s="401"/>
      <c r="W30" s="399"/>
      <c r="X30" s="400"/>
      <c r="Y30" s="401"/>
      <c r="Z30" s="121"/>
      <c r="AA30" s="409"/>
      <c r="AB30" s="410"/>
      <c r="AC30" s="410"/>
      <c r="AD30" s="410"/>
      <c r="AE30" s="410"/>
      <c r="AF30" s="411"/>
      <c r="AG30" s="412"/>
      <c r="AH30" s="414"/>
      <c r="AI30" s="414"/>
      <c r="AJ30" s="414"/>
      <c r="AK30" s="486"/>
      <c r="AL30" s="487"/>
      <c r="AM30" s="488"/>
      <c r="AN30" s="128"/>
      <c r="AO30" s="490"/>
      <c r="AP30" s="490"/>
      <c r="AQ30" s="490"/>
      <c r="AR30" s="490"/>
      <c r="AS30" s="494"/>
      <c r="AT30" s="495"/>
      <c r="AU30" s="495"/>
      <c r="AV30" s="495"/>
      <c r="AW30" s="496"/>
      <c r="AX30" s="413"/>
      <c r="AY30" s="413"/>
      <c r="AZ30" s="413"/>
      <c r="BA30" s="483"/>
    </row>
    <row r="31" spans="1:53" s="99" customFormat="1" ht="42" customHeight="1" x14ac:dyDescent="0.25">
      <c r="A31" s="402"/>
      <c r="B31" s="404"/>
      <c r="C31" s="402"/>
      <c r="D31" s="403"/>
      <c r="E31" s="403"/>
      <c r="F31" s="404"/>
      <c r="G31" s="441"/>
      <c r="H31" s="442"/>
      <c r="I31" s="443"/>
      <c r="J31" s="402"/>
      <c r="K31" s="403"/>
      <c r="L31" s="403"/>
      <c r="M31" s="404"/>
      <c r="N31" s="427"/>
      <c r="O31" s="428"/>
      <c r="P31" s="428"/>
      <c r="Q31" s="428"/>
      <c r="R31" s="428"/>
      <c r="S31" s="429"/>
      <c r="T31" s="402"/>
      <c r="U31" s="403"/>
      <c r="V31" s="404"/>
      <c r="W31" s="402"/>
      <c r="X31" s="403"/>
      <c r="Y31" s="404"/>
      <c r="Z31" s="121"/>
      <c r="AA31" s="415" t="s">
        <v>155</v>
      </c>
      <c r="AB31" s="416"/>
      <c r="AC31" s="416"/>
      <c r="AD31" s="416"/>
      <c r="AE31" s="416"/>
      <c r="AF31" s="417"/>
      <c r="AG31" s="418"/>
      <c r="AH31" s="419">
        <v>2</v>
      </c>
      <c r="AI31" s="420"/>
      <c r="AJ31" s="421"/>
      <c r="AK31" s="430">
        <v>3</v>
      </c>
      <c r="AL31" s="430"/>
      <c r="AM31" s="430"/>
      <c r="AN31" s="128"/>
      <c r="AO31" s="490"/>
      <c r="AP31" s="490"/>
      <c r="AQ31" s="490"/>
      <c r="AR31" s="490"/>
      <c r="AS31" s="494"/>
      <c r="AT31" s="495"/>
      <c r="AU31" s="495"/>
      <c r="AV31" s="495"/>
      <c r="AW31" s="496"/>
      <c r="AX31" s="413"/>
      <c r="AY31" s="413"/>
      <c r="AZ31" s="413"/>
      <c r="BA31" s="483"/>
    </row>
    <row r="32" spans="1:53" s="99" customFormat="1" ht="26.25" customHeight="1" x14ac:dyDescent="0.3">
      <c r="A32" s="391">
        <v>1</v>
      </c>
      <c r="B32" s="392"/>
      <c r="C32" s="393">
        <f>COUNTIF($B19:$AO19,$B$19)</f>
        <v>33</v>
      </c>
      <c r="D32" s="394"/>
      <c r="E32" s="394"/>
      <c r="F32" s="395"/>
      <c r="G32" s="393">
        <v>4</v>
      </c>
      <c r="H32" s="394"/>
      <c r="I32" s="395"/>
      <c r="J32" s="393">
        <v>3</v>
      </c>
      <c r="K32" s="394"/>
      <c r="L32" s="394"/>
      <c r="M32" s="395"/>
      <c r="N32" s="430"/>
      <c r="O32" s="430"/>
      <c r="P32" s="430"/>
      <c r="Q32" s="430"/>
      <c r="R32" s="430"/>
      <c r="S32" s="430"/>
      <c r="T32" s="393">
        <v>12</v>
      </c>
      <c r="U32" s="450"/>
      <c r="V32" s="451"/>
      <c r="W32" s="393">
        <f>C32+G32+J32+N32+Q32+T32</f>
        <v>52</v>
      </c>
      <c r="X32" s="450"/>
      <c r="Y32" s="452"/>
      <c r="Z32" s="121"/>
      <c r="AA32" s="415" t="s">
        <v>235</v>
      </c>
      <c r="AB32" s="416"/>
      <c r="AC32" s="416"/>
      <c r="AD32" s="416"/>
      <c r="AE32" s="416"/>
      <c r="AF32" s="417"/>
      <c r="AG32" s="418"/>
      <c r="AH32" s="419">
        <v>4</v>
      </c>
      <c r="AI32" s="420"/>
      <c r="AJ32" s="421"/>
      <c r="AK32" s="430">
        <v>2</v>
      </c>
      <c r="AL32" s="430"/>
      <c r="AM32" s="430"/>
      <c r="AN32" s="128"/>
      <c r="AO32" s="490"/>
      <c r="AP32" s="490"/>
      <c r="AQ32" s="490"/>
      <c r="AR32" s="490"/>
      <c r="AS32" s="497"/>
      <c r="AT32" s="498"/>
      <c r="AU32" s="498"/>
      <c r="AV32" s="498"/>
      <c r="AW32" s="499"/>
      <c r="AX32" s="413"/>
      <c r="AY32" s="413"/>
      <c r="AZ32" s="413"/>
      <c r="BA32" s="483"/>
    </row>
    <row r="33" spans="1:53" s="99" customFormat="1" ht="27" customHeight="1" x14ac:dyDescent="0.3">
      <c r="A33" s="464">
        <v>2</v>
      </c>
      <c r="B33" s="465"/>
      <c r="C33" s="393">
        <f>COUNTIF($B20:$AO20,$B$19)</f>
        <v>33</v>
      </c>
      <c r="D33" s="394"/>
      <c r="E33" s="394"/>
      <c r="F33" s="395"/>
      <c r="G33" s="453">
        <v>3</v>
      </c>
      <c r="H33" s="456"/>
      <c r="I33" s="457"/>
      <c r="J33" s="453">
        <v>2</v>
      </c>
      <c r="K33" s="456"/>
      <c r="L33" s="456"/>
      <c r="M33" s="457"/>
      <c r="N33" s="413">
        <v>2</v>
      </c>
      <c r="O33" s="413"/>
      <c r="P33" s="413"/>
      <c r="Q33" s="413"/>
      <c r="R33" s="413"/>
      <c r="S33" s="413"/>
      <c r="T33" s="453">
        <v>3</v>
      </c>
      <c r="U33" s="454"/>
      <c r="V33" s="455"/>
      <c r="W33" s="393">
        <f>C33+G33+J33+N33+Q33+T33</f>
        <v>43</v>
      </c>
      <c r="X33" s="450"/>
      <c r="Y33" s="452"/>
      <c r="Z33" s="121"/>
      <c r="AA33" s="458"/>
      <c r="AB33" s="459"/>
      <c r="AC33" s="459"/>
      <c r="AD33" s="459"/>
      <c r="AE33" s="459"/>
      <c r="AF33" s="459"/>
      <c r="AG33" s="460"/>
      <c r="AH33" s="461"/>
      <c r="AI33" s="462"/>
      <c r="AJ33" s="463"/>
      <c r="AK33" s="430"/>
      <c r="AL33" s="430"/>
      <c r="AM33" s="430"/>
      <c r="AN33" s="128"/>
      <c r="AO33" s="461">
        <v>1</v>
      </c>
      <c r="AP33" s="462"/>
      <c r="AQ33" s="462"/>
      <c r="AR33" s="463"/>
      <c r="AS33" s="476" t="s">
        <v>231</v>
      </c>
      <c r="AT33" s="476"/>
      <c r="AU33" s="476"/>
      <c r="AV33" s="476"/>
      <c r="AW33" s="476"/>
      <c r="AX33" s="476">
        <v>4</v>
      </c>
      <c r="AY33" s="476"/>
      <c r="AZ33" s="476"/>
      <c r="BA33" s="476"/>
    </row>
    <row r="34" spans="1:53" s="99" customFormat="1" ht="21.75" customHeight="1" x14ac:dyDescent="0.3">
      <c r="A34" s="464"/>
      <c r="B34" s="465"/>
      <c r="C34" s="393"/>
      <c r="D34" s="394"/>
      <c r="E34" s="394"/>
      <c r="F34" s="395"/>
      <c r="G34" s="453"/>
      <c r="H34" s="456"/>
      <c r="I34" s="457"/>
      <c r="J34" s="453"/>
      <c r="K34" s="456"/>
      <c r="L34" s="456"/>
      <c r="M34" s="457"/>
      <c r="N34" s="430"/>
      <c r="O34" s="430"/>
      <c r="P34" s="430"/>
      <c r="Q34" s="430"/>
      <c r="R34" s="430"/>
      <c r="S34" s="430"/>
      <c r="T34" s="453"/>
      <c r="U34" s="454"/>
      <c r="V34" s="455"/>
      <c r="W34" s="393"/>
      <c r="X34" s="450"/>
      <c r="Y34" s="452"/>
      <c r="Z34" s="121"/>
      <c r="AA34" s="468"/>
      <c r="AB34" s="407"/>
      <c r="AC34" s="407"/>
      <c r="AD34" s="407"/>
      <c r="AE34" s="407"/>
      <c r="AF34" s="407"/>
      <c r="AG34" s="408"/>
      <c r="AH34" s="461"/>
      <c r="AI34" s="470"/>
      <c r="AJ34" s="471"/>
      <c r="AK34" s="430"/>
      <c r="AL34" s="475"/>
      <c r="AM34" s="475"/>
      <c r="AN34" s="128"/>
      <c r="AO34" s="477"/>
      <c r="AP34" s="478"/>
      <c r="AQ34" s="478"/>
      <c r="AR34" s="479"/>
      <c r="AS34" s="476"/>
      <c r="AT34" s="476"/>
      <c r="AU34" s="476"/>
      <c r="AV34" s="476"/>
      <c r="AW34" s="476"/>
      <c r="AX34" s="476"/>
      <c r="AY34" s="476"/>
      <c r="AZ34" s="476"/>
      <c r="BA34" s="476"/>
    </row>
    <row r="35" spans="1:53" s="99" customFormat="1" ht="25.5" customHeight="1" x14ac:dyDescent="0.3">
      <c r="A35" s="464"/>
      <c r="B35" s="465"/>
      <c r="C35" s="393"/>
      <c r="D35" s="394"/>
      <c r="E35" s="394"/>
      <c r="F35" s="395"/>
      <c r="G35" s="453"/>
      <c r="H35" s="456"/>
      <c r="I35" s="457"/>
      <c r="J35" s="453"/>
      <c r="K35" s="456"/>
      <c r="L35" s="456"/>
      <c r="M35" s="457"/>
      <c r="N35" s="430"/>
      <c r="O35" s="430"/>
      <c r="P35" s="430"/>
      <c r="Q35" s="430"/>
      <c r="R35" s="430"/>
      <c r="S35" s="430"/>
      <c r="T35" s="467"/>
      <c r="U35" s="454"/>
      <c r="V35" s="455"/>
      <c r="W35" s="393"/>
      <c r="X35" s="450"/>
      <c r="Y35" s="452"/>
      <c r="Z35" s="121"/>
      <c r="AA35" s="469"/>
      <c r="AB35" s="411"/>
      <c r="AC35" s="411"/>
      <c r="AD35" s="411"/>
      <c r="AE35" s="411"/>
      <c r="AF35" s="411"/>
      <c r="AG35" s="412"/>
      <c r="AH35" s="472"/>
      <c r="AI35" s="473"/>
      <c r="AJ35" s="474"/>
      <c r="AK35" s="475"/>
      <c r="AL35" s="475"/>
      <c r="AM35" s="475"/>
      <c r="AN35" s="129"/>
      <c r="AO35" s="477"/>
      <c r="AP35" s="478"/>
      <c r="AQ35" s="478"/>
      <c r="AR35" s="479"/>
      <c r="AS35" s="476"/>
      <c r="AT35" s="476"/>
      <c r="AU35" s="476"/>
      <c r="AV35" s="476"/>
      <c r="AW35" s="476"/>
      <c r="AX35" s="476"/>
      <c r="AY35" s="476"/>
      <c r="AZ35" s="476"/>
      <c r="BA35" s="476"/>
    </row>
    <row r="36" spans="1:53" s="99" customFormat="1" ht="34.5" customHeight="1" x14ac:dyDescent="0.25">
      <c r="A36" s="500" t="s">
        <v>22</v>
      </c>
      <c r="B36" s="457"/>
      <c r="C36" s="393">
        <f>SUM(C32:F35)</f>
        <v>66</v>
      </c>
      <c r="D36" s="394"/>
      <c r="E36" s="394"/>
      <c r="F36" s="395"/>
      <c r="G36" s="453">
        <f>SUM(G32:I35)</f>
        <v>7</v>
      </c>
      <c r="H36" s="456"/>
      <c r="I36" s="457"/>
      <c r="J36" s="501">
        <f>SUM(J32:M35)</f>
        <v>5</v>
      </c>
      <c r="K36" s="502"/>
      <c r="L36" s="502"/>
      <c r="M36" s="503"/>
      <c r="N36" s="476">
        <f>SUM(Q32:S35)</f>
        <v>0</v>
      </c>
      <c r="O36" s="476"/>
      <c r="P36" s="476"/>
      <c r="Q36" s="476"/>
      <c r="R36" s="476"/>
      <c r="S36" s="476"/>
      <c r="T36" s="453">
        <f>SUM(T32:V35)</f>
        <v>15</v>
      </c>
      <c r="U36" s="454"/>
      <c r="V36" s="455"/>
      <c r="W36" s="453">
        <f>SUM(W32:Y35)</f>
        <v>95</v>
      </c>
      <c r="X36" s="454"/>
      <c r="Y36" s="455"/>
      <c r="Z36" s="121"/>
      <c r="AA36" s="444"/>
      <c r="AB36" s="417"/>
      <c r="AC36" s="417"/>
      <c r="AD36" s="417"/>
      <c r="AE36" s="417"/>
      <c r="AF36" s="417"/>
      <c r="AG36" s="418"/>
      <c r="AH36" s="445"/>
      <c r="AI36" s="446"/>
      <c r="AJ36" s="447"/>
      <c r="AK36" s="445"/>
      <c r="AL36" s="448"/>
      <c r="AM36" s="449"/>
      <c r="AN36" s="130"/>
      <c r="AO36" s="480"/>
      <c r="AP36" s="481"/>
      <c r="AQ36" s="481"/>
      <c r="AR36" s="482"/>
      <c r="AS36" s="476"/>
      <c r="AT36" s="476"/>
      <c r="AU36" s="476"/>
      <c r="AV36" s="476"/>
      <c r="AW36" s="476"/>
      <c r="AX36" s="476"/>
      <c r="AY36" s="476"/>
      <c r="AZ36" s="476"/>
      <c r="BA36" s="476"/>
    </row>
    <row r="37" spans="1:53" s="99" customFormat="1" x14ac:dyDescent="0.25"/>
    <row r="38" spans="1:53" s="99" customFormat="1" x14ac:dyDescent="0.25"/>
    <row r="39" spans="1:53" s="99" customFormat="1" x14ac:dyDescent="0.25"/>
    <row r="40" spans="1:53" s="99" customFormat="1" x14ac:dyDescent="0.25"/>
    <row r="41" spans="1:53" s="99" customFormat="1" x14ac:dyDescent="0.25"/>
    <row r="42" spans="1:53" s="99" customFormat="1" x14ac:dyDescent="0.25"/>
    <row r="43" spans="1:53" s="99" customFormat="1" x14ac:dyDescent="0.25"/>
    <row r="44" spans="1:53" s="99" customFormat="1" x14ac:dyDescent="0.25"/>
    <row r="45" spans="1:53" s="99" customFormat="1" x14ac:dyDescent="0.25"/>
    <row r="46" spans="1:53" s="99" customFormat="1" x14ac:dyDescent="0.25"/>
    <row r="47" spans="1:53" s="99" customFormat="1" x14ac:dyDescent="0.25"/>
    <row r="48" spans="1:53" s="99" customFormat="1" x14ac:dyDescent="0.25"/>
    <row r="49" s="99" customFormat="1" x14ac:dyDescent="0.25"/>
    <row r="50" s="99" customFormat="1" x14ac:dyDescent="0.25"/>
    <row r="51" s="99" customFormat="1" x14ac:dyDescent="0.25"/>
  </sheetData>
  <mergeCells count="101">
    <mergeCell ref="N33:S33"/>
    <mergeCell ref="A36:B36"/>
    <mergeCell ref="C36:F36"/>
    <mergeCell ref="G36:I36"/>
    <mergeCell ref="J36:M36"/>
    <mergeCell ref="T36:V36"/>
    <mergeCell ref="W36:Y36"/>
    <mergeCell ref="W34:Y34"/>
    <mergeCell ref="A35:B35"/>
    <mergeCell ref="C35:F35"/>
    <mergeCell ref="G35:I35"/>
    <mergeCell ref="J35:M35"/>
    <mergeCell ref="A34:B34"/>
    <mergeCell ref="C34:F34"/>
    <mergeCell ref="G34:I34"/>
    <mergeCell ref="N34:S34"/>
    <mergeCell ref="N35:S35"/>
    <mergeCell ref="N36:S36"/>
    <mergeCell ref="AO27:BA27"/>
    <mergeCell ref="T35:V35"/>
    <mergeCell ref="W35:Y35"/>
    <mergeCell ref="AA34:AG35"/>
    <mergeCell ref="AH34:AJ35"/>
    <mergeCell ref="AK34:AM35"/>
    <mergeCell ref="AX33:BA36"/>
    <mergeCell ref="AO33:AR36"/>
    <mergeCell ref="AS33:AW36"/>
    <mergeCell ref="AX29:BA32"/>
    <mergeCell ref="AK31:AM31"/>
    <mergeCell ref="AK29:AM30"/>
    <mergeCell ref="AO29:AR32"/>
    <mergeCell ref="AS29:AW32"/>
    <mergeCell ref="AK32:AM32"/>
    <mergeCell ref="A25:AU25"/>
    <mergeCell ref="A29:B31"/>
    <mergeCell ref="C29:F31"/>
    <mergeCell ref="G29:I31"/>
    <mergeCell ref="J29:M31"/>
    <mergeCell ref="AA36:AG36"/>
    <mergeCell ref="AH36:AJ36"/>
    <mergeCell ref="AK36:AM36"/>
    <mergeCell ref="T32:V32"/>
    <mergeCell ref="W32:Y32"/>
    <mergeCell ref="T33:V33"/>
    <mergeCell ref="W33:Y33"/>
    <mergeCell ref="J34:M34"/>
    <mergeCell ref="AA33:AG33"/>
    <mergeCell ref="AH33:AJ33"/>
    <mergeCell ref="T34:V34"/>
    <mergeCell ref="A33:B33"/>
    <mergeCell ref="C33:F33"/>
    <mergeCell ref="AA31:AG31"/>
    <mergeCell ref="AH31:AJ31"/>
    <mergeCell ref="G33:I33"/>
    <mergeCell ref="J33:M33"/>
    <mergeCell ref="AA27:AM27"/>
    <mergeCell ref="AK33:AM33"/>
    <mergeCell ref="A32:B32"/>
    <mergeCell ref="C32:F32"/>
    <mergeCell ref="G32:I32"/>
    <mergeCell ref="J32:M32"/>
    <mergeCell ref="T29:V31"/>
    <mergeCell ref="W29:Y31"/>
    <mergeCell ref="AA29:AG30"/>
    <mergeCell ref="AH29:AJ30"/>
    <mergeCell ref="AA32:AG32"/>
    <mergeCell ref="AH32:AJ32"/>
    <mergeCell ref="N29:S31"/>
    <mergeCell ref="N32:S32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view="pageBreakPreview" zoomScale="75" zoomScaleNormal="100" zoomScaleSheetLayoutView="75" workbookViewId="0">
      <selection activeCell="A2" sqref="A2:A7"/>
    </sheetView>
  </sheetViews>
  <sheetFormatPr defaultRowHeight="15.75" x14ac:dyDescent="0.25"/>
  <cols>
    <col min="1" max="1" width="11.28515625" style="338" customWidth="1"/>
    <col min="2" max="2" width="44.140625" style="33" customWidth="1"/>
    <col min="3" max="3" width="6.7109375" style="339" customWidth="1"/>
    <col min="4" max="4" width="12" style="340" customWidth="1"/>
    <col min="5" max="5" width="7.28515625" style="340" customWidth="1"/>
    <col min="6" max="6" width="6.42578125" style="339" customWidth="1"/>
    <col min="7" max="7" width="7.42578125" style="339" customWidth="1"/>
    <col min="8" max="8" width="9.85546875" style="339" customWidth="1"/>
    <col min="9" max="9" width="8.7109375" style="33" customWidth="1"/>
    <col min="10" max="10" width="8" style="33" customWidth="1"/>
    <col min="11" max="11" width="5.85546875" style="33" customWidth="1"/>
    <col min="12" max="12" width="7.85546875" style="33" customWidth="1"/>
    <col min="13" max="13" width="8.85546875" style="33" customWidth="1"/>
    <col min="14" max="14" width="5.5703125" style="33" customWidth="1"/>
    <col min="15" max="16" width="3.85546875" style="33" customWidth="1"/>
    <col min="17" max="17" width="4.85546875" style="33" customWidth="1"/>
    <col min="18" max="18" width="4.42578125" style="33" customWidth="1"/>
    <col min="19" max="19" width="4.85546875" style="33" customWidth="1"/>
    <col min="20" max="23" width="0" style="33" hidden="1" customWidth="1"/>
    <col min="24" max="24" width="3.28515625" style="33" hidden="1" customWidth="1"/>
    <col min="25" max="27" width="9.140625" style="33"/>
    <col min="28" max="28" width="10.42578125" style="72" bestFit="1" customWidth="1"/>
    <col min="29" max="29" width="10.85546875" style="72" customWidth="1"/>
    <col min="30" max="30" width="9.140625" style="72"/>
    <col min="31" max="31" width="10.7109375" style="72" customWidth="1"/>
    <col min="32" max="32" width="11.85546875" style="72" customWidth="1"/>
    <col min="33" max="33" width="9.140625" style="72"/>
    <col min="34" max="16384" width="9.140625" style="33"/>
  </cols>
  <sheetData>
    <row r="1" spans="1:33" s="29" customFormat="1" ht="18.75" thickBot="1" x14ac:dyDescent="0.3">
      <c r="A1" s="528" t="s">
        <v>240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AB1" s="67"/>
      <c r="AC1" s="67"/>
      <c r="AD1" s="67"/>
      <c r="AE1" s="67"/>
      <c r="AF1" s="67"/>
      <c r="AG1" s="67"/>
    </row>
    <row r="2" spans="1:33" s="29" customFormat="1" x14ac:dyDescent="0.25">
      <c r="A2" s="537" t="s">
        <v>178</v>
      </c>
      <c r="B2" s="540" t="s">
        <v>74</v>
      </c>
      <c r="C2" s="543" t="s">
        <v>75</v>
      </c>
      <c r="D2" s="544"/>
      <c r="E2" s="544"/>
      <c r="F2" s="545"/>
      <c r="G2" s="546" t="s">
        <v>76</v>
      </c>
      <c r="H2" s="549" t="s">
        <v>77</v>
      </c>
      <c r="I2" s="550"/>
      <c r="J2" s="550"/>
      <c r="K2" s="550"/>
      <c r="L2" s="550"/>
      <c r="M2" s="551"/>
      <c r="N2" s="533" t="s">
        <v>238</v>
      </c>
      <c r="O2" s="534"/>
      <c r="P2" s="534"/>
      <c r="Q2" s="534"/>
      <c r="R2" s="534"/>
      <c r="S2" s="534"/>
      <c r="AB2" s="67"/>
      <c r="AC2" s="67"/>
      <c r="AD2" s="67"/>
      <c r="AE2" s="67"/>
      <c r="AF2" s="67"/>
      <c r="AG2" s="67"/>
    </row>
    <row r="3" spans="1:33" s="29" customFormat="1" ht="16.5" thickBot="1" x14ac:dyDescent="0.3">
      <c r="A3" s="538"/>
      <c r="B3" s="541"/>
      <c r="C3" s="552" t="s">
        <v>78</v>
      </c>
      <c r="D3" s="554" t="s">
        <v>79</v>
      </c>
      <c r="E3" s="556" t="s">
        <v>80</v>
      </c>
      <c r="F3" s="557"/>
      <c r="G3" s="547"/>
      <c r="H3" s="561" t="s">
        <v>6</v>
      </c>
      <c r="I3" s="564" t="s">
        <v>81</v>
      </c>
      <c r="J3" s="565"/>
      <c r="K3" s="565"/>
      <c r="L3" s="566"/>
      <c r="M3" s="567" t="s">
        <v>82</v>
      </c>
      <c r="N3" s="535"/>
      <c r="O3" s="536"/>
      <c r="P3" s="536"/>
      <c r="Q3" s="536"/>
      <c r="R3" s="536"/>
      <c r="S3" s="536"/>
      <c r="AB3" s="67"/>
      <c r="AC3" s="67"/>
      <c r="AD3" s="67"/>
      <c r="AE3" s="67"/>
      <c r="AF3" s="67"/>
      <c r="AG3" s="67"/>
    </row>
    <row r="4" spans="1:33" s="29" customFormat="1" ht="16.5" thickBot="1" x14ac:dyDescent="0.3">
      <c r="A4" s="538"/>
      <c r="B4" s="541"/>
      <c r="C4" s="552"/>
      <c r="D4" s="554"/>
      <c r="E4" s="554" t="s">
        <v>83</v>
      </c>
      <c r="F4" s="571" t="s">
        <v>84</v>
      </c>
      <c r="G4" s="547"/>
      <c r="H4" s="562"/>
      <c r="I4" s="573" t="s">
        <v>22</v>
      </c>
      <c r="J4" s="573" t="s">
        <v>26</v>
      </c>
      <c r="K4" s="573" t="s">
        <v>85</v>
      </c>
      <c r="L4" s="573" t="s">
        <v>86</v>
      </c>
      <c r="M4" s="568"/>
      <c r="N4" s="530" t="s">
        <v>87</v>
      </c>
      <c r="O4" s="531"/>
      <c r="P4" s="532"/>
      <c r="Q4" s="530" t="s">
        <v>88</v>
      </c>
      <c r="R4" s="531"/>
      <c r="S4" s="532"/>
      <c r="AB4" s="506" t="s">
        <v>87</v>
      </c>
      <c r="AC4" s="506"/>
      <c r="AD4" s="506"/>
      <c r="AE4" s="506" t="s">
        <v>88</v>
      </c>
      <c r="AF4" s="506"/>
      <c r="AG4" s="506"/>
    </row>
    <row r="5" spans="1:33" s="29" customFormat="1" ht="16.5" thickBot="1" x14ac:dyDescent="0.3">
      <c r="A5" s="538"/>
      <c r="B5" s="541"/>
      <c r="C5" s="552"/>
      <c r="D5" s="554"/>
      <c r="E5" s="554"/>
      <c r="F5" s="571"/>
      <c r="G5" s="547"/>
      <c r="H5" s="562"/>
      <c r="I5" s="574"/>
      <c r="J5" s="574"/>
      <c r="K5" s="574"/>
      <c r="L5" s="574"/>
      <c r="M5" s="568"/>
      <c r="N5" s="131">
        <v>1</v>
      </c>
      <c r="O5" s="132" t="s">
        <v>165</v>
      </c>
      <c r="P5" s="133" t="s">
        <v>166</v>
      </c>
      <c r="Q5" s="131">
        <v>3</v>
      </c>
      <c r="R5" s="132" t="s">
        <v>167</v>
      </c>
      <c r="S5" s="134" t="s">
        <v>168</v>
      </c>
      <c r="AB5" s="66">
        <v>1</v>
      </c>
      <c r="AC5" s="66" t="s">
        <v>165</v>
      </c>
      <c r="AD5" s="66" t="s">
        <v>166</v>
      </c>
      <c r="AE5" s="66">
        <v>3</v>
      </c>
      <c r="AF5" s="66" t="s">
        <v>167</v>
      </c>
      <c r="AG5" s="66" t="s">
        <v>168</v>
      </c>
    </row>
    <row r="6" spans="1:33" s="29" customFormat="1" ht="16.5" thickBot="1" x14ac:dyDescent="0.3">
      <c r="A6" s="538"/>
      <c r="B6" s="541"/>
      <c r="C6" s="552"/>
      <c r="D6" s="554"/>
      <c r="E6" s="554"/>
      <c r="F6" s="571"/>
      <c r="G6" s="547"/>
      <c r="H6" s="562"/>
      <c r="I6" s="574"/>
      <c r="J6" s="574"/>
      <c r="K6" s="574"/>
      <c r="L6" s="574"/>
      <c r="M6" s="569"/>
      <c r="N6" s="558" t="s">
        <v>239</v>
      </c>
      <c r="O6" s="559"/>
      <c r="P6" s="560"/>
      <c r="Q6" s="560"/>
      <c r="R6" s="560"/>
      <c r="S6" s="560"/>
      <c r="AB6" s="67"/>
      <c r="AC6" s="67"/>
      <c r="AD6" s="67"/>
      <c r="AE6" s="67"/>
      <c r="AF6" s="67"/>
      <c r="AG6" s="67"/>
    </row>
    <row r="7" spans="1:33" s="29" customFormat="1" ht="23.25" customHeight="1" thickBot="1" x14ac:dyDescent="0.3">
      <c r="A7" s="539"/>
      <c r="B7" s="542"/>
      <c r="C7" s="553"/>
      <c r="D7" s="555"/>
      <c r="E7" s="555"/>
      <c r="F7" s="572"/>
      <c r="G7" s="548"/>
      <c r="H7" s="563"/>
      <c r="I7" s="575"/>
      <c r="J7" s="575"/>
      <c r="K7" s="575"/>
      <c r="L7" s="575"/>
      <c r="M7" s="570"/>
      <c r="N7" s="131">
        <v>15</v>
      </c>
      <c r="O7" s="132">
        <v>9</v>
      </c>
      <c r="P7" s="134">
        <v>9</v>
      </c>
      <c r="Q7" s="131">
        <v>15</v>
      </c>
      <c r="R7" s="132">
        <v>9</v>
      </c>
      <c r="S7" s="134">
        <v>9</v>
      </c>
      <c r="AB7" s="67"/>
      <c r="AC7" s="67"/>
      <c r="AD7" s="67"/>
      <c r="AE7" s="67"/>
      <c r="AF7" s="67"/>
      <c r="AG7" s="67"/>
    </row>
    <row r="8" spans="1:33" s="29" customFormat="1" ht="16.5" thickBot="1" x14ac:dyDescent="0.3">
      <c r="A8" s="135">
        <v>1</v>
      </c>
      <c r="B8" s="136">
        <v>2</v>
      </c>
      <c r="C8" s="137">
        <v>3</v>
      </c>
      <c r="D8" s="135">
        <v>4</v>
      </c>
      <c r="E8" s="135">
        <v>5</v>
      </c>
      <c r="F8" s="135">
        <v>6</v>
      </c>
      <c r="G8" s="135">
        <v>7</v>
      </c>
      <c r="H8" s="135">
        <v>8</v>
      </c>
      <c r="I8" s="135">
        <v>9</v>
      </c>
      <c r="J8" s="135">
        <v>10</v>
      </c>
      <c r="K8" s="135">
        <v>11</v>
      </c>
      <c r="L8" s="135">
        <v>12</v>
      </c>
      <c r="M8" s="138">
        <v>13</v>
      </c>
      <c r="N8" s="131">
        <v>14</v>
      </c>
      <c r="O8" s="139">
        <v>15</v>
      </c>
      <c r="P8" s="131">
        <v>16</v>
      </c>
      <c r="Q8" s="139">
        <v>17</v>
      </c>
      <c r="R8" s="131">
        <v>18</v>
      </c>
      <c r="S8" s="139">
        <v>19</v>
      </c>
      <c r="T8" s="31">
        <v>25</v>
      </c>
      <c r="U8" s="30">
        <v>26</v>
      </c>
      <c r="V8" s="38">
        <v>27</v>
      </c>
      <c r="W8" s="30">
        <v>28</v>
      </c>
      <c r="X8" s="38">
        <v>29</v>
      </c>
      <c r="AB8" s="67"/>
      <c r="AC8" s="67"/>
      <c r="AD8" s="67"/>
      <c r="AE8" s="67"/>
      <c r="AF8" s="67"/>
      <c r="AG8" s="67"/>
    </row>
    <row r="9" spans="1:33" s="29" customFormat="1" ht="16.5" thickBot="1" x14ac:dyDescent="0.3">
      <c r="A9" s="507" t="s">
        <v>89</v>
      </c>
      <c r="B9" s="508"/>
      <c r="C9" s="509"/>
      <c r="D9" s="509"/>
      <c r="E9" s="509"/>
      <c r="F9" s="509"/>
      <c r="G9" s="509"/>
      <c r="H9" s="509"/>
      <c r="I9" s="509"/>
      <c r="J9" s="509"/>
      <c r="K9" s="509"/>
      <c r="L9" s="509"/>
      <c r="M9" s="509"/>
      <c r="N9" s="508"/>
      <c r="O9" s="508"/>
      <c r="P9" s="508"/>
      <c r="Q9" s="508"/>
      <c r="R9" s="508"/>
      <c r="S9" s="508"/>
      <c r="AB9" s="67"/>
      <c r="AC9" s="67"/>
      <c r="AD9" s="67"/>
      <c r="AE9" s="67"/>
      <c r="AF9" s="67"/>
      <c r="AG9" s="67"/>
    </row>
    <row r="10" spans="1:33" s="29" customFormat="1" ht="16.5" thickBot="1" x14ac:dyDescent="0.3">
      <c r="A10" s="510" t="s">
        <v>90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AB10" s="67"/>
      <c r="AC10" s="67"/>
      <c r="AD10" s="67"/>
      <c r="AE10" s="67"/>
      <c r="AF10" s="67"/>
      <c r="AG10" s="67"/>
    </row>
    <row r="11" spans="1:33" s="32" customFormat="1" x14ac:dyDescent="0.25">
      <c r="A11" s="140" t="s">
        <v>91</v>
      </c>
      <c r="B11" s="141" t="s">
        <v>16</v>
      </c>
      <c r="C11" s="142"/>
      <c r="D11" s="143"/>
      <c r="E11" s="144"/>
      <c r="F11" s="145"/>
      <c r="G11" s="146">
        <f>G12+G13</f>
        <v>6</v>
      </c>
      <c r="H11" s="147">
        <f>SUM(H12:H13)</f>
        <v>180</v>
      </c>
      <c r="I11" s="148">
        <f>SUM(I12:I13)</f>
        <v>81</v>
      </c>
      <c r="J11" s="149"/>
      <c r="K11" s="149"/>
      <c r="L11" s="149">
        <f>SUM(L12:L13)</f>
        <v>81</v>
      </c>
      <c r="M11" s="150">
        <f>SUM(M12:M13)</f>
        <v>99</v>
      </c>
      <c r="N11" s="151"/>
      <c r="O11" s="152"/>
      <c r="P11" s="153"/>
      <c r="Q11" s="154"/>
      <c r="R11" s="152"/>
      <c r="S11" s="153"/>
      <c r="Z11" s="77" t="s">
        <v>87</v>
      </c>
      <c r="AA11" s="78">
        <f>AB25+AC25</f>
        <v>39.5</v>
      </c>
      <c r="AB11" s="74" t="b">
        <f>ISBLANK(N11)</f>
        <v>1</v>
      </c>
      <c r="AC11" s="74" t="b">
        <f>ISBLANK(O11)</f>
        <v>1</v>
      </c>
      <c r="AD11" s="68"/>
      <c r="AE11" s="74" t="b">
        <f>ISBLANK(Q11)</f>
        <v>1</v>
      </c>
      <c r="AF11" s="74" t="b">
        <f>ISBLANK(R11)</f>
        <v>1</v>
      </c>
      <c r="AG11" s="68"/>
    </row>
    <row r="12" spans="1:33" s="53" customFormat="1" x14ac:dyDescent="0.25">
      <c r="A12" s="155" t="s">
        <v>92</v>
      </c>
      <c r="B12" s="156" t="s">
        <v>16</v>
      </c>
      <c r="C12" s="157"/>
      <c r="D12" s="158">
        <v>1</v>
      </c>
      <c r="E12" s="159"/>
      <c r="F12" s="160"/>
      <c r="G12" s="161">
        <v>3</v>
      </c>
      <c r="H12" s="162">
        <f t="shared" ref="H12:H24" si="0">G12*30</f>
        <v>90</v>
      </c>
      <c r="I12" s="163">
        <f>J12+K12+L12</f>
        <v>45</v>
      </c>
      <c r="J12" s="164"/>
      <c r="K12" s="164"/>
      <c r="L12" s="164">
        <v>45</v>
      </c>
      <c r="M12" s="165">
        <f t="shared" ref="M12:M24" si="1">H12-I12</f>
        <v>45</v>
      </c>
      <c r="N12" s="166">
        <v>3</v>
      </c>
      <c r="O12" s="167"/>
      <c r="P12" s="168"/>
      <c r="Q12" s="169"/>
      <c r="R12" s="167"/>
      <c r="S12" s="168"/>
      <c r="Z12" s="77" t="s">
        <v>88</v>
      </c>
      <c r="AA12" s="79">
        <f>AE25+AF25</f>
        <v>3</v>
      </c>
      <c r="AB12" s="74" t="b">
        <f t="shared" ref="AB12:AF24" si="2">ISBLANK(N12)</f>
        <v>0</v>
      </c>
      <c r="AC12" s="74" t="b">
        <f t="shared" si="2"/>
        <v>1</v>
      </c>
      <c r="AD12" s="69"/>
      <c r="AE12" s="74" t="b">
        <f t="shared" si="2"/>
        <v>1</v>
      </c>
      <c r="AF12" s="74" t="b">
        <f t="shared" si="2"/>
        <v>1</v>
      </c>
      <c r="AG12" s="69"/>
    </row>
    <row r="13" spans="1:33" s="53" customFormat="1" x14ac:dyDescent="0.25">
      <c r="A13" s="155" t="s">
        <v>93</v>
      </c>
      <c r="B13" s="156" t="s">
        <v>16</v>
      </c>
      <c r="C13" s="157"/>
      <c r="D13" s="158">
        <v>2</v>
      </c>
      <c r="E13" s="159"/>
      <c r="F13" s="160"/>
      <c r="G13" s="161">
        <v>3</v>
      </c>
      <c r="H13" s="162">
        <f t="shared" si="0"/>
        <v>90</v>
      </c>
      <c r="I13" s="163">
        <f t="shared" ref="I13" si="3">J13+K13+L13</f>
        <v>36</v>
      </c>
      <c r="J13" s="164"/>
      <c r="K13" s="164"/>
      <c r="L13" s="164">
        <v>36</v>
      </c>
      <c r="M13" s="165">
        <f t="shared" si="1"/>
        <v>54</v>
      </c>
      <c r="N13" s="166"/>
      <c r="O13" s="167">
        <v>2</v>
      </c>
      <c r="P13" s="168">
        <v>2</v>
      </c>
      <c r="Q13" s="169"/>
      <c r="R13" s="167"/>
      <c r="S13" s="168"/>
      <c r="Z13" s="32"/>
      <c r="AA13" s="79">
        <f>SUM(AA11:AA12)</f>
        <v>42.5</v>
      </c>
      <c r="AB13" s="74" t="b">
        <f t="shared" si="2"/>
        <v>1</v>
      </c>
      <c r="AC13" s="74" t="b">
        <f t="shared" si="2"/>
        <v>0</v>
      </c>
      <c r="AD13" s="69"/>
      <c r="AE13" s="74" t="b">
        <f t="shared" si="2"/>
        <v>1</v>
      </c>
      <c r="AF13" s="74" t="b">
        <f t="shared" si="2"/>
        <v>1</v>
      </c>
      <c r="AG13" s="69"/>
    </row>
    <row r="14" spans="1:33" s="32" customFormat="1" x14ac:dyDescent="0.25">
      <c r="A14" s="170" t="s">
        <v>95</v>
      </c>
      <c r="B14" s="171" t="s">
        <v>18</v>
      </c>
      <c r="C14" s="172"/>
      <c r="D14" s="173"/>
      <c r="E14" s="173"/>
      <c r="F14" s="174"/>
      <c r="G14" s="175">
        <f>G15+G16</f>
        <v>6.5</v>
      </c>
      <c r="H14" s="176">
        <f>SUM(H15:H16)</f>
        <v>195</v>
      </c>
      <c r="I14" s="177">
        <f>SUM(I15:I16)</f>
        <v>132</v>
      </c>
      <c r="J14" s="178">
        <f>SUM(J15:J16)</f>
        <v>0</v>
      </c>
      <c r="K14" s="178"/>
      <c r="L14" s="178">
        <f>SUM(L15:L16)</f>
        <v>132</v>
      </c>
      <c r="M14" s="179">
        <f>SUM(M15:M16)</f>
        <v>63</v>
      </c>
      <c r="N14" s="180"/>
      <c r="O14" s="181"/>
      <c r="P14" s="182"/>
      <c r="Q14" s="183"/>
      <c r="R14" s="181"/>
      <c r="S14" s="182"/>
      <c r="Z14" s="77"/>
      <c r="AB14" s="74" t="b">
        <f t="shared" si="2"/>
        <v>1</v>
      </c>
      <c r="AC14" s="74" t="b">
        <f t="shared" si="2"/>
        <v>1</v>
      </c>
      <c r="AD14" s="68"/>
      <c r="AE14" s="74" t="b">
        <f t="shared" si="2"/>
        <v>1</v>
      </c>
      <c r="AF14" s="74" t="b">
        <f t="shared" si="2"/>
        <v>1</v>
      </c>
      <c r="AG14" s="68"/>
    </row>
    <row r="15" spans="1:33" s="54" customFormat="1" x14ac:dyDescent="0.25">
      <c r="A15" s="184" t="s">
        <v>96</v>
      </c>
      <c r="B15" s="185" t="s">
        <v>18</v>
      </c>
      <c r="C15" s="172"/>
      <c r="D15" s="186">
        <v>1</v>
      </c>
      <c r="E15" s="187"/>
      <c r="F15" s="188"/>
      <c r="G15" s="189">
        <v>3</v>
      </c>
      <c r="H15" s="190">
        <f t="shared" ref="H15:H16" si="4">G15*30</f>
        <v>90</v>
      </c>
      <c r="I15" s="163">
        <f>J15+K15+L15</f>
        <v>60</v>
      </c>
      <c r="J15" s="113"/>
      <c r="K15" s="113"/>
      <c r="L15" s="113">
        <v>60</v>
      </c>
      <c r="M15" s="191">
        <f>H15-I15</f>
        <v>30</v>
      </c>
      <c r="N15" s="166">
        <v>4</v>
      </c>
      <c r="O15" s="167"/>
      <c r="P15" s="168"/>
      <c r="Q15" s="169"/>
      <c r="R15" s="167"/>
      <c r="S15" s="168"/>
      <c r="AB15" s="74" t="b">
        <f t="shared" si="2"/>
        <v>0</v>
      </c>
      <c r="AC15" s="74" t="b">
        <f t="shared" si="2"/>
        <v>1</v>
      </c>
      <c r="AD15" s="70"/>
      <c r="AE15" s="74" t="b">
        <f t="shared" si="2"/>
        <v>1</v>
      </c>
      <c r="AF15" s="74" t="b">
        <f t="shared" si="2"/>
        <v>1</v>
      </c>
      <c r="AG15" s="70"/>
    </row>
    <row r="16" spans="1:33" s="54" customFormat="1" x14ac:dyDescent="0.25">
      <c r="A16" s="184" t="s">
        <v>97</v>
      </c>
      <c r="B16" s="185" t="s">
        <v>18</v>
      </c>
      <c r="C16" s="172"/>
      <c r="D16" s="158" t="s">
        <v>131</v>
      </c>
      <c r="E16" s="187"/>
      <c r="F16" s="188"/>
      <c r="G16" s="189">
        <v>3.5</v>
      </c>
      <c r="H16" s="190">
        <f t="shared" si="4"/>
        <v>105</v>
      </c>
      <c r="I16" s="163">
        <f t="shared" ref="I16" si="5">J16+K16+L16</f>
        <v>72</v>
      </c>
      <c r="J16" s="113"/>
      <c r="K16" s="113"/>
      <c r="L16" s="113">
        <v>72</v>
      </c>
      <c r="M16" s="191">
        <f>H16-I16</f>
        <v>33</v>
      </c>
      <c r="N16" s="166"/>
      <c r="O16" s="167">
        <v>4</v>
      </c>
      <c r="P16" s="168">
        <v>4</v>
      </c>
      <c r="Q16" s="169"/>
      <c r="R16" s="167"/>
      <c r="S16" s="168"/>
      <c r="AB16" s="74" t="b">
        <f t="shared" si="2"/>
        <v>1</v>
      </c>
      <c r="AC16" s="74" t="b">
        <f t="shared" si="2"/>
        <v>0</v>
      </c>
      <c r="AD16" s="70"/>
      <c r="AE16" s="74" t="b">
        <f t="shared" si="2"/>
        <v>1</v>
      </c>
      <c r="AF16" s="74" t="b">
        <f t="shared" si="2"/>
        <v>1</v>
      </c>
      <c r="AG16" s="70"/>
    </row>
    <row r="17" spans="1:34" s="53" customFormat="1" x14ac:dyDescent="0.25">
      <c r="A17" s="170" t="s">
        <v>98</v>
      </c>
      <c r="B17" s="192" t="s">
        <v>153</v>
      </c>
      <c r="C17" s="157">
        <v>1</v>
      </c>
      <c r="D17" s="193"/>
      <c r="E17" s="194"/>
      <c r="F17" s="195"/>
      <c r="G17" s="196">
        <v>5</v>
      </c>
      <c r="H17" s="197">
        <f t="shared" si="0"/>
        <v>150</v>
      </c>
      <c r="I17" s="157">
        <f t="shared" ref="I17:I18" si="6">J17+L17</f>
        <v>75</v>
      </c>
      <c r="J17" s="198">
        <v>45</v>
      </c>
      <c r="K17" s="198"/>
      <c r="L17" s="198">
        <v>30</v>
      </c>
      <c r="M17" s="199">
        <f t="shared" si="1"/>
        <v>75</v>
      </c>
      <c r="N17" s="166">
        <v>5</v>
      </c>
      <c r="O17" s="167"/>
      <c r="P17" s="168"/>
      <c r="Q17" s="169"/>
      <c r="R17" s="167"/>
      <c r="S17" s="168"/>
      <c r="AB17" s="74" t="b">
        <f t="shared" si="2"/>
        <v>0</v>
      </c>
      <c r="AC17" s="74" t="b">
        <f t="shared" si="2"/>
        <v>1</v>
      </c>
      <c r="AD17" s="69"/>
      <c r="AE17" s="74" t="b">
        <f t="shared" si="2"/>
        <v>1</v>
      </c>
      <c r="AF17" s="74" t="b">
        <f t="shared" si="2"/>
        <v>1</v>
      </c>
      <c r="AG17" s="69"/>
    </row>
    <row r="18" spans="1:34" s="53" customFormat="1" ht="31.5" x14ac:dyDescent="0.25">
      <c r="A18" s="170" t="s">
        <v>170</v>
      </c>
      <c r="B18" s="192" t="s">
        <v>100</v>
      </c>
      <c r="C18" s="157"/>
      <c r="D18" s="198" t="s">
        <v>131</v>
      </c>
      <c r="E18" s="200"/>
      <c r="F18" s="201"/>
      <c r="G18" s="196">
        <v>3</v>
      </c>
      <c r="H18" s="197">
        <f t="shared" si="0"/>
        <v>90</v>
      </c>
      <c r="I18" s="157">
        <f t="shared" si="6"/>
        <v>36</v>
      </c>
      <c r="J18" s="198">
        <v>18</v>
      </c>
      <c r="K18" s="198"/>
      <c r="L18" s="198">
        <v>18</v>
      </c>
      <c r="M18" s="199">
        <f t="shared" si="1"/>
        <v>54</v>
      </c>
      <c r="N18" s="166"/>
      <c r="O18" s="167">
        <v>2</v>
      </c>
      <c r="P18" s="202">
        <v>2</v>
      </c>
      <c r="Q18" s="169"/>
      <c r="R18" s="167"/>
      <c r="S18" s="168"/>
      <c r="AB18" s="74" t="b">
        <f t="shared" si="2"/>
        <v>1</v>
      </c>
      <c r="AC18" s="74" t="b">
        <f t="shared" si="2"/>
        <v>0</v>
      </c>
      <c r="AD18" s="69"/>
      <c r="AE18" s="74" t="b">
        <f t="shared" si="2"/>
        <v>1</v>
      </c>
      <c r="AF18" s="74" t="b">
        <f t="shared" si="2"/>
        <v>1</v>
      </c>
      <c r="AG18" s="69"/>
    </row>
    <row r="19" spans="1:34" s="55" customFormat="1" x14ac:dyDescent="0.25">
      <c r="A19" s="170" t="s">
        <v>99</v>
      </c>
      <c r="B19" s="192" t="s">
        <v>20</v>
      </c>
      <c r="C19" s="157">
        <v>1</v>
      </c>
      <c r="D19" s="198"/>
      <c r="E19" s="200"/>
      <c r="F19" s="201"/>
      <c r="G19" s="196">
        <v>4</v>
      </c>
      <c r="H19" s="197">
        <f t="shared" si="0"/>
        <v>120</v>
      </c>
      <c r="I19" s="157">
        <f t="shared" ref="I19:I24" si="7">J19+K19+L19</f>
        <v>60</v>
      </c>
      <c r="J19" s="198">
        <v>30</v>
      </c>
      <c r="K19" s="198"/>
      <c r="L19" s="198">
        <v>30</v>
      </c>
      <c r="M19" s="199">
        <f t="shared" si="1"/>
        <v>60</v>
      </c>
      <c r="N19" s="203">
        <v>4</v>
      </c>
      <c r="O19" s="204"/>
      <c r="P19" s="205"/>
      <c r="Q19" s="163"/>
      <c r="R19" s="204"/>
      <c r="S19" s="165"/>
      <c r="AB19" s="74" t="b">
        <f t="shared" si="2"/>
        <v>0</v>
      </c>
      <c r="AC19" s="74" t="b">
        <f t="shared" si="2"/>
        <v>1</v>
      </c>
      <c r="AD19" s="71"/>
      <c r="AE19" s="74" t="b">
        <f t="shared" si="2"/>
        <v>1</v>
      </c>
      <c r="AF19" s="74" t="b">
        <f t="shared" si="2"/>
        <v>1</v>
      </c>
      <c r="AG19" s="71"/>
    </row>
    <row r="20" spans="1:34" s="32" customFormat="1" x14ac:dyDescent="0.25">
      <c r="A20" s="170" t="s">
        <v>101</v>
      </c>
      <c r="B20" s="206" t="s">
        <v>183</v>
      </c>
      <c r="C20" s="207">
        <v>2</v>
      </c>
      <c r="D20" s="198"/>
      <c r="E20" s="200"/>
      <c r="F20" s="199"/>
      <c r="G20" s="196">
        <v>4</v>
      </c>
      <c r="H20" s="197">
        <f t="shared" si="0"/>
        <v>120</v>
      </c>
      <c r="I20" s="157">
        <f t="shared" si="7"/>
        <v>54</v>
      </c>
      <c r="J20" s="198">
        <v>36</v>
      </c>
      <c r="K20" s="198"/>
      <c r="L20" s="198">
        <v>18</v>
      </c>
      <c r="M20" s="199">
        <f t="shared" si="1"/>
        <v>66</v>
      </c>
      <c r="N20" s="203"/>
      <c r="O20" s="204">
        <v>3</v>
      </c>
      <c r="P20" s="165">
        <v>3</v>
      </c>
      <c r="Q20" s="163"/>
      <c r="R20" s="204"/>
      <c r="S20" s="165"/>
      <c r="AB20" s="74" t="b">
        <f t="shared" si="2"/>
        <v>1</v>
      </c>
      <c r="AC20" s="74" t="b">
        <f t="shared" si="2"/>
        <v>0</v>
      </c>
      <c r="AD20" s="68"/>
      <c r="AE20" s="74" t="b">
        <f t="shared" si="2"/>
        <v>1</v>
      </c>
      <c r="AF20" s="74" t="b">
        <f t="shared" si="2"/>
        <v>1</v>
      </c>
      <c r="AG20" s="68"/>
    </row>
    <row r="21" spans="1:34" s="53" customFormat="1" x14ac:dyDescent="0.25">
      <c r="A21" s="170" t="s">
        <v>102</v>
      </c>
      <c r="B21" s="206" t="s">
        <v>21</v>
      </c>
      <c r="C21" s="207"/>
      <c r="D21" s="198" t="s">
        <v>132</v>
      </c>
      <c r="E21" s="198"/>
      <c r="F21" s="199"/>
      <c r="G21" s="208">
        <v>4</v>
      </c>
      <c r="H21" s="197">
        <f t="shared" si="0"/>
        <v>120</v>
      </c>
      <c r="I21" s="157">
        <f t="shared" si="7"/>
        <v>60</v>
      </c>
      <c r="J21" s="198">
        <v>15</v>
      </c>
      <c r="K21" s="198">
        <v>45</v>
      </c>
      <c r="L21" s="198"/>
      <c r="M21" s="199">
        <f t="shared" si="1"/>
        <v>60</v>
      </c>
      <c r="N21" s="203">
        <v>4</v>
      </c>
      <c r="O21" s="204"/>
      <c r="P21" s="165"/>
      <c r="Q21" s="163"/>
      <c r="R21" s="204"/>
      <c r="S21" s="165"/>
      <c r="AB21" s="74" t="b">
        <f t="shared" si="2"/>
        <v>0</v>
      </c>
      <c r="AC21" s="74" t="b">
        <f t="shared" si="2"/>
        <v>1</v>
      </c>
      <c r="AD21" s="69"/>
      <c r="AE21" s="74" t="b">
        <f t="shared" si="2"/>
        <v>1</v>
      </c>
      <c r="AF21" s="74" t="b">
        <f t="shared" si="2"/>
        <v>1</v>
      </c>
      <c r="AG21" s="69"/>
    </row>
    <row r="22" spans="1:34" s="53" customFormat="1" x14ac:dyDescent="0.25">
      <c r="A22" s="170" t="s">
        <v>103</v>
      </c>
      <c r="B22" s="206" t="s">
        <v>207</v>
      </c>
      <c r="C22" s="207">
        <v>1</v>
      </c>
      <c r="D22" s="198"/>
      <c r="E22" s="198"/>
      <c r="F22" s="199"/>
      <c r="G22" s="208">
        <v>4</v>
      </c>
      <c r="H22" s="197">
        <f t="shared" si="0"/>
        <v>120</v>
      </c>
      <c r="I22" s="157">
        <f t="shared" si="7"/>
        <v>60</v>
      </c>
      <c r="J22" s="198">
        <v>30</v>
      </c>
      <c r="K22" s="198"/>
      <c r="L22" s="198">
        <v>30</v>
      </c>
      <c r="M22" s="199">
        <f t="shared" si="1"/>
        <v>60</v>
      </c>
      <c r="N22" s="166">
        <v>4</v>
      </c>
      <c r="O22" s="167"/>
      <c r="P22" s="168"/>
      <c r="Q22" s="169"/>
      <c r="R22" s="167"/>
      <c r="S22" s="168"/>
      <c r="AB22" s="74" t="b">
        <f t="shared" si="2"/>
        <v>0</v>
      </c>
      <c r="AC22" s="74" t="b">
        <f t="shared" si="2"/>
        <v>1</v>
      </c>
      <c r="AD22" s="69"/>
      <c r="AE22" s="74" t="b">
        <f t="shared" si="2"/>
        <v>1</v>
      </c>
      <c r="AF22" s="74" t="b">
        <f t="shared" si="2"/>
        <v>1</v>
      </c>
      <c r="AG22" s="69"/>
    </row>
    <row r="23" spans="1:34" s="53" customFormat="1" ht="31.5" x14ac:dyDescent="0.25">
      <c r="A23" s="170" t="s">
        <v>218</v>
      </c>
      <c r="B23" s="209" t="s">
        <v>33</v>
      </c>
      <c r="C23" s="210"/>
      <c r="D23" s="89" t="s">
        <v>150</v>
      </c>
      <c r="E23" s="89"/>
      <c r="F23" s="211"/>
      <c r="G23" s="208">
        <v>3</v>
      </c>
      <c r="H23" s="212">
        <f t="shared" si="0"/>
        <v>90</v>
      </c>
      <c r="I23" s="88">
        <f t="shared" si="7"/>
        <v>45</v>
      </c>
      <c r="J23" s="89">
        <v>15</v>
      </c>
      <c r="K23" s="89"/>
      <c r="L23" s="89">
        <v>30</v>
      </c>
      <c r="M23" s="211">
        <f t="shared" si="1"/>
        <v>45</v>
      </c>
      <c r="N23" s="213"/>
      <c r="O23" s="214"/>
      <c r="P23" s="215"/>
      <c r="Q23" s="216">
        <v>3</v>
      </c>
      <c r="R23" s="214"/>
      <c r="S23" s="215"/>
      <c r="AB23" s="74" t="b">
        <f t="shared" si="2"/>
        <v>1</v>
      </c>
      <c r="AC23" s="74" t="b">
        <f t="shared" si="2"/>
        <v>1</v>
      </c>
      <c r="AD23" s="69"/>
      <c r="AE23" s="74" t="b">
        <f t="shared" si="2"/>
        <v>0</v>
      </c>
      <c r="AF23" s="74" t="b">
        <f t="shared" si="2"/>
        <v>1</v>
      </c>
      <c r="AG23" s="69"/>
    </row>
    <row r="24" spans="1:34" s="53" customFormat="1" x14ac:dyDescent="0.25">
      <c r="A24" s="170" t="s">
        <v>125</v>
      </c>
      <c r="B24" s="217" t="s">
        <v>197</v>
      </c>
      <c r="C24" s="218"/>
      <c r="D24" s="198">
        <v>1</v>
      </c>
      <c r="E24" s="198"/>
      <c r="F24" s="198"/>
      <c r="G24" s="219">
        <v>3</v>
      </c>
      <c r="H24" s="198">
        <f t="shared" si="0"/>
        <v>90</v>
      </c>
      <c r="I24" s="88">
        <f t="shared" si="7"/>
        <v>30</v>
      </c>
      <c r="J24" s="198">
        <v>15</v>
      </c>
      <c r="K24" s="198"/>
      <c r="L24" s="198">
        <v>15</v>
      </c>
      <c r="M24" s="211">
        <f t="shared" si="1"/>
        <v>60</v>
      </c>
      <c r="N24" s="220">
        <v>2</v>
      </c>
      <c r="O24" s="220"/>
      <c r="P24" s="220"/>
      <c r="Q24" s="220"/>
      <c r="R24" s="220"/>
      <c r="S24" s="220"/>
      <c r="AB24" s="74" t="b">
        <f t="shared" si="2"/>
        <v>0</v>
      </c>
      <c r="AC24" s="74" t="b">
        <f t="shared" si="2"/>
        <v>1</v>
      </c>
      <c r="AD24" s="69"/>
      <c r="AE24" s="74" t="b">
        <f t="shared" si="2"/>
        <v>1</v>
      </c>
      <c r="AF24" s="74" t="b">
        <f t="shared" si="2"/>
        <v>1</v>
      </c>
      <c r="AG24" s="69"/>
    </row>
    <row r="25" spans="1:34" s="29" customFormat="1" ht="16.5" thickBot="1" x14ac:dyDescent="0.3">
      <c r="A25" s="521" t="s">
        <v>104</v>
      </c>
      <c r="B25" s="522"/>
      <c r="C25" s="91"/>
      <c r="D25" s="56"/>
      <c r="E25" s="90"/>
      <c r="F25" s="90"/>
      <c r="G25" s="57">
        <f>SUM(G17:G24)+G14+G11</f>
        <v>42.5</v>
      </c>
      <c r="H25" s="39">
        <f t="shared" ref="H25:X25" si="8">SUM(H17:H24)+H14+H11</f>
        <v>1275</v>
      </c>
      <c r="I25" s="39">
        <f t="shared" si="8"/>
        <v>633</v>
      </c>
      <c r="J25" s="39">
        <f t="shared" si="8"/>
        <v>204</v>
      </c>
      <c r="K25" s="39">
        <f t="shared" si="8"/>
        <v>45</v>
      </c>
      <c r="L25" s="39">
        <f t="shared" si="8"/>
        <v>384</v>
      </c>
      <c r="M25" s="39">
        <f t="shared" si="8"/>
        <v>642</v>
      </c>
      <c r="N25" s="39">
        <f>SUM(N11:N24)</f>
        <v>26</v>
      </c>
      <c r="O25" s="39">
        <f t="shared" ref="O25:S25" si="9">SUM(O11:O24)</f>
        <v>11</v>
      </c>
      <c r="P25" s="39">
        <f t="shared" si="9"/>
        <v>11</v>
      </c>
      <c r="Q25" s="39">
        <f t="shared" si="9"/>
        <v>3</v>
      </c>
      <c r="R25" s="39">
        <f t="shared" si="9"/>
        <v>0</v>
      </c>
      <c r="S25" s="39">
        <f t="shared" si="9"/>
        <v>0</v>
      </c>
      <c r="T25" s="57">
        <f t="shared" si="8"/>
        <v>0</v>
      </c>
      <c r="U25" s="57">
        <f t="shared" si="8"/>
        <v>0</v>
      </c>
      <c r="V25" s="57">
        <f t="shared" si="8"/>
        <v>0</v>
      </c>
      <c r="W25" s="57">
        <f t="shared" si="8"/>
        <v>0</v>
      </c>
      <c r="X25" s="57">
        <f t="shared" si="8"/>
        <v>0</v>
      </c>
      <c r="AB25" s="75">
        <f>SUMIF(AB11:AB24,FALSE,$G11:$G24)</f>
        <v>26</v>
      </c>
      <c r="AC25" s="75">
        <f>SUMIF(AC11:AC24,FALSE,$G11:$G24)</f>
        <v>13.5</v>
      </c>
      <c r="AD25" s="75"/>
      <c r="AE25" s="75">
        <f t="shared" ref="AE25:AF25" si="10">SUMIF(AE11:AE24,FALSE,$G11:$G24)</f>
        <v>3</v>
      </c>
      <c r="AF25" s="75">
        <f t="shared" si="10"/>
        <v>0</v>
      </c>
      <c r="AG25" s="75"/>
      <c r="AH25" s="76">
        <f>SUM(AB25:AG25)</f>
        <v>42.5</v>
      </c>
    </row>
    <row r="26" spans="1:34" ht="16.5" customHeight="1" thickBot="1" x14ac:dyDescent="0.3">
      <c r="A26" s="512" t="s">
        <v>105</v>
      </c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4"/>
      <c r="O26" s="514"/>
      <c r="P26" s="514"/>
      <c r="Q26" s="514"/>
      <c r="R26" s="514"/>
      <c r="S26" s="514"/>
    </row>
    <row r="27" spans="1:34" s="54" customFormat="1" ht="16.5" customHeight="1" x14ac:dyDescent="0.25">
      <c r="A27" s="221" t="s">
        <v>106</v>
      </c>
      <c r="B27" s="222" t="s">
        <v>208</v>
      </c>
      <c r="C27" s="223" t="s">
        <v>169</v>
      </c>
      <c r="D27" s="224"/>
      <c r="E27" s="224"/>
      <c r="F27" s="225"/>
      <c r="G27" s="226">
        <v>4</v>
      </c>
      <c r="H27" s="227">
        <f>G27*30</f>
        <v>120</v>
      </c>
      <c r="I27" s="228">
        <f>J27+K27+L27</f>
        <v>60</v>
      </c>
      <c r="J27" s="229">
        <v>30</v>
      </c>
      <c r="K27" s="229"/>
      <c r="L27" s="229">
        <v>30</v>
      </c>
      <c r="M27" s="230">
        <f>H27-I27</f>
        <v>60</v>
      </c>
      <c r="N27" s="231">
        <v>4</v>
      </c>
      <c r="O27" s="232"/>
      <c r="P27" s="233"/>
      <c r="Q27" s="234"/>
      <c r="R27" s="235"/>
      <c r="S27" s="233"/>
      <c r="Z27" s="77" t="s">
        <v>87</v>
      </c>
      <c r="AA27" s="78">
        <f>AB39+AC39</f>
        <v>16</v>
      </c>
      <c r="AB27" s="74" t="b">
        <f>ISBLANK(N27)</f>
        <v>0</v>
      </c>
      <c r="AC27" s="74" t="b">
        <f>ISBLANK(O27)</f>
        <v>1</v>
      </c>
      <c r="AD27" s="70"/>
      <c r="AE27" s="74" t="b">
        <f>ISBLANK(Q27)</f>
        <v>1</v>
      </c>
      <c r="AF27" s="74" t="b">
        <f>ISBLANK(R27)</f>
        <v>1</v>
      </c>
      <c r="AG27" s="70"/>
    </row>
    <row r="28" spans="1:34" s="54" customFormat="1" x14ac:dyDescent="0.25">
      <c r="A28" s="236" t="s">
        <v>126</v>
      </c>
      <c r="B28" s="237" t="s">
        <v>156</v>
      </c>
      <c r="C28" s="207">
        <v>2</v>
      </c>
      <c r="D28" s="198"/>
      <c r="E28" s="200"/>
      <c r="F28" s="199"/>
      <c r="G28" s="196">
        <v>4</v>
      </c>
      <c r="H28" s="197">
        <f>G28*30</f>
        <v>120</v>
      </c>
      <c r="I28" s="157">
        <f>J28+K28+L28</f>
        <v>54</v>
      </c>
      <c r="J28" s="198">
        <v>18</v>
      </c>
      <c r="K28" s="198"/>
      <c r="L28" s="198">
        <v>36</v>
      </c>
      <c r="M28" s="199">
        <f>H28-I28</f>
        <v>66</v>
      </c>
      <c r="N28" s="203"/>
      <c r="O28" s="204">
        <v>3</v>
      </c>
      <c r="P28" s="165">
        <v>3</v>
      </c>
      <c r="Q28" s="163"/>
      <c r="R28" s="204"/>
      <c r="S28" s="165"/>
      <c r="Z28" s="77" t="s">
        <v>88</v>
      </c>
      <c r="AA28" s="79">
        <f>AE39+AF39</f>
        <v>29</v>
      </c>
      <c r="AB28" s="74" t="b">
        <f t="shared" ref="AB28:AF38" si="11">ISBLANK(N28)</f>
        <v>1</v>
      </c>
      <c r="AC28" s="74" t="b">
        <f t="shared" si="11"/>
        <v>0</v>
      </c>
      <c r="AD28" s="70"/>
      <c r="AE28" s="74" t="b">
        <f t="shared" si="11"/>
        <v>1</v>
      </c>
      <c r="AF28" s="74" t="b">
        <f t="shared" si="11"/>
        <v>1</v>
      </c>
      <c r="AG28" s="70"/>
    </row>
    <row r="29" spans="1:34" s="53" customFormat="1" x14ac:dyDescent="0.25">
      <c r="A29" s="238" t="s">
        <v>170</v>
      </c>
      <c r="B29" s="206" t="s">
        <v>181</v>
      </c>
      <c r="C29" s="207">
        <v>2</v>
      </c>
      <c r="D29" s="198"/>
      <c r="E29" s="200"/>
      <c r="F29" s="199"/>
      <c r="G29" s="208">
        <v>4</v>
      </c>
      <c r="H29" s="197">
        <f>G29*30</f>
        <v>120</v>
      </c>
      <c r="I29" s="157">
        <f>J29+K29+L29</f>
        <v>54</v>
      </c>
      <c r="J29" s="198">
        <v>18</v>
      </c>
      <c r="K29" s="198"/>
      <c r="L29" s="198">
        <v>36</v>
      </c>
      <c r="M29" s="199">
        <f>H29-I29</f>
        <v>66</v>
      </c>
      <c r="N29" s="203"/>
      <c r="O29" s="204">
        <v>3</v>
      </c>
      <c r="P29" s="165">
        <v>3</v>
      </c>
      <c r="Q29" s="163"/>
      <c r="R29" s="204"/>
      <c r="S29" s="165"/>
      <c r="Z29" s="32"/>
      <c r="AA29" s="79">
        <f>SUM(AA27:AA28)</f>
        <v>45</v>
      </c>
      <c r="AB29" s="74" t="b">
        <f t="shared" si="11"/>
        <v>1</v>
      </c>
      <c r="AC29" s="74" t="b">
        <f t="shared" si="11"/>
        <v>0</v>
      </c>
      <c r="AD29" s="69"/>
      <c r="AE29" s="74" t="b">
        <f t="shared" si="11"/>
        <v>1</v>
      </c>
      <c r="AF29" s="74" t="b">
        <f t="shared" si="11"/>
        <v>1</v>
      </c>
      <c r="AG29" s="69"/>
    </row>
    <row r="30" spans="1:34" s="54" customFormat="1" x14ac:dyDescent="0.25">
      <c r="A30" s="236" t="s">
        <v>127</v>
      </c>
      <c r="B30" s="239" t="s">
        <v>186</v>
      </c>
      <c r="C30" s="157"/>
      <c r="D30" s="198"/>
      <c r="E30" s="200"/>
      <c r="F30" s="201"/>
      <c r="G30" s="196">
        <f t="shared" ref="G30:M30" si="12">G31+G32</f>
        <v>6</v>
      </c>
      <c r="H30" s="240">
        <f t="shared" si="12"/>
        <v>180</v>
      </c>
      <c r="I30" s="241">
        <f t="shared" si="12"/>
        <v>60</v>
      </c>
      <c r="J30" s="242">
        <f t="shared" si="12"/>
        <v>30</v>
      </c>
      <c r="K30" s="242">
        <f t="shared" si="12"/>
        <v>0</v>
      </c>
      <c r="L30" s="242">
        <f t="shared" si="12"/>
        <v>30</v>
      </c>
      <c r="M30" s="243">
        <f t="shared" si="12"/>
        <v>120</v>
      </c>
      <c r="N30" s="166"/>
      <c r="O30" s="167"/>
      <c r="P30" s="244"/>
      <c r="Q30" s="169"/>
      <c r="R30" s="167"/>
      <c r="S30" s="168"/>
      <c r="AB30" s="74" t="b">
        <f t="shared" si="11"/>
        <v>1</v>
      </c>
      <c r="AC30" s="74" t="b">
        <f t="shared" si="11"/>
        <v>1</v>
      </c>
      <c r="AD30" s="70"/>
      <c r="AE30" s="74" t="b">
        <f t="shared" si="11"/>
        <v>1</v>
      </c>
      <c r="AF30" s="74" t="b">
        <f t="shared" si="11"/>
        <v>1</v>
      </c>
      <c r="AG30" s="70"/>
    </row>
    <row r="31" spans="1:34" s="54" customFormat="1" ht="26.25" customHeight="1" x14ac:dyDescent="0.25">
      <c r="A31" s="245" t="s">
        <v>179</v>
      </c>
      <c r="B31" s="246" t="s">
        <v>186</v>
      </c>
      <c r="C31" s="247">
        <v>3</v>
      </c>
      <c r="D31" s="248"/>
      <c r="E31" s="248"/>
      <c r="F31" s="249"/>
      <c r="G31" s="250">
        <v>5</v>
      </c>
      <c r="H31" s="162">
        <f>G31*30</f>
        <v>150</v>
      </c>
      <c r="I31" s="163">
        <f>J31+K31+L31</f>
        <v>60</v>
      </c>
      <c r="J31" s="164">
        <v>30</v>
      </c>
      <c r="K31" s="164"/>
      <c r="L31" s="164">
        <v>30</v>
      </c>
      <c r="M31" s="165">
        <f>H31-I31</f>
        <v>90</v>
      </c>
      <c r="N31" s="251"/>
      <c r="O31" s="252"/>
      <c r="P31" s="253"/>
      <c r="Q31" s="254">
        <v>4</v>
      </c>
      <c r="R31" s="252"/>
      <c r="S31" s="253"/>
      <c r="AB31" s="74" t="b">
        <f t="shared" si="11"/>
        <v>1</v>
      </c>
      <c r="AC31" s="74" t="b">
        <f t="shared" si="11"/>
        <v>1</v>
      </c>
      <c r="AD31" s="70"/>
      <c r="AE31" s="74" t="b">
        <f t="shared" si="11"/>
        <v>0</v>
      </c>
      <c r="AF31" s="74" t="b">
        <f t="shared" si="11"/>
        <v>1</v>
      </c>
      <c r="AG31" s="70"/>
    </row>
    <row r="32" spans="1:34" s="54" customFormat="1" x14ac:dyDescent="0.25">
      <c r="A32" s="245" t="s">
        <v>180</v>
      </c>
      <c r="B32" s="246" t="s">
        <v>199</v>
      </c>
      <c r="C32" s="247"/>
      <c r="D32" s="255"/>
      <c r="E32" s="256"/>
      <c r="F32" s="249" t="s">
        <v>94</v>
      </c>
      <c r="G32" s="250">
        <v>1</v>
      </c>
      <c r="H32" s="162">
        <f>G32*30</f>
        <v>30</v>
      </c>
      <c r="I32" s="163"/>
      <c r="J32" s="164"/>
      <c r="K32" s="164"/>
      <c r="L32" s="164"/>
      <c r="M32" s="165">
        <f>H32-I32</f>
        <v>30</v>
      </c>
      <c r="N32" s="251"/>
      <c r="O32" s="252"/>
      <c r="P32" s="253"/>
      <c r="Q32" s="254" t="s">
        <v>220</v>
      </c>
      <c r="R32" s="252"/>
      <c r="S32" s="257"/>
      <c r="Z32" s="54" t="s">
        <v>70</v>
      </c>
      <c r="AB32" s="74" t="b">
        <f t="shared" si="11"/>
        <v>1</v>
      </c>
      <c r="AC32" s="74" t="b">
        <f t="shared" si="11"/>
        <v>1</v>
      </c>
      <c r="AD32" s="70"/>
      <c r="AE32" s="74" t="b">
        <f t="shared" si="11"/>
        <v>0</v>
      </c>
      <c r="AF32" s="74" t="b">
        <f t="shared" si="11"/>
        <v>1</v>
      </c>
      <c r="AG32" s="70"/>
    </row>
    <row r="33" spans="1:34" s="54" customFormat="1" x14ac:dyDescent="0.25">
      <c r="A33" s="236" t="s">
        <v>128</v>
      </c>
      <c r="B33" s="239" t="s">
        <v>188</v>
      </c>
      <c r="C33" s="157">
        <v>3</v>
      </c>
      <c r="D33" s="198"/>
      <c r="E33" s="200"/>
      <c r="F33" s="201"/>
      <c r="G33" s="196">
        <v>4</v>
      </c>
      <c r="H33" s="197">
        <f t="shared" ref="H33:H38" si="13">G33*30</f>
        <v>120</v>
      </c>
      <c r="I33" s="157">
        <f>J33+K33+L33</f>
        <v>45</v>
      </c>
      <c r="J33" s="198">
        <v>15</v>
      </c>
      <c r="K33" s="198"/>
      <c r="L33" s="198">
        <v>30</v>
      </c>
      <c r="M33" s="199">
        <f t="shared" ref="M33:M38" si="14">H33-I33</f>
        <v>75</v>
      </c>
      <c r="N33" s="203"/>
      <c r="O33" s="204"/>
      <c r="P33" s="205"/>
      <c r="Q33" s="163">
        <v>3</v>
      </c>
      <c r="R33" s="204"/>
      <c r="S33" s="165"/>
      <c r="AB33" s="74" t="b">
        <f t="shared" si="11"/>
        <v>1</v>
      </c>
      <c r="AC33" s="74" t="b">
        <f t="shared" si="11"/>
        <v>1</v>
      </c>
      <c r="AD33" s="70"/>
      <c r="AE33" s="74" t="b">
        <f t="shared" si="11"/>
        <v>0</v>
      </c>
      <c r="AF33" s="74" t="b">
        <f t="shared" si="11"/>
        <v>1</v>
      </c>
      <c r="AG33" s="70"/>
    </row>
    <row r="34" spans="1:34" s="54" customFormat="1" x14ac:dyDescent="0.25">
      <c r="A34" s="236" t="s">
        <v>129</v>
      </c>
      <c r="B34" s="239" t="s">
        <v>32</v>
      </c>
      <c r="C34" s="157">
        <v>2</v>
      </c>
      <c r="D34" s="198"/>
      <c r="E34" s="200"/>
      <c r="F34" s="201"/>
      <c r="G34" s="196">
        <v>4</v>
      </c>
      <c r="H34" s="197">
        <f t="shared" si="13"/>
        <v>120</v>
      </c>
      <c r="I34" s="157">
        <f>J34+K34+L34</f>
        <v>54</v>
      </c>
      <c r="J34" s="198">
        <v>18</v>
      </c>
      <c r="K34" s="198"/>
      <c r="L34" s="198">
        <v>36</v>
      </c>
      <c r="M34" s="199">
        <f t="shared" si="14"/>
        <v>66</v>
      </c>
      <c r="N34" s="203"/>
      <c r="O34" s="204">
        <v>3</v>
      </c>
      <c r="P34" s="205">
        <v>3</v>
      </c>
      <c r="Q34" s="163"/>
      <c r="R34" s="204"/>
      <c r="S34" s="165"/>
      <c r="AB34" s="74" t="b">
        <f t="shared" si="11"/>
        <v>1</v>
      </c>
      <c r="AC34" s="74" t="b">
        <f t="shared" si="11"/>
        <v>0</v>
      </c>
      <c r="AD34" s="70"/>
      <c r="AE34" s="74" t="b">
        <f t="shared" si="11"/>
        <v>1</v>
      </c>
      <c r="AF34" s="74" t="b">
        <f t="shared" si="11"/>
        <v>1</v>
      </c>
      <c r="AG34" s="70"/>
    </row>
    <row r="35" spans="1:34" s="54" customFormat="1" x14ac:dyDescent="0.25">
      <c r="A35" s="245" t="s">
        <v>171</v>
      </c>
      <c r="B35" s="246" t="s">
        <v>185</v>
      </c>
      <c r="C35" s="247">
        <v>3</v>
      </c>
      <c r="D35" s="248"/>
      <c r="E35" s="248"/>
      <c r="F35" s="249"/>
      <c r="G35" s="250">
        <v>5</v>
      </c>
      <c r="H35" s="162">
        <f>G35*30</f>
        <v>150</v>
      </c>
      <c r="I35" s="163">
        <f>J35+K35+L35</f>
        <v>60</v>
      </c>
      <c r="J35" s="164">
        <v>30</v>
      </c>
      <c r="K35" s="164"/>
      <c r="L35" s="164">
        <v>30</v>
      </c>
      <c r="M35" s="165">
        <f>H35-I35</f>
        <v>90</v>
      </c>
      <c r="N35" s="251"/>
      <c r="O35" s="252"/>
      <c r="P35" s="253"/>
      <c r="Q35" s="254">
        <v>4</v>
      </c>
      <c r="R35" s="252"/>
      <c r="S35" s="253"/>
      <c r="AB35" s="74" t="b">
        <f t="shared" si="11"/>
        <v>1</v>
      </c>
      <c r="AC35" s="74" t="b">
        <f t="shared" si="11"/>
        <v>1</v>
      </c>
      <c r="AD35" s="70"/>
      <c r="AE35" s="74" t="b">
        <f t="shared" si="11"/>
        <v>0</v>
      </c>
      <c r="AF35" s="74" t="b">
        <f t="shared" si="11"/>
        <v>1</v>
      </c>
      <c r="AG35" s="70"/>
    </row>
    <row r="36" spans="1:34" s="54" customFormat="1" ht="28.5" customHeight="1" x14ac:dyDescent="0.25">
      <c r="A36" s="258" t="s">
        <v>172</v>
      </c>
      <c r="B36" s="237" t="s">
        <v>226</v>
      </c>
      <c r="C36" s="207">
        <v>4</v>
      </c>
      <c r="D36" s="198"/>
      <c r="E36" s="198"/>
      <c r="F36" s="199"/>
      <c r="G36" s="208">
        <v>5</v>
      </c>
      <c r="H36" s="197">
        <f t="shared" si="13"/>
        <v>150</v>
      </c>
      <c r="I36" s="157">
        <f t="shared" ref="I36:I38" si="15">J36+K36+L36</f>
        <v>72</v>
      </c>
      <c r="J36" s="198">
        <v>36</v>
      </c>
      <c r="K36" s="198"/>
      <c r="L36" s="198">
        <v>36</v>
      </c>
      <c r="M36" s="199">
        <f t="shared" si="14"/>
        <v>78</v>
      </c>
      <c r="N36" s="166"/>
      <c r="O36" s="167"/>
      <c r="P36" s="168"/>
      <c r="Q36" s="169"/>
      <c r="R36" s="167">
        <v>4</v>
      </c>
      <c r="S36" s="168">
        <v>4</v>
      </c>
      <c r="AB36" s="74" t="b">
        <f t="shared" si="11"/>
        <v>1</v>
      </c>
      <c r="AC36" s="74" t="b">
        <f t="shared" si="11"/>
        <v>1</v>
      </c>
      <c r="AD36" s="70"/>
      <c r="AE36" s="74" t="b">
        <f t="shared" si="11"/>
        <v>1</v>
      </c>
      <c r="AF36" s="74" t="b">
        <f t="shared" si="11"/>
        <v>0</v>
      </c>
      <c r="AG36" s="70"/>
    </row>
    <row r="37" spans="1:34" s="54" customFormat="1" x14ac:dyDescent="0.25">
      <c r="A37" s="258" t="s">
        <v>172</v>
      </c>
      <c r="B37" s="237" t="s">
        <v>190</v>
      </c>
      <c r="C37" s="207">
        <v>4</v>
      </c>
      <c r="D37" s="198"/>
      <c r="E37" s="198"/>
      <c r="F37" s="199"/>
      <c r="G37" s="208">
        <v>5</v>
      </c>
      <c r="H37" s="197">
        <f t="shared" si="13"/>
        <v>150</v>
      </c>
      <c r="I37" s="157">
        <f t="shared" si="15"/>
        <v>54</v>
      </c>
      <c r="J37" s="198">
        <v>18</v>
      </c>
      <c r="K37" s="198"/>
      <c r="L37" s="198">
        <v>36</v>
      </c>
      <c r="M37" s="199">
        <f t="shared" si="14"/>
        <v>96</v>
      </c>
      <c r="N37" s="166"/>
      <c r="O37" s="167"/>
      <c r="P37" s="168"/>
      <c r="Q37" s="169"/>
      <c r="R37" s="167">
        <v>3</v>
      </c>
      <c r="S37" s="168">
        <v>3</v>
      </c>
      <c r="AB37" s="74" t="b">
        <f t="shared" si="11"/>
        <v>1</v>
      </c>
      <c r="AC37" s="74" t="b">
        <f t="shared" si="11"/>
        <v>1</v>
      </c>
      <c r="AD37" s="70"/>
      <c r="AE37" s="74" t="b">
        <f t="shared" si="11"/>
        <v>1</v>
      </c>
      <c r="AF37" s="74" t="b">
        <f t="shared" si="11"/>
        <v>0</v>
      </c>
      <c r="AG37" s="70"/>
    </row>
    <row r="38" spans="1:34" s="54" customFormat="1" ht="16.5" thickBot="1" x14ac:dyDescent="0.3">
      <c r="A38" s="258" t="s">
        <v>173</v>
      </c>
      <c r="B38" s="237" t="s">
        <v>189</v>
      </c>
      <c r="C38" s="207">
        <v>3</v>
      </c>
      <c r="D38" s="198"/>
      <c r="E38" s="198"/>
      <c r="F38" s="199"/>
      <c r="G38" s="208">
        <v>4</v>
      </c>
      <c r="H38" s="197">
        <f t="shared" si="13"/>
        <v>120</v>
      </c>
      <c r="I38" s="259">
        <f t="shared" si="15"/>
        <v>45</v>
      </c>
      <c r="J38" s="260">
        <v>15</v>
      </c>
      <c r="K38" s="260"/>
      <c r="L38" s="260">
        <v>30</v>
      </c>
      <c r="M38" s="261">
        <f t="shared" si="14"/>
        <v>75</v>
      </c>
      <c r="N38" s="166"/>
      <c r="O38" s="167"/>
      <c r="P38" s="168"/>
      <c r="Q38" s="169">
        <v>3</v>
      </c>
      <c r="R38" s="167"/>
      <c r="S38" s="168"/>
      <c r="AB38" s="74" t="b">
        <f t="shared" si="11"/>
        <v>1</v>
      </c>
      <c r="AC38" s="74" t="b">
        <f t="shared" si="11"/>
        <v>1</v>
      </c>
      <c r="AD38" s="70"/>
      <c r="AE38" s="74" t="b">
        <f t="shared" si="11"/>
        <v>0</v>
      </c>
      <c r="AF38" s="74" t="b">
        <f t="shared" si="11"/>
        <v>1</v>
      </c>
      <c r="AG38" s="70"/>
    </row>
    <row r="39" spans="1:34" ht="16.5" thickBot="1" x14ac:dyDescent="0.3">
      <c r="A39" s="515" t="s">
        <v>135</v>
      </c>
      <c r="B39" s="516"/>
      <c r="C39" s="516"/>
      <c r="D39" s="516"/>
      <c r="E39" s="516"/>
      <c r="F39" s="517"/>
      <c r="G39" s="262">
        <f t="shared" ref="G39:M39" si="16">SUM(G27:G38)-G30</f>
        <v>45</v>
      </c>
      <c r="H39" s="262">
        <f t="shared" si="16"/>
        <v>1350</v>
      </c>
      <c r="I39" s="262">
        <f t="shared" si="16"/>
        <v>558</v>
      </c>
      <c r="J39" s="262">
        <f t="shared" si="16"/>
        <v>228</v>
      </c>
      <c r="K39" s="262">
        <f t="shared" si="16"/>
        <v>0</v>
      </c>
      <c r="L39" s="262">
        <f t="shared" si="16"/>
        <v>330</v>
      </c>
      <c r="M39" s="262">
        <f t="shared" si="16"/>
        <v>792</v>
      </c>
      <c r="N39" s="263">
        <f t="shared" ref="N39:X39" si="17">SUM(N27:N38)</f>
        <v>4</v>
      </c>
      <c r="O39" s="263">
        <f t="shared" si="17"/>
        <v>9</v>
      </c>
      <c r="P39" s="263">
        <f t="shared" si="17"/>
        <v>9</v>
      </c>
      <c r="Q39" s="263">
        <f t="shared" si="17"/>
        <v>14</v>
      </c>
      <c r="R39" s="263">
        <f t="shared" si="17"/>
        <v>7</v>
      </c>
      <c r="S39" s="263">
        <f t="shared" si="17"/>
        <v>7</v>
      </c>
      <c r="T39" s="45">
        <f t="shared" si="17"/>
        <v>0</v>
      </c>
      <c r="U39" s="34">
        <f t="shared" si="17"/>
        <v>0</v>
      </c>
      <c r="V39" s="34">
        <f t="shared" si="17"/>
        <v>0</v>
      </c>
      <c r="W39" s="34">
        <f t="shared" si="17"/>
        <v>0</v>
      </c>
      <c r="X39" s="34">
        <f t="shared" si="17"/>
        <v>0</v>
      </c>
      <c r="AB39" s="81">
        <f>SUMIF(AB27:AB38,FALSE,$G27:$G38)</f>
        <v>4</v>
      </c>
      <c r="AC39" s="81">
        <f t="shared" ref="AC39:AF39" si="18">SUMIF(AC27:AC38,FALSE,$G27:$G38)</f>
        <v>12</v>
      </c>
      <c r="AD39" s="81">
        <f t="shared" si="18"/>
        <v>0</v>
      </c>
      <c r="AE39" s="81">
        <f t="shared" si="18"/>
        <v>19</v>
      </c>
      <c r="AF39" s="81">
        <f t="shared" si="18"/>
        <v>10</v>
      </c>
      <c r="AG39" s="81"/>
      <c r="AH39" s="82">
        <f>SUM(AB39:AG39)</f>
        <v>45</v>
      </c>
    </row>
    <row r="40" spans="1:34" ht="16.5" thickBot="1" x14ac:dyDescent="0.3">
      <c r="A40" s="518" t="s">
        <v>136</v>
      </c>
      <c r="B40" s="519"/>
      <c r="C40" s="519"/>
      <c r="D40" s="519"/>
      <c r="E40" s="519"/>
      <c r="F40" s="519"/>
      <c r="G40" s="519"/>
      <c r="H40" s="519"/>
      <c r="I40" s="520"/>
      <c r="J40" s="520"/>
      <c r="K40" s="520"/>
      <c r="L40" s="520"/>
      <c r="M40" s="520"/>
      <c r="N40" s="519"/>
      <c r="O40" s="519"/>
      <c r="P40" s="519"/>
      <c r="Q40" s="519"/>
      <c r="R40" s="519"/>
      <c r="S40" s="519"/>
    </row>
    <row r="41" spans="1:34" s="58" customFormat="1" x14ac:dyDescent="0.25">
      <c r="A41" s="140" t="s">
        <v>115</v>
      </c>
      <c r="B41" s="264" t="s">
        <v>155</v>
      </c>
      <c r="C41" s="106"/>
      <c r="D41" s="107">
        <v>2</v>
      </c>
      <c r="E41" s="107"/>
      <c r="F41" s="265"/>
      <c r="G41" s="266">
        <v>4.5</v>
      </c>
      <c r="H41" s="267">
        <f>G41*30</f>
        <v>135</v>
      </c>
      <c r="I41" s="142">
        <f>J41+K41+L41</f>
        <v>0</v>
      </c>
      <c r="J41" s="268"/>
      <c r="K41" s="268"/>
      <c r="L41" s="268"/>
      <c r="M41" s="233">
        <f t="shared" ref="M41:M42" si="19">H41-I41</f>
        <v>135</v>
      </c>
      <c r="N41" s="269"/>
      <c r="O41" s="270"/>
      <c r="P41" s="271"/>
      <c r="Q41" s="272"/>
      <c r="R41" s="273"/>
      <c r="S41" s="271"/>
      <c r="Z41" s="77" t="s">
        <v>87</v>
      </c>
      <c r="AA41" s="83">
        <f>G41</f>
        <v>4.5</v>
      </c>
      <c r="AB41" s="73"/>
      <c r="AC41" s="73"/>
      <c r="AD41" s="73"/>
      <c r="AE41" s="73"/>
      <c r="AF41" s="73"/>
      <c r="AG41" s="73"/>
    </row>
    <row r="42" spans="1:34" s="58" customFormat="1" x14ac:dyDescent="0.25">
      <c r="A42" s="170" t="s">
        <v>116</v>
      </c>
      <c r="B42" s="341" t="s">
        <v>191</v>
      </c>
      <c r="C42" s="342"/>
      <c r="D42" s="343" t="s">
        <v>130</v>
      </c>
      <c r="E42" s="343"/>
      <c r="F42" s="344"/>
      <c r="G42" s="345">
        <v>3</v>
      </c>
      <c r="H42" s="277">
        <f>G42*30</f>
        <v>90</v>
      </c>
      <c r="I42" s="157">
        <f>J42+K42+L42</f>
        <v>0</v>
      </c>
      <c r="J42" s="198"/>
      <c r="K42" s="198"/>
      <c r="L42" s="198"/>
      <c r="M42" s="199">
        <f t="shared" si="19"/>
        <v>90</v>
      </c>
      <c r="N42" s="278"/>
      <c r="O42" s="279"/>
      <c r="P42" s="280"/>
      <c r="Q42" s="281"/>
      <c r="R42" s="279"/>
      <c r="S42" s="280"/>
      <c r="Z42" s="77" t="s">
        <v>88</v>
      </c>
      <c r="AA42" s="83">
        <f>G42+G47</f>
        <v>6</v>
      </c>
      <c r="AB42" s="73"/>
      <c r="AC42" s="73"/>
      <c r="AD42" s="73"/>
      <c r="AE42" s="73"/>
      <c r="AF42" s="73"/>
      <c r="AG42" s="73"/>
    </row>
    <row r="43" spans="1:34" s="29" customFormat="1" x14ac:dyDescent="0.25">
      <c r="A43" s="170"/>
      <c r="B43" s="274"/>
      <c r="C43" s="112"/>
      <c r="D43" s="113"/>
      <c r="E43" s="113"/>
      <c r="F43" s="275"/>
      <c r="G43" s="276"/>
      <c r="H43" s="277"/>
      <c r="I43" s="157"/>
      <c r="J43" s="198"/>
      <c r="K43" s="198"/>
      <c r="L43" s="198"/>
      <c r="M43" s="199"/>
      <c r="N43" s="278"/>
      <c r="O43" s="279"/>
      <c r="P43" s="280"/>
      <c r="Q43" s="281"/>
      <c r="R43" s="279"/>
      <c r="S43" s="280"/>
      <c r="AA43" s="76">
        <f>SUM(AA41:AA42)</f>
        <v>10.5</v>
      </c>
      <c r="AB43" s="67"/>
      <c r="AC43" s="67"/>
      <c r="AD43" s="67"/>
      <c r="AE43" s="67"/>
      <c r="AF43" s="67"/>
      <c r="AG43" s="67"/>
    </row>
    <row r="44" spans="1:34" s="29" customFormat="1" ht="16.5" thickBot="1" x14ac:dyDescent="0.3">
      <c r="A44" s="238"/>
      <c r="B44" s="282"/>
      <c r="C44" s="283"/>
      <c r="D44" s="284"/>
      <c r="E44" s="284"/>
      <c r="F44" s="285"/>
      <c r="G44" s="286"/>
      <c r="H44" s="287"/>
      <c r="I44" s="259"/>
      <c r="J44" s="260"/>
      <c r="K44" s="260"/>
      <c r="L44" s="260"/>
      <c r="M44" s="261"/>
      <c r="N44" s="288"/>
      <c r="O44" s="289"/>
      <c r="P44" s="179"/>
      <c r="Q44" s="290"/>
      <c r="R44" s="289"/>
      <c r="S44" s="179"/>
      <c r="AB44" s="67"/>
      <c r="AC44" s="67"/>
      <c r="AD44" s="67"/>
      <c r="AE44" s="67"/>
      <c r="AF44" s="67"/>
      <c r="AG44" s="67"/>
    </row>
    <row r="45" spans="1:34" s="29" customFormat="1" ht="16.5" thickBot="1" x14ac:dyDescent="0.3">
      <c r="A45" s="576" t="s">
        <v>137</v>
      </c>
      <c r="B45" s="520"/>
      <c r="C45" s="520"/>
      <c r="D45" s="520"/>
      <c r="E45" s="520"/>
      <c r="F45" s="577"/>
      <c r="G45" s="291">
        <f>SUM(G41:G44)</f>
        <v>7.5</v>
      </c>
      <c r="H45" s="292">
        <f>SUM(H41:H44)</f>
        <v>225</v>
      </c>
      <c r="I45" s="293">
        <f t="shared" ref="I45:S45" si="20">SUM(I41:I44)</f>
        <v>0</v>
      </c>
      <c r="J45" s="293">
        <f t="shared" si="20"/>
        <v>0</v>
      </c>
      <c r="K45" s="293">
        <f t="shared" si="20"/>
        <v>0</v>
      </c>
      <c r="L45" s="293">
        <f t="shared" si="20"/>
        <v>0</v>
      </c>
      <c r="M45" s="293">
        <f t="shared" si="20"/>
        <v>225</v>
      </c>
      <c r="N45" s="292">
        <f t="shared" si="20"/>
        <v>0</v>
      </c>
      <c r="O45" s="292">
        <f t="shared" si="20"/>
        <v>0</v>
      </c>
      <c r="P45" s="292">
        <f t="shared" si="20"/>
        <v>0</v>
      </c>
      <c r="Q45" s="292">
        <f t="shared" si="20"/>
        <v>0</v>
      </c>
      <c r="R45" s="292">
        <f t="shared" si="20"/>
        <v>0</v>
      </c>
      <c r="S45" s="292">
        <f t="shared" si="20"/>
        <v>0</v>
      </c>
      <c r="AB45" s="67"/>
      <c r="AC45" s="67"/>
      <c r="AD45" s="67"/>
      <c r="AE45" s="67"/>
      <c r="AF45" s="67"/>
      <c r="AG45" s="67"/>
    </row>
    <row r="46" spans="1:34" ht="16.5" thickBot="1" x14ac:dyDescent="0.3">
      <c r="A46" s="576" t="s">
        <v>211</v>
      </c>
      <c r="B46" s="520"/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S46" s="520"/>
    </row>
    <row r="47" spans="1:34" s="29" customFormat="1" ht="51" customHeight="1" x14ac:dyDescent="0.25">
      <c r="A47" s="221" t="s">
        <v>117</v>
      </c>
      <c r="B47" s="346" t="s">
        <v>230</v>
      </c>
      <c r="C47" s="347"/>
      <c r="D47" s="348"/>
      <c r="E47" s="348"/>
      <c r="F47" s="349"/>
      <c r="G47" s="350">
        <v>3</v>
      </c>
      <c r="H47" s="351">
        <f>G47*30</f>
        <v>90</v>
      </c>
      <c r="I47" s="352">
        <f>J47+K47+L47</f>
        <v>0</v>
      </c>
      <c r="J47" s="353"/>
      <c r="K47" s="353"/>
      <c r="L47" s="353"/>
      <c r="M47" s="233">
        <f t="shared" ref="M47" si="21">H47-I47</f>
        <v>90</v>
      </c>
      <c r="N47" s="354"/>
      <c r="O47" s="355"/>
      <c r="P47" s="356"/>
      <c r="Q47" s="357"/>
      <c r="R47" s="355"/>
      <c r="S47" s="356"/>
      <c r="AB47" s="67"/>
      <c r="AC47" s="67"/>
      <c r="AD47" s="67"/>
      <c r="AE47" s="67"/>
      <c r="AF47" s="67"/>
      <c r="AG47" s="67"/>
    </row>
    <row r="48" spans="1:34" s="29" customFormat="1" ht="16.5" customHeight="1" thickBot="1" x14ac:dyDescent="0.3">
      <c r="A48" s="590" t="s">
        <v>138</v>
      </c>
      <c r="B48" s="591"/>
      <c r="C48" s="591"/>
      <c r="D48" s="591"/>
      <c r="E48" s="591"/>
      <c r="F48" s="592"/>
      <c r="G48" s="294">
        <f>SUM(G47:G47)</f>
        <v>3</v>
      </c>
      <c r="H48" s="295">
        <f>SUM(H47:H47)</f>
        <v>90</v>
      </c>
      <c r="I48" s="295">
        <f>I47</f>
        <v>0</v>
      </c>
      <c r="J48" s="295">
        <f>J47</f>
        <v>0</v>
      </c>
      <c r="K48" s="295">
        <f>K47</f>
        <v>0</v>
      </c>
      <c r="L48" s="295">
        <f>L47</f>
        <v>0</v>
      </c>
      <c r="M48" s="295">
        <f>SUM(M47:M47)</f>
        <v>90</v>
      </c>
      <c r="N48" s="295">
        <f t="shared" ref="N48:S48" si="22">N47</f>
        <v>0</v>
      </c>
      <c r="O48" s="295">
        <f t="shared" si="22"/>
        <v>0</v>
      </c>
      <c r="P48" s="295">
        <f t="shared" si="22"/>
        <v>0</v>
      </c>
      <c r="Q48" s="295">
        <f t="shared" si="22"/>
        <v>0</v>
      </c>
      <c r="R48" s="295">
        <f t="shared" si="22"/>
        <v>0</v>
      </c>
      <c r="S48" s="295">
        <f t="shared" si="22"/>
        <v>0</v>
      </c>
      <c r="AB48" s="67"/>
      <c r="AC48" s="67"/>
      <c r="AD48" s="67"/>
      <c r="AE48" s="67"/>
      <c r="AF48" s="67"/>
      <c r="AG48" s="67"/>
    </row>
    <row r="49" spans="1:34" ht="16.5" thickBot="1" x14ac:dyDescent="0.3">
      <c r="A49" s="593" t="s">
        <v>139</v>
      </c>
      <c r="B49" s="594"/>
      <c r="C49" s="594"/>
      <c r="D49" s="594"/>
      <c r="E49" s="594"/>
      <c r="F49" s="594"/>
      <c r="G49" s="296">
        <f>G48+G45+G39+G25</f>
        <v>98</v>
      </c>
      <c r="H49" s="297">
        <f>H48+H45+H39+H25</f>
        <v>2940</v>
      </c>
      <c r="I49" s="297">
        <f t="shared" ref="I49:S49" si="23">I39+I25+I45+I48</f>
        <v>1191</v>
      </c>
      <c r="J49" s="297">
        <f t="shared" si="23"/>
        <v>432</v>
      </c>
      <c r="K49" s="297">
        <f t="shared" si="23"/>
        <v>45</v>
      </c>
      <c r="L49" s="297">
        <f t="shared" si="23"/>
        <v>714</v>
      </c>
      <c r="M49" s="297">
        <f t="shared" si="23"/>
        <v>1749</v>
      </c>
      <c r="N49" s="297">
        <f t="shared" si="23"/>
        <v>30</v>
      </c>
      <c r="O49" s="297">
        <f t="shared" si="23"/>
        <v>20</v>
      </c>
      <c r="P49" s="297">
        <f t="shared" si="23"/>
        <v>20</v>
      </c>
      <c r="Q49" s="297">
        <f t="shared" si="23"/>
        <v>17</v>
      </c>
      <c r="R49" s="297">
        <f t="shared" si="23"/>
        <v>7</v>
      </c>
      <c r="S49" s="297">
        <f t="shared" si="23"/>
        <v>7</v>
      </c>
      <c r="T49" s="29">
        <f>30*G49</f>
        <v>2940</v>
      </c>
    </row>
    <row r="50" spans="1:34" x14ac:dyDescent="0.25">
      <c r="A50" s="595" t="s">
        <v>107</v>
      </c>
      <c r="B50" s="596"/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596"/>
      <c r="R50" s="596"/>
      <c r="S50" s="596"/>
    </row>
    <row r="51" spans="1:34" ht="16.5" thickBot="1" x14ac:dyDescent="0.3">
      <c r="A51" s="523" t="s">
        <v>108</v>
      </c>
      <c r="B51" s="524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4"/>
    </row>
    <row r="52" spans="1:34" s="54" customFormat="1" x14ac:dyDescent="0.25">
      <c r="A52" s="525" t="s">
        <v>110</v>
      </c>
      <c r="B52" s="298" t="s">
        <v>16</v>
      </c>
      <c r="C52" s="299"/>
      <c r="D52" s="300">
        <v>3</v>
      </c>
      <c r="E52" s="300"/>
      <c r="F52" s="301"/>
      <c r="G52" s="302">
        <v>3</v>
      </c>
      <c r="H52" s="302">
        <f t="shared" ref="H52:H55" si="24">G52*30</f>
        <v>90</v>
      </c>
      <c r="I52" s="303">
        <f t="shared" ref="I52:I55" si="25">J52+K52+L52</f>
        <v>45</v>
      </c>
      <c r="J52" s="304"/>
      <c r="K52" s="304"/>
      <c r="L52" s="304">
        <v>45</v>
      </c>
      <c r="M52" s="305">
        <f>H52-I52</f>
        <v>45</v>
      </c>
      <c r="N52" s="299"/>
      <c r="O52" s="306"/>
      <c r="P52" s="301"/>
      <c r="Q52" s="299">
        <v>3</v>
      </c>
      <c r="R52" s="306"/>
      <c r="S52" s="301"/>
      <c r="Z52" s="77" t="s">
        <v>87</v>
      </c>
      <c r="AA52" s="54">
        <f>AB56+AC56</f>
        <v>0</v>
      </c>
      <c r="AB52" s="74" t="b">
        <f t="shared" ref="AB52:AF54" si="26">ISBLANK(N52)</f>
        <v>1</v>
      </c>
      <c r="AC52" s="74" t="b">
        <f t="shared" si="26"/>
        <v>1</v>
      </c>
      <c r="AD52" s="70"/>
      <c r="AE52" s="74" t="b">
        <f t="shared" si="26"/>
        <v>0</v>
      </c>
      <c r="AF52" s="74" t="b">
        <f t="shared" si="26"/>
        <v>1</v>
      </c>
      <c r="AG52" s="70"/>
    </row>
    <row r="53" spans="1:34" s="54" customFormat="1" x14ac:dyDescent="0.25">
      <c r="A53" s="526"/>
      <c r="B53" s="298" t="s">
        <v>209</v>
      </c>
      <c r="C53" s="299"/>
      <c r="D53" s="300">
        <v>3</v>
      </c>
      <c r="E53" s="300"/>
      <c r="F53" s="301"/>
      <c r="G53" s="302">
        <v>3</v>
      </c>
      <c r="H53" s="302">
        <f t="shared" si="24"/>
        <v>90</v>
      </c>
      <c r="I53" s="303">
        <f t="shared" si="25"/>
        <v>45</v>
      </c>
      <c r="J53" s="304">
        <v>15</v>
      </c>
      <c r="K53" s="304"/>
      <c r="L53" s="304">
        <v>30</v>
      </c>
      <c r="M53" s="305">
        <f>H52-I53</f>
        <v>45</v>
      </c>
      <c r="N53" s="299"/>
      <c r="O53" s="306"/>
      <c r="P53" s="301"/>
      <c r="Q53" s="299">
        <v>3</v>
      </c>
      <c r="R53" s="306"/>
      <c r="S53" s="301"/>
      <c r="Z53" s="77" t="s">
        <v>88</v>
      </c>
      <c r="AA53" s="54">
        <f>AE56+AF56</f>
        <v>6</v>
      </c>
      <c r="AB53" s="74"/>
      <c r="AC53" s="74"/>
      <c r="AD53" s="70"/>
      <c r="AE53" s="74"/>
      <c r="AF53" s="74"/>
      <c r="AG53" s="70"/>
    </row>
    <row r="54" spans="1:34" s="54" customFormat="1" ht="31.5" x14ac:dyDescent="0.25">
      <c r="A54" s="525" t="s">
        <v>111</v>
      </c>
      <c r="B54" s="298" t="s">
        <v>133</v>
      </c>
      <c r="C54" s="299"/>
      <c r="D54" s="300">
        <v>4</v>
      </c>
      <c r="E54" s="300"/>
      <c r="F54" s="301"/>
      <c r="G54" s="302">
        <v>3</v>
      </c>
      <c r="H54" s="302">
        <f t="shared" si="24"/>
        <v>90</v>
      </c>
      <c r="I54" s="303">
        <f t="shared" si="25"/>
        <v>54</v>
      </c>
      <c r="J54" s="304"/>
      <c r="K54" s="304"/>
      <c r="L54" s="304">
        <v>54</v>
      </c>
      <c r="M54" s="305">
        <f>H54-I54</f>
        <v>36</v>
      </c>
      <c r="N54" s="299"/>
      <c r="O54" s="306"/>
      <c r="P54" s="301"/>
      <c r="Q54" s="299"/>
      <c r="R54" s="306">
        <v>3</v>
      </c>
      <c r="S54" s="301">
        <v>3</v>
      </c>
      <c r="AA54" s="54">
        <f>SUM(AA52:AA53)</f>
        <v>6</v>
      </c>
      <c r="AB54" s="74" t="b">
        <f t="shared" si="26"/>
        <v>1</v>
      </c>
      <c r="AC54" s="74" t="b">
        <f t="shared" si="26"/>
        <v>1</v>
      </c>
      <c r="AD54" s="70"/>
      <c r="AE54" s="74" t="b">
        <f t="shared" si="26"/>
        <v>1</v>
      </c>
      <c r="AF54" s="74" t="b">
        <f t="shared" si="26"/>
        <v>0</v>
      </c>
      <c r="AG54" s="70"/>
    </row>
    <row r="55" spans="1:34" s="54" customFormat="1" ht="16.5" thickBot="1" x14ac:dyDescent="0.3">
      <c r="A55" s="526"/>
      <c r="B55" s="307" t="s">
        <v>152</v>
      </c>
      <c r="C55" s="299"/>
      <c r="D55" s="300">
        <v>4</v>
      </c>
      <c r="E55" s="300"/>
      <c r="F55" s="301"/>
      <c r="G55" s="302">
        <v>3</v>
      </c>
      <c r="H55" s="302">
        <f t="shared" si="24"/>
        <v>90</v>
      </c>
      <c r="I55" s="303">
        <f t="shared" si="25"/>
        <v>54</v>
      </c>
      <c r="J55" s="304">
        <v>18</v>
      </c>
      <c r="K55" s="304"/>
      <c r="L55" s="304">
        <v>36</v>
      </c>
      <c r="M55" s="305">
        <f>H54-I55</f>
        <v>36</v>
      </c>
      <c r="N55" s="299"/>
      <c r="O55" s="306"/>
      <c r="P55" s="301"/>
      <c r="Q55" s="299"/>
      <c r="R55" s="306">
        <v>3</v>
      </c>
      <c r="S55" s="301">
        <v>3</v>
      </c>
      <c r="AB55" s="74"/>
      <c r="AC55" s="74"/>
      <c r="AD55" s="70"/>
      <c r="AE55" s="74"/>
      <c r="AF55" s="74"/>
      <c r="AG55" s="70"/>
    </row>
    <row r="56" spans="1:34" ht="16.5" thickBot="1" x14ac:dyDescent="0.3">
      <c r="A56" s="521" t="s">
        <v>109</v>
      </c>
      <c r="B56" s="527"/>
      <c r="C56" s="527"/>
      <c r="D56" s="527"/>
      <c r="E56" s="527"/>
      <c r="F56" s="522"/>
      <c r="G56" s="308">
        <f t="shared" ref="G56:S56" si="27">G52+G54</f>
        <v>6</v>
      </c>
      <c r="H56" s="308">
        <f t="shared" si="27"/>
        <v>180</v>
      </c>
      <c r="I56" s="308">
        <f t="shared" si="27"/>
        <v>99</v>
      </c>
      <c r="J56" s="308">
        <f t="shared" si="27"/>
        <v>0</v>
      </c>
      <c r="K56" s="308">
        <f t="shared" si="27"/>
        <v>0</v>
      </c>
      <c r="L56" s="308">
        <f t="shared" si="27"/>
        <v>99</v>
      </c>
      <c r="M56" s="308">
        <f t="shared" si="27"/>
        <v>81</v>
      </c>
      <c r="N56" s="308">
        <f t="shared" si="27"/>
        <v>0</v>
      </c>
      <c r="O56" s="308">
        <f t="shared" si="27"/>
        <v>0</v>
      </c>
      <c r="P56" s="308">
        <f t="shared" si="27"/>
        <v>0</v>
      </c>
      <c r="Q56" s="308">
        <f t="shared" si="27"/>
        <v>3</v>
      </c>
      <c r="R56" s="308">
        <f t="shared" si="27"/>
        <v>3</v>
      </c>
      <c r="S56" s="308">
        <f t="shared" si="27"/>
        <v>3</v>
      </c>
      <c r="T56" s="44">
        <f>SUM(T52:T55)</f>
        <v>0</v>
      </c>
      <c r="U56" s="35">
        <f>SUM(U52:U55)</f>
        <v>0</v>
      </c>
      <c r="V56" s="35">
        <f>SUM(V52:V55)</f>
        <v>0</v>
      </c>
      <c r="W56" s="35">
        <f>SUM(W52:W55)</f>
        <v>0</v>
      </c>
      <c r="X56" s="35">
        <f>SUM(X52:X55)</f>
        <v>0</v>
      </c>
      <c r="AB56" s="72">
        <f>SUMIF(AB52:AB55,FALSE,$G52:$G55)</f>
        <v>0</v>
      </c>
      <c r="AC56" s="72">
        <f t="shared" ref="AC56:AF56" si="28">SUMIF(AC52:AC55,FALSE,$G52:$G55)</f>
        <v>0</v>
      </c>
      <c r="AD56" s="72">
        <f t="shared" si="28"/>
        <v>0</v>
      </c>
      <c r="AE56" s="72">
        <f t="shared" si="28"/>
        <v>3</v>
      </c>
      <c r="AF56" s="72">
        <f t="shared" si="28"/>
        <v>3</v>
      </c>
      <c r="AH56" s="33">
        <f>SUM(AB56:AG56)</f>
        <v>6</v>
      </c>
    </row>
    <row r="57" spans="1:34" ht="16.5" thickBot="1" x14ac:dyDescent="0.3">
      <c r="A57" s="523" t="s">
        <v>147</v>
      </c>
      <c r="B57" s="524"/>
      <c r="C57" s="524"/>
      <c r="D57" s="524"/>
      <c r="E57" s="524"/>
      <c r="F57" s="524"/>
      <c r="G57" s="524"/>
      <c r="H57" s="524"/>
      <c r="I57" s="511"/>
      <c r="J57" s="511"/>
      <c r="K57" s="511"/>
      <c r="L57" s="511"/>
      <c r="M57" s="511"/>
      <c r="N57" s="524"/>
      <c r="O57" s="524"/>
      <c r="P57" s="524"/>
      <c r="Q57" s="524"/>
      <c r="R57" s="524"/>
      <c r="S57" s="524"/>
    </row>
    <row r="58" spans="1:34" s="54" customFormat="1" x14ac:dyDescent="0.25">
      <c r="A58" s="597" t="s">
        <v>112</v>
      </c>
      <c r="B58" s="309" t="s">
        <v>210</v>
      </c>
      <c r="C58" s="310"/>
      <c r="D58" s="248" t="s">
        <v>150</v>
      </c>
      <c r="E58" s="311"/>
      <c r="F58" s="256"/>
      <c r="G58" s="312">
        <v>5</v>
      </c>
      <c r="H58" s="313">
        <f t="shared" ref="H58" si="29">G58*30</f>
        <v>150</v>
      </c>
      <c r="I58" s="314">
        <f>J58+L58+K58</f>
        <v>60</v>
      </c>
      <c r="J58" s="315">
        <v>30</v>
      </c>
      <c r="K58" s="255"/>
      <c r="L58" s="255">
        <v>30</v>
      </c>
      <c r="M58" s="316">
        <f t="shared" ref="M58" si="30">H58-I58</f>
        <v>90</v>
      </c>
      <c r="N58" s="251"/>
      <c r="O58" s="252"/>
      <c r="P58" s="253"/>
      <c r="Q58" s="254">
        <v>4</v>
      </c>
      <c r="R58" s="252"/>
      <c r="S58" s="253"/>
      <c r="Z58" s="77" t="s">
        <v>87</v>
      </c>
      <c r="AA58" s="54">
        <f>AB66+AC66</f>
        <v>0</v>
      </c>
      <c r="AB58" s="74" t="b">
        <f t="shared" ref="AB58:AF64" si="31">ISBLANK(N58)</f>
        <v>1</v>
      </c>
      <c r="AC58" s="74" t="b">
        <f t="shared" si="31"/>
        <v>1</v>
      </c>
      <c r="AD58" s="70"/>
      <c r="AE58" s="74" t="b">
        <f t="shared" si="31"/>
        <v>0</v>
      </c>
      <c r="AF58" s="74" t="b">
        <f t="shared" si="31"/>
        <v>1</v>
      </c>
      <c r="AG58" s="70"/>
    </row>
    <row r="59" spans="1:34" s="54" customFormat="1" x14ac:dyDescent="0.25">
      <c r="A59" s="598"/>
      <c r="B59" s="309" t="s">
        <v>177</v>
      </c>
      <c r="C59" s="310"/>
      <c r="D59" s="248"/>
      <c r="E59" s="311"/>
      <c r="F59" s="256"/>
      <c r="G59" s="312"/>
      <c r="H59" s="313"/>
      <c r="I59" s="314"/>
      <c r="J59" s="315"/>
      <c r="K59" s="255"/>
      <c r="L59" s="255"/>
      <c r="M59" s="316"/>
      <c r="N59" s="251"/>
      <c r="O59" s="252"/>
      <c r="P59" s="253"/>
      <c r="Q59" s="254"/>
      <c r="R59" s="252"/>
      <c r="S59" s="253"/>
      <c r="Z59" s="77" t="s">
        <v>88</v>
      </c>
      <c r="AA59" s="54">
        <f>AE66+AF66</f>
        <v>16</v>
      </c>
      <c r="AB59" s="74"/>
      <c r="AC59" s="74"/>
      <c r="AD59" s="70"/>
      <c r="AE59" s="74"/>
      <c r="AF59" s="74"/>
      <c r="AG59" s="70"/>
    </row>
    <row r="60" spans="1:34" s="54" customFormat="1" x14ac:dyDescent="0.25">
      <c r="A60" s="597" t="s">
        <v>113</v>
      </c>
      <c r="B60" s="309" t="s">
        <v>227</v>
      </c>
      <c r="C60" s="310"/>
      <c r="D60" s="248" t="s">
        <v>213</v>
      </c>
      <c r="E60" s="311"/>
      <c r="F60" s="256"/>
      <c r="G60" s="312">
        <v>1</v>
      </c>
      <c r="H60" s="313">
        <f t="shared" ref="H60" si="32">G60*30</f>
        <v>30</v>
      </c>
      <c r="I60" s="314">
        <f>J60+L60+K60</f>
        <v>18</v>
      </c>
      <c r="J60" s="315"/>
      <c r="K60" s="255"/>
      <c r="L60" s="255">
        <v>18</v>
      </c>
      <c r="M60" s="316">
        <f t="shared" ref="M60" si="33">H60-I60</f>
        <v>12</v>
      </c>
      <c r="N60" s="251"/>
      <c r="O60" s="252"/>
      <c r="P60" s="317"/>
      <c r="Q60" s="254"/>
      <c r="R60" s="252">
        <v>1</v>
      </c>
      <c r="S60" s="253">
        <v>1</v>
      </c>
      <c r="AB60" s="74" t="b">
        <f t="shared" si="31"/>
        <v>1</v>
      </c>
      <c r="AC60" s="74" t="b">
        <f t="shared" si="31"/>
        <v>1</v>
      </c>
      <c r="AD60" s="70"/>
      <c r="AE60" s="74" t="b">
        <f t="shared" si="31"/>
        <v>1</v>
      </c>
      <c r="AF60" s="74" t="b">
        <f t="shared" si="31"/>
        <v>0</v>
      </c>
      <c r="AG60" s="70"/>
    </row>
    <row r="61" spans="1:34" s="54" customFormat="1" x14ac:dyDescent="0.25">
      <c r="A61" s="598"/>
      <c r="B61" s="309" t="s">
        <v>212</v>
      </c>
      <c r="C61" s="310"/>
      <c r="D61" s="248"/>
      <c r="E61" s="311"/>
      <c r="F61" s="256"/>
      <c r="G61" s="312"/>
      <c r="H61" s="313"/>
      <c r="I61" s="314"/>
      <c r="J61" s="315"/>
      <c r="K61" s="255"/>
      <c r="L61" s="255"/>
      <c r="M61" s="165"/>
      <c r="N61" s="251"/>
      <c r="O61" s="252"/>
      <c r="P61" s="317"/>
      <c r="Q61" s="254"/>
      <c r="R61" s="252"/>
      <c r="S61" s="253"/>
      <c r="AB61" s="74"/>
      <c r="AC61" s="74"/>
      <c r="AD61" s="70"/>
      <c r="AE61" s="74"/>
      <c r="AF61" s="74"/>
      <c r="AG61" s="70"/>
    </row>
    <row r="62" spans="1:34" s="54" customFormat="1" x14ac:dyDescent="0.25">
      <c r="A62" s="597" t="s">
        <v>114</v>
      </c>
      <c r="B62" s="309" t="s">
        <v>175</v>
      </c>
      <c r="C62" s="310">
        <v>4</v>
      </c>
      <c r="D62" s="255"/>
      <c r="E62" s="256"/>
      <c r="F62" s="311"/>
      <c r="G62" s="312">
        <v>5</v>
      </c>
      <c r="H62" s="313">
        <f t="shared" ref="H62" si="34">G62*30</f>
        <v>150</v>
      </c>
      <c r="I62" s="314">
        <f>J62+L62+K62</f>
        <v>72</v>
      </c>
      <c r="J62" s="315">
        <v>36</v>
      </c>
      <c r="K62" s="255"/>
      <c r="L62" s="255">
        <v>36</v>
      </c>
      <c r="M62" s="316">
        <f t="shared" ref="M62" si="35">H62-I62</f>
        <v>78</v>
      </c>
      <c r="N62" s="251"/>
      <c r="O62" s="252"/>
      <c r="P62" s="317"/>
      <c r="Q62" s="254"/>
      <c r="R62" s="252">
        <v>4</v>
      </c>
      <c r="S62" s="253">
        <v>4</v>
      </c>
      <c r="AB62" s="74" t="b">
        <f t="shared" si="31"/>
        <v>1</v>
      </c>
      <c r="AC62" s="74" t="b">
        <f t="shared" si="31"/>
        <v>1</v>
      </c>
      <c r="AD62" s="70"/>
      <c r="AE62" s="74" t="b">
        <f t="shared" si="31"/>
        <v>1</v>
      </c>
      <c r="AF62" s="74" t="b">
        <f t="shared" si="31"/>
        <v>0</v>
      </c>
      <c r="AG62" s="70"/>
    </row>
    <row r="63" spans="1:34" s="54" customFormat="1" x14ac:dyDescent="0.25">
      <c r="A63" s="598"/>
      <c r="B63" s="309" t="s">
        <v>214</v>
      </c>
      <c r="C63" s="310"/>
      <c r="D63" s="255"/>
      <c r="E63" s="256"/>
      <c r="F63" s="311"/>
      <c r="G63" s="312"/>
      <c r="H63" s="318"/>
      <c r="I63" s="319"/>
      <c r="J63" s="320"/>
      <c r="K63" s="320"/>
      <c r="L63" s="320"/>
      <c r="M63" s="321"/>
      <c r="N63" s="251"/>
      <c r="O63" s="252"/>
      <c r="P63" s="317"/>
      <c r="Q63" s="254"/>
      <c r="R63" s="252"/>
      <c r="S63" s="253"/>
      <c r="AB63" s="74"/>
      <c r="AC63" s="74"/>
      <c r="AD63" s="70"/>
      <c r="AE63" s="74"/>
      <c r="AF63" s="74"/>
      <c r="AG63" s="70"/>
    </row>
    <row r="64" spans="1:34" s="54" customFormat="1" x14ac:dyDescent="0.25">
      <c r="A64" s="597" t="s">
        <v>174</v>
      </c>
      <c r="B64" s="322" t="s">
        <v>216</v>
      </c>
      <c r="C64" s="310">
        <v>4</v>
      </c>
      <c r="D64" s="255"/>
      <c r="E64" s="256"/>
      <c r="F64" s="311"/>
      <c r="G64" s="312">
        <v>5</v>
      </c>
      <c r="H64" s="323">
        <f t="shared" ref="H64" si="36">G64*30</f>
        <v>150</v>
      </c>
      <c r="I64" s="314">
        <f>J64+L64</f>
        <v>72</v>
      </c>
      <c r="J64" s="315">
        <v>36</v>
      </c>
      <c r="K64" s="255"/>
      <c r="L64" s="255">
        <v>36</v>
      </c>
      <c r="M64" s="316">
        <f t="shared" ref="M64" si="37">H64-I64</f>
        <v>78</v>
      </c>
      <c r="N64" s="251"/>
      <c r="O64" s="252"/>
      <c r="P64" s="317"/>
      <c r="Q64" s="254"/>
      <c r="R64" s="252">
        <v>4</v>
      </c>
      <c r="S64" s="253">
        <v>4</v>
      </c>
      <c r="AB64" s="74" t="b">
        <f t="shared" si="31"/>
        <v>1</v>
      </c>
      <c r="AC64" s="74" t="b">
        <f t="shared" si="31"/>
        <v>1</v>
      </c>
      <c r="AD64" s="70"/>
      <c r="AE64" s="74" t="b">
        <f t="shared" si="31"/>
        <v>1</v>
      </c>
      <c r="AF64" s="74" t="b">
        <f t="shared" si="31"/>
        <v>0</v>
      </c>
      <c r="AG64" s="70"/>
    </row>
    <row r="65" spans="1:34" s="54" customFormat="1" ht="16.5" thickBot="1" x14ac:dyDescent="0.3">
      <c r="A65" s="598"/>
      <c r="B65" s="324" t="s">
        <v>215</v>
      </c>
      <c r="C65" s="310"/>
      <c r="D65" s="255"/>
      <c r="E65" s="256"/>
      <c r="F65" s="311"/>
      <c r="G65" s="312"/>
      <c r="H65" s="323"/>
      <c r="I65" s="314"/>
      <c r="J65" s="315"/>
      <c r="K65" s="255"/>
      <c r="L65" s="255"/>
      <c r="M65" s="316"/>
      <c r="N65" s="251"/>
      <c r="O65" s="252"/>
      <c r="P65" s="317"/>
      <c r="Q65" s="254"/>
      <c r="R65" s="252"/>
      <c r="S65" s="253"/>
      <c r="AB65" s="74"/>
      <c r="AC65" s="74"/>
      <c r="AD65" s="70"/>
      <c r="AE65" s="74"/>
      <c r="AF65" s="74"/>
      <c r="AG65" s="70"/>
    </row>
    <row r="66" spans="1:34" ht="16.5" thickBot="1" x14ac:dyDescent="0.3">
      <c r="A66" s="515" t="s">
        <v>134</v>
      </c>
      <c r="B66" s="516"/>
      <c r="C66" s="516"/>
      <c r="D66" s="516"/>
      <c r="E66" s="516"/>
      <c r="F66" s="517"/>
      <c r="G66" s="262">
        <f t="shared" ref="G66:X66" si="38">SUM(G58:G65)</f>
        <v>16</v>
      </c>
      <c r="H66" s="263">
        <f t="shared" si="38"/>
        <v>480</v>
      </c>
      <c r="I66" s="263">
        <f t="shared" si="38"/>
        <v>222</v>
      </c>
      <c r="J66" s="263">
        <f t="shared" si="38"/>
        <v>102</v>
      </c>
      <c r="K66" s="263">
        <f t="shared" si="38"/>
        <v>0</v>
      </c>
      <c r="L66" s="263">
        <f t="shared" si="38"/>
        <v>120</v>
      </c>
      <c r="M66" s="263">
        <f t="shared" si="38"/>
        <v>258</v>
      </c>
      <c r="N66" s="263">
        <f t="shared" si="38"/>
        <v>0</v>
      </c>
      <c r="O66" s="263">
        <f t="shared" si="38"/>
        <v>0</v>
      </c>
      <c r="P66" s="263">
        <f t="shared" si="38"/>
        <v>0</v>
      </c>
      <c r="Q66" s="263">
        <f t="shared" si="38"/>
        <v>4</v>
      </c>
      <c r="R66" s="263">
        <f t="shared" si="38"/>
        <v>9</v>
      </c>
      <c r="S66" s="263">
        <f t="shared" si="38"/>
        <v>9</v>
      </c>
      <c r="T66" s="45">
        <f t="shared" si="38"/>
        <v>0</v>
      </c>
      <c r="U66" s="34">
        <f t="shared" si="38"/>
        <v>0</v>
      </c>
      <c r="V66" s="34">
        <f t="shared" si="38"/>
        <v>0</v>
      </c>
      <c r="W66" s="34">
        <f t="shared" si="38"/>
        <v>0</v>
      </c>
      <c r="X66" s="34">
        <f t="shared" si="38"/>
        <v>0</v>
      </c>
      <c r="AB66" s="80">
        <f>SUMIF(AB58:AB65,FALSE,$G58:$G65)</f>
        <v>0</v>
      </c>
      <c r="AC66" s="80">
        <f t="shared" ref="AC66:AF66" si="39">SUMIF(AC58:AC65,FALSE,$G58:$G65)</f>
        <v>0</v>
      </c>
      <c r="AD66" s="80">
        <f t="shared" si="39"/>
        <v>0</v>
      </c>
      <c r="AE66" s="80">
        <f t="shared" si="39"/>
        <v>5</v>
      </c>
      <c r="AF66" s="80">
        <f t="shared" si="39"/>
        <v>11</v>
      </c>
      <c r="AG66" s="80"/>
      <c r="AH66" s="84">
        <f>SUM(AB66:AG66)</f>
        <v>16</v>
      </c>
    </row>
    <row r="67" spans="1:34" ht="16.5" thickBot="1" x14ac:dyDescent="0.3">
      <c r="A67" s="586" t="s">
        <v>140</v>
      </c>
      <c r="B67" s="587"/>
      <c r="C67" s="587"/>
      <c r="D67" s="587"/>
      <c r="E67" s="587"/>
      <c r="F67" s="588"/>
      <c r="G67" s="325">
        <f t="shared" ref="G67:X67" si="40">G66+G56</f>
        <v>22</v>
      </c>
      <c r="H67" s="326">
        <f t="shared" si="40"/>
        <v>660</v>
      </c>
      <c r="I67" s="326">
        <f t="shared" si="40"/>
        <v>321</v>
      </c>
      <c r="J67" s="326">
        <f t="shared" si="40"/>
        <v>102</v>
      </c>
      <c r="K67" s="326">
        <f t="shared" si="40"/>
        <v>0</v>
      </c>
      <c r="L67" s="326">
        <f t="shared" si="40"/>
        <v>219</v>
      </c>
      <c r="M67" s="326">
        <f t="shared" si="40"/>
        <v>339</v>
      </c>
      <c r="N67" s="263">
        <f t="shared" si="40"/>
        <v>0</v>
      </c>
      <c r="O67" s="263">
        <f t="shared" si="40"/>
        <v>0</v>
      </c>
      <c r="P67" s="263">
        <f t="shared" si="40"/>
        <v>0</v>
      </c>
      <c r="Q67" s="263">
        <f t="shared" si="40"/>
        <v>7</v>
      </c>
      <c r="R67" s="263">
        <f t="shared" si="40"/>
        <v>12</v>
      </c>
      <c r="S67" s="263">
        <f t="shared" si="40"/>
        <v>12</v>
      </c>
      <c r="T67" s="45">
        <f t="shared" si="40"/>
        <v>0</v>
      </c>
      <c r="U67" s="34">
        <f t="shared" si="40"/>
        <v>0</v>
      </c>
      <c r="V67" s="34">
        <f t="shared" si="40"/>
        <v>0</v>
      </c>
      <c r="W67" s="34">
        <f t="shared" si="40"/>
        <v>0</v>
      </c>
      <c r="X67" s="34">
        <f t="shared" si="40"/>
        <v>0</v>
      </c>
    </row>
    <row r="68" spans="1:34" s="29" customFormat="1" ht="16.5" thickBot="1" x14ac:dyDescent="0.3">
      <c r="A68" s="599" t="s">
        <v>141</v>
      </c>
      <c r="B68" s="599"/>
      <c r="C68" s="599"/>
      <c r="D68" s="599"/>
      <c r="E68" s="599"/>
      <c r="F68" s="599"/>
      <c r="G68" s="325">
        <f t="shared" ref="G68:M68" si="41">G67+G49</f>
        <v>120</v>
      </c>
      <c r="H68" s="326">
        <f t="shared" si="41"/>
        <v>3600</v>
      </c>
      <c r="I68" s="326">
        <f t="shared" si="41"/>
        <v>1512</v>
      </c>
      <c r="J68" s="326">
        <f t="shared" si="41"/>
        <v>534</v>
      </c>
      <c r="K68" s="326">
        <f t="shared" si="41"/>
        <v>45</v>
      </c>
      <c r="L68" s="326">
        <f t="shared" si="41"/>
        <v>933</v>
      </c>
      <c r="M68" s="326">
        <f t="shared" si="41"/>
        <v>2088</v>
      </c>
      <c r="N68" s="263">
        <f t="shared" ref="N68:S68" si="42">N49+N67</f>
        <v>30</v>
      </c>
      <c r="O68" s="263">
        <f t="shared" si="42"/>
        <v>20</v>
      </c>
      <c r="P68" s="263">
        <f t="shared" si="42"/>
        <v>20</v>
      </c>
      <c r="Q68" s="263">
        <f t="shared" si="42"/>
        <v>24</v>
      </c>
      <c r="R68" s="263">
        <f t="shared" si="42"/>
        <v>19</v>
      </c>
      <c r="S68" s="263">
        <f t="shared" si="42"/>
        <v>19</v>
      </c>
      <c r="V68" s="358">
        <v>22</v>
      </c>
      <c r="W68" s="358">
        <v>22</v>
      </c>
      <c r="X68" s="358">
        <v>22</v>
      </c>
      <c r="AB68" s="67"/>
      <c r="AC68" s="67"/>
      <c r="AD68" s="67"/>
      <c r="AE68" s="67"/>
      <c r="AF68" s="67"/>
      <c r="AG68" s="67"/>
    </row>
    <row r="69" spans="1:34" s="29" customFormat="1" ht="16.5" thickBot="1" x14ac:dyDescent="0.3">
      <c r="A69" s="589" t="s">
        <v>118</v>
      </c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263">
        <f>N68</f>
        <v>30</v>
      </c>
      <c r="O69" s="263">
        <f t="shared" ref="O69:X69" si="43">O68</f>
        <v>20</v>
      </c>
      <c r="P69" s="263">
        <f t="shared" si="43"/>
        <v>20</v>
      </c>
      <c r="Q69" s="263">
        <f t="shared" si="43"/>
        <v>24</v>
      </c>
      <c r="R69" s="263">
        <f t="shared" si="43"/>
        <v>19</v>
      </c>
      <c r="S69" s="263">
        <f t="shared" si="43"/>
        <v>19</v>
      </c>
      <c r="T69" s="45">
        <f t="shared" si="43"/>
        <v>0</v>
      </c>
      <c r="U69" s="34">
        <f t="shared" si="43"/>
        <v>0</v>
      </c>
      <c r="V69" s="34">
        <f t="shared" si="43"/>
        <v>22</v>
      </c>
      <c r="W69" s="34">
        <f t="shared" si="43"/>
        <v>22</v>
      </c>
      <c r="X69" s="34">
        <f t="shared" si="43"/>
        <v>22</v>
      </c>
      <c r="AB69" s="67"/>
      <c r="AC69" s="67"/>
      <c r="AD69" s="67"/>
      <c r="AE69" s="67"/>
      <c r="AF69" s="67"/>
      <c r="AG69" s="67"/>
    </row>
    <row r="70" spans="1:34" s="29" customFormat="1" ht="16.5" thickBot="1" x14ac:dyDescent="0.3">
      <c r="A70" s="585" t="s">
        <v>119</v>
      </c>
      <c r="B70" s="585"/>
      <c r="C70" s="585"/>
      <c r="D70" s="585"/>
      <c r="E70" s="585"/>
      <c r="F70" s="585"/>
      <c r="G70" s="585"/>
      <c r="H70" s="585"/>
      <c r="I70" s="585"/>
      <c r="J70" s="585"/>
      <c r="K70" s="585"/>
      <c r="L70" s="585"/>
      <c r="M70" s="585"/>
      <c r="N70" s="263">
        <v>4</v>
      </c>
      <c r="O70" s="359"/>
      <c r="P70" s="360">
        <v>4</v>
      </c>
      <c r="Q70" s="360">
        <v>4</v>
      </c>
      <c r="R70" s="360"/>
      <c r="S70" s="360">
        <v>4</v>
      </c>
      <c r="AB70" s="67"/>
      <c r="AC70" s="67"/>
      <c r="AD70" s="67"/>
      <c r="AE70" s="67"/>
      <c r="AF70" s="67"/>
      <c r="AG70" s="67"/>
    </row>
    <row r="71" spans="1:34" s="29" customFormat="1" ht="26.25" thickBot="1" x14ac:dyDescent="0.3">
      <c r="A71" s="585" t="s">
        <v>120</v>
      </c>
      <c r="B71" s="585"/>
      <c r="C71" s="585"/>
      <c r="D71" s="585"/>
      <c r="E71" s="585"/>
      <c r="F71" s="585"/>
      <c r="G71" s="585"/>
      <c r="H71" s="585"/>
      <c r="I71" s="585"/>
      <c r="J71" s="585"/>
      <c r="K71" s="585"/>
      <c r="L71" s="585"/>
      <c r="M71" s="585"/>
      <c r="N71" s="297">
        <v>4</v>
      </c>
      <c r="O71" s="361"/>
      <c r="P71" s="362">
        <v>4</v>
      </c>
      <c r="Q71" s="362">
        <v>3</v>
      </c>
      <c r="R71" s="362"/>
      <c r="S71" s="362">
        <v>3</v>
      </c>
      <c r="AA71" s="29" t="s">
        <v>221</v>
      </c>
      <c r="AB71" s="29" t="s">
        <v>222</v>
      </c>
      <c r="AC71" s="85" t="s">
        <v>223</v>
      </c>
      <c r="AD71" s="86" t="s">
        <v>224</v>
      </c>
      <c r="AE71" s="86" t="s">
        <v>225</v>
      </c>
      <c r="AF71" s="67"/>
      <c r="AG71" s="67"/>
    </row>
    <row r="72" spans="1:34" s="29" customFormat="1" ht="16.5" thickBot="1" x14ac:dyDescent="0.3">
      <c r="A72" s="585" t="s">
        <v>121</v>
      </c>
      <c r="B72" s="585"/>
      <c r="C72" s="585"/>
      <c r="D72" s="585"/>
      <c r="E72" s="585"/>
      <c r="F72" s="585"/>
      <c r="G72" s="585"/>
      <c r="H72" s="585"/>
      <c r="I72" s="585"/>
      <c r="J72" s="585"/>
      <c r="K72" s="585"/>
      <c r="L72" s="585"/>
      <c r="M72" s="585"/>
      <c r="N72" s="327"/>
      <c r="O72" s="328"/>
      <c r="P72" s="328"/>
      <c r="Q72" s="329"/>
      <c r="R72" s="329"/>
      <c r="S72" s="329"/>
      <c r="Z72" s="32" t="s">
        <v>87</v>
      </c>
      <c r="AA72" s="29">
        <f>AA11</f>
        <v>39.5</v>
      </c>
      <c r="AB72" s="67">
        <f>AA27</f>
        <v>16</v>
      </c>
      <c r="AC72" s="67">
        <f>AA41</f>
        <v>4.5</v>
      </c>
      <c r="AD72" s="67">
        <f>AA52</f>
        <v>0</v>
      </c>
      <c r="AE72" s="67">
        <f>AA58</f>
        <v>0</v>
      </c>
      <c r="AF72" s="67">
        <f>SUM(AA72:AE72)</f>
        <v>60</v>
      </c>
      <c r="AG72" s="67"/>
    </row>
    <row r="73" spans="1:34" s="29" customFormat="1" ht="16.5" thickBot="1" x14ac:dyDescent="0.3">
      <c r="A73" s="578" t="s">
        <v>122</v>
      </c>
      <c r="B73" s="578"/>
      <c r="C73" s="578"/>
      <c r="D73" s="578"/>
      <c r="E73" s="578"/>
      <c r="F73" s="578"/>
      <c r="G73" s="578"/>
      <c r="H73" s="578"/>
      <c r="I73" s="578"/>
      <c r="J73" s="578"/>
      <c r="K73" s="578"/>
      <c r="L73" s="578"/>
      <c r="M73" s="578"/>
      <c r="N73" s="330"/>
      <c r="O73" s="331"/>
      <c r="P73" s="331"/>
      <c r="Q73" s="332">
        <v>1</v>
      </c>
      <c r="R73" s="332"/>
      <c r="S73" s="333"/>
      <c r="Z73" s="32" t="s">
        <v>88</v>
      </c>
      <c r="AA73" s="29">
        <f>AA12</f>
        <v>3</v>
      </c>
      <c r="AB73" s="67">
        <f>AA28</f>
        <v>29</v>
      </c>
      <c r="AC73" s="67">
        <f>AA42</f>
        <v>6</v>
      </c>
      <c r="AD73" s="67">
        <f>AA53</f>
        <v>6</v>
      </c>
      <c r="AE73" s="67">
        <f>AA59</f>
        <v>16</v>
      </c>
      <c r="AF73" s="67">
        <f>SUM(AA73:AE73)</f>
        <v>60</v>
      </c>
      <c r="AG73" s="67"/>
    </row>
    <row r="74" spans="1:34" s="29" customFormat="1" ht="16.5" thickBot="1" x14ac:dyDescent="0.3">
      <c r="A74" s="579" t="s">
        <v>143</v>
      </c>
      <c r="B74" s="580"/>
      <c r="C74" s="580"/>
      <c r="D74" s="580"/>
      <c r="E74" s="580"/>
      <c r="F74" s="580"/>
      <c r="G74" s="580"/>
      <c r="H74" s="580"/>
      <c r="I74" s="580"/>
      <c r="J74" s="580"/>
      <c r="K74" s="580"/>
      <c r="L74" s="580"/>
      <c r="M74" s="581"/>
      <c r="N74" s="582" t="s">
        <v>142</v>
      </c>
      <c r="O74" s="582"/>
      <c r="P74" s="583"/>
      <c r="Q74" s="504">
        <f>G49/G68*100</f>
        <v>81.666666666666671</v>
      </c>
      <c r="R74" s="504"/>
      <c r="S74" s="584"/>
      <c r="T74" s="36">
        <f>SUM(N74:S74)</f>
        <v>81.666666666666671</v>
      </c>
      <c r="AB74" s="67"/>
      <c r="AC74" s="67"/>
      <c r="AD74" s="67"/>
      <c r="AE74" s="67"/>
      <c r="AF74" s="67"/>
      <c r="AG74" s="67"/>
    </row>
    <row r="75" spans="1:34" s="29" customFormat="1" x14ac:dyDescent="0.25">
      <c r="A75" s="334"/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504" t="s">
        <v>36</v>
      </c>
      <c r="O75" s="504"/>
      <c r="P75" s="504"/>
      <c r="Q75" s="505">
        <f>G67/G68*100</f>
        <v>18.333333333333332</v>
      </c>
      <c r="R75" s="505"/>
      <c r="S75" s="505"/>
      <c r="AB75" s="67"/>
      <c r="AC75" s="67"/>
      <c r="AD75" s="67"/>
      <c r="AE75" s="67"/>
      <c r="AF75" s="67"/>
      <c r="AG75" s="67"/>
    </row>
    <row r="76" spans="1:34" s="29" customFormat="1" x14ac:dyDescent="0.25">
      <c r="AB76" s="506" t="s">
        <v>87</v>
      </c>
      <c r="AC76" s="506"/>
      <c r="AD76" s="506"/>
      <c r="AE76" s="506" t="s">
        <v>88</v>
      </c>
      <c r="AF76" s="506"/>
      <c r="AG76" s="506"/>
    </row>
    <row r="77" spans="1:34" s="29" customFormat="1" x14ac:dyDescent="0.25">
      <c r="B77" s="335"/>
      <c r="C77" s="335"/>
      <c r="D77" s="335"/>
      <c r="E77" s="335"/>
      <c r="F77" s="335"/>
      <c r="G77" s="335"/>
      <c r="H77" s="335"/>
      <c r="I77" s="335"/>
      <c r="J77" s="335"/>
      <c r="K77" s="335"/>
      <c r="AB77" s="66">
        <v>1</v>
      </c>
      <c r="AC77" s="66" t="s">
        <v>165</v>
      </c>
      <c r="AD77" s="66" t="s">
        <v>166</v>
      </c>
      <c r="AE77" s="66">
        <v>3</v>
      </c>
      <c r="AF77" s="66" t="s">
        <v>167</v>
      </c>
      <c r="AG77" s="66" t="s">
        <v>168</v>
      </c>
    </row>
    <row r="78" spans="1:34" s="29" customFormat="1" x14ac:dyDescent="0.25">
      <c r="B78" s="335" t="s">
        <v>123</v>
      </c>
      <c r="C78" s="335"/>
      <c r="D78" s="601"/>
      <c r="E78" s="601"/>
      <c r="F78" s="602"/>
      <c r="G78" s="602"/>
      <c r="H78" s="335"/>
      <c r="I78" s="605" t="s">
        <v>124</v>
      </c>
      <c r="J78" s="606"/>
      <c r="K78" s="606"/>
      <c r="AB78" s="87">
        <f>AB25+AB39+AB56+AB66</f>
        <v>30</v>
      </c>
      <c r="AC78" s="87">
        <f>AC25+AC39+AC56+AC66+AA41</f>
        <v>30</v>
      </c>
      <c r="AD78" s="87">
        <f>AD25+AD39+AD56+AD66</f>
        <v>0</v>
      </c>
      <c r="AE78" s="87">
        <f>AE25+AE39+AE56+AE66</f>
        <v>30</v>
      </c>
      <c r="AF78" s="87">
        <f>AF25+AF39+AF56+AF66+AA42</f>
        <v>30</v>
      </c>
      <c r="AG78" s="87">
        <f>AG25+AG39+AG56+AG66</f>
        <v>0</v>
      </c>
    </row>
    <row r="79" spans="1:34" s="29" customFormat="1" x14ac:dyDescent="0.25">
      <c r="AB79" s="67"/>
      <c r="AC79" s="67"/>
      <c r="AD79" s="67"/>
      <c r="AE79" s="67"/>
      <c r="AF79" s="67"/>
      <c r="AG79" s="67"/>
    </row>
    <row r="80" spans="1:34" s="29" customFormat="1" x14ac:dyDescent="0.25">
      <c r="B80" s="335" t="s">
        <v>151</v>
      </c>
      <c r="C80" s="335"/>
      <c r="D80" s="601"/>
      <c r="E80" s="601"/>
      <c r="F80" s="602"/>
      <c r="G80" s="602"/>
      <c r="H80" s="335"/>
      <c r="I80" s="605" t="s">
        <v>176</v>
      </c>
      <c r="J80" s="607"/>
      <c r="K80" s="607"/>
      <c r="AB80" s="67"/>
      <c r="AC80" s="67"/>
      <c r="AD80" s="67"/>
      <c r="AE80" s="67"/>
      <c r="AF80" s="67"/>
      <c r="AG80" s="67"/>
    </row>
    <row r="81" spans="1:33" s="29" customFormat="1" x14ac:dyDescent="0.25">
      <c r="AB81" s="67"/>
      <c r="AC81" s="67"/>
      <c r="AD81" s="67"/>
      <c r="AE81" s="67"/>
      <c r="AF81" s="67"/>
      <c r="AG81" s="67"/>
    </row>
    <row r="82" spans="1:33" s="29" customFormat="1" x14ac:dyDescent="0.25">
      <c r="B82" s="335" t="s">
        <v>237</v>
      </c>
      <c r="C82" s="335"/>
      <c r="D82" s="601"/>
      <c r="E82" s="601"/>
      <c r="F82" s="602"/>
      <c r="G82" s="602"/>
      <c r="H82" s="335"/>
      <c r="I82" s="603"/>
      <c r="J82" s="604"/>
      <c r="K82" s="604"/>
      <c r="AB82" s="67"/>
      <c r="AC82" s="67"/>
      <c r="AD82" s="67"/>
      <c r="AE82" s="67"/>
      <c r="AF82" s="67"/>
      <c r="AG82" s="67"/>
    </row>
    <row r="83" spans="1:33" s="29" customFormat="1" x14ac:dyDescent="0.25">
      <c r="A83" s="137"/>
      <c r="B83" s="336"/>
      <c r="C83" s="600" t="s">
        <v>70</v>
      </c>
      <c r="D83" s="600"/>
      <c r="E83" s="600"/>
      <c r="F83" s="600"/>
      <c r="G83" s="600"/>
      <c r="H83" s="600"/>
      <c r="I83" s="600"/>
      <c r="J83" s="600"/>
      <c r="K83" s="600"/>
      <c r="L83" s="337"/>
      <c r="M83" s="337"/>
      <c r="AB83" s="67"/>
      <c r="AC83" s="67"/>
      <c r="AD83" s="67"/>
      <c r="AE83" s="67"/>
      <c r="AF83" s="67"/>
      <c r="AG83" s="67"/>
    </row>
  </sheetData>
  <mergeCells count="66">
    <mergeCell ref="C83:K83"/>
    <mergeCell ref="A62:A63"/>
    <mergeCell ref="D82:G82"/>
    <mergeCell ref="I82:K82"/>
    <mergeCell ref="D78:G78"/>
    <mergeCell ref="I78:K78"/>
    <mergeCell ref="D80:G80"/>
    <mergeCell ref="I80:K80"/>
    <mergeCell ref="A57:S57"/>
    <mergeCell ref="A58:A59"/>
    <mergeCell ref="A60:A61"/>
    <mergeCell ref="A64:A65"/>
    <mergeCell ref="A68:F68"/>
    <mergeCell ref="L4:L7"/>
    <mergeCell ref="A45:F45"/>
    <mergeCell ref="A46:S46"/>
    <mergeCell ref="A73:M73"/>
    <mergeCell ref="A74:M74"/>
    <mergeCell ref="N74:P74"/>
    <mergeCell ref="Q74:S74"/>
    <mergeCell ref="A72:M72"/>
    <mergeCell ref="A67:F67"/>
    <mergeCell ref="A69:M69"/>
    <mergeCell ref="A70:M70"/>
    <mergeCell ref="A71:M71"/>
    <mergeCell ref="A66:F66"/>
    <mergeCell ref="A48:F48"/>
    <mergeCell ref="A49:F49"/>
    <mergeCell ref="A50:S50"/>
    <mergeCell ref="E4:E7"/>
    <mergeCell ref="F4:F7"/>
    <mergeCell ref="I4:I7"/>
    <mergeCell ref="J4:J7"/>
    <mergeCell ref="K4:K7"/>
    <mergeCell ref="A1:S1"/>
    <mergeCell ref="N4:P4"/>
    <mergeCell ref="Q4:S4"/>
    <mergeCell ref="N2:S3"/>
    <mergeCell ref="A2:A7"/>
    <mergeCell ref="B2:B7"/>
    <mergeCell ref="C2:F2"/>
    <mergeCell ref="G2:G7"/>
    <mergeCell ref="H2:M2"/>
    <mergeCell ref="C3:C7"/>
    <mergeCell ref="D3:D7"/>
    <mergeCell ref="E3:F3"/>
    <mergeCell ref="N6:S6"/>
    <mergeCell ref="H3:H7"/>
    <mergeCell ref="I3:L3"/>
    <mergeCell ref="M3:M7"/>
    <mergeCell ref="N75:P75"/>
    <mergeCell ref="Q75:S75"/>
    <mergeCell ref="AB4:AD4"/>
    <mergeCell ref="AE4:AG4"/>
    <mergeCell ref="AB76:AD76"/>
    <mergeCell ref="AE76:AG76"/>
    <mergeCell ref="A9:S9"/>
    <mergeCell ref="A10:S10"/>
    <mergeCell ref="A26:S26"/>
    <mergeCell ref="A39:F39"/>
    <mergeCell ref="A40:S40"/>
    <mergeCell ref="A25:B25"/>
    <mergeCell ref="A51:S51"/>
    <mergeCell ref="A52:A53"/>
    <mergeCell ref="A54:A55"/>
    <mergeCell ref="A56:F5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9"/>
  <sheetViews>
    <sheetView topLeftCell="A61" workbookViewId="0">
      <selection activeCell="C73" sqref="C73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6" style="3" customWidth="1"/>
    <col min="13" max="13" width="9.140625" style="3"/>
    <col min="14" max="14" width="3.42578125" style="3" customWidth="1"/>
    <col min="15" max="15" width="5" customWidth="1"/>
    <col min="16" max="16" width="5.5703125" customWidth="1"/>
    <col min="17" max="17" width="19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9.140625" style="37"/>
    <col min="42" max="16384" width="9.140625" style="3"/>
  </cols>
  <sheetData>
    <row r="1" spans="1:41" x14ac:dyDescent="0.25">
      <c r="C1" s="608" t="s">
        <v>193</v>
      </c>
      <c r="D1" s="608"/>
      <c r="E1" s="608"/>
      <c r="F1" s="608"/>
      <c r="G1" s="608"/>
      <c r="H1" s="608"/>
      <c r="I1" s="608"/>
      <c r="J1" s="608"/>
      <c r="K1" s="608"/>
      <c r="L1" s="608"/>
      <c r="M1" s="608"/>
      <c r="AN1" s="3"/>
      <c r="AO1" s="3"/>
    </row>
    <row r="2" spans="1:41" ht="15" customHeight="1" x14ac:dyDescent="0.25">
      <c r="C2" s="2" t="s">
        <v>148</v>
      </c>
      <c r="AN2" s="3"/>
      <c r="AO2" s="3"/>
    </row>
    <row r="3" spans="1:41" ht="15" customHeight="1" x14ac:dyDescent="0.25">
      <c r="C3" s="609" t="s">
        <v>0</v>
      </c>
      <c r="D3" s="610" t="s">
        <v>1</v>
      </c>
      <c r="E3" s="611" t="s">
        <v>2</v>
      </c>
      <c r="F3" s="611"/>
      <c r="G3" s="611"/>
      <c r="H3" s="611"/>
      <c r="I3" s="611"/>
      <c r="J3" s="490"/>
      <c r="K3" s="610" t="s">
        <v>3</v>
      </c>
      <c r="L3" s="610" t="s">
        <v>4</v>
      </c>
      <c r="M3" s="610" t="s">
        <v>5</v>
      </c>
      <c r="AN3" s="3"/>
      <c r="AO3" s="3"/>
    </row>
    <row r="4" spans="1:41" ht="15" customHeight="1" x14ac:dyDescent="0.25">
      <c r="C4" s="609"/>
      <c r="D4" s="610"/>
      <c r="E4" s="610" t="s">
        <v>6</v>
      </c>
      <c r="F4" s="613" t="s">
        <v>7</v>
      </c>
      <c r="G4" s="613"/>
      <c r="H4" s="613"/>
      <c r="I4" s="613"/>
      <c r="J4" s="610" t="s">
        <v>8</v>
      </c>
      <c r="K4" s="610"/>
      <c r="L4" s="610"/>
      <c r="M4" s="610"/>
      <c r="Q4" t="s">
        <v>217</v>
      </c>
      <c r="AN4" s="3"/>
      <c r="AO4" s="3"/>
    </row>
    <row r="5" spans="1:41" ht="15" customHeight="1" x14ac:dyDescent="0.25">
      <c r="C5" s="609"/>
      <c r="D5" s="610"/>
      <c r="E5" s="490"/>
      <c r="F5" s="610" t="s">
        <v>9</v>
      </c>
      <c r="G5" s="611" t="s">
        <v>10</v>
      </c>
      <c r="H5" s="490"/>
      <c r="I5" s="490"/>
      <c r="J5" s="490"/>
      <c r="K5" s="610"/>
      <c r="L5" s="610"/>
      <c r="M5" s="610"/>
      <c r="AN5" s="3"/>
      <c r="AO5" s="3"/>
    </row>
    <row r="6" spans="1:41" ht="12.75" customHeight="1" x14ac:dyDescent="0.25">
      <c r="C6" s="609"/>
      <c r="D6" s="610"/>
      <c r="E6" s="490"/>
      <c r="F6" s="614"/>
      <c r="G6" s="610" t="s">
        <v>11</v>
      </c>
      <c r="H6" s="610" t="s">
        <v>12</v>
      </c>
      <c r="I6" s="610" t="s">
        <v>13</v>
      </c>
      <c r="J6" s="490"/>
      <c r="K6" s="610"/>
      <c r="L6" s="610"/>
      <c r="M6" s="610"/>
      <c r="AN6" s="3"/>
      <c r="AO6" s="3"/>
    </row>
    <row r="7" spans="1:41" x14ac:dyDescent="0.25">
      <c r="C7" s="609"/>
      <c r="D7" s="610"/>
      <c r="E7" s="490"/>
      <c r="F7" s="614"/>
      <c r="G7" s="610"/>
      <c r="H7" s="610"/>
      <c r="I7" s="610"/>
      <c r="J7" s="490"/>
      <c r="K7" s="610"/>
      <c r="L7" s="610"/>
      <c r="M7" s="610"/>
      <c r="AN7" s="3"/>
      <c r="AO7" s="3"/>
    </row>
    <row r="8" spans="1:41" x14ac:dyDescent="0.25">
      <c r="C8" s="609"/>
      <c r="D8" s="610"/>
      <c r="E8" s="490"/>
      <c r="F8" s="614"/>
      <c r="G8" s="610"/>
      <c r="H8" s="610"/>
      <c r="I8" s="610"/>
      <c r="J8" s="490"/>
      <c r="K8" s="610"/>
      <c r="L8" s="610"/>
      <c r="M8" s="610"/>
      <c r="AN8" s="3"/>
      <c r="AO8" s="3"/>
    </row>
    <row r="9" spans="1:41" ht="3.75" customHeight="1" x14ac:dyDescent="0.25">
      <c r="C9" s="609"/>
      <c r="D9" s="610"/>
      <c r="E9" s="490"/>
      <c r="F9" s="614"/>
      <c r="G9" s="610"/>
      <c r="H9" s="610"/>
      <c r="I9" s="610"/>
      <c r="J9" s="490"/>
      <c r="K9" s="610"/>
      <c r="L9" s="610"/>
      <c r="M9" s="610"/>
      <c r="AN9" s="3"/>
      <c r="AO9" s="3"/>
    </row>
    <row r="10" spans="1:41" s="51" customFormat="1" x14ac:dyDescent="0.25">
      <c r="A10" s="46" t="s">
        <v>17</v>
      </c>
      <c r="B10" s="46" t="s">
        <v>15</v>
      </c>
      <c r="C10" s="47" t="s">
        <v>16</v>
      </c>
      <c r="D10" s="48">
        <v>3</v>
      </c>
      <c r="E10" s="49">
        <f>D10*30</f>
        <v>90</v>
      </c>
      <c r="F10" s="49">
        <f>G10+H10+I10</f>
        <v>45</v>
      </c>
      <c r="G10" s="49"/>
      <c r="H10" s="49"/>
      <c r="I10" s="49">
        <v>45</v>
      </c>
      <c r="J10" s="49">
        <f>E10-F10</f>
        <v>45</v>
      </c>
      <c r="K10" s="50">
        <f>F10/15</f>
        <v>3</v>
      </c>
      <c r="L10" s="49" t="s">
        <v>17</v>
      </c>
      <c r="M10" s="50">
        <f>F10/E10*100</f>
        <v>50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</row>
    <row r="11" spans="1:41" s="51" customFormat="1" x14ac:dyDescent="0.25">
      <c r="A11" s="46" t="s">
        <v>17</v>
      </c>
      <c r="B11" s="46" t="s">
        <v>15</v>
      </c>
      <c r="C11" s="47" t="s">
        <v>18</v>
      </c>
      <c r="D11" s="50">
        <v>3</v>
      </c>
      <c r="E11" s="49">
        <f t="shared" ref="E11:E17" si="0">D11*30</f>
        <v>90</v>
      </c>
      <c r="F11" s="49">
        <f>G11+H11+I11</f>
        <v>60</v>
      </c>
      <c r="G11" s="49"/>
      <c r="H11" s="49"/>
      <c r="I11" s="49">
        <v>60</v>
      </c>
      <c r="J11" s="49">
        <f t="shared" ref="J11:J17" si="1">E11-F11</f>
        <v>30</v>
      </c>
      <c r="K11" s="50">
        <f t="shared" ref="K11:K17" si="2">F11/15</f>
        <v>4</v>
      </c>
      <c r="L11" s="49" t="s">
        <v>17</v>
      </c>
      <c r="M11" s="50">
        <f t="shared" ref="M11:M17" si="3">F11/E11*100</f>
        <v>66.666666666666657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</row>
    <row r="12" spans="1:41" s="51" customFormat="1" x14ac:dyDescent="0.25">
      <c r="A12" s="46" t="s">
        <v>17</v>
      </c>
      <c r="B12" s="46" t="s">
        <v>15</v>
      </c>
      <c r="C12" s="47" t="s">
        <v>196</v>
      </c>
      <c r="D12" s="50">
        <v>5</v>
      </c>
      <c r="E12" s="49">
        <f t="shared" si="0"/>
        <v>150</v>
      </c>
      <c r="F12" s="49">
        <f t="shared" ref="F12:F17" si="4">G12+H12+I12</f>
        <v>75</v>
      </c>
      <c r="G12" s="49">
        <v>45</v>
      </c>
      <c r="H12" s="49"/>
      <c r="I12" s="49">
        <v>30</v>
      </c>
      <c r="J12" s="49">
        <f t="shared" si="1"/>
        <v>75</v>
      </c>
      <c r="K12" s="50">
        <f t="shared" si="2"/>
        <v>5</v>
      </c>
      <c r="L12" s="49" t="s">
        <v>19</v>
      </c>
      <c r="M12" s="50">
        <f t="shared" si="3"/>
        <v>50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1" s="51" customFormat="1" x14ac:dyDescent="0.25">
      <c r="A13" s="46" t="s">
        <v>17</v>
      </c>
      <c r="B13" s="46" t="s">
        <v>15</v>
      </c>
      <c r="C13" s="47" t="s">
        <v>20</v>
      </c>
      <c r="D13" s="50">
        <v>4</v>
      </c>
      <c r="E13" s="49">
        <f t="shared" si="0"/>
        <v>120</v>
      </c>
      <c r="F13" s="49">
        <f t="shared" si="4"/>
        <v>60</v>
      </c>
      <c r="G13" s="49">
        <v>30</v>
      </c>
      <c r="H13" s="49"/>
      <c r="I13" s="49">
        <v>30</v>
      </c>
      <c r="J13" s="49">
        <f t="shared" si="1"/>
        <v>60</v>
      </c>
      <c r="K13" s="50">
        <v>4</v>
      </c>
      <c r="L13" s="49" t="s">
        <v>19</v>
      </c>
      <c r="M13" s="50">
        <f t="shared" si="3"/>
        <v>50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</row>
    <row r="14" spans="1:41" s="51" customFormat="1" x14ac:dyDescent="0.25">
      <c r="A14" s="46" t="s">
        <v>17</v>
      </c>
      <c r="B14" s="46" t="s">
        <v>15</v>
      </c>
      <c r="C14" s="47" t="s">
        <v>200</v>
      </c>
      <c r="D14" s="50">
        <v>4</v>
      </c>
      <c r="E14" s="49">
        <f t="shared" si="0"/>
        <v>120</v>
      </c>
      <c r="F14" s="49">
        <f t="shared" si="4"/>
        <v>60</v>
      </c>
      <c r="G14" s="49">
        <v>30</v>
      </c>
      <c r="H14" s="49"/>
      <c r="I14" s="49">
        <v>30</v>
      </c>
      <c r="J14" s="49">
        <f t="shared" si="1"/>
        <v>60</v>
      </c>
      <c r="K14" s="50">
        <f t="shared" si="2"/>
        <v>4</v>
      </c>
      <c r="L14" s="49" t="s">
        <v>19</v>
      </c>
      <c r="M14" s="50">
        <f t="shared" si="3"/>
        <v>50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</row>
    <row r="15" spans="1:41" s="51" customFormat="1" x14ac:dyDescent="0.25">
      <c r="A15" s="46" t="s">
        <v>17</v>
      </c>
      <c r="B15" s="46" t="s">
        <v>15</v>
      </c>
      <c r="C15" s="47" t="s">
        <v>182</v>
      </c>
      <c r="D15" s="50">
        <v>4</v>
      </c>
      <c r="E15" s="49">
        <f t="shared" ref="E15" si="5">D15*30</f>
        <v>120</v>
      </c>
      <c r="F15" s="49">
        <f t="shared" ref="F15" si="6">G15+H15+I15</f>
        <v>60</v>
      </c>
      <c r="G15" s="49">
        <v>30</v>
      </c>
      <c r="H15" s="49"/>
      <c r="I15" s="49">
        <v>30</v>
      </c>
      <c r="J15" s="49">
        <f t="shared" ref="J15" si="7">E15-F15</f>
        <v>60</v>
      </c>
      <c r="K15" s="50">
        <f t="shared" ref="K15" si="8">F15/15</f>
        <v>4</v>
      </c>
      <c r="L15" s="49" t="s">
        <v>19</v>
      </c>
      <c r="M15" s="50">
        <f t="shared" ref="M15" si="9">F15/E15*100</f>
        <v>50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</row>
    <row r="16" spans="1:41" s="51" customFormat="1" x14ac:dyDescent="0.25">
      <c r="A16" s="46" t="s">
        <v>17</v>
      </c>
      <c r="B16" s="46" t="s">
        <v>15</v>
      </c>
      <c r="C16" s="47" t="s">
        <v>21</v>
      </c>
      <c r="D16" s="50">
        <v>4</v>
      </c>
      <c r="E16" s="49">
        <f t="shared" si="0"/>
        <v>120</v>
      </c>
      <c r="F16" s="49">
        <f t="shared" si="4"/>
        <v>60</v>
      </c>
      <c r="G16" s="49">
        <v>15</v>
      </c>
      <c r="H16" s="49">
        <v>45</v>
      </c>
      <c r="I16" s="49"/>
      <c r="J16" s="49">
        <f t="shared" si="1"/>
        <v>60</v>
      </c>
      <c r="K16" s="50">
        <f t="shared" si="2"/>
        <v>4</v>
      </c>
      <c r="L16" s="49" t="s">
        <v>29</v>
      </c>
      <c r="M16" s="50">
        <f t="shared" si="3"/>
        <v>50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</row>
    <row r="17" spans="1:41" s="51" customFormat="1" x14ac:dyDescent="0.25">
      <c r="A17" s="46" t="s">
        <v>17</v>
      </c>
      <c r="B17" s="46" t="s">
        <v>15</v>
      </c>
      <c r="C17" s="47" t="s">
        <v>197</v>
      </c>
      <c r="D17" s="50">
        <v>3</v>
      </c>
      <c r="E17" s="49">
        <f t="shared" si="0"/>
        <v>90</v>
      </c>
      <c r="F17" s="49">
        <f t="shared" si="4"/>
        <v>15</v>
      </c>
      <c r="G17" s="49">
        <v>8</v>
      </c>
      <c r="H17" s="49"/>
      <c r="I17" s="49">
        <v>7</v>
      </c>
      <c r="J17" s="49">
        <f t="shared" si="1"/>
        <v>75</v>
      </c>
      <c r="K17" s="50">
        <f t="shared" si="2"/>
        <v>1</v>
      </c>
      <c r="L17" s="49" t="s">
        <v>17</v>
      </c>
      <c r="M17" s="50">
        <f t="shared" si="3"/>
        <v>16.666666666666664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</row>
    <row r="18" spans="1:41" x14ac:dyDescent="0.25">
      <c r="C18" s="7" t="s">
        <v>22</v>
      </c>
      <c r="D18" s="42">
        <f t="shared" ref="D18:K18" si="10">SUM(D10:D17)</f>
        <v>30</v>
      </c>
      <c r="E18" s="41">
        <f t="shared" si="10"/>
        <v>900</v>
      </c>
      <c r="F18" s="41">
        <f t="shared" si="10"/>
        <v>435</v>
      </c>
      <c r="G18" s="41">
        <f t="shared" si="10"/>
        <v>158</v>
      </c>
      <c r="H18" s="41">
        <f t="shared" si="10"/>
        <v>45</v>
      </c>
      <c r="I18" s="41">
        <f t="shared" si="10"/>
        <v>232</v>
      </c>
      <c r="J18" s="41">
        <f t="shared" si="10"/>
        <v>465</v>
      </c>
      <c r="K18" s="41">
        <f t="shared" si="10"/>
        <v>29</v>
      </c>
      <c r="L18" s="41"/>
      <c r="M18" s="41"/>
      <c r="AN18" s="3"/>
      <c r="AO18" s="3"/>
    </row>
    <row r="19" spans="1:41" x14ac:dyDescent="0.25">
      <c r="C19" s="8"/>
      <c r="D19" s="9"/>
      <c r="E19" s="9"/>
      <c r="F19" s="9"/>
      <c r="G19" s="9"/>
      <c r="H19" s="9"/>
      <c r="I19" s="9"/>
      <c r="J19" s="9"/>
      <c r="K19" s="9"/>
      <c r="L19" s="9"/>
      <c r="AN19" s="3"/>
      <c r="AO19" s="3"/>
    </row>
    <row r="20" spans="1:41" x14ac:dyDescent="0.25">
      <c r="C20" s="2" t="s">
        <v>24</v>
      </c>
      <c r="AN20" s="3"/>
      <c r="AO20" s="3"/>
    </row>
    <row r="21" spans="1:41" ht="15" customHeight="1" x14ac:dyDescent="0.25">
      <c r="C21" s="609" t="s">
        <v>0</v>
      </c>
      <c r="D21" s="610" t="s">
        <v>1</v>
      </c>
      <c r="E21" s="611" t="s">
        <v>2</v>
      </c>
      <c r="F21" s="611"/>
      <c r="G21" s="611"/>
      <c r="H21" s="611"/>
      <c r="I21" s="611"/>
      <c r="J21" s="490"/>
      <c r="K21" s="610" t="s">
        <v>3</v>
      </c>
      <c r="L21" s="610" t="s">
        <v>4</v>
      </c>
      <c r="M21" s="610" t="s">
        <v>5</v>
      </c>
      <c r="AN21" s="3"/>
      <c r="AO21" s="3"/>
    </row>
    <row r="22" spans="1:41" ht="15" customHeight="1" x14ac:dyDescent="0.25">
      <c r="C22" s="609"/>
      <c r="D22" s="610"/>
      <c r="E22" s="610" t="s">
        <v>6</v>
      </c>
      <c r="F22" s="613" t="s">
        <v>7</v>
      </c>
      <c r="G22" s="613"/>
      <c r="H22" s="613"/>
      <c r="I22" s="613"/>
      <c r="J22" s="610" t="s">
        <v>25</v>
      </c>
      <c r="K22" s="610"/>
      <c r="L22" s="610"/>
      <c r="M22" s="610"/>
      <c r="AN22" s="3"/>
      <c r="AO22" s="3"/>
    </row>
    <row r="23" spans="1:41" ht="15" customHeight="1" x14ac:dyDescent="0.25">
      <c r="C23" s="609"/>
      <c r="D23" s="610"/>
      <c r="E23" s="490"/>
      <c r="F23" s="610" t="s">
        <v>9</v>
      </c>
      <c r="G23" s="611" t="s">
        <v>10</v>
      </c>
      <c r="H23" s="490"/>
      <c r="I23" s="490"/>
      <c r="J23" s="490"/>
      <c r="K23" s="610"/>
      <c r="L23" s="610"/>
      <c r="M23" s="610"/>
      <c r="AN23" s="3"/>
      <c r="AO23" s="3"/>
    </row>
    <row r="24" spans="1:41" ht="15" customHeight="1" x14ac:dyDescent="0.25">
      <c r="C24" s="609"/>
      <c r="D24" s="610"/>
      <c r="E24" s="490"/>
      <c r="F24" s="614"/>
      <c r="G24" s="612" t="s">
        <v>26</v>
      </c>
      <c r="H24" s="612" t="s">
        <v>27</v>
      </c>
      <c r="I24" s="612" t="s">
        <v>28</v>
      </c>
      <c r="J24" s="490"/>
      <c r="K24" s="610"/>
      <c r="L24" s="610"/>
      <c r="M24" s="610"/>
      <c r="AN24" s="3"/>
      <c r="AO24" s="3"/>
    </row>
    <row r="25" spans="1:41" x14ac:dyDescent="0.25">
      <c r="C25" s="609"/>
      <c r="D25" s="610"/>
      <c r="E25" s="490"/>
      <c r="F25" s="614"/>
      <c r="G25" s="612"/>
      <c r="H25" s="612"/>
      <c r="I25" s="612"/>
      <c r="J25" s="490"/>
      <c r="K25" s="610"/>
      <c r="L25" s="610"/>
      <c r="M25" s="610"/>
      <c r="AN25" s="3"/>
      <c r="AO25" s="3"/>
    </row>
    <row r="26" spans="1:41" x14ac:dyDescent="0.25">
      <c r="C26" s="609"/>
      <c r="D26" s="610"/>
      <c r="E26" s="490"/>
      <c r="F26" s="614"/>
      <c r="G26" s="612"/>
      <c r="H26" s="612"/>
      <c r="I26" s="612"/>
      <c r="J26" s="490"/>
      <c r="K26" s="610"/>
      <c r="L26" s="610"/>
      <c r="M26" s="610"/>
      <c r="AN26" s="3"/>
      <c r="AO26" s="3"/>
    </row>
    <row r="27" spans="1:41" x14ac:dyDescent="0.25">
      <c r="C27" s="609"/>
      <c r="D27" s="610"/>
      <c r="E27" s="490"/>
      <c r="F27" s="614"/>
      <c r="G27" s="612"/>
      <c r="H27" s="612"/>
      <c r="I27" s="612"/>
      <c r="J27" s="490"/>
      <c r="K27" s="610"/>
      <c r="L27" s="610"/>
      <c r="M27" s="610"/>
      <c r="AN27" s="3"/>
      <c r="AO27" s="3"/>
    </row>
    <row r="28" spans="1:41" s="51" customFormat="1" x14ac:dyDescent="0.25">
      <c r="A28" s="46" t="s">
        <v>17</v>
      </c>
      <c r="B28" s="46" t="s">
        <v>15</v>
      </c>
      <c r="C28" s="47" t="s">
        <v>16</v>
      </c>
      <c r="D28" s="48">
        <v>3</v>
      </c>
      <c r="E28" s="49">
        <f>D28*30</f>
        <v>90</v>
      </c>
      <c r="F28" s="49">
        <f>G28+H28+I28</f>
        <v>36</v>
      </c>
      <c r="G28" s="49"/>
      <c r="H28" s="49"/>
      <c r="I28" s="49">
        <v>36</v>
      </c>
      <c r="J28" s="49">
        <f>E28-F28</f>
        <v>54</v>
      </c>
      <c r="K28" s="50">
        <f>F28/18</f>
        <v>2</v>
      </c>
      <c r="L28" s="49" t="s">
        <v>17</v>
      </c>
      <c r="M28" s="50">
        <f>F28/E28*100</f>
        <v>40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</row>
    <row r="29" spans="1:41" s="51" customFormat="1" x14ac:dyDescent="0.25">
      <c r="A29" s="46" t="s">
        <v>17</v>
      </c>
      <c r="B29" s="46" t="s">
        <v>15</v>
      </c>
      <c r="C29" s="47" t="s">
        <v>18</v>
      </c>
      <c r="D29" s="50">
        <v>3.5</v>
      </c>
      <c r="E29" s="49">
        <f t="shared" ref="E29:E34" si="11">D29*30</f>
        <v>105</v>
      </c>
      <c r="F29" s="49">
        <f t="shared" ref="F29:F34" si="12">G29+H29+I29</f>
        <v>72</v>
      </c>
      <c r="G29" s="49"/>
      <c r="H29" s="49"/>
      <c r="I29" s="49">
        <v>72</v>
      </c>
      <c r="J29" s="49">
        <f t="shared" ref="J29:J34" si="13">E29-F29</f>
        <v>33</v>
      </c>
      <c r="K29" s="50">
        <f t="shared" ref="K29:K34" si="14">F29/18</f>
        <v>4</v>
      </c>
      <c r="L29" s="49" t="s">
        <v>17</v>
      </c>
      <c r="M29" s="50">
        <f t="shared" ref="M29:M34" si="15">F29/E29*100</f>
        <v>68.571428571428569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</row>
    <row r="30" spans="1:41" s="51" customFormat="1" x14ac:dyDescent="0.25">
      <c r="A30" s="46" t="s">
        <v>17</v>
      </c>
      <c r="B30" s="46" t="s">
        <v>15</v>
      </c>
      <c r="C30" s="47" t="s">
        <v>183</v>
      </c>
      <c r="D30" s="50">
        <v>4</v>
      </c>
      <c r="E30" s="49">
        <f t="shared" si="11"/>
        <v>120</v>
      </c>
      <c r="F30" s="49">
        <f t="shared" si="12"/>
        <v>54</v>
      </c>
      <c r="G30" s="49">
        <v>36</v>
      </c>
      <c r="H30" s="49"/>
      <c r="I30" s="49">
        <v>18</v>
      </c>
      <c r="J30" s="49">
        <f t="shared" si="13"/>
        <v>66</v>
      </c>
      <c r="K30" s="50">
        <v>3</v>
      </c>
      <c r="L30" s="49" t="s">
        <v>19</v>
      </c>
      <c r="M30" s="50">
        <f t="shared" si="15"/>
        <v>45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</row>
    <row r="31" spans="1:41" s="51" customFormat="1" x14ac:dyDescent="0.25">
      <c r="A31" s="46" t="s">
        <v>17</v>
      </c>
      <c r="B31" s="46" t="s">
        <v>219</v>
      </c>
      <c r="C31" s="47" t="s">
        <v>184</v>
      </c>
      <c r="D31" s="50">
        <v>4</v>
      </c>
      <c r="E31" s="49">
        <f t="shared" si="11"/>
        <v>120</v>
      </c>
      <c r="F31" s="49">
        <f t="shared" si="12"/>
        <v>54</v>
      </c>
      <c r="G31" s="49">
        <v>18</v>
      </c>
      <c r="H31" s="49"/>
      <c r="I31" s="49">
        <v>36</v>
      </c>
      <c r="J31" s="49">
        <f t="shared" si="13"/>
        <v>66</v>
      </c>
      <c r="K31" s="50">
        <v>3</v>
      </c>
      <c r="L31" s="49" t="s">
        <v>19</v>
      </c>
      <c r="M31" s="50">
        <f t="shared" si="15"/>
        <v>45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</row>
    <row r="32" spans="1:41" s="51" customFormat="1" x14ac:dyDescent="0.25">
      <c r="A32" s="46" t="s">
        <v>17</v>
      </c>
      <c r="B32" s="46" t="s">
        <v>219</v>
      </c>
      <c r="C32" s="47" t="s">
        <v>156</v>
      </c>
      <c r="D32" s="50">
        <v>4</v>
      </c>
      <c r="E32" s="49">
        <f t="shared" si="11"/>
        <v>120</v>
      </c>
      <c r="F32" s="49">
        <f t="shared" si="12"/>
        <v>54</v>
      </c>
      <c r="G32" s="49">
        <v>18</v>
      </c>
      <c r="H32" s="49"/>
      <c r="I32" s="49">
        <v>36</v>
      </c>
      <c r="J32" s="49">
        <f t="shared" si="13"/>
        <v>66</v>
      </c>
      <c r="K32" s="50">
        <f t="shared" si="14"/>
        <v>3</v>
      </c>
      <c r="L32" s="49" t="s">
        <v>19</v>
      </c>
      <c r="M32" s="50">
        <f t="shared" si="15"/>
        <v>45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</row>
    <row r="33" spans="1:41" s="51" customFormat="1" x14ac:dyDescent="0.25">
      <c r="A33" s="46" t="s">
        <v>17</v>
      </c>
      <c r="B33" s="46" t="s">
        <v>15</v>
      </c>
      <c r="C33" s="47" t="s">
        <v>154</v>
      </c>
      <c r="D33" s="50">
        <v>4.5</v>
      </c>
      <c r="E33" s="49">
        <f t="shared" si="11"/>
        <v>135</v>
      </c>
      <c r="F33" s="49">
        <f t="shared" si="12"/>
        <v>18</v>
      </c>
      <c r="G33" s="49"/>
      <c r="H33" s="49"/>
      <c r="I33" s="49">
        <v>18</v>
      </c>
      <c r="J33" s="49">
        <f t="shared" si="13"/>
        <v>117</v>
      </c>
      <c r="K33" s="50">
        <f t="shared" si="14"/>
        <v>1</v>
      </c>
      <c r="L33" s="49" t="s">
        <v>17</v>
      </c>
      <c r="M33" s="50">
        <f t="shared" si="15"/>
        <v>13.333333333333334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</row>
    <row r="34" spans="1:41" s="51" customFormat="1" x14ac:dyDescent="0.25">
      <c r="A34" s="46" t="s">
        <v>17</v>
      </c>
      <c r="B34" s="46" t="s">
        <v>15</v>
      </c>
      <c r="C34" s="47" t="s">
        <v>31</v>
      </c>
      <c r="D34" s="50">
        <v>3</v>
      </c>
      <c r="E34" s="49">
        <f t="shared" si="11"/>
        <v>90</v>
      </c>
      <c r="F34" s="49">
        <f t="shared" si="12"/>
        <v>36</v>
      </c>
      <c r="G34" s="49">
        <v>18</v>
      </c>
      <c r="H34" s="49"/>
      <c r="I34" s="49">
        <v>18</v>
      </c>
      <c r="J34" s="49">
        <f t="shared" si="13"/>
        <v>54</v>
      </c>
      <c r="K34" s="50">
        <f t="shared" si="14"/>
        <v>2</v>
      </c>
      <c r="L34" s="49" t="s">
        <v>29</v>
      </c>
      <c r="M34" s="50">
        <f t="shared" si="15"/>
        <v>40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</row>
    <row r="35" spans="1:41" s="51" customFormat="1" x14ac:dyDescent="0.25">
      <c r="A35" s="46" t="s">
        <v>17</v>
      </c>
      <c r="B35" s="46" t="s">
        <v>219</v>
      </c>
      <c r="C35" s="47" t="s">
        <v>198</v>
      </c>
      <c r="D35" s="50">
        <v>4</v>
      </c>
      <c r="E35" s="49">
        <f t="shared" ref="E35" si="16">D35*30</f>
        <v>120</v>
      </c>
      <c r="F35" s="49">
        <f t="shared" ref="F35" si="17">G35+H35+I35</f>
        <v>54</v>
      </c>
      <c r="G35" s="49">
        <v>18</v>
      </c>
      <c r="H35" s="49"/>
      <c r="I35" s="49">
        <v>36</v>
      </c>
      <c r="J35" s="49">
        <f t="shared" ref="J35" si="18">E35-F35</f>
        <v>66</v>
      </c>
      <c r="K35" s="50">
        <f t="shared" ref="K35" si="19">F35/18</f>
        <v>3</v>
      </c>
      <c r="L35" s="49" t="s">
        <v>19</v>
      </c>
      <c r="M35" s="50">
        <f t="shared" ref="M35" si="20">F35/E35*100</f>
        <v>45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</row>
    <row r="36" spans="1:41" x14ac:dyDescent="0.25">
      <c r="C36" s="7" t="s">
        <v>22</v>
      </c>
      <c r="D36" s="42">
        <f>SUM(D28:D35)</f>
        <v>30</v>
      </c>
      <c r="E36" s="41">
        <f t="shared" ref="E36:J36" si="21">SUM(E28:E35)</f>
        <v>900</v>
      </c>
      <c r="F36" s="41">
        <f t="shared" si="21"/>
        <v>378</v>
      </c>
      <c r="G36" s="41">
        <f t="shared" si="21"/>
        <v>108</v>
      </c>
      <c r="H36" s="41">
        <f t="shared" si="21"/>
        <v>0</v>
      </c>
      <c r="I36" s="41">
        <f t="shared" si="21"/>
        <v>270</v>
      </c>
      <c r="J36" s="41">
        <f t="shared" si="21"/>
        <v>522</v>
      </c>
      <c r="K36" s="41">
        <f>SUM(K28:K35)</f>
        <v>21</v>
      </c>
      <c r="L36" s="41"/>
      <c r="M36" s="41"/>
      <c r="AN36" s="3"/>
      <c r="AO36" s="3"/>
    </row>
    <row r="37" spans="1:41" x14ac:dyDescent="0.25">
      <c r="C37" s="8" t="s">
        <v>23</v>
      </c>
      <c r="D37" s="10">
        <f>30-D36</f>
        <v>0</v>
      </c>
      <c r="AN37" s="3"/>
      <c r="AO37" s="3"/>
    </row>
    <row r="38" spans="1:41" x14ac:dyDescent="0.25">
      <c r="C38" s="8"/>
      <c r="D38" s="10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"/>
      <c r="AO38" s="3"/>
    </row>
    <row r="39" spans="1:41" x14ac:dyDescent="0.25">
      <c r="C39" s="8"/>
      <c r="D39" s="10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"/>
      <c r="AO39" s="3"/>
    </row>
    <row r="40" spans="1:41" x14ac:dyDescent="0.25">
      <c r="C40" s="8"/>
      <c r="D40" s="10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"/>
      <c r="AO40" s="3"/>
    </row>
    <row r="41" spans="1:41" ht="15" customHeight="1" x14ac:dyDescent="0.25">
      <c r="C41" s="2" t="s">
        <v>149</v>
      </c>
      <c r="AN41" s="3"/>
      <c r="AO41" s="3"/>
    </row>
    <row r="42" spans="1:41" ht="15" customHeight="1" x14ac:dyDescent="0.25">
      <c r="C42" s="624" t="s">
        <v>0</v>
      </c>
      <c r="D42" s="615" t="s">
        <v>1</v>
      </c>
      <c r="E42" s="618" t="s">
        <v>2</v>
      </c>
      <c r="F42" s="619"/>
      <c r="G42" s="619"/>
      <c r="H42" s="619"/>
      <c r="I42" s="619"/>
      <c r="J42" s="620"/>
      <c r="K42" s="615" t="s">
        <v>3</v>
      </c>
      <c r="L42" s="615" t="s">
        <v>4</v>
      </c>
      <c r="M42" s="615" t="s">
        <v>5</v>
      </c>
      <c r="AN42" s="3"/>
      <c r="AO42" s="3"/>
    </row>
    <row r="43" spans="1:41" ht="15" customHeight="1" x14ac:dyDescent="0.25">
      <c r="C43" s="625"/>
      <c r="D43" s="616"/>
      <c r="E43" s="615" t="s">
        <v>6</v>
      </c>
      <c r="F43" s="621" t="s">
        <v>7</v>
      </c>
      <c r="G43" s="622"/>
      <c r="H43" s="622"/>
      <c r="I43" s="623"/>
      <c r="J43" s="615" t="s">
        <v>25</v>
      </c>
      <c r="K43" s="616"/>
      <c r="L43" s="616"/>
      <c r="M43" s="616"/>
      <c r="AN43" s="3"/>
      <c r="AO43" s="3"/>
    </row>
    <row r="44" spans="1:41" ht="15" customHeight="1" x14ac:dyDescent="0.25">
      <c r="C44" s="625"/>
      <c r="D44" s="616"/>
      <c r="E44" s="616"/>
      <c r="F44" s="615" t="s">
        <v>9</v>
      </c>
      <c r="G44" s="618" t="s">
        <v>10</v>
      </c>
      <c r="H44" s="619"/>
      <c r="I44" s="620"/>
      <c r="J44" s="616"/>
      <c r="K44" s="616"/>
      <c r="L44" s="616"/>
      <c r="M44" s="616"/>
      <c r="AN44" s="3"/>
      <c r="AO44" s="3"/>
    </row>
    <row r="45" spans="1:41" ht="15" customHeight="1" x14ac:dyDescent="0.25">
      <c r="C45" s="625"/>
      <c r="D45" s="616"/>
      <c r="E45" s="616"/>
      <c r="F45" s="616"/>
      <c r="G45" s="615" t="s">
        <v>26</v>
      </c>
      <c r="H45" s="615" t="s">
        <v>27</v>
      </c>
      <c r="I45" s="615" t="s">
        <v>28</v>
      </c>
      <c r="J45" s="616"/>
      <c r="K45" s="616"/>
      <c r="L45" s="616"/>
      <c r="M45" s="616"/>
      <c r="AN45" s="3"/>
      <c r="AO45" s="3"/>
    </row>
    <row r="46" spans="1:41" x14ac:dyDescent="0.25">
      <c r="C46" s="625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AN46" s="3"/>
      <c r="AO46" s="3"/>
    </row>
    <row r="47" spans="1:41" x14ac:dyDescent="0.25">
      <c r="C47" s="625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AN47" s="3"/>
      <c r="AO47" s="3"/>
    </row>
    <row r="48" spans="1:41" ht="3.75" customHeight="1" x14ac:dyDescent="0.25">
      <c r="C48" s="626"/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AN48" s="3"/>
      <c r="AO48" s="3"/>
    </row>
    <row r="49" spans="1:41" s="51" customFormat="1" ht="27" customHeight="1" x14ac:dyDescent="0.25">
      <c r="A49" s="46" t="s">
        <v>17</v>
      </c>
      <c r="B49" s="46" t="s">
        <v>30</v>
      </c>
      <c r="C49" s="47" t="s">
        <v>204</v>
      </c>
      <c r="D49" s="48">
        <v>3</v>
      </c>
      <c r="E49" s="49">
        <f>D49*30</f>
        <v>90</v>
      </c>
      <c r="F49" s="49">
        <f>G49+H49+I49</f>
        <v>45</v>
      </c>
      <c r="G49" s="49"/>
      <c r="H49" s="49"/>
      <c r="I49" s="49">
        <v>45</v>
      </c>
      <c r="J49" s="49">
        <f>E49-F49</f>
        <v>45</v>
      </c>
      <c r="K49" s="50">
        <f>F49/15</f>
        <v>3</v>
      </c>
      <c r="L49" s="49" t="s">
        <v>17</v>
      </c>
      <c r="M49" s="50">
        <f>F49/E49*100</f>
        <v>50</v>
      </c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</row>
    <row r="50" spans="1:41" s="51" customFormat="1" x14ac:dyDescent="0.25">
      <c r="A50" s="46" t="s">
        <v>13</v>
      </c>
      <c r="B50" s="46" t="s">
        <v>15</v>
      </c>
      <c r="C50" s="47" t="s">
        <v>185</v>
      </c>
      <c r="D50" s="50">
        <v>5</v>
      </c>
      <c r="E50" s="49">
        <f t="shared" ref="E50:E55" si="22">D50*30</f>
        <v>150</v>
      </c>
      <c r="F50" s="49">
        <f t="shared" ref="F50:F55" si="23">G50+H50+I50</f>
        <v>60</v>
      </c>
      <c r="G50" s="49">
        <v>30</v>
      </c>
      <c r="H50" s="49"/>
      <c r="I50" s="49">
        <v>30</v>
      </c>
      <c r="J50" s="49">
        <f t="shared" ref="J50:J55" si="24">E50-F50</f>
        <v>90</v>
      </c>
      <c r="K50" s="50">
        <f t="shared" ref="K50:K56" si="25">F50/15</f>
        <v>4</v>
      </c>
      <c r="L50" s="49" t="s">
        <v>19</v>
      </c>
      <c r="M50" s="50">
        <f t="shared" ref="M50:M56" si="26">F50/E50*100</f>
        <v>40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</row>
    <row r="51" spans="1:41" s="51" customFormat="1" x14ac:dyDescent="0.25">
      <c r="A51" s="46" t="s">
        <v>13</v>
      </c>
      <c r="B51" s="46" t="s">
        <v>15</v>
      </c>
      <c r="C51" s="47" t="s">
        <v>186</v>
      </c>
      <c r="D51" s="50">
        <v>5</v>
      </c>
      <c r="E51" s="49">
        <f t="shared" si="22"/>
        <v>150</v>
      </c>
      <c r="F51" s="49">
        <f t="shared" si="23"/>
        <v>60</v>
      </c>
      <c r="G51" s="49">
        <v>30</v>
      </c>
      <c r="H51" s="49"/>
      <c r="I51" s="49">
        <v>30</v>
      </c>
      <c r="J51" s="49">
        <f t="shared" si="24"/>
        <v>90</v>
      </c>
      <c r="K51" s="50">
        <f t="shared" si="25"/>
        <v>4</v>
      </c>
      <c r="L51" s="49" t="s">
        <v>19</v>
      </c>
      <c r="M51" s="50">
        <f t="shared" si="26"/>
        <v>40</v>
      </c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</row>
    <row r="52" spans="1:41" s="51" customFormat="1" x14ac:dyDescent="0.25">
      <c r="A52" s="46" t="s">
        <v>13</v>
      </c>
      <c r="B52" s="46" t="s">
        <v>15</v>
      </c>
      <c r="C52" s="47" t="s">
        <v>188</v>
      </c>
      <c r="D52" s="50">
        <v>4</v>
      </c>
      <c r="E52" s="49">
        <f t="shared" si="22"/>
        <v>120</v>
      </c>
      <c r="F52" s="49">
        <f t="shared" si="23"/>
        <v>45</v>
      </c>
      <c r="G52" s="49">
        <v>15</v>
      </c>
      <c r="H52" s="49"/>
      <c r="I52" s="49">
        <v>30</v>
      </c>
      <c r="J52" s="49">
        <f t="shared" si="24"/>
        <v>75</v>
      </c>
      <c r="K52" s="50">
        <f t="shared" si="25"/>
        <v>3</v>
      </c>
      <c r="L52" s="49" t="s">
        <v>19</v>
      </c>
      <c r="M52" s="50">
        <f t="shared" si="26"/>
        <v>37.5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</row>
    <row r="53" spans="1:41" s="51" customFormat="1" x14ac:dyDescent="0.25">
      <c r="A53" s="46" t="s">
        <v>13</v>
      </c>
      <c r="B53" s="46" t="s">
        <v>30</v>
      </c>
      <c r="C53" s="47" t="s">
        <v>201</v>
      </c>
      <c r="D53" s="50">
        <v>5</v>
      </c>
      <c r="E53" s="49">
        <f t="shared" si="22"/>
        <v>150</v>
      </c>
      <c r="F53" s="49">
        <f t="shared" si="23"/>
        <v>60</v>
      </c>
      <c r="G53" s="49">
        <v>30</v>
      </c>
      <c r="H53" s="49"/>
      <c r="I53" s="49">
        <v>30</v>
      </c>
      <c r="J53" s="49">
        <f t="shared" si="24"/>
        <v>90</v>
      </c>
      <c r="K53" s="50">
        <f t="shared" si="25"/>
        <v>4</v>
      </c>
      <c r="L53" s="49" t="s">
        <v>29</v>
      </c>
      <c r="M53" s="50">
        <f t="shared" si="26"/>
        <v>40</v>
      </c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</row>
    <row r="54" spans="1:41" s="51" customFormat="1" x14ac:dyDescent="0.25">
      <c r="A54" s="46" t="s">
        <v>13</v>
      </c>
      <c r="B54" s="46" t="s">
        <v>15</v>
      </c>
      <c r="C54" s="47" t="s">
        <v>189</v>
      </c>
      <c r="D54" s="50">
        <v>4</v>
      </c>
      <c r="E54" s="49">
        <f t="shared" si="22"/>
        <v>120</v>
      </c>
      <c r="F54" s="49">
        <f t="shared" si="23"/>
        <v>45</v>
      </c>
      <c r="G54" s="49">
        <v>15</v>
      </c>
      <c r="H54" s="49"/>
      <c r="I54" s="49">
        <v>30</v>
      </c>
      <c r="J54" s="49">
        <f t="shared" si="24"/>
        <v>75</v>
      </c>
      <c r="K54" s="50">
        <f t="shared" si="25"/>
        <v>3</v>
      </c>
      <c r="L54" s="49" t="s">
        <v>19</v>
      </c>
      <c r="M54" s="50">
        <f t="shared" si="26"/>
        <v>37.5</v>
      </c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</row>
    <row r="55" spans="1:41" s="51" customFormat="1" x14ac:dyDescent="0.25">
      <c r="A55" s="46" t="s">
        <v>13</v>
      </c>
      <c r="B55" s="46" t="s">
        <v>15</v>
      </c>
      <c r="C55" s="47" t="s">
        <v>199</v>
      </c>
      <c r="D55" s="50">
        <v>1</v>
      </c>
      <c r="E55" s="49">
        <f t="shared" si="22"/>
        <v>30</v>
      </c>
      <c r="F55" s="49">
        <f t="shared" si="23"/>
        <v>0</v>
      </c>
      <c r="G55" s="49"/>
      <c r="H55" s="49"/>
      <c r="I55" s="49"/>
      <c r="J55" s="49">
        <f t="shared" si="24"/>
        <v>30</v>
      </c>
      <c r="K55" s="50">
        <f t="shared" si="25"/>
        <v>0</v>
      </c>
      <c r="L55" s="49" t="s">
        <v>29</v>
      </c>
      <c r="M55" s="50">
        <f t="shared" si="26"/>
        <v>0</v>
      </c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</row>
    <row r="56" spans="1:41" s="51" customFormat="1" x14ac:dyDescent="0.25">
      <c r="A56" s="46" t="s">
        <v>13</v>
      </c>
      <c r="B56" s="46" t="s">
        <v>15</v>
      </c>
      <c r="C56" s="47" t="s">
        <v>33</v>
      </c>
      <c r="D56" s="50">
        <v>3</v>
      </c>
      <c r="E56" s="49">
        <f>D56*30</f>
        <v>90</v>
      </c>
      <c r="F56" s="49">
        <f>G56+H56+I56</f>
        <v>45</v>
      </c>
      <c r="G56" s="49">
        <v>15</v>
      </c>
      <c r="H56" s="49"/>
      <c r="I56" s="49">
        <v>30</v>
      </c>
      <c r="J56" s="49">
        <f>E56-F56</f>
        <v>45</v>
      </c>
      <c r="K56" s="50">
        <f t="shared" si="25"/>
        <v>3</v>
      </c>
      <c r="L56" s="49" t="s">
        <v>29</v>
      </c>
      <c r="M56" s="50">
        <f t="shared" si="26"/>
        <v>50</v>
      </c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</row>
    <row r="57" spans="1:41" ht="15" customHeight="1" x14ac:dyDescent="0.25">
      <c r="C57" s="7" t="s">
        <v>22</v>
      </c>
      <c r="D57" s="42">
        <f t="shared" ref="D57:M57" si="27">SUM(D49:D56)</f>
        <v>30</v>
      </c>
      <c r="E57" s="41">
        <f t="shared" si="27"/>
        <v>900</v>
      </c>
      <c r="F57" s="41">
        <f t="shared" si="27"/>
        <v>360</v>
      </c>
      <c r="G57" s="41">
        <f t="shared" si="27"/>
        <v>135</v>
      </c>
      <c r="H57" s="41">
        <f t="shared" si="27"/>
        <v>0</v>
      </c>
      <c r="I57" s="41">
        <f t="shared" si="27"/>
        <v>225</v>
      </c>
      <c r="J57" s="41">
        <f t="shared" si="27"/>
        <v>540</v>
      </c>
      <c r="K57" s="41">
        <f t="shared" si="27"/>
        <v>24</v>
      </c>
      <c r="L57" s="41">
        <f t="shared" si="27"/>
        <v>0</v>
      </c>
      <c r="M57" s="41">
        <f t="shared" si="27"/>
        <v>295</v>
      </c>
      <c r="AN57" s="3"/>
      <c r="AO57" s="3"/>
    </row>
    <row r="58" spans="1:41" ht="15" customHeight="1" x14ac:dyDescent="0.25">
      <c r="C58" s="8" t="s">
        <v>23</v>
      </c>
      <c r="D58" s="9">
        <f>30-D57</f>
        <v>0</v>
      </c>
      <c r="AN58" s="3"/>
      <c r="AO58" s="3"/>
    </row>
    <row r="59" spans="1:41" ht="15" customHeight="1" x14ac:dyDescent="0.25">
      <c r="C59" s="8"/>
      <c r="D59" s="9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"/>
      <c r="AO59" s="3"/>
    </row>
    <row r="60" spans="1:41" ht="15" customHeight="1" x14ac:dyDescent="0.25">
      <c r="C60" s="8"/>
      <c r="D60" s="9"/>
      <c r="AN60" s="3"/>
      <c r="AO60" s="3"/>
    </row>
    <row r="61" spans="1:41" x14ac:dyDescent="0.25">
      <c r="C61" s="2" t="s">
        <v>187</v>
      </c>
      <c r="AN61" s="3"/>
      <c r="AO61" s="3"/>
    </row>
    <row r="62" spans="1:41" x14ac:dyDescent="0.25">
      <c r="C62" s="609" t="s">
        <v>0</v>
      </c>
      <c r="D62" s="610" t="s">
        <v>1</v>
      </c>
      <c r="E62" s="611" t="s">
        <v>2</v>
      </c>
      <c r="F62" s="611"/>
      <c r="G62" s="611"/>
      <c r="H62" s="611"/>
      <c r="I62" s="611"/>
      <c r="J62" s="490"/>
      <c r="K62" s="610" t="s">
        <v>3</v>
      </c>
      <c r="L62" s="610" t="s">
        <v>4</v>
      </c>
      <c r="M62" s="610" t="s">
        <v>5</v>
      </c>
      <c r="AN62" s="3"/>
      <c r="AO62" s="3"/>
    </row>
    <row r="63" spans="1:41" x14ac:dyDescent="0.25">
      <c r="C63" s="609"/>
      <c r="D63" s="610"/>
      <c r="E63" s="610" t="s">
        <v>6</v>
      </c>
      <c r="F63" s="613" t="s">
        <v>7</v>
      </c>
      <c r="G63" s="613"/>
      <c r="H63" s="613"/>
      <c r="I63" s="613"/>
      <c r="J63" s="610" t="s">
        <v>25</v>
      </c>
      <c r="K63" s="610"/>
      <c r="L63" s="610"/>
      <c r="M63" s="610"/>
      <c r="AN63" s="3"/>
      <c r="AO63" s="3"/>
    </row>
    <row r="64" spans="1:41" x14ac:dyDescent="0.25">
      <c r="C64" s="609"/>
      <c r="D64" s="610"/>
      <c r="E64" s="490"/>
      <c r="F64" s="610" t="s">
        <v>9</v>
      </c>
      <c r="G64" s="611" t="s">
        <v>10</v>
      </c>
      <c r="H64" s="490"/>
      <c r="I64" s="490"/>
      <c r="J64" s="490"/>
      <c r="K64" s="610"/>
      <c r="L64" s="610"/>
      <c r="M64" s="610"/>
      <c r="AN64" s="3"/>
      <c r="AO64" s="3"/>
    </row>
    <row r="65" spans="1:41" x14ac:dyDescent="0.25">
      <c r="C65" s="609"/>
      <c r="D65" s="610"/>
      <c r="E65" s="490"/>
      <c r="F65" s="614"/>
      <c r="G65" s="610" t="s">
        <v>26</v>
      </c>
      <c r="H65" s="610" t="s">
        <v>27</v>
      </c>
      <c r="I65" s="610" t="s">
        <v>28</v>
      </c>
      <c r="J65" s="490"/>
      <c r="K65" s="610"/>
      <c r="L65" s="610"/>
      <c r="M65" s="610"/>
      <c r="AN65" s="3"/>
      <c r="AO65" s="3"/>
    </row>
    <row r="66" spans="1:41" x14ac:dyDescent="0.25">
      <c r="C66" s="609"/>
      <c r="D66" s="610"/>
      <c r="E66" s="490"/>
      <c r="F66" s="614"/>
      <c r="G66" s="610"/>
      <c r="H66" s="610"/>
      <c r="I66" s="610"/>
      <c r="J66" s="490"/>
      <c r="K66" s="610"/>
      <c r="L66" s="610"/>
      <c r="M66" s="610"/>
      <c r="AN66" s="3"/>
      <c r="AO66" s="3"/>
    </row>
    <row r="67" spans="1:41" x14ac:dyDescent="0.25">
      <c r="C67" s="609"/>
      <c r="D67" s="610"/>
      <c r="E67" s="490"/>
      <c r="F67" s="614"/>
      <c r="G67" s="610"/>
      <c r="H67" s="610"/>
      <c r="I67" s="610"/>
      <c r="J67" s="490"/>
      <c r="K67" s="610"/>
      <c r="L67" s="610"/>
      <c r="M67" s="610"/>
      <c r="AN67" s="3"/>
      <c r="AO67" s="3"/>
    </row>
    <row r="68" spans="1:41" ht="3.75" customHeight="1" x14ac:dyDescent="0.25">
      <c r="C68" s="609"/>
      <c r="D68" s="610"/>
      <c r="E68" s="490"/>
      <c r="F68" s="614"/>
      <c r="G68" s="610"/>
      <c r="H68" s="610"/>
      <c r="I68" s="610"/>
      <c r="J68" s="490"/>
      <c r="K68" s="610"/>
      <c r="L68" s="610"/>
      <c r="M68" s="610"/>
      <c r="AN68" s="3"/>
      <c r="AO68" s="3"/>
    </row>
    <row r="69" spans="1:41" s="51" customFormat="1" x14ac:dyDescent="0.25">
      <c r="A69" s="46" t="s">
        <v>13</v>
      </c>
      <c r="B69" s="46" t="s">
        <v>15</v>
      </c>
      <c r="C69" s="47" t="s">
        <v>190</v>
      </c>
      <c r="D69" s="50">
        <v>5</v>
      </c>
      <c r="E69" s="49">
        <f t="shared" ref="E69" si="28">D69*30</f>
        <v>150</v>
      </c>
      <c r="F69" s="49">
        <f t="shared" ref="F69" si="29">G69+H69+I69</f>
        <v>45</v>
      </c>
      <c r="G69" s="49">
        <v>15</v>
      </c>
      <c r="H69" s="49"/>
      <c r="I69" s="49">
        <v>30</v>
      </c>
      <c r="J69" s="49">
        <f t="shared" ref="J69" si="30">E69-F69</f>
        <v>105</v>
      </c>
      <c r="K69" s="50">
        <f t="shared" ref="K69" si="31">F69/15</f>
        <v>3</v>
      </c>
      <c r="L69" s="49" t="s">
        <v>19</v>
      </c>
      <c r="M69" s="50">
        <f t="shared" ref="M69" si="32">F69/E69*100</f>
        <v>30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</row>
    <row r="70" spans="1:41" s="51" customFormat="1" x14ac:dyDescent="0.25">
      <c r="A70" s="46" t="s">
        <v>13</v>
      </c>
      <c r="B70" s="46" t="s">
        <v>15</v>
      </c>
      <c r="C70" s="47" t="s">
        <v>191</v>
      </c>
      <c r="D70" s="50">
        <v>3</v>
      </c>
      <c r="E70" s="49">
        <f t="shared" ref="E70:E76" si="33">D70*30</f>
        <v>90</v>
      </c>
      <c r="F70" s="49">
        <f t="shared" ref="F70:F76" si="34">G70+H70+I70</f>
        <v>0</v>
      </c>
      <c r="G70" s="49"/>
      <c r="H70" s="49"/>
      <c r="I70" s="49"/>
      <c r="J70" s="49">
        <f t="shared" ref="J70:J76" si="35">E70-F70</f>
        <v>90</v>
      </c>
      <c r="K70" s="50">
        <f t="shared" ref="K70:K76" si="36">F70/13</f>
        <v>0</v>
      </c>
      <c r="L70" s="49"/>
      <c r="M70" s="50">
        <f t="shared" ref="M70:M76" si="37">F70/E70*100</f>
        <v>0</v>
      </c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</row>
    <row r="71" spans="1:41" s="63" customFormat="1" x14ac:dyDescent="0.25">
      <c r="A71" s="59" t="s">
        <v>13</v>
      </c>
      <c r="B71" s="59" t="s">
        <v>15</v>
      </c>
      <c r="C71" s="60" t="s">
        <v>34</v>
      </c>
      <c r="D71" s="61">
        <v>3</v>
      </c>
      <c r="E71" s="62">
        <f t="shared" si="33"/>
        <v>90</v>
      </c>
      <c r="F71" s="62">
        <f t="shared" si="34"/>
        <v>0</v>
      </c>
      <c r="G71" s="62"/>
      <c r="H71" s="62"/>
      <c r="I71" s="62"/>
      <c r="J71" s="62">
        <f t="shared" si="35"/>
        <v>90</v>
      </c>
      <c r="K71" s="61">
        <f t="shared" si="36"/>
        <v>0</v>
      </c>
      <c r="L71" s="62"/>
      <c r="M71" s="61">
        <f t="shared" si="37"/>
        <v>0</v>
      </c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</row>
    <row r="72" spans="1:41" s="51" customFormat="1" x14ac:dyDescent="0.25">
      <c r="A72" s="46" t="s">
        <v>17</v>
      </c>
      <c r="B72" s="46" t="s">
        <v>30</v>
      </c>
      <c r="C72" s="47" t="s">
        <v>203</v>
      </c>
      <c r="D72" s="50">
        <v>3</v>
      </c>
      <c r="E72" s="49">
        <f t="shared" si="33"/>
        <v>90</v>
      </c>
      <c r="F72" s="49">
        <f t="shared" si="34"/>
        <v>39</v>
      </c>
      <c r="G72" s="49"/>
      <c r="H72" s="49"/>
      <c r="I72" s="49">
        <v>39</v>
      </c>
      <c r="J72" s="49">
        <f t="shared" si="35"/>
        <v>51</v>
      </c>
      <c r="K72" s="50">
        <f t="shared" si="36"/>
        <v>3</v>
      </c>
      <c r="L72" s="49" t="s">
        <v>29</v>
      </c>
      <c r="M72" s="50">
        <f t="shared" si="37"/>
        <v>43.333333333333336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</row>
    <row r="73" spans="1:41" s="51" customFormat="1" x14ac:dyDescent="0.25">
      <c r="A73" s="46" t="s">
        <v>13</v>
      </c>
      <c r="B73" s="46" t="s">
        <v>15</v>
      </c>
      <c r="C73" s="47" t="s">
        <v>206</v>
      </c>
      <c r="D73" s="50">
        <v>5</v>
      </c>
      <c r="E73" s="49">
        <f t="shared" si="33"/>
        <v>150</v>
      </c>
      <c r="F73" s="49">
        <f t="shared" si="34"/>
        <v>52</v>
      </c>
      <c r="G73" s="49">
        <v>26</v>
      </c>
      <c r="H73" s="49"/>
      <c r="I73" s="49">
        <v>26</v>
      </c>
      <c r="J73" s="49">
        <f t="shared" si="35"/>
        <v>98</v>
      </c>
      <c r="K73" s="50">
        <f t="shared" si="36"/>
        <v>4</v>
      </c>
      <c r="L73" s="49" t="s">
        <v>19</v>
      </c>
      <c r="M73" s="50">
        <f t="shared" si="37"/>
        <v>34.666666666666671</v>
      </c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</row>
    <row r="74" spans="1:41" s="51" customFormat="1" ht="26.25" x14ac:dyDescent="0.25">
      <c r="A74" s="46" t="s">
        <v>13</v>
      </c>
      <c r="B74" s="46" t="s">
        <v>30</v>
      </c>
      <c r="C74" s="47" t="s">
        <v>202</v>
      </c>
      <c r="D74" s="50">
        <v>1</v>
      </c>
      <c r="E74" s="49">
        <f t="shared" si="33"/>
        <v>30</v>
      </c>
      <c r="F74" s="49">
        <f t="shared" si="34"/>
        <v>13</v>
      </c>
      <c r="G74" s="49"/>
      <c r="H74" s="49"/>
      <c r="I74" s="49">
        <v>13</v>
      </c>
      <c r="J74" s="49">
        <f t="shared" si="35"/>
        <v>17</v>
      </c>
      <c r="K74" s="50">
        <f t="shared" si="36"/>
        <v>1</v>
      </c>
      <c r="L74" s="49" t="s">
        <v>17</v>
      </c>
      <c r="M74" s="50">
        <f t="shared" si="37"/>
        <v>43.333333333333336</v>
      </c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</row>
    <row r="75" spans="1:41" ht="21.75" customHeight="1" x14ac:dyDescent="0.25">
      <c r="A75" s="1" t="s">
        <v>13</v>
      </c>
      <c r="B75" s="1" t="s">
        <v>30</v>
      </c>
      <c r="C75" s="4" t="s">
        <v>192</v>
      </c>
      <c r="D75" s="6">
        <v>5</v>
      </c>
      <c r="E75" s="5">
        <f t="shared" si="33"/>
        <v>150</v>
      </c>
      <c r="F75" s="5">
        <f t="shared" si="34"/>
        <v>52</v>
      </c>
      <c r="G75" s="5">
        <v>26</v>
      </c>
      <c r="H75" s="5"/>
      <c r="I75" s="5">
        <v>26</v>
      </c>
      <c r="J75" s="5">
        <f t="shared" si="35"/>
        <v>98</v>
      </c>
      <c r="K75" s="6">
        <f t="shared" si="36"/>
        <v>4</v>
      </c>
      <c r="L75" s="5" t="s">
        <v>19</v>
      </c>
      <c r="M75" s="6">
        <f t="shared" si="37"/>
        <v>34.666666666666671</v>
      </c>
      <c r="AN75" s="3"/>
      <c r="AO75" s="3"/>
    </row>
    <row r="76" spans="1:41" ht="17.25" customHeight="1" x14ac:dyDescent="0.25">
      <c r="A76" s="1" t="s">
        <v>13</v>
      </c>
      <c r="B76" s="1" t="s">
        <v>30</v>
      </c>
      <c r="C76" s="4" t="s">
        <v>205</v>
      </c>
      <c r="D76" s="6">
        <v>5</v>
      </c>
      <c r="E76" s="5">
        <f t="shared" si="33"/>
        <v>150</v>
      </c>
      <c r="F76" s="5">
        <f t="shared" si="34"/>
        <v>52</v>
      </c>
      <c r="G76" s="5">
        <v>26</v>
      </c>
      <c r="H76" s="5"/>
      <c r="I76" s="5">
        <v>26</v>
      </c>
      <c r="J76" s="5">
        <f t="shared" si="35"/>
        <v>98</v>
      </c>
      <c r="K76" s="6">
        <f t="shared" si="36"/>
        <v>4</v>
      </c>
      <c r="L76" s="5" t="s">
        <v>19</v>
      </c>
      <c r="M76" s="6">
        <f t="shared" si="37"/>
        <v>34.666666666666671</v>
      </c>
      <c r="AN76" s="3"/>
      <c r="AO76" s="3"/>
    </row>
    <row r="77" spans="1:41" x14ac:dyDescent="0.25">
      <c r="C77" s="7" t="s">
        <v>22</v>
      </c>
      <c r="D77" s="42">
        <f t="shared" ref="D77:M77" si="38">SUM(D69:D76)</f>
        <v>30</v>
      </c>
      <c r="E77" s="41">
        <f t="shared" si="38"/>
        <v>900</v>
      </c>
      <c r="F77" s="41">
        <f t="shared" si="38"/>
        <v>253</v>
      </c>
      <c r="G77" s="41">
        <f t="shared" si="38"/>
        <v>93</v>
      </c>
      <c r="H77" s="41">
        <f t="shared" si="38"/>
        <v>0</v>
      </c>
      <c r="I77" s="41">
        <f t="shared" si="38"/>
        <v>160</v>
      </c>
      <c r="J77" s="41">
        <f t="shared" si="38"/>
        <v>647</v>
      </c>
      <c r="K77" s="41">
        <f t="shared" si="38"/>
        <v>19</v>
      </c>
      <c r="L77" s="41">
        <f t="shared" si="38"/>
        <v>0</v>
      </c>
      <c r="M77" s="41">
        <f t="shared" si="38"/>
        <v>220.66666666666669</v>
      </c>
      <c r="AN77" s="3"/>
      <c r="AO77" s="3"/>
    </row>
    <row r="78" spans="1:41" x14ac:dyDescent="0.25">
      <c r="C78" s="8" t="s">
        <v>23</v>
      </c>
      <c r="D78" s="10">
        <f>30-D77</f>
        <v>0</v>
      </c>
      <c r="AN78" s="3"/>
      <c r="AO78" s="3"/>
    </row>
    <row r="79" spans="1:41" x14ac:dyDescent="0.25">
      <c r="AN79" s="3"/>
      <c r="AO79" s="3"/>
    </row>
    <row r="80" spans="1:41" x14ac:dyDescent="0.25">
      <c r="C80" s="2" t="s">
        <v>22</v>
      </c>
      <c r="D80" s="11">
        <f>D81+D82</f>
        <v>108</v>
      </c>
      <c r="E80" s="11">
        <f>E81+E82</f>
        <v>3240</v>
      </c>
      <c r="F80" s="12">
        <f>E80/$E$80*100</f>
        <v>100</v>
      </c>
      <c r="G80" s="13"/>
      <c r="H80" s="14"/>
      <c r="I80" s="14"/>
      <c r="J80" s="14"/>
      <c r="K80" s="14"/>
      <c r="L80" s="3" t="s">
        <v>161</v>
      </c>
      <c r="M80" s="3">
        <f ca="1">SUMIF($N$3:$N$77,L80,$D$3:$D$76)</f>
        <v>0</v>
      </c>
      <c r="O80" s="43" t="e">
        <f ca="1">M80/$M$85</f>
        <v>#DIV/0!</v>
      </c>
      <c r="AN80" s="3"/>
      <c r="AO80" s="3"/>
    </row>
    <row r="81" spans="1:41" x14ac:dyDescent="0.25">
      <c r="B81" s="1" t="s">
        <v>15</v>
      </c>
      <c r="C81" s="2" t="s">
        <v>35</v>
      </c>
      <c r="D81" s="12">
        <f>SUMIF(B$10:B$76,B81,D$10:D$76)</f>
        <v>86</v>
      </c>
      <c r="E81" s="1">
        <f>D81*30</f>
        <v>2580</v>
      </c>
      <c r="F81" s="12">
        <f>E81/E$80*100</f>
        <v>79.629629629629633</v>
      </c>
      <c r="G81" s="1"/>
      <c r="I81" s="15"/>
      <c r="J81" s="15"/>
      <c r="K81" s="15"/>
      <c r="L81" s="3" t="s">
        <v>158</v>
      </c>
      <c r="M81" s="3">
        <f ca="1">SUMIF($N$3:$N$77,L81,$D$3:$D$76)</f>
        <v>0</v>
      </c>
      <c r="O81" s="43" t="e">
        <f ca="1">M81/$M$85</f>
        <v>#DIV/0!</v>
      </c>
      <c r="AN81" s="3"/>
      <c r="AO81" s="3"/>
    </row>
    <row r="82" spans="1:41" x14ac:dyDescent="0.25">
      <c r="B82" s="1" t="s">
        <v>30</v>
      </c>
      <c r="C82" s="2" t="s">
        <v>36</v>
      </c>
      <c r="D82" s="12">
        <f>SUMIF(B$10:B$76,B82,D$10:D$76)</f>
        <v>22</v>
      </c>
      <c r="E82" s="1">
        <f t="shared" ref="E82:E89" si="39">D82*30</f>
        <v>660</v>
      </c>
      <c r="F82" s="40">
        <f>E82/E$80*100</f>
        <v>20.37037037037037</v>
      </c>
      <c r="G82" s="1"/>
      <c r="K82" s="15"/>
      <c r="L82" s="3" t="s">
        <v>160</v>
      </c>
      <c r="M82" s="3">
        <f ca="1">SUMIF($N$3:$N$77,L82,$D$3:$D$76)</f>
        <v>0</v>
      </c>
      <c r="O82" s="43" t="e">
        <f ca="1">M82/$M$85</f>
        <v>#DIV/0!</v>
      </c>
      <c r="AN82" s="3"/>
      <c r="AO82" s="3"/>
    </row>
    <row r="83" spans="1:41" x14ac:dyDescent="0.25">
      <c r="D83" s="1"/>
      <c r="E83" s="1"/>
      <c r="F83" s="1"/>
      <c r="G83" s="1"/>
      <c r="L83" s="3" t="s">
        <v>157</v>
      </c>
      <c r="M83" s="3">
        <f ca="1">SUMIF($N$3:$N$77,L83,$D$3:$D$76)</f>
        <v>0</v>
      </c>
      <c r="O83" s="43" t="e">
        <f ca="1">M83/$M$85</f>
        <v>#DIV/0!</v>
      </c>
      <c r="AN83" s="3"/>
      <c r="AO83" s="3"/>
    </row>
    <row r="84" spans="1:41" x14ac:dyDescent="0.25">
      <c r="C84" s="2" t="s">
        <v>145</v>
      </c>
      <c r="D84" s="16">
        <f>D85+D86</f>
        <v>54</v>
      </c>
      <c r="E84" s="16">
        <f t="shared" ref="E84" si="40">E85+E86</f>
        <v>1620</v>
      </c>
      <c r="F84" s="12">
        <f>E84/$E$84*100</f>
        <v>100</v>
      </c>
      <c r="G84" s="1"/>
      <c r="L84" s="3" t="s">
        <v>159</v>
      </c>
      <c r="M84" s="3">
        <f ca="1">SUMIF($N$3:$N$77,L84,$D$3:$D$76)</f>
        <v>0</v>
      </c>
      <c r="O84" s="43" t="e">
        <f ca="1">M84/$M$85</f>
        <v>#DIV/0!</v>
      </c>
      <c r="AN84" s="3"/>
      <c r="AO84" s="3"/>
    </row>
    <row r="85" spans="1:41" x14ac:dyDescent="0.25">
      <c r="A85" s="1" t="s">
        <v>17</v>
      </c>
      <c r="B85" s="1" t="s">
        <v>15</v>
      </c>
      <c r="C85" s="2" t="s">
        <v>35</v>
      </c>
      <c r="D85" s="1">
        <f>SUMIFS(D$10:D$76,A$10:A$76,A85,B$10:B$76,B85)</f>
        <v>48</v>
      </c>
      <c r="E85" s="1">
        <f t="shared" si="39"/>
        <v>1440</v>
      </c>
      <c r="F85" s="12">
        <f>E85/E$84*100</f>
        <v>88.888888888888886</v>
      </c>
      <c r="G85" s="1"/>
      <c r="M85" s="3">
        <f ca="1">SUM(M80:M84)</f>
        <v>0</v>
      </c>
      <c r="O85" s="43" t="e">
        <f ca="1">SUM(O80:O84)</f>
        <v>#DIV/0!</v>
      </c>
      <c r="AN85" s="3"/>
      <c r="AO85" s="3"/>
    </row>
    <row r="86" spans="1:41" x14ac:dyDescent="0.25">
      <c r="A86" s="1" t="s">
        <v>17</v>
      </c>
      <c r="B86" s="1" t="s">
        <v>30</v>
      </c>
      <c r="C86" s="2" t="s">
        <v>36</v>
      </c>
      <c r="D86" s="1">
        <f>SUMIFS(D$10:D$76,A$10:A$76,A86,B$10:B$76,B86)</f>
        <v>6</v>
      </c>
      <c r="E86" s="1">
        <f t="shared" si="39"/>
        <v>180</v>
      </c>
      <c r="F86" s="12">
        <f>E86/E$84*100</f>
        <v>11.111111111111111</v>
      </c>
      <c r="G86" s="1"/>
      <c r="AN86" s="3"/>
      <c r="AO86" s="3"/>
    </row>
    <row r="87" spans="1:41" x14ac:dyDescent="0.25">
      <c r="C87" s="2" t="s">
        <v>146</v>
      </c>
      <c r="D87" s="16">
        <f>D88+D89</f>
        <v>54</v>
      </c>
      <c r="E87" s="16">
        <f>E88+E89</f>
        <v>1620</v>
      </c>
      <c r="F87" s="16">
        <f>E87/$E$87*100</f>
        <v>100</v>
      </c>
      <c r="AN87" s="3"/>
      <c r="AO87" s="3"/>
    </row>
    <row r="88" spans="1:41" x14ac:dyDescent="0.25">
      <c r="A88" s="1" t="s">
        <v>13</v>
      </c>
      <c r="B88" s="1" t="s">
        <v>15</v>
      </c>
      <c r="C88" s="2" t="s">
        <v>35</v>
      </c>
      <c r="D88" s="1">
        <f>SUMIFS(D$10:D$76,A$10:A$76,A88,B$10:B$76,B88)</f>
        <v>38</v>
      </c>
      <c r="E88" s="1">
        <f t="shared" si="39"/>
        <v>1140</v>
      </c>
      <c r="F88" s="3">
        <f>E88/E$87*100</f>
        <v>70.370370370370367</v>
      </c>
      <c r="AN88" s="3"/>
      <c r="AO88" s="3"/>
    </row>
    <row r="89" spans="1:41" x14ac:dyDescent="0.25">
      <c r="A89" s="1" t="s">
        <v>13</v>
      </c>
      <c r="B89" s="1" t="s">
        <v>30</v>
      </c>
      <c r="C89" s="2" t="s">
        <v>36</v>
      </c>
      <c r="D89" s="1">
        <f>SUMIFS(D$10:D$76,A$10:A$76,A89,B$10:B$76,B89)</f>
        <v>16</v>
      </c>
      <c r="E89" s="1">
        <f t="shared" si="39"/>
        <v>480</v>
      </c>
      <c r="F89" s="15">
        <f>E89/E$87*100</f>
        <v>29.629629629629626</v>
      </c>
      <c r="AN89" s="3"/>
      <c r="AO89" s="3"/>
    </row>
  </sheetData>
  <mergeCells count="57">
    <mergeCell ref="M62:M68"/>
    <mergeCell ref="E63:E68"/>
    <mergeCell ref="F63:I63"/>
    <mergeCell ref="J63:J68"/>
    <mergeCell ref="F64:F68"/>
    <mergeCell ref="G64:I64"/>
    <mergeCell ref="G65:G68"/>
    <mergeCell ref="H65:H68"/>
    <mergeCell ref="I65:I68"/>
    <mergeCell ref="M42:M48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42:C48"/>
    <mergeCell ref="C62:C68"/>
    <mergeCell ref="D62:D68"/>
    <mergeCell ref="E62:J62"/>
    <mergeCell ref="K62:K68"/>
    <mergeCell ref="L62:L68"/>
    <mergeCell ref="D42:D48"/>
    <mergeCell ref="E42:J42"/>
    <mergeCell ref="K42:K48"/>
    <mergeCell ref="L42:L48"/>
    <mergeCell ref="E43:E48"/>
    <mergeCell ref="F43:I43"/>
    <mergeCell ref="J43:J48"/>
    <mergeCell ref="F44:F48"/>
    <mergeCell ref="G44:I44"/>
    <mergeCell ref="G45:G48"/>
    <mergeCell ref="H45:H48"/>
    <mergeCell ref="I45:I48"/>
    <mergeCell ref="C1:M1"/>
    <mergeCell ref="C21:C27"/>
    <mergeCell ref="D21:D27"/>
    <mergeCell ref="E21:J21"/>
    <mergeCell ref="I24:I27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</mergeCells>
  <pageMargins left="0.19685039370078741" right="0.1968503937007874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 073</vt:lpstr>
      <vt:lpstr>План 073</vt:lpstr>
      <vt:lpstr>семестровка молодший бакалавр</vt:lpstr>
      <vt:lpstr>'План 073'!Область_печати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2019-02-26T10:59:04Z</cp:lastPrinted>
  <dcterms:created xsi:type="dcterms:W3CDTF">2018-09-25T13:00:18Z</dcterms:created>
  <dcterms:modified xsi:type="dcterms:W3CDTF">2020-05-25T09:03:59Z</dcterms:modified>
</cp:coreProperties>
</file>