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755" firstSheet="4" activeTab="5"/>
  </bookViews>
  <sheets>
    <sheet name="семестровка" sheetId="11" state="hidden" r:id="rId1"/>
    <sheet name="до наказу" sheetId="9" state="hidden" r:id="rId2"/>
    <sheet name="заготовка" sheetId="6" state="hidden" r:id="rId3"/>
    <sheet name="Титул 076 уск" sheetId="5" state="hidden" r:id="rId4"/>
    <sheet name="Титул 051 уск " sheetId="13" r:id="rId5"/>
    <sheet name="план 2020" sheetId="7" r:id="rId6"/>
    <sheet name="Семестровка уск" sheetId="4" state="hidden" r:id="rId7"/>
    <sheet name="семестровка (бак основ)" sheetId="12" state="hidden" r:id="rId8"/>
    <sheet name="семестровка скорректир." sheetId="10" state="hidden" r:id="rId9"/>
    <sheet name="Семестровка уск (2)" sheetId="8" state="hidden" r:id="rId10"/>
  </sheets>
  <definedNames>
    <definedName name="_xlnm._FilterDatabase" localSheetId="1" hidden="1">'до наказу'!$A$1:$A$235</definedName>
    <definedName name="_xlnm.Print_Area" localSheetId="1">'до наказу'!$A$1:$K$194</definedName>
    <definedName name="_xlnm.Print_Area" localSheetId="5">'план 2020'!$A$1:$R$232</definedName>
    <definedName name="_xlnm.Print_Area" localSheetId="6">'Семестровка уск'!$A$1:$AJ$117</definedName>
    <definedName name="_xlnm.Print_Area" localSheetId="9">'Семестровка уск (2)'!$A$1:$P$106</definedName>
  </definedNames>
  <calcPr calcId="125725"/>
</workbook>
</file>

<file path=xl/calcChain.xml><?xml version="1.0" encoding="utf-8"?>
<calcChain xmlns="http://schemas.openxmlformats.org/spreadsheetml/2006/main">
  <c r="M171" i="7"/>
  <c r="H96"/>
  <c r="H95"/>
  <c r="G96"/>
  <c r="G95"/>
  <c r="M72"/>
  <c r="H72"/>
  <c r="H44"/>
  <c r="H49"/>
  <c r="H171"/>
  <c r="H201" s="1"/>
  <c r="H204" s="1"/>
  <c r="B46"/>
  <c r="G46"/>
  <c r="L48"/>
  <c r="M14"/>
  <c r="M15"/>
  <c r="M19"/>
  <c r="M24"/>
  <c r="M28"/>
  <c r="M31"/>
  <c r="M34"/>
  <c r="M42"/>
  <c r="M13"/>
  <c r="Q201" l="1"/>
  <c r="O201"/>
  <c r="P104"/>
  <c r="P109"/>
  <c r="J177" l="1"/>
  <c r="K177"/>
  <c r="L177"/>
  <c r="G177"/>
  <c r="G176"/>
  <c r="H176" s="1"/>
  <c r="K195"/>
  <c r="P201"/>
  <c r="K171"/>
  <c r="H170"/>
  <c r="H200" s="1"/>
  <c r="H203" s="1"/>
  <c r="F110" i="4"/>
  <c r="G110"/>
  <c r="L110" s="1"/>
  <c r="G107"/>
  <c r="F107"/>
  <c r="K124" i="7"/>
  <c r="J124"/>
  <c r="I123"/>
  <c r="G16"/>
  <c r="G108"/>
  <c r="F101" i="4"/>
  <c r="G101"/>
  <c r="L101" s="1"/>
  <c r="L64" i="7"/>
  <c r="J64"/>
  <c r="G64"/>
  <c r="G78" i="4"/>
  <c r="L78" s="1"/>
  <c r="Q64" i="7" s="1"/>
  <c r="F78" i="4"/>
  <c r="G79" i="7"/>
  <c r="G78"/>
  <c r="K79"/>
  <c r="K76"/>
  <c r="H76"/>
  <c r="H75"/>
  <c r="H73"/>
  <c r="G23" i="4"/>
  <c r="F23"/>
  <c r="K23" s="1"/>
  <c r="K55" i="7"/>
  <c r="K45"/>
  <c r="H45"/>
  <c r="F85" i="4"/>
  <c r="G85"/>
  <c r="L85" s="1"/>
  <c r="K37" i="7"/>
  <c r="F26" i="4"/>
  <c r="G26"/>
  <c r="H37" i="7"/>
  <c r="M37" s="1"/>
  <c r="H36"/>
  <c r="N23" i="4" l="1"/>
  <c r="K101"/>
  <c r="P202" i="7"/>
  <c r="O202"/>
  <c r="G175"/>
  <c r="H175" s="1"/>
  <c r="K110" i="4"/>
  <c r="L23"/>
  <c r="N107"/>
  <c r="G169" i="7"/>
  <c r="H169" s="1"/>
  <c r="K163"/>
  <c r="K164" s="1"/>
  <c r="J164"/>
  <c r="N110" i="4"/>
  <c r="K107"/>
  <c r="L107"/>
  <c r="N101"/>
  <c r="K78"/>
  <c r="N78"/>
  <c r="I76" i="7"/>
  <c r="M76" s="1"/>
  <c r="H74"/>
  <c r="N26" i="4"/>
  <c r="L26"/>
  <c r="I45" i="7"/>
  <c r="M45" s="1"/>
  <c r="H43"/>
  <c r="K85" i="4"/>
  <c r="N85"/>
  <c r="K26"/>
  <c r="G35" i="7"/>
  <c r="I222" l="1"/>
  <c r="H222"/>
  <c r="M222" s="1"/>
  <c r="I221"/>
  <c r="I220" s="1"/>
  <c r="H221"/>
  <c r="L220"/>
  <c r="K220"/>
  <c r="J220"/>
  <c r="G220"/>
  <c r="M221" l="1"/>
  <c r="M220" s="1"/>
  <c r="H220"/>
  <c r="T36" i="13"/>
  <c r="Q36"/>
  <c r="N36"/>
  <c r="J36"/>
  <c r="G36"/>
  <c r="W33"/>
  <c r="C32"/>
  <c r="C36" s="1"/>
  <c r="W32" l="1"/>
  <c r="W36" s="1"/>
  <c r="L91" i="7" l="1"/>
  <c r="J92"/>
  <c r="G92"/>
  <c r="H92" s="1"/>
  <c r="I92" l="1"/>
  <c r="M92" s="1"/>
  <c r="AL102" i="4"/>
  <c r="AL84"/>
  <c r="AL83"/>
  <c r="D65"/>
  <c r="AL45"/>
  <c r="AL44"/>
  <c r="AL14"/>
  <c r="AL15"/>
  <c r="AL12"/>
  <c r="AL13"/>
  <c r="AG194" i="12"/>
  <c r="AG195" s="1"/>
  <c r="AF183" s="1"/>
  <c r="AF190"/>
  <c r="AE190"/>
  <c r="AD190"/>
  <c r="AC190"/>
  <c r="AF189"/>
  <c r="AE189"/>
  <c r="AD189"/>
  <c r="AC189"/>
  <c r="AF188"/>
  <c r="AE188"/>
  <c r="AD188"/>
  <c r="AC188"/>
  <c r="AF187"/>
  <c r="AE187"/>
  <c r="AD187"/>
  <c r="AC187"/>
  <c r="AF186"/>
  <c r="AE186"/>
  <c r="AD186"/>
  <c r="AC186"/>
  <c r="AF185"/>
  <c r="AE185"/>
  <c r="AD185"/>
  <c r="AC185"/>
  <c r="AF184"/>
  <c r="AE184"/>
  <c r="AD184"/>
  <c r="AC184"/>
  <c r="AE183"/>
  <c r="AD183"/>
  <c r="AC183"/>
  <c r="AF182"/>
  <c r="AE182"/>
  <c r="AD182"/>
  <c r="AC182"/>
  <c r="AF181"/>
  <c r="AE181"/>
  <c r="AD181"/>
  <c r="AC181"/>
  <c r="AF180"/>
  <c r="AE180"/>
  <c r="AD180"/>
  <c r="AC180"/>
  <c r="AF179"/>
  <c r="AE179"/>
  <c r="AD179"/>
  <c r="AC179"/>
  <c r="AF178"/>
  <c r="AE178"/>
  <c r="AD178"/>
  <c r="AC178"/>
  <c r="AF177"/>
  <c r="AE177"/>
  <c r="AD177"/>
  <c r="AC177"/>
  <c r="AF176"/>
  <c r="AE176"/>
  <c r="AD176"/>
  <c r="AC176"/>
  <c r="AF175"/>
  <c r="AE175"/>
  <c r="AD175"/>
  <c r="AC175"/>
  <c r="D175"/>
  <c r="E175" s="1"/>
  <c r="AF174"/>
  <c r="AE174"/>
  <c r="AD174"/>
  <c r="AC174"/>
  <c r="D174"/>
  <c r="AF173"/>
  <c r="AE173"/>
  <c r="AD173"/>
  <c r="AC173"/>
  <c r="AF172"/>
  <c r="AE172"/>
  <c r="AD172"/>
  <c r="AC172"/>
  <c r="D172"/>
  <c r="E172" s="1"/>
  <c r="AF171"/>
  <c r="AE171"/>
  <c r="AD171"/>
  <c r="AC171"/>
  <c r="D171"/>
  <c r="D170" s="1"/>
  <c r="AF170"/>
  <c r="AE170"/>
  <c r="AD170"/>
  <c r="AC170"/>
  <c r="L170"/>
  <c r="AF169"/>
  <c r="AE169"/>
  <c r="AD169"/>
  <c r="AC169"/>
  <c r="L169"/>
  <c r="AF168"/>
  <c r="AE168"/>
  <c r="AD168"/>
  <c r="AC168"/>
  <c r="L168"/>
  <c r="E168"/>
  <c r="D168"/>
  <c r="AF167"/>
  <c r="AE167"/>
  <c r="AD167"/>
  <c r="AC167"/>
  <c r="L167"/>
  <c r="D167"/>
  <c r="AF166"/>
  <c r="AE166"/>
  <c r="AD166"/>
  <c r="AC166"/>
  <c r="L166"/>
  <c r="L163"/>
  <c r="I163"/>
  <c r="H163"/>
  <c r="G163"/>
  <c r="D163"/>
  <c r="D164" s="1"/>
  <c r="F162"/>
  <c r="M162" s="1"/>
  <c r="E162"/>
  <c r="F161"/>
  <c r="K161" s="1"/>
  <c r="E161"/>
  <c r="K160"/>
  <c r="F160"/>
  <c r="E160"/>
  <c r="F159"/>
  <c r="K159" s="1"/>
  <c r="E159"/>
  <c r="F158"/>
  <c r="E158"/>
  <c r="F157"/>
  <c r="K157" s="1"/>
  <c r="E157"/>
  <c r="F156"/>
  <c r="M156" s="1"/>
  <c r="E156"/>
  <c r="F155"/>
  <c r="K155" s="1"/>
  <c r="E155"/>
  <c r="D145"/>
  <c r="D146" s="1"/>
  <c r="F144"/>
  <c r="K144" s="1"/>
  <c r="E144"/>
  <c r="F143"/>
  <c r="E143"/>
  <c r="F142"/>
  <c r="K142" s="1"/>
  <c r="E142"/>
  <c r="K141"/>
  <c r="F141"/>
  <c r="E141"/>
  <c r="F140"/>
  <c r="K140" s="1"/>
  <c r="E140"/>
  <c r="M140" s="1"/>
  <c r="F139"/>
  <c r="E139"/>
  <c r="F138"/>
  <c r="E138"/>
  <c r="I125"/>
  <c r="H125"/>
  <c r="G125"/>
  <c r="D125"/>
  <c r="D126" s="1"/>
  <c r="F124"/>
  <c r="K124" s="1"/>
  <c r="E124"/>
  <c r="J124" s="1"/>
  <c r="E123"/>
  <c r="J123" s="1"/>
  <c r="F122"/>
  <c r="M122" s="1"/>
  <c r="E122"/>
  <c r="F121"/>
  <c r="K121" s="1"/>
  <c r="E121"/>
  <c r="M121" s="1"/>
  <c r="F120"/>
  <c r="E120"/>
  <c r="F119"/>
  <c r="K119" s="1"/>
  <c r="E119"/>
  <c r="F118"/>
  <c r="E118"/>
  <c r="L108"/>
  <c r="I108"/>
  <c r="H108"/>
  <c r="G108"/>
  <c r="D108"/>
  <c r="D109" s="1"/>
  <c r="F107"/>
  <c r="M107" s="1"/>
  <c r="E107"/>
  <c r="F106"/>
  <c r="K106" s="1"/>
  <c r="E106"/>
  <c r="F105"/>
  <c r="M105" s="1"/>
  <c r="E105"/>
  <c r="F104"/>
  <c r="K104" s="1"/>
  <c r="E104"/>
  <c r="K103"/>
  <c r="F103"/>
  <c r="E103"/>
  <c r="J103" s="1"/>
  <c r="F102"/>
  <c r="K102" s="1"/>
  <c r="E102"/>
  <c r="F101"/>
  <c r="E101"/>
  <c r="I86"/>
  <c r="H86"/>
  <c r="G86"/>
  <c r="D86"/>
  <c r="D87" s="1"/>
  <c r="F85"/>
  <c r="E85"/>
  <c r="F84"/>
  <c r="K84" s="1"/>
  <c r="E84"/>
  <c r="F83"/>
  <c r="K83" s="1"/>
  <c r="E83"/>
  <c r="F82"/>
  <c r="K82" s="1"/>
  <c r="E82"/>
  <c r="F81"/>
  <c r="E81"/>
  <c r="F80"/>
  <c r="M80" s="1"/>
  <c r="E80"/>
  <c r="F79"/>
  <c r="K79" s="1"/>
  <c r="E79"/>
  <c r="F78"/>
  <c r="E78"/>
  <c r="L68"/>
  <c r="I68"/>
  <c r="H68"/>
  <c r="G68"/>
  <c r="D68"/>
  <c r="D69" s="1"/>
  <c r="F67"/>
  <c r="K67" s="1"/>
  <c r="E67"/>
  <c r="F66"/>
  <c r="E66"/>
  <c r="J66" s="1"/>
  <c r="F65"/>
  <c r="K65" s="1"/>
  <c r="E65"/>
  <c r="F64"/>
  <c r="E64"/>
  <c r="J64" s="1"/>
  <c r="F63"/>
  <c r="K63" s="1"/>
  <c r="E63"/>
  <c r="F62"/>
  <c r="E62"/>
  <c r="J62" s="1"/>
  <c r="F61"/>
  <c r="K61" s="1"/>
  <c r="E61"/>
  <c r="F60"/>
  <c r="E60"/>
  <c r="J60" s="1"/>
  <c r="I47"/>
  <c r="H47"/>
  <c r="G47"/>
  <c r="D47"/>
  <c r="D48" s="1"/>
  <c r="F46"/>
  <c r="E46"/>
  <c r="F45"/>
  <c r="K45" s="1"/>
  <c r="E45"/>
  <c r="M45" s="1"/>
  <c r="F43"/>
  <c r="E43"/>
  <c r="F41"/>
  <c r="K41" s="1"/>
  <c r="E41"/>
  <c r="M41" s="1"/>
  <c r="F39"/>
  <c r="E39"/>
  <c r="F37"/>
  <c r="K37" s="1"/>
  <c r="E37"/>
  <c r="M37" s="1"/>
  <c r="F35"/>
  <c r="E35"/>
  <c r="F33"/>
  <c r="K33" s="1"/>
  <c r="E33"/>
  <c r="E47" s="1"/>
  <c r="I23"/>
  <c r="H23"/>
  <c r="G23"/>
  <c r="D23"/>
  <c r="D24" s="1"/>
  <c r="F22"/>
  <c r="K22" s="1"/>
  <c r="E22"/>
  <c r="F20"/>
  <c r="E20"/>
  <c r="J20" s="1"/>
  <c r="F18"/>
  <c r="K18" s="1"/>
  <c r="E18"/>
  <c r="F16"/>
  <c r="E16"/>
  <c r="F14"/>
  <c r="K14" s="1"/>
  <c r="E14"/>
  <c r="K12"/>
  <c r="F12"/>
  <c r="E12"/>
  <c r="F10"/>
  <c r="E10"/>
  <c r="E23" s="1"/>
  <c r="AG194" i="11"/>
  <c r="AG195" s="1"/>
  <c r="AF183" s="1"/>
  <c r="AF190"/>
  <c r="AE190"/>
  <c r="AD190"/>
  <c r="AC190"/>
  <c r="AF189"/>
  <c r="AE189"/>
  <c r="AD189"/>
  <c r="AC189"/>
  <c r="AF188"/>
  <c r="AE188"/>
  <c r="AD188"/>
  <c r="AC188"/>
  <c r="AF187"/>
  <c r="AE187"/>
  <c r="AD187"/>
  <c r="AC187"/>
  <c r="AF186"/>
  <c r="AE186"/>
  <c r="AD186"/>
  <c r="AC186"/>
  <c r="AF185"/>
  <c r="AE185"/>
  <c r="AD185"/>
  <c r="AC185"/>
  <c r="AF184"/>
  <c r="AE184"/>
  <c r="AD184"/>
  <c r="AC184"/>
  <c r="AE183"/>
  <c r="AD183"/>
  <c r="AC183"/>
  <c r="AF182"/>
  <c r="AE182"/>
  <c r="AD182"/>
  <c r="AC182"/>
  <c r="AF181"/>
  <c r="AE181"/>
  <c r="AD181"/>
  <c r="AC181"/>
  <c r="AF180"/>
  <c r="AE180"/>
  <c r="AD180"/>
  <c r="AC180"/>
  <c r="AF179"/>
  <c r="AE179"/>
  <c r="AD179"/>
  <c r="AC179"/>
  <c r="AF178"/>
  <c r="AE178"/>
  <c r="AD178"/>
  <c r="AC178"/>
  <c r="AF177"/>
  <c r="AE177"/>
  <c r="AD177"/>
  <c r="AC177"/>
  <c r="AF176"/>
  <c r="AE176"/>
  <c r="AD176"/>
  <c r="AC176"/>
  <c r="AF175"/>
  <c r="AE175"/>
  <c r="AD175"/>
  <c r="AC175"/>
  <c r="D175"/>
  <c r="E175" s="1"/>
  <c r="AF174"/>
  <c r="AE174"/>
  <c r="AD174"/>
  <c r="AC174"/>
  <c r="D174"/>
  <c r="E174" s="1"/>
  <c r="AF173"/>
  <c r="AE173"/>
  <c r="AD173"/>
  <c r="AC173"/>
  <c r="AF172"/>
  <c r="AE172"/>
  <c r="AD172"/>
  <c r="AC172"/>
  <c r="D172"/>
  <c r="E172" s="1"/>
  <c r="AF171"/>
  <c r="AE171"/>
  <c r="AD171"/>
  <c r="AC171"/>
  <c r="D171"/>
  <c r="E171" s="1"/>
  <c r="AF170"/>
  <c r="AE170"/>
  <c r="AD170"/>
  <c r="AC170"/>
  <c r="L170"/>
  <c r="AF169"/>
  <c r="AE169"/>
  <c r="AD169"/>
  <c r="AC169"/>
  <c r="L169"/>
  <c r="AF168"/>
  <c r="AE168"/>
  <c r="AD168"/>
  <c r="AC168"/>
  <c r="L168"/>
  <c r="D168"/>
  <c r="AF167"/>
  <c r="AE167"/>
  <c r="AD167"/>
  <c r="AC167"/>
  <c r="L167"/>
  <c r="D167"/>
  <c r="E167" s="1"/>
  <c r="AF166"/>
  <c r="AE166"/>
  <c r="AE191" s="1"/>
  <c r="AD166"/>
  <c r="AC166"/>
  <c r="L166"/>
  <c r="L163"/>
  <c r="I163"/>
  <c r="H163"/>
  <c r="G163"/>
  <c r="D163"/>
  <c r="D164" s="1"/>
  <c r="F162"/>
  <c r="E162"/>
  <c r="F161"/>
  <c r="K161" s="1"/>
  <c r="E161"/>
  <c r="F160"/>
  <c r="E160"/>
  <c r="F159"/>
  <c r="K159" s="1"/>
  <c r="E159"/>
  <c r="F158"/>
  <c r="E158"/>
  <c r="F157"/>
  <c r="K157" s="1"/>
  <c r="E157"/>
  <c r="F156"/>
  <c r="E156"/>
  <c r="F155"/>
  <c r="K155" s="1"/>
  <c r="E155"/>
  <c r="E163" s="1"/>
  <c r="D145"/>
  <c r="D146" s="1"/>
  <c r="F144"/>
  <c r="K144" s="1"/>
  <c r="E144"/>
  <c r="K143"/>
  <c r="F143"/>
  <c r="E143"/>
  <c r="J143" s="1"/>
  <c r="F142"/>
  <c r="K142" s="1"/>
  <c r="E142"/>
  <c r="J142" s="1"/>
  <c r="F141"/>
  <c r="E141"/>
  <c r="F140"/>
  <c r="K140" s="1"/>
  <c r="E140"/>
  <c r="F139"/>
  <c r="K139" s="1"/>
  <c r="E139"/>
  <c r="F138"/>
  <c r="E138"/>
  <c r="I125"/>
  <c r="H125"/>
  <c r="G125"/>
  <c r="D125"/>
  <c r="D126" s="1"/>
  <c r="F124"/>
  <c r="K124" s="1"/>
  <c r="E124"/>
  <c r="E123"/>
  <c r="J123" s="1"/>
  <c r="F122"/>
  <c r="K122" s="1"/>
  <c r="E122"/>
  <c r="F121"/>
  <c r="K121" s="1"/>
  <c r="E121"/>
  <c r="F120"/>
  <c r="E120"/>
  <c r="F119"/>
  <c r="K119" s="1"/>
  <c r="E119"/>
  <c r="K118"/>
  <c r="F118"/>
  <c r="E118"/>
  <c r="J118" s="1"/>
  <c r="L108"/>
  <c r="I108"/>
  <c r="H108"/>
  <c r="G108"/>
  <c r="D108"/>
  <c r="D109" s="1"/>
  <c r="F107"/>
  <c r="M107" s="1"/>
  <c r="E107"/>
  <c r="F106"/>
  <c r="K106" s="1"/>
  <c r="E106"/>
  <c r="J106" s="1"/>
  <c r="F105"/>
  <c r="E105"/>
  <c r="F104"/>
  <c r="K104" s="1"/>
  <c r="E104"/>
  <c r="F103"/>
  <c r="E103"/>
  <c r="F102"/>
  <c r="K102" s="1"/>
  <c r="E102"/>
  <c r="J102" s="1"/>
  <c r="F101"/>
  <c r="E101"/>
  <c r="I86"/>
  <c r="H86"/>
  <c r="G86"/>
  <c r="D86"/>
  <c r="D87" s="1"/>
  <c r="F85"/>
  <c r="K85" s="1"/>
  <c r="E85"/>
  <c r="F84"/>
  <c r="K84" s="1"/>
  <c r="E84"/>
  <c r="F83"/>
  <c r="E83"/>
  <c r="F82"/>
  <c r="K82" s="1"/>
  <c r="E82"/>
  <c r="K81"/>
  <c r="F81"/>
  <c r="E81"/>
  <c r="J81" s="1"/>
  <c r="F80"/>
  <c r="K80" s="1"/>
  <c r="E80"/>
  <c r="J80" s="1"/>
  <c r="F79"/>
  <c r="E79"/>
  <c r="J79" s="1"/>
  <c r="F78"/>
  <c r="K78" s="1"/>
  <c r="E78"/>
  <c r="L68"/>
  <c r="I68"/>
  <c r="H68"/>
  <c r="G68"/>
  <c r="D68"/>
  <c r="D69" s="1"/>
  <c r="F67"/>
  <c r="K67" s="1"/>
  <c r="E67"/>
  <c r="F66"/>
  <c r="K66" s="1"/>
  <c r="E66"/>
  <c r="F65"/>
  <c r="K65" s="1"/>
  <c r="E65"/>
  <c r="F64"/>
  <c r="K64" s="1"/>
  <c r="E64"/>
  <c r="F63"/>
  <c r="K63" s="1"/>
  <c r="E63"/>
  <c r="F62"/>
  <c r="K62" s="1"/>
  <c r="E62"/>
  <c r="F61"/>
  <c r="E61"/>
  <c r="F60"/>
  <c r="K60" s="1"/>
  <c r="E60"/>
  <c r="I47"/>
  <c r="H47"/>
  <c r="G47"/>
  <c r="D47"/>
  <c r="D48" s="1"/>
  <c r="F46"/>
  <c r="K46" s="1"/>
  <c r="E46"/>
  <c r="F45"/>
  <c r="K45" s="1"/>
  <c r="E45"/>
  <c r="F43"/>
  <c r="K43" s="1"/>
  <c r="E43"/>
  <c r="F41"/>
  <c r="K41" s="1"/>
  <c r="E41"/>
  <c r="F39"/>
  <c r="K39" s="1"/>
  <c r="E39"/>
  <c r="F37"/>
  <c r="K37" s="1"/>
  <c r="E37"/>
  <c r="F35"/>
  <c r="K35" s="1"/>
  <c r="E35"/>
  <c r="F33"/>
  <c r="K33" s="1"/>
  <c r="E33"/>
  <c r="I23"/>
  <c r="H23"/>
  <c r="G23"/>
  <c r="D23"/>
  <c r="D24" s="1"/>
  <c r="F22"/>
  <c r="K22" s="1"/>
  <c r="E22"/>
  <c r="F20"/>
  <c r="K20" s="1"/>
  <c r="E20"/>
  <c r="F18"/>
  <c r="M18" s="1"/>
  <c r="E18"/>
  <c r="F16"/>
  <c r="K16" s="1"/>
  <c r="E16"/>
  <c r="F14"/>
  <c r="M14" s="1"/>
  <c r="E14"/>
  <c r="F12"/>
  <c r="K12" s="1"/>
  <c r="E12"/>
  <c r="F10"/>
  <c r="K10" s="1"/>
  <c r="E10"/>
  <c r="F68" l="1"/>
  <c r="M106"/>
  <c r="D166"/>
  <c r="M12" i="12"/>
  <c r="M14"/>
  <c r="M35"/>
  <c r="M39"/>
  <c r="M43"/>
  <c r="M46"/>
  <c r="M79"/>
  <c r="J81"/>
  <c r="J83"/>
  <c r="M85"/>
  <c r="M106"/>
  <c r="K107"/>
  <c r="M120"/>
  <c r="M138"/>
  <c r="M139"/>
  <c r="M141"/>
  <c r="M142"/>
  <c r="M157"/>
  <c r="M158"/>
  <c r="M160"/>
  <c r="J161"/>
  <c r="E171"/>
  <c r="J12" i="11"/>
  <c r="E47"/>
  <c r="J84"/>
  <c r="J85"/>
  <c r="M101"/>
  <c r="M103"/>
  <c r="M105"/>
  <c r="J121"/>
  <c r="J122"/>
  <c r="J124"/>
  <c r="J139"/>
  <c r="M156"/>
  <c r="M158"/>
  <c r="M160"/>
  <c r="M162"/>
  <c r="AL11" i="4"/>
  <c r="AL22"/>
  <c r="AL26"/>
  <c r="AL30"/>
  <c r="AL19"/>
  <c r="AL23"/>
  <c r="AL27"/>
  <c r="AL31"/>
  <c r="AL10"/>
  <c r="AL16"/>
  <c r="AL20"/>
  <c r="AL24"/>
  <c r="AL28"/>
  <c r="AL32"/>
  <c r="E23" i="11"/>
  <c r="J16"/>
  <c r="M20"/>
  <c r="J33"/>
  <c r="J37"/>
  <c r="J41"/>
  <c r="J45"/>
  <c r="M60"/>
  <c r="M62"/>
  <c r="M64"/>
  <c r="M66"/>
  <c r="F86"/>
  <c r="M81"/>
  <c r="M82"/>
  <c r="E108"/>
  <c r="J104"/>
  <c r="K105"/>
  <c r="M119"/>
  <c r="J140"/>
  <c r="M141"/>
  <c r="M143"/>
  <c r="M144"/>
  <c r="J156"/>
  <c r="J158"/>
  <c r="J160"/>
  <c r="J162"/>
  <c r="AF191"/>
  <c r="E168"/>
  <c r="D173"/>
  <c r="J14" i="12"/>
  <c r="M20"/>
  <c r="F68"/>
  <c r="M62"/>
  <c r="M64"/>
  <c r="M66"/>
  <c r="M83"/>
  <c r="M84"/>
  <c r="M101"/>
  <c r="M103"/>
  <c r="M104"/>
  <c r="M119"/>
  <c r="K120"/>
  <c r="J142"/>
  <c r="M143"/>
  <c r="E163"/>
  <c r="K156"/>
  <c r="J160"/>
  <c r="AE191"/>
  <c r="D170" i="11"/>
  <c r="K47"/>
  <c r="E86"/>
  <c r="M102"/>
  <c r="AC191"/>
  <c r="J12" i="12"/>
  <c r="M18"/>
  <c r="M22"/>
  <c r="J35"/>
  <c r="J39"/>
  <c r="J43"/>
  <c r="J46"/>
  <c r="E68"/>
  <c r="M63"/>
  <c r="M65"/>
  <c r="M67"/>
  <c r="J80"/>
  <c r="M82"/>
  <c r="M102"/>
  <c r="J107"/>
  <c r="J121"/>
  <c r="M124"/>
  <c r="J141"/>
  <c r="M144"/>
  <c r="J157"/>
  <c r="M161"/>
  <c r="AL17" i="4"/>
  <c r="AL21"/>
  <c r="AL25"/>
  <c r="AL29"/>
  <c r="AL33"/>
  <c r="M12" i="11"/>
  <c r="J18"/>
  <c r="J22"/>
  <c r="M39"/>
  <c r="M43"/>
  <c r="M46"/>
  <c r="J61"/>
  <c r="J63"/>
  <c r="J65"/>
  <c r="J67"/>
  <c r="J82"/>
  <c r="M83"/>
  <c r="M85"/>
  <c r="K101"/>
  <c r="J105"/>
  <c r="E125"/>
  <c r="M120"/>
  <c r="M122"/>
  <c r="M139"/>
  <c r="M140"/>
  <c r="J144"/>
  <c r="M157"/>
  <c r="M159"/>
  <c r="M161"/>
  <c r="AD191"/>
  <c r="F86" i="12"/>
  <c r="J84"/>
  <c r="J104"/>
  <c r="J120"/>
  <c r="J156"/>
  <c r="M159"/>
  <c r="AC191"/>
  <c r="AL18" i="4"/>
  <c r="AL46"/>
  <c r="AL48"/>
  <c r="AL53"/>
  <c r="AL56"/>
  <c r="AL59"/>
  <c r="AL78"/>
  <c r="AL80"/>
  <c r="AL82"/>
  <c r="AL104"/>
  <c r="AL106"/>
  <c r="AL109"/>
  <c r="AL47"/>
  <c r="AL51"/>
  <c r="AL52"/>
  <c r="AL54"/>
  <c r="AL58"/>
  <c r="AL61"/>
  <c r="AL77"/>
  <c r="AL79"/>
  <c r="AL81"/>
  <c r="AL100"/>
  <c r="AL103"/>
  <c r="AL105"/>
  <c r="AL108"/>
  <c r="AL110"/>
  <c r="J10" i="12"/>
  <c r="M16"/>
  <c r="K16"/>
  <c r="F23"/>
  <c r="M10"/>
  <c r="J16"/>
  <c r="J18"/>
  <c r="K20"/>
  <c r="J22"/>
  <c r="J33"/>
  <c r="M33"/>
  <c r="K35"/>
  <c r="J37"/>
  <c r="K39"/>
  <c r="J41"/>
  <c r="K43"/>
  <c r="J45"/>
  <c r="K46"/>
  <c r="F47"/>
  <c r="K60"/>
  <c r="J61"/>
  <c r="M61"/>
  <c r="K62"/>
  <c r="J63"/>
  <c r="K64"/>
  <c r="J65"/>
  <c r="K66"/>
  <c r="J67"/>
  <c r="K78"/>
  <c r="J79"/>
  <c r="K80"/>
  <c r="J82"/>
  <c r="M108"/>
  <c r="J102"/>
  <c r="J106"/>
  <c r="F108"/>
  <c r="F125"/>
  <c r="M118"/>
  <c r="J119"/>
  <c r="E125"/>
  <c r="J140"/>
  <c r="J144"/>
  <c r="J155"/>
  <c r="J159"/>
  <c r="E167"/>
  <c r="D166"/>
  <c r="L171"/>
  <c r="N168" s="1"/>
  <c r="E174"/>
  <c r="D173"/>
  <c r="K10"/>
  <c r="M60"/>
  <c r="E86"/>
  <c r="J78"/>
  <c r="M78"/>
  <c r="M81"/>
  <c r="K81"/>
  <c r="J85"/>
  <c r="K85"/>
  <c r="E108"/>
  <c r="K101"/>
  <c r="J105"/>
  <c r="K105"/>
  <c r="J118"/>
  <c r="K118"/>
  <c r="J122"/>
  <c r="K122"/>
  <c r="J138"/>
  <c r="J139"/>
  <c r="K139"/>
  <c r="J143"/>
  <c r="K143"/>
  <c r="M155"/>
  <c r="M163" s="1"/>
  <c r="J158"/>
  <c r="K158"/>
  <c r="J162"/>
  <c r="K162"/>
  <c r="F163"/>
  <c r="AD191"/>
  <c r="AF191"/>
  <c r="E170"/>
  <c r="F171" s="1"/>
  <c r="J101"/>
  <c r="J108" s="1"/>
  <c r="K138"/>
  <c r="F23" i="11"/>
  <c r="M10"/>
  <c r="J14"/>
  <c r="K14"/>
  <c r="M16"/>
  <c r="K18"/>
  <c r="J20"/>
  <c r="J10"/>
  <c r="M22"/>
  <c r="M33"/>
  <c r="M37"/>
  <c r="M41"/>
  <c r="M45"/>
  <c r="F47"/>
  <c r="M61"/>
  <c r="M63"/>
  <c r="M65"/>
  <c r="M67"/>
  <c r="E68"/>
  <c r="M79"/>
  <c r="M80"/>
  <c r="J83"/>
  <c r="K83"/>
  <c r="M84"/>
  <c r="J103"/>
  <c r="K103"/>
  <c r="M104"/>
  <c r="M108" s="1"/>
  <c r="J107"/>
  <c r="K107"/>
  <c r="F108"/>
  <c r="F125"/>
  <c r="M118"/>
  <c r="J119"/>
  <c r="J120"/>
  <c r="K120"/>
  <c r="K125" s="1"/>
  <c r="M121"/>
  <c r="M124"/>
  <c r="M138"/>
  <c r="J141"/>
  <c r="K141"/>
  <c r="M142"/>
  <c r="E166"/>
  <c r="F166" s="1"/>
  <c r="E170"/>
  <c r="F170" s="1"/>
  <c r="E173"/>
  <c r="F174" s="1"/>
  <c r="J35"/>
  <c r="M35"/>
  <c r="J39"/>
  <c r="J43"/>
  <c r="J46"/>
  <c r="J60"/>
  <c r="K61"/>
  <c r="K68" s="1"/>
  <c r="J62"/>
  <c r="J64"/>
  <c r="J66"/>
  <c r="J78"/>
  <c r="M78"/>
  <c r="K79"/>
  <c r="K86" s="1"/>
  <c r="J138"/>
  <c r="F168"/>
  <c r="F171"/>
  <c r="J155"/>
  <c r="M155"/>
  <c r="M163" s="1"/>
  <c r="K156"/>
  <c r="J157"/>
  <c r="K158"/>
  <c r="J159"/>
  <c r="K160"/>
  <c r="J161"/>
  <c r="K162"/>
  <c r="F163"/>
  <c r="L171"/>
  <c r="N168" s="1"/>
  <c r="J101"/>
  <c r="K138"/>
  <c r="K145" s="1"/>
  <c r="J125" l="1"/>
  <c r="K108"/>
  <c r="K163"/>
  <c r="J68" i="12"/>
  <c r="J47" i="11"/>
  <c r="K47" i="12"/>
  <c r="J108" i="11"/>
  <c r="F175"/>
  <c r="J86"/>
  <c r="K23"/>
  <c r="K145" i="12"/>
  <c r="K163"/>
  <c r="K23"/>
  <c r="AL112" i="4"/>
  <c r="N169" i="12"/>
  <c r="N166"/>
  <c r="K125"/>
  <c r="K108"/>
  <c r="E173"/>
  <c r="F175" s="1"/>
  <c r="E166"/>
  <c r="J163"/>
  <c r="K68"/>
  <c r="J47"/>
  <c r="F170"/>
  <c r="F172"/>
  <c r="J125"/>
  <c r="J86"/>
  <c r="N170"/>
  <c r="N167"/>
  <c r="K86"/>
  <c r="J23"/>
  <c r="N170" i="11"/>
  <c r="N166"/>
  <c r="F173"/>
  <c r="J23"/>
  <c r="J163"/>
  <c r="N169"/>
  <c r="N167"/>
  <c r="J68"/>
  <c r="F172"/>
  <c r="F167"/>
  <c r="N171" i="12" l="1"/>
  <c r="F166"/>
  <c r="F168"/>
  <c r="F167"/>
  <c r="F174"/>
  <c r="F173" s="1"/>
  <c r="N171" i="11"/>
  <c r="AP133" i="4" l="1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32"/>
  <c r="AP157" l="1"/>
  <c r="AQ134" s="1"/>
  <c r="AQ138" l="1"/>
  <c r="AQ154"/>
  <c r="AQ144"/>
  <c r="AQ137"/>
  <c r="AQ143"/>
  <c r="AQ146"/>
  <c r="AQ141"/>
  <c r="AQ136"/>
  <c r="AQ152"/>
  <c r="AQ153"/>
  <c r="AQ147"/>
  <c r="AQ135"/>
  <c r="AQ140"/>
  <c r="AQ148"/>
  <c r="AQ156"/>
  <c r="AQ145"/>
  <c r="AQ151"/>
  <c r="AQ132"/>
  <c r="AQ142"/>
  <c r="AQ150"/>
  <c r="AQ133"/>
  <c r="AQ149"/>
  <c r="AQ139"/>
  <c r="AQ155"/>
  <c r="AC38" i="7" l="1"/>
  <c r="AC39"/>
  <c r="AC40"/>
  <c r="Y16" i="4"/>
  <c r="Y14"/>
  <c r="Y13"/>
  <c r="Z13"/>
  <c r="D90" l="1"/>
  <c r="E34"/>
  <c r="D34"/>
  <c r="G101" i="7"/>
  <c r="G93"/>
  <c r="B93"/>
  <c r="G106" i="4"/>
  <c r="F106"/>
  <c r="G105"/>
  <c r="L105" s="1"/>
  <c r="R92" i="7" s="1"/>
  <c r="R96" s="1"/>
  <c r="F105" i="4"/>
  <c r="G62"/>
  <c r="L62" s="1"/>
  <c r="F62"/>
  <c r="G179" i="7"/>
  <c r="G103" i="4"/>
  <c r="F103"/>
  <c r="K103" s="1"/>
  <c r="H193" i="7" l="1"/>
  <c r="K105" i="4"/>
  <c r="K106"/>
  <c r="H93" i="7"/>
  <c r="G90"/>
  <c r="H90" s="1"/>
  <c r="M90" s="1"/>
  <c r="N62" i="4"/>
  <c r="N103"/>
  <c r="K62"/>
  <c r="N106"/>
  <c r="N105"/>
  <c r="L106"/>
  <c r="L103"/>
  <c r="R180" i="7" s="1"/>
  <c r="R201" s="1"/>
  <c r="G83" i="4"/>
  <c r="F83"/>
  <c r="J91" i="7"/>
  <c r="H91"/>
  <c r="B91"/>
  <c r="G82" i="4"/>
  <c r="F82"/>
  <c r="L174" i="7"/>
  <c r="J174"/>
  <c r="R202" l="1"/>
  <c r="I91"/>
  <c r="M91" s="1"/>
  <c r="K82" i="4"/>
  <c r="K83"/>
  <c r="N82"/>
  <c r="N83"/>
  <c r="L83"/>
  <c r="L82"/>
  <c r="Q91" i="7" s="1"/>
  <c r="Q96" s="1"/>
  <c r="G174" l="1"/>
  <c r="G201" s="1"/>
  <c r="G173"/>
  <c r="G81" i="4"/>
  <c r="F81"/>
  <c r="P80"/>
  <c r="G80"/>
  <c r="L80" s="1"/>
  <c r="F80"/>
  <c r="G79"/>
  <c r="F79"/>
  <c r="G89" i="7"/>
  <c r="G55" i="4"/>
  <c r="F55"/>
  <c r="P77"/>
  <c r="G77"/>
  <c r="L77" s="1"/>
  <c r="F77"/>
  <c r="L79" l="1"/>
  <c r="K55"/>
  <c r="N81"/>
  <c r="K79"/>
  <c r="K80"/>
  <c r="K77"/>
  <c r="H89" i="7"/>
  <c r="M89" s="1"/>
  <c r="N55" i="4"/>
  <c r="K81"/>
  <c r="L81"/>
  <c r="N80"/>
  <c r="N79"/>
  <c r="L55"/>
  <c r="Q202" i="7" l="1"/>
  <c r="P56" i="4"/>
  <c r="G56"/>
  <c r="L56" s="1"/>
  <c r="F56"/>
  <c r="B86" i="7"/>
  <c r="P54" i="4"/>
  <c r="G54"/>
  <c r="L54" s="1"/>
  <c r="F54"/>
  <c r="P86"/>
  <c r="G86"/>
  <c r="F86"/>
  <c r="H177" i="7" s="1"/>
  <c r="G53" i="4"/>
  <c r="F53"/>
  <c r="L86" l="1"/>
  <c r="I177" i="7"/>
  <c r="N53" i="4"/>
  <c r="G86" i="7"/>
  <c r="K53" i="4"/>
  <c r="K86"/>
  <c r="M177" i="7" s="1"/>
  <c r="K54" i="4"/>
  <c r="K56"/>
  <c r="N56"/>
  <c r="N54"/>
  <c r="N86"/>
  <c r="L53"/>
  <c r="G52"/>
  <c r="F52"/>
  <c r="G57"/>
  <c r="L57" s="1"/>
  <c r="F57"/>
  <c r="G85" i="7"/>
  <c r="H85" s="1"/>
  <c r="G84"/>
  <c r="H84" s="1"/>
  <c r="B83"/>
  <c r="G30" i="4"/>
  <c r="F30"/>
  <c r="G200" i="7"/>
  <c r="G27" i="4"/>
  <c r="F27"/>
  <c r="G58" i="7"/>
  <c r="J201" l="1"/>
  <c r="J202" s="1"/>
  <c r="K202"/>
  <c r="K97"/>
  <c r="K57" i="4"/>
  <c r="N52"/>
  <c r="K30"/>
  <c r="N57"/>
  <c r="K52"/>
  <c r="L52"/>
  <c r="K27"/>
  <c r="N30"/>
  <c r="L30"/>
  <c r="N27"/>
  <c r="L27"/>
  <c r="K48" i="7"/>
  <c r="G49" i="4"/>
  <c r="L49" s="1"/>
  <c r="P48" i="7" s="1"/>
  <c r="F49" i="4"/>
  <c r="G56" i="7"/>
  <c r="B56"/>
  <c r="V33" i="4"/>
  <c r="U33"/>
  <c r="Q33"/>
  <c r="F33"/>
  <c r="N202" i="7" l="1"/>
  <c r="H56"/>
  <c r="M56" s="1"/>
  <c r="K49" i="4"/>
  <c r="X33"/>
  <c r="N49"/>
  <c r="E110" i="10"/>
  <c r="F110" s="1"/>
  <c r="E109"/>
  <c r="F109" s="1"/>
  <c r="E107"/>
  <c r="F107" s="1"/>
  <c r="E106"/>
  <c r="F106" s="1"/>
  <c r="E103"/>
  <c r="F103" s="1"/>
  <c r="E102"/>
  <c r="F102" s="1"/>
  <c r="M98"/>
  <c r="J98"/>
  <c r="I98"/>
  <c r="H98"/>
  <c r="E98"/>
  <c r="O99" s="1"/>
  <c r="D98"/>
  <c r="V97"/>
  <c r="U97"/>
  <c r="G97"/>
  <c r="F97"/>
  <c r="V96"/>
  <c r="U96"/>
  <c r="G96"/>
  <c r="L96" s="1"/>
  <c r="F96"/>
  <c r="V95"/>
  <c r="U95"/>
  <c r="G95"/>
  <c r="N95" s="1"/>
  <c r="F95"/>
  <c r="V94"/>
  <c r="U94"/>
  <c r="L94"/>
  <c r="G94"/>
  <c r="F94"/>
  <c r="K94" s="1"/>
  <c r="V93"/>
  <c r="U93"/>
  <c r="G93"/>
  <c r="F93"/>
  <c r="V92"/>
  <c r="U92"/>
  <c r="G92"/>
  <c r="L92" s="1"/>
  <c r="F92"/>
  <c r="V91"/>
  <c r="U91"/>
  <c r="G91"/>
  <c r="F91"/>
  <c r="V90"/>
  <c r="U90"/>
  <c r="G90"/>
  <c r="L90" s="1"/>
  <c r="F90"/>
  <c r="M79"/>
  <c r="J79"/>
  <c r="I79"/>
  <c r="H79"/>
  <c r="E79"/>
  <c r="E80" s="1"/>
  <c r="D79"/>
  <c r="V78"/>
  <c r="U78"/>
  <c r="P78"/>
  <c r="G78"/>
  <c r="F78"/>
  <c r="V77"/>
  <c r="U77"/>
  <c r="P77"/>
  <c r="G77"/>
  <c r="L77" s="1"/>
  <c r="F77"/>
  <c r="N77" s="1"/>
  <c r="V76"/>
  <c r="U76"/>
  <c r="P76"/>
  <c r="G76"/>
  <c r="L76" s="1"/>
  <c r="F76"/>
  <c r="V75"/>
  <c r="U75"/>
  <c r="P75"/>
  <c r="G75"/>
  <c r="L75" s="1"/>
  <c r="F75"/>
  <c r="V74"/>
  <c r="U74"/>
  <c r="P74"/>
  <c r="G74"/>
  <c r="F74"/>
  <c r="V73"/>
  <c r="U73"/>
  <c r="P73"/>
  <c r="G73"/>
  <c r="F73"/>
  <c r="V72"/>
  <c r="U72"/>
  <c r="P72"/>
  <c r="G72"/>
  <c r="L72" s="1"/>
  <c r="F72"/>
  <c r="V71"/>
  <c r="U71"/>
  <c r="G71"/>
  <c r="F71"/>
  <c r="J59"/>
  <c r="I59"/>
  <c r="H59"/>
  <c r="E59"/>
  <c r="E60" s="1"/>
  <c r="D59"/>
  <c r="V58"/>
  <c r="U58"/>
  <c r="P58"/>
  <c r="G58"/>
  <c r="F58"/>
  <c r="V57"/>
  <c r="U57"/>
  <c r="V56"/>
  <c r="U56"/>
  <c r="G56"/>
  <c r="F56"/>
  <c r="V55"/>
  <c r="U55"/>
  <c r="X55" s="1"/>
  <c r="G55"/>
  <c r="F55"/>
  <c r="V54"/>
  <c r="U54"/>
  <c r="P54"/>
  <c r="G54"/>
  <c r="F54"/>
  <c r="V53"/>
  <c r="U53"/>
  <c r="V52"/>
  <c r="U52"/>
  <c r="P52"/>
  <c r="G52"/>
  <c r="F52"/>
  <c r="V51"/>
  <c r="U51"/>
  <c r="P51"/>
  <c r="G51"/>
  <c r="L51" s="1"/>
  <c r="F51"/>
  <c r="V50"/>
  <c r="U50"/>
  <c r="G50"/>
  <c r="L50" s="1"/>
  <c r="F50"/>
  <c r="V49"/>
  <c r="U49"/>
  <c r="V48"/>
  <c r="U48"/>
  <c r="V47"/>
  <c r="U47"/>
  <c r="V46"/>
  <c r="U46"/>
  <c r="P46"/>
  <c r="G46"/>
  <c r="L46" s="1"/>
  <c r="F46"/>
  <c r="V45"/>
  <c r="U45"/>
  <c r="G45"/>
  <c r="F45"/>
  <c r="M33"/>
  <c r="J33"/>
  <c r="I33"/>
  <c r="H33"/>
  <c r="E33"/>
  <c r="E34" s="1"/>
  <c r="D33"/>
  <c r="V32"/>
  <c r="U32"/>
  <c r="Q32"/>
  <c r="F32"/>
  <c r="V31"/>
  <c r="U31"/>
  <c r="G31"/>
  <c r="F31"/>
  <c r="V30"/>
  <c r="U30"/>
  <c r="Q30"/>
  <c r="G30"/>
  <c r="L30" s="1"/>
  <c r="F30"/>
  <c r="V29"/>
  <c r="U29"/>
  <c r="Q29"/>
  <c r="G29"/>
  <c r="L29" s="1"/>
  <c r="F29"/>
  <c r="V28"/>
  <c r="U28"/>
  <c r="V27"/>
  <c r="U27"/>
  <c r="V26"/>
  <c r="U26"/>
  <c r="G26"/>
  <c r="L26" s="1"/>
  <c r="F26"/>
  <c r="V25"/>
  <c r="U25"/>
  <c r="V24"/>
  <c r="U24"/>
  <c r="Q24"/>
  <c r="G24"/>
  <c r="L24" s="1"/>
  <c r="F24"/>
  <c r="V23"/>
  <c r="U23"/>
  <c r="V22"/>
  <c r="U22"/>
  <c r="G22"/>
  <c r="F22"/>
  <c r="V21"/>
  <c r="U21"/>
  <c r="V20"/>
  <c r="U20"/>
  <c r="Q20"/>
  <c r="G20"/>
  <c r="F20"/>
  <c r="V19"/>
  <c r="U19"/>
  <c r="V18"/>
  <c r="U18"/>
  <c r="G18"/>
  <c r="L18" s="1"/>
  <c r="F18"/>
  <c r="X17"/>
  <c r="G17"/>
  <c r="L17" s="1"/>
  <c r="F17"/>
  <c r="V16"/>
  <c r="U16"/>
  <c r="V15"/>
  <c r="U15"/>
  <c r="G15"/>
  <c r="F15"/>
  <c r="V14"/>
  <c r="U14"/>
  <c r="G14"/>
  <c r="F14"/>
  <c r="V13"/>
  <c r="U13"/>
  <c r="V12"/>
  <c r="U12"/>
  <c r="G12"/>
  <c r="L12" s="1"/>
  <c r="F12"/>
  <c r="V11"/>
  <c r="U11"/>
  <c r="V10"/>
  <c r="U10"/>
  <c r="G10"/>
  <c r="F10"/>
  <c r="O48" i="7" l="1"/>
  <c r="X58" i="10"/>
  <c r="P79"/>
  <c r="O80" s="1"/>
  <c r="X74"/>
  <c r="F98"/>
  <c r="X97"/>
  <c r="X52"/>
  <c r="N54"/>
  <c r="K55"/>
  <c r="X57"/>
  <c r="K72"/>
  <c r="K76"/>
  <c r="N78"/>
  <c r="N91"/>
  <c r="F105"/>
  <c r="G105" s="1"/>
  <c r="F59"/>
  <c r="G33"/>
  <c r="X11"/>
  <c r="N14"/>
  <c r="N15"/>
  <c r="X16"/>
  <c r="N18"/>
  <c r="X19"/>
  <c r="K20"/>
  <c r="Q33"/>
  <c r="X20"/>
  <c r="N22"/>
  <c r="X23"/>
  <c r="N26"/>
  <c r="N29"/>
  <c r="K31"/>
  <c r="O34"/>
  <c r="N45"/>
  <c r="N50"/>
  <c r="N51"/>
  <c r="N52"/>
  <c r="G79"/>
  <c r="N74"/>
  <c r="X78"/>
  <c r="X91"/>
  <c r="K92"/>
  <c r="N93"/>
  <c r="K96"/>
  <c r="N97"/>
  <c r="X75"/>
  <c r="X93"/>
  <c r="X24"/>
  <c r="X27"/>
  <c r="X30"/>
  <c r="X31"/>
  <c r="X46"/>
  <c r="X48"/>
  <c r="X72"/>
  <c r="X95"/>
  <c r="N46"/>
  <c r="N72"/>
  <c r="G98"/>
  <c r="K10"/>
  <c r="F33"/>
  <c r="X13"/>
  <c r="K14"/>
  <c r="X14"/>
  <c r="K15"/>
  <c r="X15"/>
  <c r="N17"/>
  <c r="X18"/>
  <c r="N20"/>
  <c r="X21"/>
  <c r="K22"/>
  <c r="X22"/>
  <c r="N24"/>
  <c r="X25"/>
  <c r="X26"/>
  <c r="X28"/>
  <c r="N30"/>
  <c r="N31"/>
  <c r="L31"/>
  <c r="X32"/>
  <c r="K45"/>
  <c r="X45"/>
  <c r="X47"/>
  <c r="X49"/>
  <c r="X50"/>
  <c r="X51"/>
  <c r="K52"/>
  <c r="L52"/>
  <c r="X53"/>
  <c r="X54"/>
  <c r="N55"/>
  <c r="N56"/>
  <c r="X56"/>
  <c r="N58"/>
  <c r="K71"/>
  <c r="N71"/>
  <c r="X71"/>
  <c r="L73"/>
  <c r="N73"/>
  <c r="X73"/>
  <c r="K74"/>
  <c r="L74"/>
  <c r="N75"/>
  <c r="N76"/>
  <c r="X76"/>
  <c r="X77"/>
  <c r="K78"/>
  <c r="L78"/>
  <c r="N90"/>
  <c r="X90"/>
  <c r="K91"/>
  <c r="L91"/>
  <c r="N92"/>
  <c r="X92"/>
  <c r="K93"/>
  <c r="L93"/>
  <c r="N94"/>
  <c r="X94"/>
  <c r="K95"/>
  <c r="L95"/>
  <c r="N96"/>
  <c r="X96"/>
  <c r="K97"/>
  <c r="L97"/>
  <c r="E105"/>
  <c r="E101"/>
  <c r="F101"/>
  <c r="G101" s="1"/>
  <c r="E108"/>
  <c r="G103"/>
  <c r="U98"/>
  <c r="X12"/>
  <c r="D100"/>
  <c r="L10"/>
  <c r="X10"/>
  <c r="K12"/>
  <c r="N12"/>
  <c r="L14"/>
  <c r="L15"/>
  <c r="K17"/>
  <c r="K18"/>
  <c r="L20"/>
  <c r="L22"/>
  <c r="K24"/>
  <c r="K26"/>
  <c r="K29"/>
  <c r="K30"/>
  <c r="K50"/>
  <c r="K51"/>
  <c r="K75"/>
  <c r="K77"/>
  <c r="F79"/>
  <c r="G107"/>
  <c r="N10"/>
  <c r="V98"/>
  <c r="X29"/>
  <c r="G59"/>
  <c r="K46"/>
  <c r="P59"/>
  <c r="O60" s="1"/>
  <c r="K54"/>
  <c r="L54"/>
  <c r="K56"/>
  <c r="K58"/>
  <c r="L58"/>
  <c r="K73"/>
  <c r="E100"/>
  <c r="E99"/>
  <c r="G102"/>
  <c r="G106"/>
  <c r="F108"/>
  <c r="G109" s="1"/>
  <c r="G110"/>
  <c r="L71"/>
  <c r="K90"/>
  <c r="I15" i="9"/>
  <c r="E15"/>
  <c r="F15"/>
  <c r="D15"/>
  <c r="A14"/>
  <c r="G31" i="7"/>
  <c r="G48" i="4"/>
  <c r="L48" s="1"/>
  <c r="F48"/>
  <c r="L19" i="7"/>
  <c r="G18" i="4"/>
  <c r="L18" s="1"/>
  <c r="F18"/>
  <c r="H19" i="7"/>
  <c r="H18"/>
  <c r="H28"/>
  <c r="H27"/>
  <c r="G16" i="4"/>
  <c r="F16"/>
  <c r="M105" i="10" l="1"/>
  <c r="K98"/>
  <c r="L79"/>
  <c r="M109"/>
  <c r="M107"/>
  <c r="L98"/>
  <c r="K33"/>
  <c r="N98"/>
  <c r="N16" i="4"/>
  <c r="K48"/>
  <c r="K79" i="10"/>
  <c r="L59"/>
  <c r="K59"/>
  <c r="C100"/>
  <c r="G108"/>
  <c r="K18" i="4"/>
  <c r="K16"/>
  <c r="N18"/>
  <c r="N48"/>
  <c r="M108" i="10"/>
  <c r="M106"/>
  <c r="M104"/>
  <c r="M102"/>
  <c r="L33"/>
  <c r="M101"/>
  <c r="M103"/>
  <c r="X98"/>
  <c r="G17" i="7"/>
  <c r="G26"/>
  <c r="L16" i="4"/>
  <c r="C15" i="9" l="1"/>
  <c r="O31" i="7"/>
  <c r="M110" i="10"/>
  <c r="AC72" i="9"/>
  <c r="I72"/>
  <c r="F72"/>
  <c r="E72"/>
  <c r="D72"/>
  <c r="C72"/>
  <c r="A71"/>
  <c r="AC69"/>
  <c r="I69"/>
  <c r="F69"/>
  <c r="E69"/>
  <c r="D69"/>
  <c r="C69"/>
  <c r="A68"/>
  <c r="AC66"/>
  <c r="I66"/>
  <c r="F66"/>
  <c r="E66"/>
  <c r="D66"/>
  <c r="A65"/>
  <c r="AC63"/>
  <c r="I63"/>
  <c r="F63"/>
  <c r="E63"/>
  <c r="D63"/>
  <c r="A62"/>
  <c r="AC60"/>
  <c r="I60"/>
  <c r="F60"/>
  <c r="E60"/>
  <c r="D60"/>
  <c r="C60"/>
  <c r="A59"/>
  <c r="AC57"/>
  <c r="I57"/>
  <c r="F57"/>
  <c r="E57"/>
  <c r="D57"/>
  <c r="C57"/>
  <c r="A56"/>
  <c r="AC54"/>
  <c r="I54"/>
  <c r="F54"/>
  <c r="E54"/>
  <c r="D54"/>
  <c r="C54"/>
  <c r="A53"/>
  <c r="AC51"/>
  <c r="I51"/>
  <c r="F51"/>
  <c r="E51"/>
  <c r="D51"/>
  <c r="C51"/>
  <c r="A50"/>
  <c r="AC48"/>
  <c r="I48"/>
  <c r="E48"/>
  <c r="F48"/>
  <c r="D48"/>
  <c r="A47"/>
  <c r="I42"/>
  <c r="F42"/>
  <c r="E42"/>
  <c r="D42"/>
  <c r="A41"/>
  <c r="I39"/>
  <c r="F39"/>
  <c r="E39"/>
  <c r="D39"/>
  <c r="C39"/>
  <c r="A38"/>
  <c r="I36"/>
  <c r="F36"/>
  <c r="E36"/>
  <c r="D36"/>
  <c r="A35"/>
  <c r="I33"/>
  <c r="F33"/>
  <c r="E33"/>
  <c r="D33"/>
  <c r="A32"/>
  <c r="I30"/>
  <c r="F30"/>
  <c r="E30"/>
  <c r="D30"/>
  <c r="C30"/>
  <c r="A29"/>
  <c r="I27"/>
  <c r="F27"/>
  <c r="E27"/>
  <c r="D27"/>
  <c r="A26"/>
  <c r="I24"/>
  <c r="F24"/>
  <c r="E24"/>
  <c r="D24"/>
  <c r="A23"/>
  <c r="I21"/>
  <c r="F21"/>
  <c r="E21"/>
  <c r="D21"/>
  <c r="C21"/>
  <c r="A20"/>
  <c r="I18"/>
  <c r="F18"/>
  <c r="E18"/>
  <c r="D18"/>
  <c r="C18"/>
  <c r="A17"/>
  <c r="I12"/>
  <c r="F12"/>
  <c r="E12"/>
  <c r="D12"/>
  <c r="C12"/>
  <c r="A11"/>
  <c r="I9"/>
  <c r="F9"/>
  <c r="E9"/>
  <c r="D9"/>
  <c r="A8"/>
  <c r="I6"/>
  <c r="E6"/>
  <c r="F6"/>
  <c r="D6"/>
  <c r="A5"/>
  <c r="E116" i="8" l="1"/>
  <c r="F116" s="1"/>
  <c r="M115"/>
  <c r="E115"/>
  <c r="F115" s="1"/>
  <c r="M114"/>
  <c r="M113"/>
  <c r="E113"/>
  <c r="F113" s="1"/>
  <c r="M112"/>
  <c r="E112"/>
  <c r="F112" s="1"/>
  <c r="Z111"/>
  <c r="Y111"/>
  <c r="M111"/>
  <c r="M110"/>
  <c r="M109"/>
  <c r="E109"/>
  <c r="F109" s="1"/>
  <c r="M108"/>
  <c r="E108"/>
  <c r="F108" s="1"/>
  <c r="M107"/>
  <c r="E100"/>
  <c r="D100"/>
  <c r="G99"/>
  <c r="L99" s="1"/>
  <c r="F99"/>
  <c r="Z98"/>
  <c r="Y98"/>
  <c r="G98"/>
  <c r="L98" s="1"/>
  <c r="F98"/>
  <c r="Z97"/>
  <c r="Y97"/>
  <c r="G97"/>
  <c r="L97" s="1"/>
  <c r="F97"/>
  <c r="G96"/>
  <c r="L96" s="1"/>
  <c r="F96"/>
  <c r="Z95"/>
  <c r="Y95"/>
  <c r="G95"/>
  <c r="L95" s="1"/>
  <c r="F95"/>
  <c r="Z94"/>
  <c r="Z99" s="1"/>
  <c r="Y94"/>
  <c r="Y99" s="1"/>
  <c r="G94"/>
  <c r="L94" s="1"/>
  <c r="F94"/>
  <c r="L93"/>
  <c r="F93"/>
  <c r="N93" s="1"/>
  <c r="G92"/>
  <c r="L92" s="1"/>
  <c r="F92"/>
  <c r="L91"/>
  <c r="G90"/>
  <c r="L90" s="1"/>
  <c r="F90"/>
  <c r="G89"/>
  <c r="L89" s="1"/>
  <c r="F89"/>
  <c r="E79"/>
  <c r="D79"/>
  <c r="G75"/>
  <c r="L75" s="1"/>
  <c r="F75"/>
  <c r="G74"/>
  <c r="L74" s="1"/>
  <c r="F74"/>
  <c r="G73"/>
  <c r="L73" s="1"/>
  <c r="F73"/>
  <c r="Z72"/>
  <c r="Y72"/>
  <c r="Z71"/>
  <c r="Y71"/>
  <c r="G71"/>
  <c r="L71" s="1"/>
  <c r="F71"/>
  <c r="G70"/>
  <c r="L70" s="1"/>
  <c r="F70"/>
  <c r="Z69"/>
  <c r="Y69"/>
  <c r="G69"/>
  <c r="L69" s="1"/>
  <c r="F69"/>
  <c r="Z68"/>
  <c r="Z73" s="1"/>
  <c r="Y68"/>
  <c r="G68"/>
  <c r="L68" s="1"/>
  <c r="F68"/>
  <c r="G67"/>
  <c r="L67" s="1"/>
  <c r="F67"/>
  <c r="G66"/>
  <c r="L66" s="1"/>
  <c r="F66"/>
  <c r="E54"/>
  <c r="D54"/>
  <c r="G52"/>
  <c r="L52" s="1"/>
  <c r="F52"/>
  <c r="G51"/>
  <c r="L51" s="1"/>
  <c r="F51"/>
  <c r="G50"/>
  <c r="L50" s="1"/>
  <c r="F50"/>
  <c r="G49"/>
  <c r="L49" s="1"/>
  <c r="F49"/>
  <c r="G47"/>
  <c r="L47" s="1"/>
  <c r="F47"/>
  <c r="G46"/>
  <c r="F46"/>
  <c r="Z45"/>
  <c r="Y45"/>
  <c r="G45"/>
  <c r="L45" s="1"/>
  <c r="F45"/>
  <c r="Z44"/>
  <c r="Y44"/>
  <c r="G44"/>
  <c r="L44" s="1"/>
  <c r="F44"/>
  <c r="Z42"/>
  <c r="Y42"/>
  <c r="Z41"/>
  <c r="Y41"/>
  <c r="G40"/>
  <c r="L40" s="1"/>
  <c r="F40"/>
  <c r="G39"/>
  <c r="L39" s="1"/>
  <c r="F39"/>
  <c r="R33"/>
  <c r="E28"/>
  <c r="D28"/>
  <c r="G27"/>
  <c r="L27" s="1"/>
  <c r="F27"/>
  <c r="G26"/>
  <c r="L26" s="1"/>
  <c r="F26"/>
  <c r="R25"/>
  <c r="G25"/>
  <c r="L25" s="1"/>
  <c r="F25"/>
  <c r="G24"/>
  <c r="L24" s="1"/>
  <c r="F24"/>
  <c r="G21"/>
  <c r="F21"/>
  <c r="G20"/>
  <c r="L20" s="1"/>
  <c r="F20"/>
  <c r="S19"/>
  <c r="S18"/>
  <c r="G18"/>
  <c r="F18"/>
  <c r="Z17"/>
  <c r="Z113" s="1"/>
  <c r="Y17"/>
  <c r="T17"/>
  <c r="S17"/>
  <c r="G17"/>
  <c r="L17" s="1"/>
  <c r="F17"/>
  <c r="AB16"/>
  <c r="AA16"/>
  <c r="Z16"/>
  <c r="Z112" s="1"/>
  <c r="Y16"/>
  <c r="S16"/>
  <c r="S15"/>
  <c r="AB14"/>
  <c r="AA14"/>
  <c r="Z14"/>
  <c r="Y14"/>
  <c r="S14"/>
  <c r="G14"/>
  <c r="L14" s="1"/>
  <c r="F14"/>
  <c r="AE13"/>
  <c r="AB13"/>
  <c r="AB18" s="1"/>
  <c r="AA13"/>
  <c r="AA18" s="1"/>
  <c r="Z13"/>
  <c r="Y13"/>
  <c r="S13"/>
  <c r="S12"/>
  <c r="T11"/>
  <c r="T20" s="1"/>
  <c r="S11"/>
  <c r="G11"/>
  <c r="L11" s="1"/>
  <c r="F11"/>
  <c r="G10"/>
  <c r="L10" s="1"/>
  <c r="F10"/>
  <c r="E114" l="1"/>
  <c r="Y46"/>
  <c r="Y73"/>
  <c r="Z109"/>
  <c r="K14"/>
  <c r="Z110"/>
  <c r="D101"/>
  <c r="Z46"/>
  <c r="E107"/>
  <c r="S20"/>
  <c r="Y109"/>
  <c r="Y110"/>
  <c r="Y112"/>
  <c r="AB112" s="1"/>
  <c r="K17"/>
  <c r="Y113"/>
  <c r="K18"/>
  <c r="K20"/>
  <c r="K21"/>
  <c r="K24"/>
  <c r="N25"/>
  <c r="E101"/>
  <c r="N39"/>
  <c r="K40"/>
  <c r="N44"/>
  <c r="K45"/>
  <c r="K46"/>
  <c r="N47"/>
  <c r="K49"/>
  <c r="N50"/>
  <c r="K51"/>
  <c r="N52"/>
  <c r="K66"/>
  <c r="N67"/>
  <c r="K68"/>
  <c r="N69"/>
  <c r="K70"/>
  <c r="N71"/>
  <c r="K73"/>
  <c r="K74"/>
  <c r="N75"/>
  <c r="K89"/>
  <c r="N90"/>
  <c r="K93"/>
  <c r="O114"/>
  <c r="N18"/>
  <c r="N21"/>
  <c r="N26"/>
  <c r="K27"/>
  <c r="N46"/>
  <c r="N92"/>
  <c r="K94"/>
  <c r="N95"/>
  <c r="K96"/>
  <c r="N97"/>
  <c r="K98"/>
  <c r="N99"/>
  <c r="O108"/>
  <c r="O109"/>
  <c r="O111"/>
  <c r="O112"/>
  <c r="O113"/>
  <c r="K11"/>
  <c r="O115"/>
  <c r="M116"/>
  <c r="O116" s="1"/>
  <c r="K10"/>
  <c r="N10"/>
  <c r="F107"/>
  <c r="G107" s="1"/>
  <c r="F111"/>
  <c r="G111" s="1"/>
  <c r="G113"/>
  <c r="N11"/>
  <c r="N14"/>
  <c r="N17"/>
  <c r="L18"/>
  <c r="Z18"/>
  <c r="N20"/>
  <c r="L21"/>
  <c r="N24"/>
  <c r="N27"/>
  <c r="N40"/>
  <c r="N45"/>
  <c r="N49"/>
  <c r="N51"/>
  <c r="N66"/>
  <c r="N68"/>
  <c r="N70"/>
  <c r="N73"/>
  <c r="N89"/>
  <c r="N94"/>
  <c r="N96"/>
  <c r="N98"/>
  <c r="O107"/>
  <c r="O110"/>
  <c r="F114"/>
  <c r="G116" s="1"/>
  <c r="Y18"/>
  <c r="K25"/>
  <c r="K26"/>
  <c r="K39"/>
  <c r="K44"/>
  <c r="K47"/>
  <c r="K50"/>
  <c r="K52"/>
  <c r="K67"/>
  <c r="K69"/>
  <c r="K71"/>
  <c r="K75"/>
  <c r="K90"/>
  <c r="K92"/>
  <c r="K95"/>
  <c r="K97"/>
  <c r="K99"/>
  <c r="E111"/>
  <c r="L28" l="1"/>
  <c r="G112"/>
  <c r="Z114"/>
  <c r="Y114"/>
  <c r="G115"/>
  <c r="G114" s="1"/>
  <c r="G109"/>
  <c r="G108"/>
  <c r="N104" i="7" l="1"/>
  <c r="O104"/>
  <c r="Q104"/>
  <c r="R104"/>
  <c r="J104"/>
  <c r="K104"/>
  <c r="L104"/>
  <c r="Z83" i="4"/>
  <c r="Z82"/>
  <c r="Z80"/>
  <c r="Z79"/>
  <c r="E124"/>
  <c r="Z122"/>
  <c r="Y122"/>
  <c r="Z109"/>
  <c r="Z108"/>
  <c r="Z106"/>
  <c r="Y109"/>
  <c r="Y108"/>
  <c r="Y106"/>
  <c r="Z105"/>
  <c r="Y105"/>
  <c r="Y83"/>
  <c r="Y82"/>
  <c r="Y80"/>
  <c r="Y79"/>
  <c r="Z56"/>
  <c r="Z54"/>
  <c r="Z51"/>
  <c r="Z49"/>
  <c r="Y56"/>
  <c r="Y54"/>
  <c r="Y51"/>
  <c r="Y49"/>
  <c r="Z16"/>
  <c r="Z14"/>
  <c r="AE13"/>
  <c r="AB13"/>
  <c r="AB16"/>
  <c r="AA16"/>
  <c r="AB14"/>
  <c r="AA14"/>
  <c r="AA13"/>
  <c r="E123"/>
  <c r="AC118" i="7"/>
  <c r="AC119"/>
  <c r="AC121"/>
  <c r="AC122"/>
  <c r="AC116"/>
  <c r="AA122" i="4" l="1"/>
  <c r="Y110"/>
  <c r="Z110"/>
  <c r="Y121"/>
  <c r="Y124"/>
  <c r="Y123"/>
  <c r="Y127" s="1"/>
  <c r="Y120"/>
  <c r="Z120"/>
  <c r="Z123"/>
  <c r="Z127" s="1"/>
  <c r="Z121"/>
  <c r="Z124"/>
  <c r="AA120" l="1"/>
  <c r="AA121"/>
  <c r="AB123"/>
  <c r="AA123"/>
  <c r="AA124"/>
  <c r="Y125"/>
  <c r="Z125"/>
  <c r="AC11" i="7"/>
  <c r="AC12"/>
  <c r="AA125" i="4" l="1"/>
  <c r="G102" i="7"/>
  <c r="G104" s="1"/>
  <c r="H101"/>
  <c r="G100"/>
  <c r="H100" s="1"/>
  <c r="G99"/>
  <c r="H99" l="1"/>
  <c r="H103" s="1"/>
  <c r="G103"/>
  <c r="H173"/>
  <c r="H174"/>
  <c r="H194"/>
  <c r="L13"/>
  <c r="J13"/>
  <c r="G13"/>
  <c r="G12"/>
  <c r="G105" l="1"/>
  <c r="G172"/>
  <c r="H172" s="1"/>
  <c r="I174"/>
  <c r="G11"/>
  <c r="H11" s="1"/>
  <c r="H12"/>
  <c r="G69"/>
  <c r="H69" s="1"/>
  <c r="M174" l="1"/>
  <c r="H16"/>
  <c r="H87"/>
  <c r="H180"/>
  <c r="G38"/>
  <c r="H38" s="1"/>
  <c r="G67"/>
  <c r="H67" s="1"/>
  <c r="L68"/>
  <c r="J68"/>
  <c r="G68"/>
  <c r="G61"/>
  <c r="H61" s="1"/>
  <c r="G60"/>
  <c r="G65"/>
  <c r="H78"/>
  <c r="G119"/>
  <c r="G116"/>
  <c r="G131"/>
  <c r="H131" s="1"/>
  <c r="G130"/>
  <c r="L201" l="1"/>
  <c r="L202" s="1"/>
  <c r="L163"/>
  <c r="L164" s="1"/>
  <c r="M131"/>
  <c r="H141"/>
  <c r="H119"/>
  <c r="G121"/>
  <c r="H121" s="1"/>
  <c r="G120"/>
  <c r="H120" s="1"/>
  <c r="G118"/>
  <c r="H118" s="1"/>
  <c r="G117"/>
  <c r="H117" s="1"/>
  <c r="J96"/>
  <c r="J97" s="1"/>
  <c r="L96"/>
  <c r="H138"/>
  <c r="M138" s="1"/>
  <c r="H60"/>
  <c r="H137"/>
  <c r="H64"/>
  <c r="G62"/>
  <c r="H62" s="1"/>
  <c r="G83"/>
  <c r="H83" s="1"/>
  <c r="S201"/>
  <c r="U201"/>
  <c r="W201"/>
  <c r="T201"/>
  <c r="V201"/>
  <c r="H65"/>
  <c r="H58"/>
  <c r="H178"/>
  <c r="H179"/>
  <c r="I180"/>
  <c r="G136"/>
  <c r="H142"/>
  <c r="M142" s="1"/>
  <c r="G66"/>
  <c r="H66" s="1"/>
  <c r="M61"/>
  <c r="G59"/>
  <c r="H59" s="1"/>
  <c r="H70"/>
  <c r="I64"/>
  <c r="G77"/>
  <c r="H77" s="1"/>
  <c r="G129"/>
  <c r="H130"/>
  <c r="G135"/>
  <c r="H135" s="1"/>
  <c r="M135" s="1"/>
  <c r="G134"/>
  <c r="H80"/>
  <c r="G39"/>
  <c r="H39" s="1"/>
  <c r="K42"/>
  <c r="K50" s="1"/>
  <c r="H42"/>
  <c r="L14"/>
  <c r="J14"/>
  <c r="G14"/>
  <c r="H48"/>
  <c r="M48" s="1"/>
  <c r="G124"/>
  <c r="G163" s="1"/>
  <c r="G123"/>
  <c r="G127" s="1"/>
  <c r="I122"/>
  <c r="H30"/>
  <c r="H26"/>
  <c r="H24"/>
  <c r="G23"/>
  <c r="AB209"/>
  <c r="AA209"/>
  <c r="Z209"/>
  <c r="Y209"/>
  <c r="X209"/>
  <c r="AB202"/>
  <c r="AA202"/>
  <c r="Z202"/>
  <c r="Y202"/>
  <c r="X202"/>
  <c r="I195"/>
  <c r="H195"/>
  <c r="AB164"/>
  <c r="AA164"/>
  <c r="Z164"/>
  <c r="Y164"/>
  <c r="X164"/>
  <c r="H116"/>
  <c r="Q109"/>
  <c r="O109"/>
  <c r="N109"/>
  <c r="L109"/>
  <c r="K109"/>
  <c r="J109"/>
  <c r="G109"/>
  <c r="I108"/>
  <c r="H108"/>
  <c r="I109"/>
  <c r="I102"/>
  <c r="I104" s="1"/>
  <c r="H102"/>
  <c r="H104" s="1"/>
  <c r="H105" s="1"/>
  <c r="AB97"/>
  <c r="AA97"/>
  <c r="Z97"/>
  <c r="Y97"/>
  <c r="X97"/>
  <c r="I88"/>
  <c r="H88"/>
  <c r="H86" s="1"/>
  <c r="K86"/>
  <c r="I68"/>
  <c r="H68"/>
  <c r="I79"/>
  <c r="H79"/>
  <c r="AB51"/>
  <c r="AA51"/>
  <c r="Z51"/>
  <c r="Y51"/>
  <c r="X51"/>
  <c r="I13"/>
  <c r="H13"/>
  <c r="AB71" i="6"/>
  <c r="AA71"/>
  <c r="Z71"/>
  <c r="Y71"/>
  <c r="X71"/>
  <c r="AB68"/>
  <c r="AA68"/>
  <c r="Z68"/>
  <c r="Y68"/>
  <c r="X68"/>
  <c r="W68"/>
  <c r="V68"/>
  <c r="U68"/>
  <c r="T68"/>
  <c r="S68"/>
  <c r="R68"/>
  <c r="Q68"/>
  <c r="P68"/>
  <c r="O68"/>
  <c r="N68"/>
  <c r="L68"/>
  <c r="J68"/>
  <c r="G68"/>
  <c r="I66"/>
  <c r="H66"/>
  <c r="I64"/>
  <c r="H64"/>
  <c r="I62"/>
  <c r="H62"/>
  <c r="I60"/>
  <c r="H60"/>
  <c r="I58"/>
  <c r="H58"/>
  <c r="I56"/>
  <c r="H56"/>
  <c r="I54"/>
  <c r="H54"/>
  <c r="I52"/>
  <c r="H52"/>
  <c r="I50"/>
  <c r="H50"/>
  <c r="K49"/>
  <c r="K68" s="1"/>
  <c r="I48"/>
  <c r="H48"/>
  <c r="AB46"/>
  <c r="AA46"/>
  <c r="Z46"/>
  <c r="Y46"/>
  <c r="X46"/>
  <c r="W46"/>
  <c r="V46"/>
  <c r="U46"/>
  <c r="T46"/>
  <c r="S46"/>
  <c r="R46"/>
  <c r="Q46"/>
  <c r="P46"/>
  <c r="O46"/>
  <c r="N46"/>
  <c r="L46"/>
  <c r="K46"/>
  <c r="J46"/>
  <c r="G46"/>
  <c r="I44"/>
  <c r="I46" s="1"/>
  <c r="H44"/>
  <c r="H46" s="1"/>
  <c r="W40"/>
  <c r="V40"/>
  <c r="U40"/>
  <c r="T40"/>
  <c r="S40"/>
  <c r="R40"/>
  <c r="Q40"/>
  <c r="P40"/>
  <c r="O40"/>
  <c r="N40"/>
  <c r="L40"/>
  <c r="K40"/>
  <c r="J40"/>
  <c r="G40"/>
  <c r="I39"/>
  <c r="H39"/>
  <c r="I38"/>
  <c r="I40" s="1"/>
  <c r="H38"/>
  <c r="M38" s="1"/>
  <c r="W36"/>
  <c r="V36"/>
  <c r="U36"/>
  <c r="T36"/>
  <c r="S36"/>
  <c r="R36"/>
  <c r="Q36"/>
  <c r="P36"/>
  <c r="O36"/>
  <c r="N36"/>
  <c r="L36"/>
  <c r="K36"/>
  <c r="J36"/>
  <c r="G36"/>
  <c r="I35"/>
  <c r="H35"/>
  <c r="M35" s="1"/>
  <c r="I34"/>
  <c r="H34"/>
  <c r="H36" s="1"/>
  <c r="AB32"/>
  <c r="AA32"/>
  <c r="Z32"/>
  <c r="Y32"/>
  <c r="X32"/>
  <c r="W32"/>
  <c r="V32"/>
  <c r="U32"/>
  <c r="T32"/>
  <c r="S32"/>
  <c r="R32"/>
  <c r="Q32"/>
  <c r="P32"/>
  <c r="O32"/>
  <c r="N32"/>
  <c r="I31"/>
  <c r="H31"/>
  <c r="I30"/>
  <c r="H30"/>
  <c r="L29"/>
  <c r="K29"/>
  <c r="K32" s="1"/>
  <c r="J29"/>
  <c r="H29"/>
  <c r="G29"/>
  <c r="I28"/>
  <c r="H28"/>
  <c r="I27"/>
  <c r="H27"/>
  <c r="I26"/>
  <c r="H26"/>
  <c r="I25"/>
  <c r="H25"/>
  <c r="I24"/>
  <c r="H24"/>
  <c r="I23"/>
  <c r="I22" s="1"/>
  <c r="H23"/>
  <c r="H22" s="1"/>
  <c r="L22"/>
  <c r="J22"/>
  <c r="J32" s="1"/>
  <c r="G22"/>
  <c r="I21"/>
  <c r="H21"/>
  <c r="AB19"/>
  <c r="AA19"/>
  <c r="Z19"/>
  <c r="Y19"/>
  <c r="X19"/>
  <c r="W19"/>
  <c r="V19"/>
  <c r="U19"/>
  <c r="T19"/>
  <c r="S19"/>
  <c r="R19"/>
  <c r="Q19"/>
  <c r="P19"/>
  <c r="O19"/>
  <c r="N19"/>
  <c r="K19"/>
  <c r="J19"/>
  <c r="I18"/>
  <c r="H18"/>
  <c r="I17"/>
  <c r="H17"/>
  <c r="I16"/>
  <c r="H16"/>
  <c r="M15"/>
  <c r="I14"/>
  <c r="H14"/>
  <c r="I13"/>
  <c r="H13"/>
  <c r="L12"/>
  <c r="L19" s="1"/>
  <c r="H12"/>
  <c r="G12"/>
  <c r="G19" s="1"/>
  <c r="I11"/>
  <c r="H11"/>
  <c r="T36" i="5"/>
  <c r="Q36"/>
  <c r="N36"/>
  <c r="J36"/>
  <c r="G36"/>
  <c r="W33"/>
  <c r="C32"/>
  <c r="C36" s="1"/>
  <c r="S18" i="4"/>
  <c r="S16"/>
  <c r="S15"/>
  <c r="S14"/>
  <c r="S13"/>
  <c r="S12"/>
  <c r="E90"/>
  <c r="D111"/>
  <c r="R28"/>
  <c r="G84"/>
  <c r="L84" s="1"/>
  <c r="L102"/>
  <c r="E65"/>
  <c r="G61"/>
  <c r="L61" s="1"/>
  <c r="Q163" i="7"/>
  <c r="G32" i="4"/>
  <c r="L32" s="1"/>
  <c r="F32"/>
  <c r="G50"/>
  <c r="L50" s="1"/>
  <c r="F50"/>
  <c r="C33" i="9"/>
  <c r="E111" i="4"/>
  <c r="R39"/>
  <c r="G46"/>
  <c r="F46"/>
  <c r="G11"/>
  <c r="F11"/>
  <c r="G59"/>
  <c r="L59" s="1"/>
  <c r="P96" i="7" s="1"/>
  <c r="F59" i="4"/>
  <c r="F61"/>
  <c r="G20"/>
  <c r="F20"/>
  <c r="G19"/>
  <c r="L19" s="1"/>
  <c r="F19"/>
  <c r="G14"/>
  <c r="L14" s="1"/>
  <c r="F14"/>
  <c r="G100"/>
  <c r="L100" s="1"/>
  <c r="R163" i="7" s="1"/>
  <c r="F100" i="4"/>
  <c r="G109"/>
  <c r="F109"/>
  <c r="G108"/>
  <c r="L108" s="1"/>
  <c r="F108"/>
  <c r="F84"/>
  <c r="E127"/>
  <c r="F127" s="1"/>
  <c r="M126"/>
  <c r="E126"/>
  <c r="F126" s="1"/>
  <c r="M125"/>
  <c r="M124"/>
  <c r="F124"/>
  <c r="M123"/>
  <c r="F123"/>
  <c r="M122"/>
  <c r="M121"/>
  <c r="M120"/>
  <c r="E120"/>
  <c r="F120" s="1"/>
  <c r="M119"/>
  <c r="E119"/>
  <c r="F119" s="1"/>
  <c r="M118"/>
  <c r="E122"/>
  <c r="G32" i="6" l="1"/>
  <c r="G50" i="7"/>
  <c r="L50"/>
  <c r="L51" s="1"/>
  <c r="I201"/>
  <c r="I202" s="1"/>
  <c r="H202"/>
  <c r="M180"/>
  <c r="J50"/>
  <c r="J51" s="1"/>
  <c r="L46" i="4"/>
  <c r="P163" i="7" s="1"/>
  <c r="G162"/>
  <c r="R164"/>
  <c r="Q164"/>
  <c r="G140"/>
  <c r="H140" s="1"/>
  <c r="G139"/>
  <c r="H129"/>
  <c r="H132" s="1"/>
  <c r="G132"/>
  <c r="G49"/>
  <c r="K51"/>
  <c r="K111"/>
  <c r="H14"/>
  <c r="L97"/>
  <c r="C42" i="9"/>
  <c r="N96" i="7"/>
  <c r="Q50"/>
  <c r="Q111" s="1"/>
  <c r="G53"/>
  <c r="S97" s="1"/>
  <c r="L20" i="4"/>
  <c r="C36" i="9"/>
  <c r="H34" i="7"/>
  <c r="E125" i="4"/>
  <c r="M21" i="6"/>
  <c r="O41"/>
  <c r="S41"/>
  <c r="W41"/>
  <c r="G69"/>
  <c r="M11"/>
  <c r="M16"/>
  <c r="M17"/>
  <c r="J41"/>
  <c r="M24"/>
  <c r="M25"/>
  <c r="M26"/>
  <c r="M28"/>
  <c r="H68"/>
  <c r="K69"/>
  <c r="I68"/>
  <c r="N59" i="4"/>
  <c r="R50" i="7"/>
  <c r="H55"/>
  <c r="I12" i="6"/>
  <c r="I19" s="1"/>
  <c r="I29"/>
  <c r="K41"/>
  <c r="Q41"/>
  <c r="U41"/>
  <c r="G41"/>
  <c r="H40"/>
  <c r="I69"/>
  <c r="M13"/>
  <c r="M30"/>
  <c r="M29" s="1"/>
  <c r="M31"/>
  <c r="N41"/>
  <c r="P41"/>
  <c r="R41"/>
  <c r="T41"/>
  <c r="V41"/>
  <c r="I36"/>
  <c r="M52"/>
  <c r="M54"/>
  <c r="M56"/>
  <c r="M60"/>
  <c r="M62"/>
  <c r="M64"/>
  <c r="O69"/>
  <c r="Q69"/>
  <c r="S69"/>
  <c r="U69"/>
  <c r="W69"/>
  <c r="W70" s="1"/>
  <c r="W71" s="1"/>
  <c r="Y69"/>
  <c r="AA69"/>
  <c r="K61" i="4"/>
  <c r="N32"/>
  <c r="N84"/>
  <c r="K109"/>
  <c r="N100"/>
  <c r="N14"/>
  <c r="K19"/>
  <c r="N46"/>
  <c r="L109"/>
  <c r="K14"/>
  <c r="N19"/>
  <c r="K11"/>
  <c r="N50"/>
  <c r="K32"/>
  <c r="N109"/>
  <c r="K108"/>
  <c r="K100"/>
  <c r="N11"/>
  <c r="K46"/>
  <c r="K20"/>
  <c r="K59"/>
  <c r="T19"/>
  <c r="C9" i="9"/>
  <c r="C63"/>
  <c r="C66"/>
  <c r="O68" i="7"/>
  <c r="L11" i="4"/>
  <c r="H109" i="7"/>
  <c r="H17"/>
  <c r="M64"/>
  <c r="D112" i="4"/>
  <c r="E112"/>
  <c r="S19"/>
  <c r="H21" i="7"/>
  <c r="E118" i="4"/>
  <c r="O122" s="1"/>
  <c r="H41" i="7"/>
  <c r="G40"/>
  <c r="H40" s="1"/>
  <c r="G202"/>
  <c r="H124"/>
  <c r="H163" s="1"/>
  <c r="H46"/>
  <c r="X205"/>
  <c r="M195"/>
  <c r="H136"/>
  <c r="H139" s="1"/>
  <c r="M68"/>
  <c r="M79"/>
  <c r="H134"/>
  <c r="G133"/>
  <c r="H133" s="1"/>
  <c r="H54"/>
  <c r="I96"/>
  <c r="H35"/>
  <c r="G32"/>
  <c r="H32" s="1"/>
  <c r="H33"/>
  <c r="I14"/>
  <c r="H47"/>
  <c r="H127"/>
  <c r="G128"/>
  <c r="H128" s="1"/>
  <c r="M128" s="1"/>
  <c r="G122"/>
  <c r="H123"/>
  <c r="G29"/>
  <c r="G25" s="1"/>
  <c r="H31"/>
  <c r="G20"/>
  <c r="H20" s="1"/>
  <c r="M88"/>
  <c r="M108"/>
  <c r="Z205"/>
  <c r="AB205"/>
  <c r="H23"/>
  <c r="Y205"/>
  <c r="AA205"/>
  <c r="M85"/>
  <c r="M102"/>
  <c r="M104" s="1"/>
  <c r="X41" i="6"/>
  <c r="H19"/>
  <c r="M39"/>
  <c r="M40" s="1"/>
  <c r="S70"/>
  <c r="S71" s="1"/>
  <c r="H69"/>
  <c r="G70"/>
  <c r="Q76" s="1"/>
  <c r="M14"/>
  <c r="M18"/>
  <c r="L32"/>
  <c r="L41" s="1"/>
  <c r="H32"/>
  <c r="H41" s="1"/>
  <c r="M27"/>
  <c r="I32"/>
  <c r="M34"/>
  <c r="M36" s="1"/>
  <c r="M44"/>
  <c r="M46" s="1"/>
  <c r="M50"/>
  <c r="M58"/>
  <c r="M66"/>
  <c r="J69"/>
  <c r="J70" s="1"/>
  <c r="L69"/>
  <c r="N69"/>
  <c r="N70" s="1"/>
  <c r="N71" s="1"/>
  <c r="P69"/>
  <c r="P70" s="1"/>
  <c r="P71" s="1"/>
  <c r="R69"/>
  <c r="R70" s="1"/>
  <c r="R71" s="1"/>
  <c r="T69"/>
  <c r="T70" s="1"/>
  <c r="T71" s="1"/>
  <c r="V69"/>
  <c r="V70" s="1"/>
  <c r="V71" s="1"/>
  <c r="X69"/>
  <c r="Z69"/>
  <c r="AB69"/>
  <c r="M127" i="4"/>
  <c r="M23" i="6"/>
  <c r="M48"/>
  <c r="W32" i="5"/>
  <c r="W36" s="1"/>
  <c r="F118" i="4"/>
  <c r="G118" s="1"/>
  <c r="F122"/>
  <c r="G124" s="1"/>
  <c r="F125"/>
  <c r="G126" s="1"/>
  <c r="K84"/>
  <c r="N108"/>
  <c r="N20"/>
  <c r="N61"/>
  <c r="K50"/>
  <c r="J111" i="7" l="1"/>
  <c r="K70" i="6"/>
  <c r="P164" i="7"/>
  <c r="P204"/>
  <c r="P50"/>
  <c r="P111" s="1"/>
  <c r="I50"/>
  <c r="I51" s="1"/>
  <c r="H50"/>
  <c r="H111" s="1"/>
  <c r="M201"/>
  <c r="M202" s="1"/>
  <c r="C6" i="9"/>
  <c r="N163" i="7"/>
  <c r="N164" s="1"/>
  <c r="I163"/>
  <c r="I204" s="1"/>
  <c r="M163"/>
  <c r="M164" s="1"/>
  <c r="O163"/>
  <c r="C48" i="9"/>
  <c r="H53" i="7"/>
  <c r="H122"/>
  <c r="H125" s="1"/>
  <c r="G125"/>
  <c r="G203" s="1"/>
  <c r="L111"/>
  <c r="I97"/>
  <c r="O96"/>
  <c r="D113" i="4"/>
  <c r="M55" i="7"/>
  <c r="M96" s="1"/>
  <c r="C27" i="9"/>
  <c r="O50" i="7"/>
  <c r="R111"/>
  <c r="I41" i="6"/>
  <c r="I70" s="1"/>
  <c r="L70"/>
  <c r="M12"/>
  <c r="M19" s="1"/>
  <c r="L204" i="7"/>
  <c r="O70" i="6"/>
  <c r="O71" s="1"/>
  <c r="R204" i="7"/>
  <c r="G204"/>
  <c r="M68" i="6"/>
  <c r="M69" s="1"/>
  <c r="U70"/>
  <c r="U71" s="1"/>
  <c r="Q70"/>
  <c r="Q71" s="1"/>
  <c r="J204" i="7"/>
  <c r="Q204"/>
  <c r="Q207" s="1"/>
  <c r="Q209" s="1"/>
  <c r="N14"/>
  <c r="C24" i="9"/>
  <c r="L34" i="4"/>
  <c r="K204" i="7"/>
  <c r="O119" i="4"/>
  <c r="O127"/>
  <c r="O118"/>
  <c r="O125"/>
  <c r="O126"/>
  <c r="O120"/>
  <c r="O124"/>
  <c r="O121"/>
  <c r="O123"/>
  <c r="G127"/>
  <c r="G125" s="1"/>
  <c r="G120"/>
  <c r="H97" i="7"/>
  <c r="H51"/>
  <c r="G110"/>
  <c r="M109"/>
  <c r="G126"/>
  <c r="H126" s="1"/>
  <c r="H29"/>
  <c r="H25" s="1"/>
  <c r="H22"/>
  <c r="H70" i="6"/>
  <c r="M22"/>
  <c r="M32" s="1"/>
  <c r="V76"/>
  <c r="X76" s="1"/>
  <c r="G122" i="4"/>
  <c r="G123"/>
  <c r="G119"/>
  <c r="M41" i="6" l="1"/>
  <c r="M70" s="1"/>
  <c r="P207" i="7"/>
  <c r="P209" s="1"/>
  <c r="I164"/>
  <c r="M50"/>
  <c r="M51" s="1"/>
  <c r="N204"/>
  <c r="O164"/>
  <c r="O204"/>
  <c r="O111"/>
  <c r="H162"/>
  <c r="H164" s="1"/>
  <c r="G206"/>
  <c r="I111"/>
  <c r="M97"/>
  <c r="R207"/>
  <c r="R209" s="1"/>
  <c r="G164"/>
  <c r="N50"/>
  <c r="M204"/>
  <c r="H110"/>
  <c r="H206" s="1"/>
  <c r="M111" l="1"/>
  <c r="O207"/>
  <c r="O209" s="1"/>
  <c r="H205"/>
  <c r="G205"/>
  <c r="N111"/>
  <c r="G97"/>
  <c r="J207"/>
  <c r="H207"/>
  <c r="I207"/>
  <c r="K207"/>
  <c r="M207"/>
  <c r="N207" l="1"/>
  <c r="N209" s="1"/>
  <c r="L207"/>
  <c r="H112"/>
  <c r="H208" s="1"/>
  <c r="G111"/>
  <c r="G51"/>
  <c r="G207" l="1"/>
  <c r="G112"/>
  <c r="G208" l="1"/>
  <c r="Q215" s="1"/>
  <c r="X112"/>
  <c r="Q214" l="1"/>
  <c r="T214" s="1"/>
  <c r="X214" l="1"/>
  <c r="G145" i="11" l="1"/>
  <c r="F145" i="12"/>
  <c r="E145"/>
  <c r="J145"/>
  <c r="H145"/>
  <c r="J145" i="11"/>
  <c r="I145" i="12"/>
  <c r="E145" i="11"/>
  <c r="M145"/>
  <c r="G145" i="12"/>
  <c r="L145"/>
  <c r="M145"/>
  <c r="L145" i="11"/>
  <c r="F145"/>
  <c r="I145"/>
  <c r="H145"/>
</calcChain>
</file>

<file path=xl/comments1.xml><?xml version="1.0" encoding="utf-8"?>
<comments xmlns="http://schemas.openxmlformats.org/spreadsheetml/2006/main">
  <authors>
    <author>Admin</author>
  </authors>
  <commentList>
    <comment ref="B4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цикла проф.</t>
        </r>
      </text>
    </comment>
    <comment ref="G5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-75,5к</t>
        </r>
      </text>
    </comment>
    <comment ref="D6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B6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8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
</t>
        </r>
      </text>
    </comment>
    <comment ref="D8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L8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часы</t>
        </r>
      </text>
    </comment>
    <comment ref="C9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денного звич</t>
        </r>
      </text>
    </comment>
    <comment ref="L9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часи</t>
        </r>
      </text>
    </comment>
    <comment ref="G9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78,5к
</t>
        </r>
      </text>
    </comment>
    <comment ref="G10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19,5К</t>
        </r>
      </text>
    </comment>
    <comment ref="G10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6К</t>
        </r>
      </text>
    </comment>
    <comment ref="H13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16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G16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30,5
</t>
        </r>
      </text>
    </comment>
    <comment ref="B17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3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звичайних</t>
        </r>
      </text>
    </comment>
    <comment ref="D1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звич 7 К
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 из 1 сем</t>
        </r>
      </text>
    </comment>
    <comment ref="M5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 - іспит</t>
        </r>
      </text>
    </comment>
    <comment ref="C5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1 сем</t>
        </r>
      </text>
    </comment>
    <comment ref="C7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8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  <comment ref="C8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новий курс</t>
        </r>
      </text>
    </comment>
    <comment ref="C8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10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O20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Дисципдина из стандарта 051, только для ЕП. Поєтому читаем сами
</t>
        </r>
      </text>
    </comment>
  </commentList>
</comments>
</file>

<file path=xl/sharedStrings.xml><?xml version="1.0" encoding="utf-8"?>
<sst xmlns="http://schemas.openxmlformats.org/spreadsheetml/2006/main" count="3228" uniqueCount="564">
  <si>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</si>
  <si>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</si>
  <si>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</si>
  <si>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</si>
  <si>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</si>
  <si>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</si>
  <si>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</si>
  <si>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</si>
  <si>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</si>
  <si>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</si>
  <si>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</si>
  <si>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</si>
  <si>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</si>
  <si>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</si>
  <si>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</si>
  <si>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</si>
  <si>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</si>
  <si>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</si>
  <si>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</si>
  <si>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</si>
  <si>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</si>
  <si>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</si>
  <si>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</si>
  <si>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</si>
  <si>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</si>
  <si>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</si>
  <si>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</si>
  <si>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</si>
  <si>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</si>
  <si>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</si>
  <si>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</si>
  <si>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</si>
  <si>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</si>
  <si>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</si>
  <si>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</si>
  <si>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</si>
  <si>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</si>
  <si>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</si>
  <si>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</si>
  <si>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</si>
  <si>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</si>
  <si>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</si>
  <si>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</si>
  <si>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</si>
  <si>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</si>
  <si>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</si>
  <si>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</si>
  <si>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</si>
  <si>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</si>
  <si>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</si>
  <si>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</si>
  <si>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</si>
  <si>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</si>
  <si>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</si>
  <si>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</si>
  <si>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</si>
  <si>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</si>
  <si>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</si>
  <si>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</si>
  <si>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</si>
  <si>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</si>
  <si>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</si>
  <si>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</si>
  <si>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</si>
  <si>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</si>
  <si>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</si>
  <si>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</si>
  <si>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</si>
  <si>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</si>
  <si>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</si>
  <si>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</si>
  <si>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</si>
  <si>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</si>
  <si>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</si>
  <si>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</si>
  <si>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</si>
  <si>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</si>
  <si>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</si>
  <si>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</si>
  <si>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</si>
  <si>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</si>
  <si>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</si>
  <si>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</si>
  <si>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</si>
  <si>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</si>
  <si>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</si>
  <si>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</si>
  <si>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</si>
  <si>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</si>
  <si>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</si>
  <si>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</si>
  <si>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</si>
  <si>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Інформаційні системи та технології у фінансах / Програмне забезпечення обробки комп'ютерної інформації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</si>
  <si>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</si>
  <si>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</si>
  <si>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</si>
  <si>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</si>
  <si>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</si>
  <si>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</si>
  <si>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</si>
  <si>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</si>
  <si>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</si>
  <si>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</si>
  <si>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</si>
  <si>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</si>
  <si>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</si>
  <si>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</si>
  <si>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</si>
  <si>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</si>
  <si>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</si>
  <si>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</si>
  <si>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</si>
  <si>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</si>
  <si>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</si>
  <si>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</si>
  <si>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</si>
  <si>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</si>
  <si>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</si>
  <si>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</si>
  <si>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</si>
  <si>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</si>
  <si>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</si>
  <si>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</si>
  <si>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</si>
  <si>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</si>
  <si>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</si>
  <si>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</si>
  <si>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</si>
  <si>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</si>
  <si>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</si>
  <si>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</si>
  <si>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</si>
  <si>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</si>
  <si>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</si>
  <si>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</si>
  <si>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</si>
  <si>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</si>
  <si>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</si>
  <si>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</si>
  <si>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</si>
  <si>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</si>
  <si>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</si>
  <si>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</si>
  <si>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</si>
  <si>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</si>
  <si>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</si>
  <si>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</si>
  <si>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</si>
  <si>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Переддипломна</t>
  </si>
  <si>
    <t>Дипломна робота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</si>
  <si>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</si>
  <si>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</si>
  <si>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</si>
  <si>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</si>
  <si>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</si>
  <si>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</si>
  <si>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</si>
  <si>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</si>
  <si>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</si>
  <si>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</si>
  <si>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</si>
  <si>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</si>
  <si>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</si>
  <si>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</si>
  <si>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</si>
  <si>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</si>
  <si>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</si>
  <si>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</si>
  <si>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</si>
  <si>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</si>
  <si>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</si>
  <si>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</si>
  <si>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</si>
  <si>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</si>
  <si>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</si>
  <si>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</si>
  <si>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</si>
  <si>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</si>
  <si>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</si>
  <si>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</si>
  <si>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</si>
  <si>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</si>
  <si>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</si>
  <si>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</si>
  <si>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</si>
  <si>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</si>
  <si>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</si>
  <si>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</si>
  <si>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</si>
  <si>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</si>
  <si>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</si>
  <si>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</si>
  <si>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</si>
  <si>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</si>
  <si>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</si>
  <si>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</si>
  <si>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</si>
  <si>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</si>
  <si>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</si>
  <si>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</si>
  <si>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</si>
  <si>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</si>
  <si>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</si>
  <si>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</si>
  <si>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</si>
  <si>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</si>
  <si>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</si>
  <si>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</si>
  <si>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</si>
  <si>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</si>
  <si>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</si>
  <si>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</si>
  <si>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</si>
  <si>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</si>
  <si>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</si>
  <si>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</si>
  <si>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</si>
  <si>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</si>
  <si>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</si>
  <si>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</si>
  <si>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</si>
  <si>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</si>
  <si>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</si>
  <si>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</si>
  <si>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</si>
  <si>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</si>
  <si>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</si>
  <si>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</si>
  <si>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</si>
  <si>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</si>
  <si>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</si>
  <si>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</si>
  <si>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</si>
  <si>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</si>
  <si>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</si>
  <si>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</si>
  <si>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</si>
  <si>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</si>
  <si>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</si>
  <si>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</si>
  <si>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</si>
  <si>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</si>
  <si>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</si>
  <si>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</si>
  <si>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</si>
  <si>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</si>
  <si>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</si>
  <si>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</si>
  <si>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</si>
  <si>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</si>
  <si>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</si>
  <si>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</si>
  <si>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</si>
  <si>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</si>
  <si>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</si>
  <si>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</si>
  <si>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</si>
  <si>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</si>
  <si>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</si>
  <si>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</si>
  <si>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</si>
  <si>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</si>
  <si>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</si>
  <si>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</si>
  <si>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</si>
  <si>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</si>
  <si>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</si>
  <si>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 xml:space="preserve"> на базі академії</t>
  </si>
  <si>
    <t>Соціологія</t>
  </si>
  <si>
    <t>1 или 2 часа</t>
  </si>
  <si>
    <t xml:space="preserve">Менеджмент </t>
  </si>
  <si>
    <t>2.1.1.1</t>
  </si>
  <si>
    <t>2.1.1.2</t>
  </si>
  <si>
    <t>Політологія</t>
  </si>
  <si>
    <t>1.1.6</t>
  </si>
  <si>
    <t>1.1.7</t>
  </si>
  <si>
    <t>1.1.8</t>
  </si>
  <si>
    <t>1.1.9</t>
  </si>
  <si>
    <t>1.1.10</t>
  </si>
  <si>
    <t>1.1.11</t>
  </si>
  <si>
    <t>Разом на базі академії</t>
  </si>
  <si>
    <t>Разом за п. 1.1:</t>
  </si>
  <si>
    <t>1.2.9</t>
  </si>
  <si>
    <t>1.2.10</t>
  </si>
  <si>
    <t>1.2.11</t>
  </si>
  <si>
    <t>1.2.12</t>
  </si>
  <si>
    <t>1.2.14</t>
  </si>
  <si>
    <t>1.3.1</t>
  </si>
  <si>
    <t>1.3.2</t>
  </si>
  <si>
    <t>1.3.3</t>
  </si>
  <si>
    <t>1.3.4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</si>
  <si>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</si>
  <si>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</si>
  <si>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</si>
  <si>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</si>
  <si>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</si>
  <si>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</si>
  <si>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</si>
  <si>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1.1.12</t>
  </si>
  <si>
    <t>Загальна кількість на базі академії</t>
  </si>
  <si>
    <t>Бізнес-планування та організація підприємницької діяльності</t>
  </si>
  <si>
    <t>у ПТ показаны др. кредиты</t>
  </si>
  <si>
    <t>разные кредиты с Фин</t>
  </si>
  <si>
    <t>Курсова робота "Бізнес-планування та організація підприємницької діяльності"</t>
  </si>
  <si>
    <t>Основи підприємницької та комерційної діяльності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</si>
  <si>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</si>
  <si>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</si>
  <si>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</si>
  <si>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</si>
  <si>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Курсова робота
 "Основи підприємницької та комерційної діяльності"</t>
  </si>
  <si>
    <t>Інноваційний бізнес / Комерційна діяльність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</si>
  <si>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</si>
  <si>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</si>
  <si>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 xml:space="preserve">Організаційно-економічна практика </t>
  </si>
  <si>
    <t>1.1.5.1</t>
  </si>
  <si>
    <t>1.1.5.2</t>
  </si>
  <si>
    <t>1.1.6.1</t>
  </si>
  <si>
    <t>1.1.6.2</t>
  </si>
  <si>
    <t>1.2.13</t>
  </si>
  <si>
    <t>Кваліфікація:  бакалавр з підприємництва,  торгівлі та біржової  діяльності</t>
  </si>
  <si>
    <t>спеціальність: 076 Підприємництво, торгівля та біржова діяльність</t>
  </si>
  <si>
    <t>освітня програма: Підприємництво,  торгівля та біржова діяльність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</si>
  <si>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</si>
  <si>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</si>
  <si>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</si>
  <si>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</si>
  <si>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</si>
  <si>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</si>
  <si>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</si>
  <si>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</si>
  <si>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</si>
  <si>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>додати по ФКС</t>
  </si>
  <si>
    <t>кафедра ІІГ</t>
  </si>
  <si>
    <t>Нові інформаційні технології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</si>
  <si>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</si>
  <si>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</si>
  <si>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</si>
  <si>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</si>
  <si>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</si>
  <si>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</si>
  <si>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</si>
  <si>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</si>
  <si>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</si>
  <si>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</si>
  <si>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</si>
  <si>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</si>
  <si>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</si>
  <si>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</si>
  <si>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</si>
  <si>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</si>
  <si>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</si>
  <si>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</si>
  <si>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</si>
  <si>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</si>
  <si>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</si>
  <si>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2а  семестр</t>
  </si>
  <si>
    <t>ПТ-19-1т</t>
  </si>
  <si>
    <t xml:space="preserve">Вища математика </t>
  </si>
  <si>
    <t>ЕКОНОМІКА ТА БІЗНЕС-АНАЛІТИКА</t>
  </si>
  <si>
    <t>Перезарахування або академічна різниця</t>
  </si>
  <si>
    <t>бак 4 р</t>
  </si>
  <si>
    <t>Іноземна мова (за професійним спрямуванням)/ Соціологія</t>
  </si>
  <si>
    <t>Навчальна практика "Вступ до фаху"</t>
  </si>
  <si>
    <t>Історія України</t>
  </si>
  <si>
    <t>Історія економічної думки</t>
  </si>
  <si>
    <t>ЕП (Мішура)</t>
  </si>
  <si>
    <t>Гроші та кредит</t>
  </si>
  <si>
    <t>Економічний аналіз / Аналіз господарської діяльності</t>
  </si>
  <si>
    <t>ЕП (Рекова)</t>
  </si>
  <si>
    <t>Фінанси</t>
  </si>
  <si>
    <t>Теорія організації</t>
  </si>
  <si>
    <t>Звітність підприємств</t>
  </si>
  <si>
    <t>ЕП (Ровенская)</t>
  </si>
  <si>
    <t>Економіка підприємств</t>
  </si>
  <si>
    <t>Курсова робота "Економіка підприємства"</t>
  </si>
  <si>
    <t>Навантаження</t>
  </si>
  <si>
    <t>ставки</t>
  </si>
  <si>
    <t>у др. специальностей есть физвоспитание с 2 кред. на базе академии</t>
  </si>
  <si>
    <t>2 а семестр, выровнял расчасовки с др. специальностями</t>
  </si>
  <si>
    <t>Мезоекономіка</t>
  </si>
  <si>
    <t xml:space="preserve">Українська мова за професійним спрямуванням </t>
  </si>
  <si>
    <t>Виробнича практика 1 (економічна)</t>
  </si>
  <si>
    <t>Виробнича практика 2 (аналітична)</t>
  </si>
  <si>
    <t>Економіко-математичні методи і моделі</t>
  </si>
  <si>
    <t>2 а семестр, в основном плане всего 6 кред., подправил кредиты на базе техникума</t>
  </si>
  <si>
    <t>Комерційна діяльність  / Логістика</t>
  </si>
  <si>
    <t>Організація виробництва та нормування</t>
  </si>
  <si>
    <t>Потенціал і розвиток підприємства</t>
  </si>
  <si>
    <t>2б семестр, выровнял расчасовки с др. специальностями</t>
  </si>
  <si>
    <t>2а семестр, выровнял расчасовки с др. специальностями</t>
  </si>
  <si>
    <t>Підприємництво та бізнес-культура / Рекламна діяльність та бізнес-айдентика</t>
  </si>
  <si>
    <t>Курсова робота "Організація виробництва та нормування"</t>
  </si>
  <si>
    <t>Економіка та організація інноваційної діяльності / Інвестиційна діяльність підприємства</t>
  </si>
  <si>
    <t>Управлінський облік / Глобальна економіка та зовнішньоеокномічна політика держави</t>
  </si>
  <si>
    <t>Бізнес-планування / Планування і контроль на підприємстві</t>
  </si>
  <si>
    <t xml:space="preserve">Проектний аналіз </t>
  </si>
  <si>
    <t>Зовнішньоекономічна діяльність підприємства</t>
  </si>
  <si>
    <t>2 курс ЕП прискорена форма 2018 р. набору (6 студентів)</t>
  </si>
  <si>
    <t>Іноземна мова (за професійним спрямуванням) / Професійна етика</t>
  </si>
  <si>
    <t>Комп'ютерна обробка економічної інформації / Інформаційні системи та технології управління бізнес-процесами</t>
  </si>
  <si>
    <t>Економічне прогнозування / Аналіз товарних ринків</t>
  </si>
  <si>
    <t>Курсова робота "Проектний аналіз"</t>
  </si>
  <si>
    <t>усього кред
прискор</t>
  </si>
  <si>
    <t>відх</t>
  </si>
  <si>
    <t>3 или 2 часа</t>
  </si>
  <si>
    <t>2бд</t>
  </si>
  <si>
    <t>у всех - в 4 семестре</t>
  </si>
  <si>
    <t>у др. - отличается распред кредитов</t>
  </si>
  <si>
    <t xml:space="preserve">Это- продолжение? </t>
  </si>
  <si>
    <t>1.2.15</t>
  </si>
  <si>
    <t>Проектний аналіз (розділ 1)</t>
  </si>
  <si>
    <t>кількість тижнів у семестрі</t>
  </si>
  <si>
    <t>мп</t>
  </si>
  <si>
    <t>м</t>
  </si>
  <si>
    <t>фв</t>
  </si>
  <si>
    <t>філ</t>
  </si>
  <si>
    <t>вм</t>
  </si>
  <si>
    <t>еп</t>
  </si>
  <si>
    <t>ііг</t>
  </si>
  <si>
    <t>ф</t>
  </si>
  <si>
    <t>оа</t>
  </si>
  <si>
    <t>1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</si>
  <si>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</si>
  <si>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</si>
  <si>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</si>
  <si>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</si>
  <si>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</si>
  <si>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</si>
  <si>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</si>
  <si>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</si>
  <si>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</si>
  <si>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</si>
  <si>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</si>
  <si>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</si>
  <si>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</si>
  <si>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</si>
  <si>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</si>
  <si>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</si>
  <si>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 xml:space="preserve">Іноземна мова </t>
  </si>
  <si>
    <t>4 семестр 18 тижнів</t>
  </si>
  <si>
    <t>5 семестр 15 тижнів</t>
  </si>
  <si>
    <t>Економічний аналіз  / Аналіз господарської діяльності</t>
  </si>
  <si>
    <t>6 семестр 18 тижнів</t>
  </si>
  <si>
    <t>Рекламна діяльність та бізнес-айдентика / Підприємництво та бізнес-культура</t>
  </si>
  <si>
    <t>Курсова робота "Організація виробництва"</t>
  </si>
  <si>
    <t>Звітність підприємства</t>
  </si>
  <si>
    <t>7 семестр 15 тижнів</t>
  </si>
  <si>
    <t>Економіка  та організація інноваційної діяльності / Інвестиційна діяльність підприємства</t>
  </si>
  <si>
    <t>Глобальна економіка та зовнішньоекономічна політика держави / Управлінський облік</t>
  </si>
  <si>
    <t>8 семестр 13 тижнів</t>
  </si>
  <si>
    <t>Проектний аналіз (розділ 2)</t>
  </si>
  <si>
    <t>2 к</t>
  </si>
  <si>
    <t>3 к</t>
  </si>
  <si>
    <t>4 к</t>
  </si>
  <si>
    <t>дп+да</t>
  </si>
  <si>
    <t>хиоп</t>
  </si>
  <si>
    <t>Проектний аналіз</t>
  </si>
  <si>
    <t>Н.Ю. Рекова</t>
  </si>
  <si>
    <t>Разом на базі коледжу (технікуму)_</t>
  </si>
  <si>
    <t>Кваліфікація:  бакалавр з економіки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</si>
  <si>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</si>
  <si>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</si>
  <si>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</si>
  <si>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Управління витратами та ціноутворення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</si>
  <si>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</si>
  <si>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</si>
  <si>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</si>
  <si>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</si>
  <si>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</si>
  <si>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</si>
  <si>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Кількість аудиторних годин за семестрами</t>
  </si>
  <si>
    <t xml:space="preserve">V. План освітнього процесу                               </t>
  </si>
  <si>
    <t>І . ГРАФІК ОСВІТНЬОГО ПРОЦЕСУ</t>
  </si>
  <si>
    <t>Кваліфікаційна робота бакалавра</t>
  </si>
  <si>
    <t>IV.  АТЕСТАЦІЯ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</si>
  <si>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</si>
  <si>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Атестація</t>
  </si>
  <si>
    <t>№</t>
  </si>
  <si>
    <t xml:space="preserve">Примітка:  ф* / с* - секційні заняття (факультатив),    </t>
  </si>
  <si>
    <t xml:space="preserve"> ** - щорічне оцінювання фізичної підготовки студентів</t>
  </si>
  <si>
    <t>Кількість кредитів ЄКТС ВНЗ 1</t>
  </si>
  <si>
    <t>Вступ до освітнього процесу</t>
  </si>
  <si>
    <t>Психологія комунікацій та управління конфліктами</t>
  </si>
  <si>
    <t>1.1.13</t>
  </si>
  <si>
    <t>Основи бізнесу</t>
  </si>
  <si>
    <t xml:space="preserve">Курсова робота "Потенціал і розвиток підприємства"
 </t>
  </si>
  <si>
    <t>Національна та мезоекономіка</t>
  </si>
  <si>
    <t>Курсова робота "Потенціал і розвиток підприємства"</t>
  </si>
  <si>
    <t>Міжнародна економіка</t>
  </si>
  <si>
    <r>
      <rPr>
        <b/>
        <sz val="12"/>
        <rFont val="Times New Roman"/>
        <family val="1"/>
        <charset val="204"/>
      </rPr>
      <t>Економіка праці та соціально-трудові відносини</t>
    </r>
    <r>
      <rPr>
        <sz val="12"/>
        <rFont val="Times New Roman"/>
        <family val="1"/>
        <charset val="204"/>
      </rPr>
      <t>_ на базі коледжу (технікуму)_</t>
    </r>
  </si>
  <si>
    <t>Проектний аналіз (розділ ІІ -"Проектування бізнес-процесів")</t>
  </si>
  <si>
    <t>Бізнес-культура та бізнес-айдентика</t>
  </si>
  <si>
    <t>1.4 Атестація</t>
  </si>
  <si>
    <r>
      <rPr>
        <b/>
        <sz val="10"/>
        <rFont val="Times New Roman"/>
        <family val="1"/>
        <charset val="204"/>
      </rPr>
      <t>Гроші та кредит</t>
    </r>
    <r>
      <rPr>
        <sz val="10"/>
        <rFont val="Times New Roman"/>
        <family val="1"/>
        <charset val="204"/>
      </rPr>
      <t>_ на базі ЗВО 1 рівня_</t>
    </r>
  </si>
  <si>
    <t>Трудове право / Конституційне право/ Дисц ін.ОП</t>
  </si>
  <si>
    <t xml:space="preserve">Іноземна мова (за професійним спрямуванням) - 1 частина </t>
  </si>
  <si>
    <t xml:space="preserve">Правознавство_Дисциплини ін.ОП_ </t>
  </si>
  <si>
    <r>
      <rPr>
        <b/>
        <sz val="10"/>
        <rFont val="Times New Roman"/>
        <family val="1"/>
        <charset val="204"/>
      </rPr>
      <t>Іноземна мова (за професійним спрямуванням) 1 частина</t>
    </r>
    <r>
      <rPr>
        <sz val="10"/>
        <rFont val="Times New Roman"/>
        <family val="1"/>
        <charset val="204"/>
      </rPr>
      <t xml:space="preserve"> / Політологія/ Дисципліни з інших ОП</t>
    </r>
  </si>
  <si>
    <t xml:space="preserve">Іноземна мова (за професійним спрямуванням) - 2 частина </t>
  </si>
  <si>
    <r>
      <rPr>
        <b/>
        <sz val="10"/>
        <rFont val="Times New Roman"/>
        <family val="1"/>
        <charset val="204"/>
      </rPr>
      <t xml:space="preserve">Іноземна мова (за професійним спрямуванням) 2 частина </t>
    </r>
    <r>
      <rPr>
        <sz val="10"/>
        <rFont val="Times New Roman"/>
        <family val="1"/>
        <charset val="204"/>
      </rPr>
      <t>/ Соціологія</t>
    </r>
  </si>
  <si>
    <t xml:space="preserve">Іноземна мова (за професійним спрямуванням) - 3 частина </t>
  </si>
  <si>
    <r>
      <t xml:space="preserve">Іноземна мова (за професійним спрямуванням) - 3 частина  / </t>
    </r>
    <r>
      <rPr>
        <sz val="10"/>
        <color rgb="FFFF0000"/>
        <rFont val="Times New Roman"/>
        <family val="1"/>
        <charset val="204"/>
      </rPr>
      <t>Професійна етика</t>
    </r>
  </si>
  <si>
    <t>Методи та моделі прийняття рішень в економіці/Упр.облік/ Дисц.ін.ОП</t>
  </si>
  <si>
    <t>Аналіз та прогнозування конюнктури товарних ринков/ Фундаментальний та технічний аналіз ринків/ дисц.ін.ОП</t>
  </si>
  <si>
    <r>
      <t xml:space="preserve">Іноземна мова (за професійним спрямуванням) - 3 частина  / </t>
    </r>
    <r>
      <rPr>
        <b/>
        <sz val="10"/>
        <color rgb="FFFF0000"/>
        <rFont val="Times New Roman"/>
        <family val="1"/>
        <charset val="204"/>
      </rPr>
      <t>Ділове листування іноземною мовою</t>
    </r>
  </si>
  <si>
    <t>Звітність підприємства/ Оподаткування бізнесу</t>
  </si>
  <si>
    <t xml:space="preserve"> Зовнішньоекономічна діяльність підприємства/ Комерційна діяльність та логістика</t>
  </si>
  <si>
    <t>Аналіз та оцінка бізнес-інформації / Інформаційні технології в управлінні бізнес-процесами</t>
  </si>
  <si>
    <t>Самоменеджмент та тактика особистої поведінки / Мотивація та управління персоналом</t>
  </si>
  <si>
    <t>Теоретичні моделі соціально-економічних процесів</t>
  </si>
  <si>
    <t>Економічний аналіз</t>
  </si>
  <si>
    <r>
      <t>Ділове листування англійською мовою_</t>
    </r>
    <r>
      <rPr>
        <sz val="12"/>
        <rFont val="Times New Roman"/>
        <family val="1"/>
        <charset val="204"/>
      </rPr>
      <t>на базі академії</t>
    </r>
  </si>
  <si>
    <t>Світова економіка та зовнішньоекономічна політика держави</t>
  </si>
  <si>
    <t>Економіка та організація інноваційної діяльності</t>
  </si>
  <si>
    <t>Психологія управління</t>
  </si>
  <si>
    <t>Бізнес-планування  / Комерційна діяльність та логістика</t>
  </si>
  <si>
    <t xml:space="preserve">Зовнішньоекономічна діяльність /  Організація виробництва та нормування </t>
  </si>
  <si>
    <t>Технології управління персоналом / Інформаційні технології в управлінні бізнес-процесами</t>
  </si>
  <si>
    <t xml:space="preserve">Звітність підприємства /Аналіз та оцінка бізнес-інформації </t>
  </si>
  <si>
    <t>Управління витратами та ціноутворення / Електроний бізнес</t>
  </si>
  <si>
    <t>Основи бізнесу/Поведінкова економіка</t>
  </si>
  <si>
    <t>Управлінський облік/Інструментарій прийняття управлінських рішень</t>
  </si>
  <si>
    <t>Аналіз та прогнозування кон'юнктури товарних ринків/Бізнес-культура та бізнес-айдетика</t>
  </si>
  <si>
    <t>Оподаткування бізнесу/Мотивація персоналу та тактика особистої поведінки</t>
  </si>
  <si>
    <t>4</t>
  </si>
  <si>
    <t>Гарант ОП</t>
  </si>
  <si>
    <t>Декан ФЕМ</t>
  </si>
  <si>
    <t>Зав. кафедри ЕП</t>
  </si>
  <si>
    <t>В. М. Сушко</t>
  </si>
  <si>
    <t>Т. П. Гітіс</t>
  </si>
  <si>
    <t>ПРОЕКТ</t>
  </si>
  <si>
    <t>Нач. навч. відділу</t>
  </si>
  <si>
    <t>Інформаційні системи та технології</t>
  </si>
  <si>
    <r>
      <rPr>
        <b/>
        <sz val="12"/>
        <rFont val="Times New Roman"/>
        <family val="1"/>
        <charset val="204"/>
      </rPr>
      <t>Дисциплини ін.ОП</t>
    </r>
    <r>
      <rPr>
        <sz val="12"/>
        <rFont val="Times New Roman"/>
        <family val="1"/>
        <charset val="204"/>
      </rPr>
      <t xml:space="preserve">_ </t>
    </r>
  </si>
  <si>
    <t>2+с*</t>
  </si>
  <si>
    <t>2б, 2б**</t>
  </si>
  <si>
    <t>4ф*, 4**</t>
  </si>
  <si>
    <t>исправил физвоспитание</t>
  </si>
  <si>
    <t>Форма  атестації (екзамен, дипломний проект (робота))</t>
  </si>
  <si>
    <t>Інвестиції</t>
  </si>
  <si>
    <r>
      <rPr>
        <b/>
        <sz val="12"/>
        <rFont val="Times New Roman"/>
        <family val="1"/>
        <charset val="204"/>
      </rPr>
      <t>Іноземна мова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</si>
  <si>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t>на базі фахової передвищої освіти</t>
  </si>
  <si>
    <r>
      <t xml:space="preserve">Історія України </t>
    </r>
    <r>
      <rPr>
        <sz val="12"/>
        <rFont val="Times New Roman"/>
        <family val="1"/>
        <charset val="204"/>
      </rPr>
      <t>на базі фахової передвищої освіти</t>
    </r>
  </si>
  <si>
    <t>Статистикана базі фахової передвищої освіти</t>
  </si>
  <si>
    <t>Українська мова за професійним спрямуванням на базі фахової передвищої освіти</t>
  </si>
  <si>
    <r>
      <t xml:space="preserve">Гроші та кредит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</si>
  <si>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>Маркетинг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</si>
  <si>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Навчальна практика "Вступ до фаху"
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</si>
  <si>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Виробнича практика 1 (економічна) 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</si>
  <si>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Виробнича практика 2 (аналітична)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</si>
  <si>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</si>
  <si>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</si>
  <si>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r>
      <rPr>
        <b/>
        <sz val="12"/>
        <rFont val="Times New Roman"/>
        <family val="1"/>
        <charset val="204"/>
      </rPr>
      <t>Основи адміністративного права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</si>
  <si>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>Договірне право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</si>
  <si>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Трудове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</si>
  <si>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Конституційне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</si>
  <si>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на базі фахової передвищої освіти</t>
  </si>
  <si>
    <r>
      <t xml:space="preserve">Господарське право  </t>
    </r>
    <r>
      <rPr>
        <sz val="12"/>
        <rFont val="Times New Roman"/>
        <family val="1"/>
        <charset val="204"/>
      </rPr>
      <t>на базі фахової передвищої освіти</t>
    </r>
  </si>
  <si>
    <t xml:space="preserve">Національна та мезоекономіка </t>
  </si>
  <si>
    <t>на базі фахової передвищої освіти (Планування / Логістика)</t>
  </si>
  <si>
    <t>Разом вибіркові компоненти освітньої програми на базі фахової передвищої освіти</t>
  </si>
  <si>
    <t>Загальна кількістьна базі фахової передвищої освіти</t>
  </si>
  <si>
    <t>2да</t>
  </si>
  <si>
    <t>2ад</t>
  </si>
</sst>
</file>

<file path=xl/styles.xml><?xml version="1.0" encoding="utf-8"?>
<styleSheet xmlns="http://schemas.openxmlformats.org/spreadsheetml/2006/main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rgb="FF00B0F0"/>
      <name val="Times New Roman"/>
      <family val="1"/>
      <charset val="204"/>
    </font>
    <font>
      <sz val="13"/>
      <color rgb="FF00B0F0"/>
      <name val="Times New Roman"/>
      <family val="1"/>
      <charset val="204"/>
    </font>
    <font>
      <sz val="13"/>
      <color rgb="FF00B0F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b/>
      <sz val="11"/>
      <color rgb="FF00B0F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7" fillId="0" borderId="0"/>
    <xf numFmtId="164" fontId="55" fillId="0" borderId="0" applyFont="0" applyFill="0" applyBorder="0" applyAlignment="0" applyProtection="0"/>
  </cellStyleXfs>
  <cellXfs count="1834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" xfId="0" applyFont="1" applyFill="1" applyBorder="1"/>
    <xf numFmtId="167" fontId="2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/>
    <xf numFmtId="0" fontId="0" fillId="0" borderId="13" xfId="0" applyFill="1" applyBorder="1"/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6" fontId="2" fillId="3" borderId="1" xfId="2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3" applyNumberFormat="1" applyFont="1" applyFill="1" applyBorder="1" applyAlignment="1" applyProtection="1">
      <alignment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59" xfId="3" applyNumberFormat="1" applyFont="1" applyFill="1" applyBorder="1" applyAlignment="1" applyProtection="1">
      <alignment horizontal="center" vertical="center"/>
    </xf>
    <xf numFmtId="0" fontId="10" fillId="5" borderId="60" xfId="3" applyNumberFormat="1" applyFont="1" applyFill="1" applyBorder="1" applyAlignment="1" applyProtection="1">
      <alignment horizontal="center" vertical="center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0" fontId="10" fillId="5" borderId="57" xfId="3" applyNumberFormat="1" applyFont="1" applyFill="1" applyBorder="1" applyAlignment="1" applyProtection="1">
      <alignment horizontal="center" vertical="center"/>
    </xf>
    <xf numFmtId="0" fontId="10" fillId="5" borderId="70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12" xfId="3" applyNumberFormat="1" applyFont="1" applyFill="1" applyBorder="1" applyAlignment="1" applyProtection="1">
      <alignment horizontal="center" vertical="center"/>
    </xf>
    <xf numFmtId="49" fontId="28" fillId="5" borderId="15" xfId="0" applyNumberFormat="1" applyFont="1" applyFill="1" applyBorder="1" applyAlignment="1" applyProtection="1">
      <alignment horizontal="center" vertical="center"/>
    </xf>
    <xf numFmtId="49" fontId="28" fillId="5" borderId="14" xfId="3" applyNumberFormat="1" applyFont="1" applyFill="1" applyBorder="1" applyAlignment="1">
      <alignment vertical="center" wrapText="1"/>
    </xf>
    <xf numFmtId="0" fontId="28" fillId="5" borderId="18" xfId="3" applyFont="1" applyFill="1" applyBorder="1" applyAlignment="1">
      <alignment horizontal="center" vertical="center" wrapText="1"/>
    </xf>
    <xf numFmtId="49" fontId="28" fillId="5" borderId="19" xfId="3" applyNumberFormat="1" applyFont="1" applyFill="1" applyBorder="1" applyAlignment="1">
      <alignment horizontal="center" vertical="center" wrapText="1"/>
    </xf>
    <xf numFmtId="49" fontId="28" fillId="5" borderId="24" xfId="3" applyNumberFormat="1" applyFont="1" applyFill="1" applyBorder="1" applyAlignment="1">
      <alignment horizontal="center" vertical="center" wrapText="1"/>
    </xf>
    <xf numFmtId="170" fontId="28" fillId="5" borderId="20" xfId="3" applyNumberFormat="1" applyFont="1" applyFill="1" applyBorder="1" applyAlignment="1" applyProtection="1">
      <alignment horizontal="center" vertical="center" wrapText="1"/>
    </xf>
    <xf numFmtId="167" fontId="28" fillId="5" borderId="17" xfId="3" applyNumberFormat="1" applyFont="1" applyFill="1" applyBorder="1" applyAlignment="1" applyProtection="1">
      <alignment horizontal="center" vertical="center"/>
    </xf>
    <xf numFmtId="1" fontId="28" fillId="5" borderId="15" xfId="3" applyNumberFormat="1" applyFont="1" applyFill="1" applyBorder="1" applyAlignment="1" applyProtection="1">
      <alignment horizontal="center" vertical="center"/>
    </xf>
    <xf numFmtId="1" fontId="28" fillId="5" borderId="18" xfId="3" applyNumberFormat="1" applyFont="1" applyFill="1" applyBorder="1" applyAlignment="1" applyProtection="1">
      <alignment horizontal="center" vertical="center"/>
    </xf>
    <xf numFmtId="1" fontId="28" fillId="5" borderId="19" xfId="3" applyNumberFormat="1" applyFont="1" applyFill="1" applyBorder="1" applyAlignment="1" applyProtection="1">
      <alignment horizontal="center" vertical="center"/>
    </xf>
    <xf numFmtId="1" fontId="28" fillId="5" borderId="20" xfId="3" applyNumberFormat="1" applyFont="1" applyFill="1" applyBorder="1" applyAlignment="1" applyProtection="1">
      <alignment horizontal="center" vertical="center"/>
    </xf>
    <xf numFmtId="0" fontId="31" fillId="5" borderId="25" xfId="3" applyFont="1" applyFill="1" applyBorder="1" applyAlignment="1">
      <alignment horizontal="center" vertical="center" wrapText="1"/>
    </xf>
    <xf numFmtId="0" fontId="31" fillId="5" borderId="16" xfId="3" applyFont="1" applyFill="1" applyBorder="1" applyAlignment="1">
      <alignment horizontal="center" vertical="center" wrapText="1"/>
    </xf>
    <xf numFmtId="0" fontId="31" fillId="5" borderId="20" xfId="3" applyFont="1" applyFill="1" applyBorder="1" applyAlignment="1">
      <alignment horizontal="center" vertical="center" wrapText="1"/>
    </xf>
    <xf numFmtId="0" fontId="31" fillId="5" borderId="18" xfId="3" applyFont="1" applyFill="1" applyBorder="1" applyAlignment="1">
      <alignment horizontal="center" vertical="center" wrapText="1"/>
    </xf>
    <xf numFmtId="170" fontId="31" fillId="0" borderId="0" xfId="3" applyNumberFormat="1" applyFont="1" applyFill="1" applyBorder="1" applyAlignment="1" applyProtection="1">
      <alignment vertical="center"/>
    </xf>
    <xf numFmtId="49" fontId="28" fillId="5" borderId="76" xfId="0" applyNumberFormat="1" applyFont="1" applyFill="1" applyBorder="1" applyAlignment="1" applyProtection="1">
      <alignment horizontal="center" vertical="center"/>
    </xf>
    <xf numFmtId="49" fontId="28" fillId="5" borderId="77" xfId="0" applyNumberFormat="1" applyFont="1" applyFill="1" applyBorder="1" applyAlignment="1">
      <alignment vertical="center" wrapText="1"/>
    </xf>
    <xf numFmtId="0" fontId="28" fillId="5" borderId="53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54" xfId="0" applyNumberFormat="1" applyFont="1" applyFill="1" applyBorder="1" applyAlignment="1" applyProtection="1">
      <alignment horizontal="center" vertical="center" wrapText="1"/>
    </xf>
    <xf numFmtId="167" fontId="28" fillId="5" borderId="78" xfId="3" applyNumberFormat="1" applyFont="1" applyFill="1" applyBorder="1" applyAlignment="1" applyProtection="1">
      <alignment horizontal="center" vertical="center"/>
    </xf>
    <xf numFmtId="1" fontId="28" fillId="5" borderId="36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54" xfId="3" applyNumberFormat="1" applyFont="1" applyFill="1" applyBorder="1" applyAlignment="1" applyProtection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2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49" fontId="31" fillId="5" borderId="79" xfId="0" applyNumberFormat="1" applyFont="1" applyFill="1" applyBorder="1" applyAlignment="1" applyProtection="1">
      <alignment horizontal="center" vertical="center"/>
    </xf>
    <xf numFmtId="49" fontId="31" fillId="5" borderId="77" xfId="3" applyNumberFormat="1" applyFont="1" applyFill="1" applyBorder="1" applyAlignment="1">
      <alignment horizontal="left" vertical="center" wrapText="1"/>
    </xf>
    <xf numFmtId="0" fontId="28" fillId="5" borderId="80" xfId="0" applyNumberFormat="1" applyFont="1" applyFill="1" applyBorder="1" applyAlignment="1">
      <alignment horizontal="center" vertical="center" wrapText="1"/>
    </xf>
    <xf numFmtId="49" fontId="3" fillId="5" borderId="80" xfId="0" applyNumberFormat="1" applyFont="1" applyFill="1" applyBorder="1" applyAlignment="1">
      <alignment horizontal="center" vertical="center" wrapText="1"/>
    </xf>
    <xf numFmtId="165" fontId="28" fillId="5" borderId="81" xfId="0" applyNumberFormat="1" applyFont="1" applyFill="1" applyBorder="1" applyAlignment="1" applyProtection="1">
      <alignment horizontal="center" vertical="center" wrapText="1"/>
    </xf>
    <xf numFmtId="167" fontId="10" fillId="5" borderId="82" xfId="0" applyNumberFormat="1" applyFont="1" applyFill="1" applyBorder="1" applyAlignment="1" applyProtection="1">
      <alignment horizontal="center" vertical="center"/>
    </xf>
    <xf numFmtId="0" fontId="10" fillId="5" borderId="83" xfId="0" applyFont="1" applyFill="1" applyBorder="1" applyAlignment="1">
      <alignment horizontal="center" vertical="center" wrapText="1"/>
    </xf>
    <xf numFmtId="0" fontId="10" fillId="5" borderId="53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54" xfId="0" applyNumberFormat="1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0" fontId="31" fillId="5" borderId="42" xfId="3" applyFont="1" applyFill="1" applyBorder="1" applyAlignment="1">
      <alignment horizontal="center" vertical="center" wrapText="1"/>
    </xf>
    <xf numFmtId="0" fontId="31" fillId="5" borderId="54" xfId="3" applyFont="1" applyFill="1" applyBorder="1" applyAlignment="1">
      <alignment horizontal="center" vertical="center" wrapText="1"/>
    </xf>
    <xf numFmtId="0" fontId="31" fillId="5" borderId="53" xfId="3" applyFont="1" applyFill="1" applyBorder="1" applyAlignment="1">
      <alignment horizontal="center" vertical="center" wrapText="1"/>
    </xf>
    <xf numFmtId="0" fontId="10" fillId="5" borderId="53" xfId="3" applyNumberFormat="1" applyFont="1" applyFill="1" applyBorder="1" applyAlignment="1" applyProtection="1">
      <alignment vertical="center"/>
    </xf>
    <xf numFmtId="0" fontId="10" fillId="5" borderId="42" xfId="3" applyNumberFormat="1" applyFont="1" applyFill="1" applyBorder="1" applyAlignment="1" applyProtection="1">
      <alignment vertical="center"/>
    </xf>
    <xf numFmtId="0" fontId="10" fillId="5" borderId="54" xfId="3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80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53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54" xfId="3" applyNumberFormat="1" applyFont="1" applyFill="1" applyBorder="1" applyAlignment="1" applyProtection="1">
      <alignment horizontal="center" vertical="center"/>
    </xf>
    <xf numFmtId="172" fontId="28" fillId="5" borderId="84" xfId="3" applyNumberFormat="1" applyFont="1" applyFill="1" applyBorder="1" applyAlignment="1" applyProtection="1">
      <alignment horizontal="center" vertical="center"/>
    </xf>
    <xf numFmtId="0" fontId="28" fillId="5" borderId="76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54" xfId="3" applyFont="1" applyFill="1" applyBorder="1" applyAlignment="1">
      <alignment horizontal="center" vertical="center" wrapText="1"/>
    </xf>
    <xf numFmtId="170" fontId="31" fillId="5" borderId="54" xfId="3" applyNumberFormat="1" applyFont="1" applyFill="1" applyBorder="1" applyAlignment="1" applyProtection="1">
      <alignment horizontal="center" vertical="center"/>
    </xf>
    <xf numFmtId="49" fontId="28" fillId="5" borderId="77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54" xfId="3" applyNumberFormat="1" applyFont="1" applyFill="1" applyBorder="1" applyAlignment="1" applyProtection="1">
      <alignment horizontal="center" vertical="center"/>
    </xf>
    <xf numFmtId="0" fontId="28" fillId="5" borderId="79" xfId="3" applyFont="1" applyFill="1" applyBorder="1" applyAlignment="1">
      <alignment horizontal="center" vertical="center" wrapText="1"/>
    </xf>
    <xf numFmtId="0" fontId="28" fillId="5" borderId="22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23" xfId="3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12" xfId="3" applyFont="1" applyFill="1" applyBorder="1" applyAlignment="1">
      <alignment horizontal="center" vertical="center" wrapText="1"/>
    </xf>
    <xf numFmtId="167" fontId="34" fillId="0" borderId="70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" fontId="34" fillId="0" borderId="60" xfId="3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 applyProtection="1">
      <alignment horizontal="center" vertical="center"/>
    </xf>
    <xf numFmtId="49" fontId="28" fillId="5" borderId="14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 applyProtection="1">
      <alignment horizontal="center" vertical="center"/>
    </xf>
    <xf numFmtId="166" fontId="28" fillId="0" borderId="17" xfId="0" applyNumberFormat="1" applyFont="1" applyFill="1" applyBorder="1" applyAlignment="1" applyProtection="1">
      <alignment horizontal="center" vertical="center"/>
    </xf>
    <xf numFmtId="0" fontId="28" fillId="5" borderId="15" xfId="3" applyFont="1" applyFill="1" applyBorder="1" applyAlignment="1">
      <alignment horizontal="center" vertical="center" wrapText="1"/>
    </xf>
    <xf numFmtId="1" fontId="28" fillId="0" borderId="19" xfId="0" applyNumberFormat="1" applyFont="1" applyFill="1" applyBorder="1" applyAlignment="1">
      <alignment horizontal="center" vertical="center"/>
    </xf>
    <xf numFmtId="0" fontId="28" fillId="5" borderId="20" xfId="3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20" xfId="3" applyFont="1" applyFill="1" applyBorder="1" applyAlignment="1">
      <alignment horizontal="center" vertical="center" wrapText="1"/>
    </xf>
    <xf numFmtId="0" fontId="10" fillId="0" borderId="18" xfId="3" applyFont="1" applyFill="1" applyBorder="1" applyAlignment="1">
      <alignment horizontal="center" vertical="center" wrapText="1"/>
    </xf>
    <xf numFmtId="0" fontId="10" fillId="0" borderId="16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49" fontId="28" fillId="5" borderId="77" xfId="0" applyNumberFormat="1" applyFont="1" applyFill="1" applyBorder="1" applyAlignment="1" applyProtection="1">
      <alignment horizontal="center" vertical="center"/>
    </xf>
    <xf numFmtId="49" fontId="10" fillId="5" borderId="77" xfId="0" applyNumberFormat="1" applyFont="1" applyFill="1" applyBorder="1" applyAlignment="1" applyProtection="1">
      <alignment horizontal="center" vertical="center"/>
    </xf>
    <xf numFmtId="49" fontId="10" fillId="5" borderId="77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54" xfId="3" applyNumberFormat="1" applyFont="1" applyFill="1" applyBorder="1" applyAlignment="1" applyProtection="1">
      <alignment horizontal="center" vertical="center"/>
    </xf>
    <xf numFmtId="172" fontId="10" fillId="5" borderId="84" xfId="3" applyNumberFormat="1" applyFont="1" applyFill="1" applyBorder="1" applyAlignment="1" applyProtection="1">
      <alignment horizontal="center" vertical="center"/>
    </xf>
    <xf numFmtId="0" fontId="10" fillId="5" borderId="76" xfId="3" applyFont="1" applyFill="1" applyBorder="1" applyAlignment="1">
      <alignment horizontal="center" vertical="center" wrapText="1"/>
    </xf>
    <xf numFmtId="0" fontId="10" fillId="5" borderId="54" xfId="3" applyFont="1" applyFill="1" applyBorder="1" applyAlignment="1">
      <alignment horizontal="center" vertical="center" wrapText="1"/>
    </xf>
    <xf numFmtId="171" fontId="10" fillId="5" borderId="54" xfId="3" applyNumberFormat="1" applyFont="1" applyFill="1" applyBorder="1" applyAlignment="1" applyProtection="1">
      <alignment horizontal="center" vertical="center"/>
    </xf>
    <xf numFmtId="49" fontId="28" fillId="5" borderId="85" xfId="0" applyNumberFormat="1" applyFont="1" applyFill="1" applyBorder="1" applyAlignment="1" applyProtection="1">
      <alignment horizontal="center" vertical="center"/>
    </xf>
    <xf numFmtId="0" fontId="28" fillId="0" borderId="77" xfId="0" applyFont="1" applyBorder="1" applyAlignment="1">
      <alignment horizontal="left" wrapText="1"/>
    </xf>
    <xf numFmtId="170" fontId="28" fillId="5" borderId="53" xfId="3" applyNumberFormat="1" applyFont="1" applyFill="1" applyBorder="1" applyAlignment="1" applyProtection="1">
      <alignment horizontal="center" vertical="center"/>
    </xf>
    <xf numFmtId="172" fontId="28" fillId="5" borderId="86" xfId="3" applyNumberFormat="1" applyFont="1" applyFill="1" applyBorder="1" applyAlignment="1" applyProtection="1">
      <alignment horizontal="center" vertical="center"/>
    </xf>
    <xf numFmtId="0" fontId="10" fillId="5" borderId="42" xfId="3" applyFont="1" applyFill="1" applyBorder="1" applyAlignment="1">
      <alignment horizontal="center" vertical="center" wrapText="1"/>
    </xf>
    <xf numFmtId="0" fontId="28" fillId="0" borderId="77" xfId="0" applyFont="1" applyBorder="1" applyAlignment="1">
      <alignment wrapText="1"/>
    </xf>
    <xf numFmtId="49" fontId="28" fillId="5" borderId="77" xfId="3" applyNumberFormat="1" applyFont="1" applyFill="1" applyBorder="1" applyAlignment="1">
      <alignment vertical="center" wrapText="1"/>
    </xf>
    <xf numFmtId="0" fontId="28" fillId="0" borderId="77" xfId="0" applyFont="1" applyFill="1" applyBorder="1" applyAlignment="1">
      <alignment horizontal="left" wrapText="1"/>
    </xf>
    <xf numFmtId="170" fontId="31" fillId="5" borderId="54" xfId="3" applyNumberFormat="1" applyFont="1" applyFill="1" applyBorder="1" applyAlignment="1" applyProtection="1">
      <alignment vertical="center"/>
    </xf>
    <xf numFmtId="171" fontId="28" fillId="5" borderId="42" xfId="3" applyNumberFormat="1" applyFont="1" applyFill="1" applyBorder="1" applyAlignment="1" applyProtection="1">
      <alignment horizontal="center" vertical="center"/>
    </xf>
    <xf numFmtId="171" fontId="28" fillId="5" borderId="53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171" fontId="28" fillId="5" borderId="54" xfId="3" applyNumberFormat="1" applyFont="1" applyFill="1" applyBorder="1" applyAlignment="1" applyProtection="1">
      <alignment horizontal="center" vertical="center"/>
    </xf>
    <xf numFmtId="49" fontId="31" fillId="0" borderId="77" xfId="0" applyNumberFormat="1" applyFont="1" applyFill="1" applyBorder="1" applyAlignment="1" applyProtection="1">
      <alignment horizontal="center" vertical="center"/>
    </xf>
    <xf numFmtId="0" fontId="10" fillId="0" borderId="77" xfId="0" applyFont="1" applyFill="1" applyBorder="1" applyAlignment="1">
      <alignment horizontal="left" wrapText="1"/>
    </xf>
    <xf numFmtId="1" fontId="28" fillId="0" borderId="53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54" xfId="3" applyNumberFormat="1" applyFont="1" applyFill="1" applyBorder="1" applyAlignment="1">
      <alignment horizontal="center" vertical="center"/>
    </xf>
    <xf numFmtId="172" fontId="10" fillId="5" borderId="86" xfId="3" applyNumberFormat="1" applyFont="1" applyFill="1" applyBorder="1" applyAlignment="1" applyProtection="1">
      <alignment horizontal="center" vertical="center"/>
    </xf>
    <xf numFmtId="0" fontId="10" fillId="0" borderId="53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54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49" fontId="10" fillId="5" borderId="21" xfId="0" applyNumberFormat="1" applyFont="1" applyFill="1" applyBorder="1" applyAlignment="1" applyProtection="1">
      <alignment horizontal="center" vertical="center"/>
    </xf>
    <xf numFmtId="49" fontId="10" fillId="5" borderId="21" xfId="3" applyNumberFormat="1" applyFont="1" applyFill="1" applyBorder="1" applyAlignment="1">
      <alignment vertical="center" wrapText="1"/>
    </xf>
    <xf numFmtId="170" fontId="10" fillId="5" borderId="26" xfId="3" applyNumberFormat="1" applyFont="1" applyFill="1" applyBorder="1" applyAlignment="1" applyProtection="1">
      <alignment horizontal="center" vertical="center"/>
    </xf>
    <xf numFmtId="0" fontId="10" fillId="5" borderId="27" xfId="3" applyFont="1" applyFill="1" applyBorder="1" applyAlignment="1">
      <alignment horizontal="center" vertical="center" wrapText="1"/>
    </xf>
    <xf numFmtId="0" fontId="10" fillId="5" borderId="28" xfId="3" applyFont="1" applyFill="1" applyBorder="1" applyAlignment="1">
      <alignment horizontal="center" vertical="center" wrapText="1"/>
    </xf>
    <xf numFmtId="172" fontId="10" fillId="5" borderId="87" xfId="3" applyNumberFormat="1" applyFont="1" applyFill="1" applyBorder="1" applyAlignment="1" applyProtection="1">
      <alignment horizontal="center" vertical="center"/>
    </xf>
    <xf numFmtId="0" fontId="10" fillId="5" borderId="88" xfId="3" applyFont="1" applyFill="1" applyBorder="1" applyAlignment="1">
      <alignment horizontal="center" vertical="center" wrapText="1"/>
    </xf>
    <xf numFmtId="0" fontId="10" fillId="5" borderId="26" xfId="3" applyFont="1" applyFill="1" applyBorder="1" applyAlignment="1">
      <alignment horizontal="center" vertical="center" wrapText="1"/>
    </xf>
    <xf numFmtId="0" fontId="10" fillId="5" borderId="89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1" fontId="28" fillId="5" borderId="70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28" fillId="5" borderId="14" xfId="0" applyNumberFormat="1" applyFont="1" applyFill="1" applyBorder="1" applyAlignment="1" applyProtection="1">
      <alignment horizontal="left" vertical="center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71" fontId="35" fillId="5" borderId="20" xfId="0" applyNumberFormat="1" applyFont="1" applyFill="1" applyBorder="1" applyAlignment="1" applyProtection="1">
      <alignment horizontal="center" vertical="center"/>
    </xf>
    <xf numFmtId="167" fontId="28" fillId="5" borderId="14" xfId="0" applyNumberFormat="1" applyFont="1" applyFill="1" applyBorder="1" applyAlignment="1" applyProtection="1">
      <alignment horizontal="center" vertical="center"/>
    </xf>
    <xf numFmtId="1" fontId="28" fillId="5" borderId="15" xfId="0" applyNumberFormat="1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167" fontId="28" fillId="5" borderId="90" xfId="3" applyNumberFormat="1" applyFont="1" applyFill="1" applyBorder="1" applyAlignment="1" applyProtection="1">
      <alignment horizontal="center" vertical="center"/>
    </xf>
    <xf numFmtId="1" fontId="28" fillId="5" borderId="91" xfId="3" applyNumberFormat="1" applyFont="1" applyFill="1" applyBorder="1" applyAlignment="1" applyProtection="1">
      <alignment horizontal="center" vertical="center"/>
    </xf>
    <xf numFmtId="1" fontId="28" fillId="5" borderId="92" xfId="3" applyNumberFormat="1" applyFont="1" applyFill="1" applyBorder="1" applyAlignment="1" applyProtection="1">
      <alignment horizontal="center" vertical="center"/>
    </xf>
    <xf numFmtId="167" fontId="28" fillId="5" borderId="93" xfId="3" applyNumberFormat="1" applyFont="1" applyFill="1" applyBorder="1" applyAlignment="1" applyProtection="1">
      <alignment horizontal="center" vertical="center"/>
    </xf>
    <xf numFmtId="167" fontId="28" fillId="5" borderId="91" xfId="3" applyNumberFormat="1" applyFont="1" applyFill="1" applyBorder="1" applyAlignment="1" applyProtection="1">
      <alignment horizontal="center" vertical="center"/>
    </xf>
    <xf numFmtId="49" fontId="28" fillId="5" borderId="79" xfId="0" applyNumberFormat="1" applyFont="1" applyFill="1" applyBorder="1" applyAlignment="1" applyProtection="1">
      <alignment horizontal="center" vertical="center"/>
    </xf>
    <xf numFmtId="0" fontId="28" fillId="5" borderId="85" xfId="0" applyNumberFormat="1" applyFont="1" applyFill="1" applyBorder="1" applyAlignment="1" applyProtection="1">
      <alignment horizontal="left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23" xfId="0" applyNumberFormat="1" applyFont="1" applyFill="1" applyBorder="1" applyAlignment="1" applyProtection="1">
      <alignment horizontal="center" vertical="center"/>
    </xf>
    <xf numFmtId="167" fontId="28" fillId="5" borderId="21" xfId="0" applyNumberFormat="1" applyFont="1" applyFill="1" applyBorder="1" applyAlignment="1" applyProtection="1">
      <alignment horizontal="center" vertical="center"/>
    </xf>
    <xf numFmtId="1" fontId="28" fillId="5" borderId="88" xfId="0" applyNumberFormat="1" applyFont="1" applyFill="1" applyBorder="1" applyAlignment="1" applyProtection="1">
      <alignment horizontal="center" vertical="center"/>
    </xf>
    <xf numFmtId="0" fontId="28" fillId="5" borderId="26" xfId="3" applyFont="1" applyFill="1" applyBorder="1" applyAlignment="1">
      <alignment horizontal="center" vertical="center" wrapText="1"/>
    </xf>
    <xf numFmtId="0" fontId="28" fillId="5" borderId="27" xfId="3" applyFont="1" applyFill="1" applyBorder="1" applyAlignment="1">
      <alignment horizontal="center" vertical="center" wrapText="1"/>
    </xf>
    <xf numFmtId="0" fontId="28" fillId="5" borderId="28" xfId="3" applyFont="1" applyFill="1" applyBorder="1" applyAlignment="1">
      <alignment horizontal="center" vertical="center" wrapText="1"/>
    </xf>
    <xf numFmtId="167" fontId="28" fillId="5" borderId="10" xfId="3" applyNumberFormat="1" applyFont="1" applyFill="1" applyBorder="1" applyAlignment="1" applyProtection="1">
      <alignment horizontal="center" vertical="center"/>
    </xf>
    <xf numFmtId="167" fontId="28" fillId="5" borderId="42" xfId="3" applyNumberFormat="1" applyFont="1" applyFill="1" applyBorder="1" applyAlignment="1" applyProtection="1">
      <alignment horizontal="center" vertical="center"/>
    </xf>
    <xf numFmtId="167" fontId="28" fillId="5" borderId="53" xfId="3" applyNumberFormat="1" applyFont="1" applyFill="1" applyBorder="1" applyAlignment="1" applyProtection="1">
      <alignment horizontal="center" vertical="center"/>
    </xf>
    <xf numFmtId="167" fontId="28" fillId="5" borderId="0" xfId="3" applyNumberFormat="1" applyFont="1" applyFill="1" applyBorder="1" applyAlignment="1" applyProtection="1">
      <alignment horizontal="center" vertical="center"/>
    </xf>
    <xf numFmtId="1" fontId="28" fillId="5" borderId="51" xfId="0" applyNumberFormat="1" applyFont="1" applyFill="1" applyBorder="1" applyAlignment="1" applyProtection="1">
      <alignment horizontal="center" vertical="center"/>
    </xf>
    <xf numFmtId="1" fontId="28" fillId="5" borderId="52" xfId="0" applyNumberFormat="1" applyFont="1" applyFill="1" applyBorder="1" applyAlignment="1" applyProtection="1">
      <alignment horizontal="center" vertical="center"/>
    </xf>
    <xf numFmtId="49" fontId="28" fillId="5" borderId="14" xfId="0" applyNumberFormat="1" applyFont="1" applyFill="1" applyBorder="1" applyAlignment="1" applyProtection="1">
      <alignment horizontal="center" vertical="center"/>
    </xf>
    <xf numFmtId="171" fontId="28" fillId="5" borderId="16" xfId="0" applyNumberFormat="1" applyFont="1" applyFill="1" applyBorder="1" applyAlignment="1" applyProtection="1">
      <alignment horizontal="left" vertical="center" wrapText="1"/>
    </xf>
    <xf numFmtId="171" fontId="10" fillId="5" borderId="18" xfId="0" applyNumberFormat="1" applyFont="1" applyFill="1" applyBorder="1" applyAlignment="1" applyProtection="1">
      <alignment horizontal="center" vertical="center"/>
    </xf>
    <xf numFmtId="171" fontId="10" fillId="5" borderId="19" xfId="0" applyNumberFormat="1" applyFont="1" applyFill="1" applyBorder="1" applyAlignment="1" applyProtection="1">
      <alignment horizontal="center" vertical="center"/>
    </xf>
    <xf numFmtId="171" fontId="10" fillId="5" borderId="24" xfId="0" applyNumberFormat="1" applyFont="1" applyFill="1" applyBorder="1" applyAlignment="1" applyProtection="1">
      <alignment horizontal="center" vertical="center"/>
    </xf>
    <xf numFmtId="167" fontId="28" fillId="5" borderId="15" xfId="0" applyNumberFormat="1" applyFont="1" applyFill="1" applyBorder="1" applyAlignment="1" applyProtection="1">
      <alignment horizontal="center" vertical="center"/>
    </xf>
    <xf numFmtId="171" fontId="28" fillId="5" borderId="15" xfId="0" applyNumberFormat="1" applyFont="1" applyFill="1" applyBorder="1" applyAlignment="1" applyProtection="1">
      <alignment horizontal="center" vertical="center"/>
    </xf>
    <xf numFmtId="0" fontId="28" fillId="5" borderId="18" xfId="0" applyFont="1" applyFill="1" applyBorder="1" applyAlignment="1">
      <alignment horizontal="center" vertical="center" wrapText="1"/>
    </xf>
    <xf numFmtId="0" fontId="28" fillId="5" borderId="19" xfId="0" applyFont="1" applyFill="1" applyBorder="1" applyAlignment="1">
      <alignment horizontal="left" vertical="top" wrapText="1"/>
    </xf>
    <xf numFmtId="0" fontId="28" fillId="5" borderId="25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0" fontId="28" fillId="5" borderId="24" xfId="0" applyFont="1" applyFill="1" applyBorder="1" applyAlignment="1">
      <alignment horizontal="left" vertical="top" wrapText="1"/>
    </xf>
    <xf numFmtId="0" fontId="28" fillId="5" borderId="18" xfId="0" applyFont="1" applyFill="1" applyBorder="1" applyAlignment="1">
      <alignment horizontal="left" vertical="top" wrapText="1"/>
    </xf>
    <xf numFmtId="0" fontId="28" fillId="5" borderId="20" xfId="0" applyFont="1" applyFill="1" applyBorder="1" applyAlignment="1">
      <alignment horizontal="left" vertical="top" wrapText="1"/>
    </xf>
    <xf numFmtId="49" fontId="28" fillId="5" borderId="21" xfId="0" applyNumberFormat="1" applyFont="1" applyFill="1" applyBorder="1" applyAlignment="1" applyProtection="1">
      <alignment horizontal="center" vertical="center"/>
    </xf>
    <xf numFmtId="171" fontId="28" fillId="5" borderId="89" xfId="0" applyNumberFormat="1" applyFont="1" applyFill="1" applyBorder="1" applyAlignment="1" applyProtection="1">
      <alignment horizontal="left" vertical="top" wrapText="1"/>
    </xf>
    <xf numFmtId="171" fontId="10" fillId="5" borderId="26" xfId="0" applyNumberFormat="1" applyFont="1" applyFill="1" applyBorder="1" applyAlignment="1" applyProtection="1">
      <alignment horizontal="center" vertical="center"/>
    </xf>
    <xf numFmtId="171" fontId="10" fillId="5" borderId="27" xfId="0" applyNumberFormat="1" applyFont="1" applyFill="1" applyBorder="1" applyAlignment="1" applyProtection="1">
      <alignment horizontal="center" vertical="center"/>
    </xf>
    <xf numFmtId="171" fontId="10" fillId="5" borderId="29" xfId="0" applyNumberFormat="1" applyFont="1" applyFill="1" applyBorder="1" applyAlignment="1" applyProtection="1">
      <alignment horizontal="center" vertical="center"/>
    </xf>
    <xf numFmtId="167" fontId="28" fillId="5" borderId="88" xfId="0" applyNumberFormat="1" applyFont="1" applyFill="1" applyBorder="1" applyAlignment="1" applyProtection="1">
      <alignment horizontal="center" vertical="center"/>
    </xf>
    <xf numFmtId="171" fontId="28" fillId="5" borderId="88" xfId="0" applyNumberFormat="1" applyFont="1" applyFill="1" applyBorder="1" applyAlignment="1" applyProtection="1">
      <alignment horizontal="center" vertical="center"/>
    </xf>
    <xf numFmtId="0" fontId="28" fillId="5" borderId="26" xfId="0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left" vertical="top" wrapText="1"/>
    </xf>
    <xf numFmtId="171" fontId="28" fillId="5" borderId="28" xfId="3" applyNumberFormat="1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left" vertical="top" wrapText="1"/>
    </xf>
    <xf numFmtId="0" fontId="28" fillId="5" borderId="89" xfId="0" applyFont="1" applyFill="1" applyBorder="1" applyAlignment="1">
      <alignment horizontal="left" vertical="top" wrapText="1"/>
    </xf>
    <xf numFmtId="0" fontId="28" fillId="5" borderId="29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167" fontId="28" fillId="5" borderId="94" xfId="0" applyNumberFormat="1" applyFont="1" applyFill="1" applyBorder="1" applyAlignment="1" applyProtection="1">
      <alignment horizontal="center" vertical="center"/>
    </xf>
    <xf numFmtId="1" fontId="28" fillId="5" borderId="94" xfId="0" applyNumberFormat="1" applyFont="1" applyFill="1" applyBorder="1" applyAlignment="1" applyProtection="1">
      <alignment horizontal="center" vertical="center"/>
    </xf>
    <xf numFmtId="1" fontId="28" fillId="5" borderId="66" xfId="0" applyNumberFormat="1" applyFont="1" applyFill="1" applyBorder="1" applyAlignment="1" applyProtection="1">
      <alignment horizontal="center" vertical="center"/>
    </xf>
    <xf numFmtId="167" fontId="28" fillId="5" borderId="51" xfId="3" applyNumberFormat="1" applyFont="1" applyFill="1" applyBorder="1" applyAlignment="1">
      <alignment horizontal="center" vertical="center" wrapText="1"/>
    </xf>
    <xf numFmtId="1" fontId="28" fillId="5" borderId="51" xfId="3" applyNumberFormat="1" applyFont="1" applyFill="1" applyBorder="1" applyAlignment="1">
      <alignment horizontal="center" vertical="center" wrapText="1"/>
    </xf>
    <xf numFmtId="49" fontId="10" fillId="5" borderId="17" xfId="3" applyNumberFormat="1" applyFont="1" applyFill="1" applyBorder="1" applyAlignment="1">
      <alignment vertical="center" wrapText="1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172" fontId="10" fillId="5" borderId="14" xfId="3" applyNumberFormat="1" applyFont="1" applyFill="1" applyBorder="1" applyAlignment="1" applyProtection="1">
      <alignment horizontal="center" vertical="center"/>
    </xf>
    <xf numFmtId="171" fontId="10" fillId="5" borderId="14" xfId="3" applyNumberFormat="1" applyFont="1" applyFill="1" applyBorder="1" applyAlignment="1" applyProtection="1">
      <alignment horizontal="center" vertical="center"/>
    </xf>
    <xf numFmtId="171" fontId="10" fillId="5" borderId="18" xfId="3" applyNumberFormat="1" applyFont="1" applyFill="1" applyBorder="1" applyAlignment="1" applyProtection="1">
      <alignment horizontal="center" vertical="center"/>
    </xf>
    <xf numFmtId="171" fontId="10" fillId="5" borderId="19" xfId="3" applyNumberFormat="1" applyFont="1" applyFill="1" applyBorder="1" applyAlignment="1" applyProtection="1">
      <alignment horizontal="center" vertical="center"/>
    </xf>
    <xf numFmtId="171" fontId="10" fillId="5" borderId="20" xfId="3" applyNumberFormat="1" applyFont="1" applyFill="1" applyBorder="1" applyAlignment="1" applyProtection="1">
      <alignment horizontal="center" vertical="center"/>
    </xf>
    <xf numFmtId="0" fontId="10" fillId="5" borderId="16" xfId="3" applyNumberFormat="1" applyFont="1" applyFill="1" applyBorder="1" applyAlignment="1" applyProtection="1">
      <alignment horizontal="center" vertical="center"/>
    </xf>
    <xf numFmtId="49" fontId="10" fillId="5" borderId="56" xfId="3" applyNumberFormat="1" applyFont="1" applyFill="1" applyBorder="1" applyAlignment="1">
      <alignment vertical="center" wrapText="1"/>
    </xf>
    <xf numFmtId="0" fontId="10" fillId="5" borderId="67" xfId="3" applyNumberFormat="1" applyFont="1" applyFill="1" applyBorder="1" applyAlignment="1" applyProtection="1">
      <alignment horizontal="center" vertical="center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97" xfId="3" applyNumberFormat="1" applyFont="1" applyFill="1" applyBorder="1" applyAlignment="1" applyProtection="1">
      <alignment horizontal="center" vertical="center"/>
    </xf>
    <xf numFmtId="172" fontId="10" fillId="5" borderId="66" xfId="3" applyNumberFormat="1" applyFont="1" applyFill="1" applyBorder="1" applyAlignment="1" applyProtection="1">
      <alignment horizontal="center" vertical="center"/>
    </xf>
    <xf numFmtId="171" fontId="10" fillId="5" borderId="66" xfId="3" applyNumberFormat="1" applyFont="1" applyFill="1" applyBorder="1" applyAlignment="1" applyProtection="1">
      <alignment horizontal="center" vertical="center"/>
    </xf>
    <xf numFmtId="171" fontId="10" fillId="5" borderId="67" xfId="3" applyNumberFormat="1" applyFont="1" applyFill="1" applyBorder="1" applyAlignment="1" applyProtection="1">
      <alignment horizontal="center" vertical="center"/>
    </xf>
    <xf numFmtId="171" fontId="10" fillId="5" borderId="68" xfId="3" applyNumberFormat="1" applyFont="1" applyFill="1" applyBorder="1" applyAlignment="1" applyProtection="1">
      <alignment horizontal="center" vertical="center"/>
    </xf>
    <xf numFmtId="171" fontId="10" fillId="5" borderId="97" xfId="3" applyNumberFormat="1" applyFont="1" applyFill="1" applyBorder="1" applyAlignment="1" applyProtection="1">
      <alignment horizontal="center" vertical="center"/>
    </xf>
    <xf numFmtId="0" fontId="10" fillId="5" borderId="13" xfId="3" applyNumberFormat="1" applyFont="1" applyFill="1" applyBorder="1" applyAlignment="1" applyProtection="1">
      <alignment horizontal="center" vertical="center"/>
    </xf>
    <xf numFmtId="167" fontId="28" fillId="5" borderId="66" xfId="3" applyNumberFormat="1" applyFont="1" applyFill="1" applyBorder="1" applyAlignment="1">
      <alignment horizontal="center" vertical="center" wrapText="1"/>
    </xf>
    <xf numFmtId="1" fontId="28" fillId="5" borderId="6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2" fontId="10" fillId="0" borderId="98" xfId="3" applyNumberFormat="1" applyFont="1" applyFill="1" applyBorder="1" applyAlignment="1" applyProtection="1">
      <alignment horizontal="center" vertical="center"/>
    </xf>
    <xf numFmtId="0" fontId="10" fillId="0" borderId="99" xfId="3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1" fontId="10" fillId="0" borderId="20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6" xfId="3" applyNumberFormat="1" applyFont="1" applyFill="1" applyBorder="1" applyAlignment="1" applyProtection="1">
      <alignment horizontal="center" vertical="center"/>
    </xf>
    <xf numFmtId="0" fontId="10" fillId="0" borderId="100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101" xfId="3" applyNumberFormat="1" applyFont="1" applyFill="1" applyBorder="1" applyAlignment="1" applyProtection="1">
      <alignment horizontal="center" vertical="center"/>
    </xf>
    <xf numFmtId="49" fontId="10" fillId="0" borderId="77" xfId="3" applyNumberFormat="1" applyFont="1" applyFill="1" applyBorder="1" applyAlignment="1">
      <alignment vertical="center" wrapText="1"/>
    </xf>
    <xf numFmtId="1" fontId="10" fillId="0" borderId="10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2" fontId="10" fillId="0" borderId="77" xfId="3" applyNumberFormat="1" applyFont="1" applyFill="1" applyBorder="1" applyAlignment="1" applyProtection="1">
      <alignment horizontal="center" vertical="center"/>
    </xf>
    <xf numFmtId="171" fontId="10" fillId="0" borderId="76" xfId="3" applyNumberFormat="1" applyFont="1" applyFill="1" applyBorder="1" applyAlignment="1" applyProtection="1">
      <alignment horizontal="center" vertical="center"/>
    </xf>
    <xf numFmtId="171" fontId="10" fillId="0" borderId="53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171" fontId="10" fillId="0" borderId="54" xfId="3" applyNumberFormat="1" applyFont="1" applyFill="1" applyBorder="1" applyAlignment="1" applyProtection="1">
      <alignment horizontal="center" vertical="center"/>
    </xf>
    <xf numFmtId="0" fontId="10" fillId="0" borderId="10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0" fontId="10" fillId="0" borderId="54" xfId="3" applyNumberFormat="1" applyFont="1" applyFill="1" applyBorder="1" applyAlignment="1" applyProtection="1">
      <alignment horizontal="center" vertical="center"/>
    </xf>
    <xf numFmtId="0" fontId="10" fillId="0" borderId="53" xfId="3" applyNumberFormat="1" applyFont="1" applyFill="1" applyBorder="1" applyAlignment="1" applyProtection="1">
      <alignment horizontal="center" vertical="center"/>
    </xf>
    <xf numFmtId="0" fontId="10" fillId="0" borderId="84" xfId="3" applyNumberFormat="1" applyFont="1" applyFill="1" applyBorder="1" applyAlignment="1" applyProtection="1">
      <alignment horizontal="center" vertical="center"/>
    </xf>
    <xf numFmtId="1" fontId="10" fillId="0" borderId="76" xfId="3" applyNumberFormat="1" applyFont="1" applyFill="1" applyBorder="1" applyAlignment="1">
      <alignment horizontal="center" vertical="center"/>
    </xf>
    <xf numFmtId="1" fontId="10" fillId="0" borderId="53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54" xfId="3" applyNumberFormat="1" applyFont="1" applyFill="1" applyBorder="1" applyAlignment="1">
      <alignment horizontal="center" vertical="center" wrapText="1"/>
    </xf>
    <xf numFmtId="0" fontId="10" fillId="0" borderId="84" xfId="3" applyNumberFormat="1" applyFont="1" applyFill="1" applyBorder="1" applyAlignment="1">
      <alignment horizontal="center" vertical="center" wrapText="1"/>
    </xf>
    <xf numFmtId="0" fontId="10" fillId="0" borderId="77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54" xfId="3" applyFont="1" applyFill="1" applyBorder="1" applyAlignment="1">
      <alignment horizontal="center" vertical="center" wrapText="1"/>
    </xf>
    <xf numFmtId="0" fontId="10" fillId="0" borderId="76" xfId="3" applyNumberFormat="1" applyFont="1" applyFill="1" applyBorder="1" applyAlignment="1" applyProtection="1">
      <alignment horizontal="center" vertical="center"/>
    </xf>
    <xf numFmtId="1" fontId="10" fillId="0" borderId="54" xfId="3" applyNumberFormat="1" applyFont="1" applyFill="1" applyBorder="1" applyAlignment="1" applyProtection="1">
      <alignment horizontal="center" vertical="center"/>
    </xf>
    <xf numFmtId="0" fontId="10" fillId="0" borderId="77" xfId="0" applyFont="1" applyBorder="1"/>
    <xf numFmtId="0" fontId="10" fillId="0" borderId="76" xfId="3" applyFont="1" applyFill="1" applyBorder="1" applyAlignment="1">
      <alignment horizontal="center" vertical="center" wrapText="1"/>
    </xf>
    <xf numFmtId="172" fontId="10" fillId="0" borderId="76" xfId="3" applyNumberFormat="1" applyFont="1" applyFill="1" applyBorder="1" applyAlignment="1" applyProtection="1">
      <alignment horizontal="center" vertical="center"/>
    </xf>
    <xf numFmtId="172" fontId="10" fillId="0" borderId="53" xfId="3" applyNumberFormat="1" applyFont="1" applyFill="1" applyBorder="1" applyAlignment="1" applyProtection="1">
      <alignment horizontal="center" vertical="center"/>
    </xf>
    <xf numFmtId="172" fontId="10" fillId="0" borderId="1" xfId="3" applyNumberFormat="1" applyFont="1" applyFill="1" applyBorder="1" applyAlignment="1" applyProtection="1">
      <alignment horizontal="center" vertical="center"/>
    </xf>
    <xf numFmtId="0" fontId="10" fillId="0" borderId="21" xfId="0" applyFont="1" applyBorder="1" applyAlignment="1">
      <alignment horizontal="left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87" xfId="3" applyNumberFormat="1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 applyProtection="1">
      <alignment horizontal="center" vertical="center"/>
    </xf>
    <xf numFmtId="1" fontId="28" fillId="5" borderId="70" xfId="3" applyNumberFormat="1" applyFont="1" applyFill="1" applyBorder="1" applyAlignment="1" applyProtection="1">
      <alignment horizontal="center" vertical="center"/>
    </xf>
    <xf numFmtId="167" fontId="36" fillId="2" borderId="66" xfId="3" applyNumberFormat="1" applyFont="1" applyFill="1" applyBorder="1" applyAlignment="1" applyProtection="1">
      <alignment horizontal="center" vertical="center"/>
    </xf>
    <xf numFmtId="0" fontId="28" fillId="5" borderId="56" xfId="0" applyFont="1" applyFill="1" applyBorder="1" applyAlignment="1">
      <alignment horizontal="center" vertical="center" wrapText="1"/>
    </xf>
    <xf numFmtId="1" fontId="28" fillId="5" borderId="102" xfId="3" applyNumberFormat="1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28" fillId="5" borderId="56" xfId="0" applyFont="1" applyFill="1" applyBorder="1" applyAlignment="1">
      <alignment horizontal="center" vertical="center"/>
    </xf>
    <xf numFmtId="173" fontId="10" fillId="0" borderId="0" xfId="3" applyNumberFormat="1" applyFont="1" applyFill="1" applyBorder="1" applyAlignment="1" applyProtection="1">
      <alignment vertical="center"/>
    </xf>
    <xf numFmtId="170" fontId="10" fillId="5" borderId="0" xfId="3" applyNumberFormat="1" applyFont="1" applyFill="1" applyBorder="1" applyAlignment="1" applyProtection="1">
      <alignment horizontal="right" vertical="center"/>
    </xf>
    <xf numFmtId="167" fontId="10" fillId="5" borderId="0" xfId="3" applyNumberFormat="1" applyFont="1" applyFill="1" applyBorder="1" applyAlignment="1" applyProtection="1">
      <alignment horizontal="center" vertical="center"/>
    </xf>
    <xf numFmtId="172" fontId="10" fillId="5" borderId="0" xfId="3" applyNumberFormat="1" applyFont="1" applyFill="1" applyBorder="1" applyAlignment="1" applyProtection="1">
      <alignment horizontal="center" vertical="center"/>
    </xf>
    <xf numFmtId="170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70" fontId="32" fillId="5" borderId="0" xfId="3" applyNumberFormat="1" applyFont="1" applyFill="1" applyBorder="1" applyAlignment="1" applyProtection="1">
      <alignment vertical="center"/>
    </xf>
    <xf numFmtId="170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170" fontId="32" fillId="6" borderId="0" xfId="3" applyNumberFormat="1" applyFont="1" applyFill="1" applyBorder="1" applyAlignment="1" applyProtection="1">
      <alignment vertical="center"/>
    </xf>
    <xf numFmtId="0" fontId="41" fillId="0" borderId="1" xfId="0" applyFont="1" applyFill="1" applyBorder="1" applyAlignment="1">
      <alignment horizontal="left" wrapText="1"/>
    </xf>
    <xf numFmtId="170" fontId="40" fillId="0" borderId="0" xfId="3" applyNumberFormat="1" applyFont="1" applyFill="1" applyBorder="1" applyAlignment="1" applyProtection="1">
      <alignment vertical="center"/>
    </xf>
    <xf numFmtId="0" fontId="39" fillId="0" borderId="1" xfId="0" applyFont="1" applyFill="1" applyBorder="1" applyAlignment="1">
      <alignment horizontal="left" wrapText="1"/>
    </xf>
    <xf numFmtId="0" fontId="41" fillId="0" borderId="1" xfId="0" applyFont="1" applyFill="1" applyBorder="1" applyAlignment="1">
      <alignment horizontal="center"/>
    </xf>
    <xf numFmtId="167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/>
    <xf numFmtId="0" fontId="42" fillId="0" borderId="0" xfId="0" applyFont="1" applyFill="1"/>
    <xf numFmtId="0" fontId="42" fillId="0" borderId="1" xfId="0" applyFont="1" applyFill="1" applyBorder="1"/>
    <xf numFmtId="167" fontId="42" fillId="0" borderId="1" xfId="0" applyNumberFormat="1" applyFont="1" applyFill="1" applyBorder="1"/>
    <xf numFmtId="0" fontId="41" fillId="3" borderId="1" xfId="0" applyFont="1" applyFill="1" applyBorder="1" applyAlignment="1">
      <alignment horizontal="center"/>
    </xf>
    <xf numFmtId="167" fontId="41" fillId="3" borderId="1" xfId="0" applyNumberFormat="1" applyFont="1" applyFill="1" applyBorder="1" applyAlignment="1">
      <alignment horizontal="center" vertical="center"/>
    </xf>
    <xf numFmtId="49" fontId="28" fillId="0" borderId="98" xfId="0" applyNumberFormat="1" applyFont="1" applyFill="1" applyBorder="1" applyAlignment="1" applyProtection="1">
      <alignment horizontal="center" vertical="center"/>
    </xf>
    <xf numFmtId="49" fontId="28" fillId="0" borderId="101" xfId="0" applyNumberFormat="1" applyFont="1" applyFill="1" applyBorder="1" applyAlignment="1">
      <alignment horizontal="center" vertical="center"/>
    </xf>
    <xf numFmtId="49" fontId="28" fillId="0" borderId="34" xfId="0" applyNumberFormat="1" applyFont="1" applyFill="1" applyBorder="1" applyAlignment="1">
      <alignment horizontal="center" vertical="center"/>
    </xf>
    <xf numFmtId="0" fontId="28" fillId="0" borderId="100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>
      <alignment horizontal="center" vertical="center"/>
    </xf>
    <xf numFmtId="0" fontId="10" fillId="0" borderId="101" xfId="0" applyNumberFormat="1" applyFont="1" applyFill="1" applyBorder="1" applyAlignment="1">
      <alignment horizontal="center" vertical="center" wrapText="1"/>
    </xf>
    <xf numFmtId="0" fontId="10" fillId="0" borderId="100" xfId="3" applyFont="1" applyFill="1" applyBorder="1" applyAlignment="1">
      <alignment horizontal="center" vertical="center" wrapText="1"/>
    </xf>
    <xf numFmtId="0" fontId="10" fillId="0" borderId="101" xfId="3" applyFont="1" applyFill="1" applyBorder="1" applyAlignment="1">
      <alignment horizontal="center" vertical="center" wrapText="1"/>
    </xf>
    <xf numFmtId="0" fontId="10" fillId="0" borderId="36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67" fontId="2" fillId="6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wrapText="1"/>
    </xf>
    <xf numFmtId="0" fontId="28" fillId="0" borderId="36" xfId="3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170" fontId="32" fillId="0" borderId="1" xfId="3" applyNumberFormat="1" applyFont="1" applyFill="1" applyBorder="1" applyAlignment="1" applyProtection="1">
      <alignment vertical="center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0" borderId="76" xfId="3" applyNumberFormat="1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11" xfId="3" applyNumberFormat="1" applyFont="1" applyFill="1" applyBorder="1" applyAlignment="1">
      <alignment horizontal="center" vertical="center"/>
    </xf>
    <xf numFmtId="49" fontId="10" fillId="0" borderId="11" xfId="3" applyNumberFormat="1" applyFont="1" applyFill="1" applyBorder="1" applyAlignment="1">
      <alignment horizontal="center" vertical="center"/>
    </xf>
    <xf numFmtId="172" fontId="10" fillId="0" borderId="85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9" xfId="3" applyNumberFormat="1" applyFont="1" applyFill="1" applyBorder="1" applyAlignment="1">
      <alignment horizontal="center" vertical="center" wrapText="1"/>
    </xf>
    <xf numFmtId="0" fontId="10" fillId="0" borderId="23" xfId="3" applyNumberFormat="1" applyFont="1" applyFill="1" applyBorder="1" applyAlignment="1">
      <alignment horizontal="center" vertical="center" wrapText="1"/>
    </xf>
    <xf numFmtId="0" fontId="10" fillId="0" borderId="22" xfId="3" applyNumberFormat="1" applyFont="1" applyFill="1" applyBorder="1" applyAlignment="1">
      <alignment horizontal="center" vertical="center" wrapText="1"/>
    </xf>
    <xf numFmtId="0" fontId="32" fillId="6" borderId="0" xfId="3" applyNumberFormat="1" applyFont="1" applyFill="1" applyBorder="1" applyAlignment="1" applyProtection="1">
      <alignment vertical="center"/>
    </xf>
    <xf numFmtId="49" fontId="28" fillId="0" borderId="1" xfId="3" applyNumberFormat="1" applyFont="1" applyFill="1" applyBorder="1" applyAlignment="1">
      <alignment horizontal="center" vertical="center" wrapText="1"/>
    </xf>
    <xf numFmtId="167" fontId="44" fillId="0" borderId="0" xfId="0" applyNumberFormat="1" applyFont="1" applyFill="1"/>
    <xf numFmtId="166" fontId="44" fillId="0" borderId="0" xfId="0" applyNumberFormat="1" applyFont="1" applyFill="1"/>
    <xf numFmtId="0" fontId="44" fillId="0" borderId="0" xfId="0" applyFont="1" applyFill="1"/>
    <xf numFmtId="0" fontId="41" fillId="7" borderId="0" xfId="0" applyFont="1" applyFill="1" applyAlignment="1">
      <alignment vertical="center"/>
    </xf>
    <xf numFmtId="0" fontId="41" fillId="7" borderId="7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vertical="center"/>
    </xf>
    <xf numFmtId="0" fontId="43" fillId="0" borderId="1" xfId="0" applyFont="1" applyFill="1" applyBorder="1"/>
    <xf numFmtId="0" fontId="44" fillId="0" borderId="1" xfId="0" applyFont="1" applyFill="1" applyBorder="1"/>
    <xf numFmtId="166" fontId="31" fillId="0" borderId="0" xfId="3" applyNumberFormat="1" applyFont="1" applyFill="1" applyBorder="1" applyAlignment="1" applyProtection="1">
      <alignment vertical="center"/>
    </xf>
    <xf numFmtId="166" fontId="0" fillId="0" borderId="0" xfId="0" applyNumberFormat="1" applyFill="1"/>
    <xf numFmtId="0" fontId="41" fillId="6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 wrapText="1"/>
    </xf>
    <xf numFmtId="167" fontId="2" fillId="11" borderId="1" xfId="0" applyNumberFormat="1" applyFont="1" applyFill="1" applyBorder="1" applyAlignment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wrapText="1"/>
    </xf>
    <xf numFmtId="0" fontId="31" fillId="0" borderId="10" xfId="3" applyFont="1" applyFill="1" applyBorder="1" applyAlignment="1">
      <alignment horizontal="center" vertical="center" wrapText="1"/>
    </xf>
    <xf numFmtId="0" fontId="31" fillId="0" borderId="42" xfId="3" applyFont="1" applyFill="1" applyBorder="1" applyAlignment="1">
      <alignment horizontal="center" vertical="center" wrapText="1"/>
    </xf>
    <xf numFmtId="0" fontId="31" fillId="0" borderId="54" xfId="3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0" fontId="10" fillId="0" borderId="12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70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0" fontId="28" fillId="0" borderId="53" xfId="3" applyFont="1" applyFill="1" applyBorder="1" applyAlignment="1">
      <alignment horizontal="center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0" fontId="28" fillId="0" borderId="76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center" vertical="center" wrapText="1"/>
    </xf>
    <xf numFmtId="0" fontId="28" fillId="0" borderId="23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0" fillId="0" borderId="53" xfId="3" applyFont="1" applyFill="1" applyBorder="1" applyAlignment="1">
      <alignment horizontal="center" vertical="center" wrapText="1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70" fontId="31" fillId="0" borderId="23" xfId="3" applyNumberFormat="1" applyFont="1" applyFill="1" applyBorder="1" applyAlignment="1" applyProtection="1">
      <alignment horizontal="center" vertical="center"/>
    </xf>
    <xf numFmtId="0" fontId="31" fillId="0" borderId="22" xfId="3" applyFont="1" applyFill="1" applyBorder="1" applyAlignment="1">
      <alignment horizontal="center" vertical="center" wrapText="1"/>
    </xf>
    <xf numFmtId="0" fontId="31" fillId="0" borderId="23" xfId="3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8" fillId="0" borderId="54" xfId="3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0" fontId="28" fillId="0" borderId="101" xfId="3" applyFont="1" applyFill="1" applyBorder="1" applyAlignment="1">
      <alignment horizontal="center" vertical="center" wrapText="1"/>
    </xf>
    <xf numFmtId="49" fontId="28" fillId="0" borderId="6" xfId="3" applyNumberFormat="1" applyFont="1" applyFill="1" applyBorder="1" applyAlignment="1">
      <alignment horizontal="center" vertical="center" wrapText="1"/>
    </xf>
    <xf numFmtId="49" fontId="28" fillId="0" borderId="34" xfId="3" applyNumberFormat="1" applyFont="1" applyFill="1" applyBorder="1" applyAlignment="1">
      <alignment horizontal="center" vertical="center" wrapText="1"/>
    </xf>
    <xf numFmtId="1" fontId="28" fillId="0" borderId="6" xfId="3" applyNumberFormat="1" applyFont="1" applyFill="1" applyBorder="1" applyAlignment="1" applyProtection="1">
      <alignment horizontal="center" vertical="center"/>
    </xf>
    <xf numFmtId="1" fontId="28" fillId="0" borderId="54" xfId="3" applyNumberFormat="1" applyFont="1" applyFill="1" applyBorder="1" applyAlignment="1" applyProtection="1">
      <alignment horizontal="center" vertical="center"/>
    </xf>
    <xf numFmtId="0" fontId="10" fillId="0" borderId="6" xfId="3" applyFont="1" applyFill="1" applyBorder="1" applyAlignment="1">
      <alignment horizontal="center" vertical="center" wrapText="1"/>
    </xf>
    <xf numFmtId="171" fontId="28" fillId="0" borderId="1" xfId="3" applyNumberFormat="1" applyFont="1" applyFill="1" applyBorder="1" applyAlignment="1" applyProtection="1">
      <alignment horizontal="center" vertical="center"/>
    </xf>
    <xf numFmtId="1" fontId="28" fillId="0" borderId="101" xfId="3" applyNumberFormat="1" applyFont="1" applyFill="1" applyBorder="1" applyAlignment="1" applyProtection="1">
      <alignment horizontal="center" vertical="center"/>
    </xf>
    <xf numFmtId="1" fontId="28" fillId="0" borderId="100" xfId="3" applyNumberFormat="1" applyFont="1" applyFill="1" applyBorder="1" applyAlignment="1" applyProtection="1">
      <alignment horizontal="center" vertical="center"/>
    </xf>
    <xf numFmtId="49" fontId="28" fillId="0" borderId="77" xfId="0" applyNumberFormat="1" applyFont="1" applyFill="1" applyBorder="1" applyAlignment="1" applyProtection="1">
      <alignment horizontal="center" vertical="center"/>
    </xf>
    <xf numFmtId="171" fontId="33" fillId="0" borderId="54" xfId="3" applyNumberFormat="1" applyFont="1" applyFill="1" applyBorder="1" applyAlignment="1" applyProtection="1">
      <alignment horizontal="center" vertical="center"/>
    </xf>
    <xf numFmtId="0" fontId="31" fillId="0" borderId="53" xfId="3" applyFont="1" applyFill="1" applyBorder="1" applyAlignment="1">
      <alignment horizontal="center" vertical="center" wrapText="1"/>
    </xf>
    <xf numFmtId="170" fontId="31" fillId="0" borderId="54" xfId="3" applyNumberFormat="1" applyFont="1" applyFill="1" applyBorder="1" applyAlignment="1" applyProtection="1">
      <alignment vertical="center"/>
    </xf>
    <xf numFmtId="170" fontId="31" fillId="0" borderId="54" xfId="3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99" xfId="3" applyFont="1" applyFill="1" applyBorder="1" applyAlignment="1">
      <alignment horizontal="center" vertical="center" wrapText="1"/>
    </xf>
    <xf numFmtId="0" fontId="28" fillId="0" borderId="100" xfId="3" applyFont="1" applyFill="1" applyBorder="1" applyAlignment="1">
      <alignment horizontal="center" vertical="center" wrapText="1"/>
    </xf>
    <xf numFmtId="170" fontId="10" fillId="0" borderId="22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23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170" fontId="28" fillId="0" borderId="53" xfId="3" applyNumberFormat="1" applyFont="1" applyFill="1" applyBorder="1" applyAlignment="1" applyProtection="1">
      <alignment horizontal="center" vertical="center"/>
    </xf>
    <xf numFmtId="167" fontId="10" fillId="0" borderId="42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 applyProtection="1">
      <alignment horizontal="center" vertical="center"/>
    </xf>
    <xf numFmtId="170" fontId="10" fillId="0" borderId="54" xfId="3" applyNumberFormat="1" applyFont="1" applyFill="1" applyBorder="1" applyAlignment="1" applyProtection="1">
      <alignment horizontal="center" vertical="center"/>
    </xf>
    <xf numFmtId="167" fontId="10" fillId="0" borderId="54" xfId="3" applyNumberFormat="1" applyFont="1" applyFill="1" applyBorder="1" applyAlignment="1">
      <alignment horizontal="center" vertical="center" wrapText="1"/>
    </xf>
    <xf numFmtId="171" fontId="28" fillId="0" borderId="53" xfId="3" applyNumberFormat="1" applyFont="1" applyFill="1" applyBorder="1" applyAlignment="1" applyProtection="1">
      <alignment horizontal="center" vertical="center"/>
    </xf>
    <xf numFmtId="171" fontId="28" fillId="0" borderId="54" xfId="3" applyNumberFormat="1" applyFont="1" applyFill="1" applyBorder="1" applyAlignment="1" applyProtection="1">
      <alignment horizontal="center" vertical="center"/>
    </xf>
    <xf numFmtId="1" fontId="28" fillId="0" borderId="66" xfId="3" applyNumberFormat="1" applyFont="1" applyFill="1" applyBorder="1" applyAlignment="1">
      <alignment horizontal="center" vertical="center" wrapText="1"/>
    </xf>
    <xf numFmtId="167" fontId="28" fillId="0" borderId="41" xfId="0" applyNumberFormat="1" applyFont="1" applyFill="1" applyBorder="1" applyAlignment="1" applyProtection="1">
      <alignment horizontal="center" vertical="center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31" xfId="3" applyNumberFormat="1" applyFont="1" applyFill="1" applyBorder="1" applyAlignment="1" applyProtection="1">
      <alignment horizontal="center" vertical="center"/>
    </xf>
    <xf numFmtId="1" fontId="28" fillId="0" borderId="23" xfId="3" applyNumberFormat="1" applyFont="1" applyFill="1" applyBorder="1" applyAlignment="1" applyProtection="1">
      <alignment horizontal="center" vertical="center"/>
    </xf>
    <xf numFmtId="167" fontId="28" fillId="0" borderId="22" xfId="3" applyNumberFormat="1" applyFont="1" applyFill="1" applyBorder="1" applyAlignment="1" applyProtection="1">
      <alignment horizontal="center" vertical="center"/>
    </xf>
    <xf numFmtId="1" fontId="28" fillId="0" borderId="52" xfId="0" applyNumberFormat="1" applyFont="1" applyFill="1" applyBorder="1" applyAlignment="1" applyProtection="1">
      <alignment horizontal="center" vertical="center"/>
    </xf>
    <xf numFmtId="171" fontId="28" fillId="0" borderId="16" xfId="0" applyNumberFormat="1" applyFont="1" applyFill="1" applyBorder="1" applyAlignment="1" applyProtection="1">
      <alignment horizontal="left" vertical="center" wrapText="1"/>
    </xf>
    <xf numFmtId="171" fontId="10" fillId="0" borderId="18" xfId="0" applyNumberFormat="1" applyFont="1" applyFill="1" applyBorder="1" applyAlignment="1" applyProtection="1">
      <alignment horizontal="center" vertical="center"/>
    </xf>
    <xf numFmtId="171" fontId="10" fillId="0" borderId="19" xfId="0" applyNumberFormat="1" applyFont="1" applyFill="1" applyBorder="1" applyAlignment="1" applyProtection="1">
      <alignment horizontal="center" vertical="center"/>
    </xf>
    <xf numFmtId="171" fontId="10" fillId="0" borderId="24" xfId="0" applyNumberFormat="1" applyFont="1" applyFill="1" applyBorder="1" applyAlignment="1" applyProtection="1">
      <alignment horizontal="center" vertical="center"/>
    </xf>
    <xf numFmtId="167" fontId="28" fillId="0" borderId="15" xfId="0" applyNumberFormat="1" applyFont="1" applyFill="1" applyBorder="1" applyAlignment="1" applyProtection="1">
      <alignment horizontal="center" vertical="center"/>
    </xf>
    <xf numFmtId="0" fontId="28" fillId="0" borderId="19" xfId="0" applyFont="1" applyFill="1" applyBorder="1" applyAlignment="1">
      <alignment horizontal="left" vertical="top" wrapText="1"/>
    </xf>
    <xf numFmtId="0" fontId="28" fillId="0" borderId="20" xfId="3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18" xfId="0" applyFont="1" applyFill="1" applyBorder="1" applyAlignment="1">
      <alignment horizontal="left" vertical="top" wrapText="1"/>
    </xf>
    <xf numFmtId="0" fontId="28" fillId="0" borderId="20" xfId="0" applyFont="1" applyFill="1" applyBorder="1" applyAlignment="1">
      <alignment horizontal="left" vertical="top" wrapText="1"/>
    </xf>
    <xf numFmtId="171" fontId="28" fillId="0" borderId="89" xfId="0" applyNumberFormat="1" applyFont="1" applyFill="1" applyBorder="1" applyAlignment="1" applyProtection="1">
      <alignment horizontal="left" vertical="top" wrapText="1"/>
    </xf>
    <xf numFmtId="171" fontId="10" fillId="0" borderId="26" xfId="0" applyNumberFormat="1" applyFont="1" applyFill="1" applyBorder="1" applyAlignment="1" applyProtection="1">
      <alignment horizontal="center" vertical="center"/>
    </xf>
    <xf numFmtId="171" fontId="10" fillId="0" borderId="27" xfId="0" applyNumberFormat="1" applyFont="1" applyFill="1" applyBorder="1" applyAlignment="1" applyProtection="1">
      <alignment horizontal="center" vertical="center"/>
    </xf>
    <xf numFmtId="171" fontId="10" fillId="0" borderId="29" xfId="0" applyNumberFormat="1" applyFont="1" applyFill="1" applyBorder="1" applyAlignment="1" applyProtection="1">
      <alignment horizontal="center" vertical="center"/>
    </xf>
    <xf numFmtId="167" fontId="28" fillId="0" borderId="88" xfId="0" applyNumberFormat="1" applyFont="1" applyFill="1" applyBorder="1" applyAlignment="1" applyProtection="1">
      <alignment horizontal="center" vertical="center"/>
    </xf>
    <xf numFmtId="0" fontId="28" fillId="0" borderId="27" xfId="0" applyFont="1" applyFill="1" applyBorder="1" applyAlignment="1">
      <alignment horizontal="left" vertical="top" wrapText="1"/>
    </xf>
    <xf numFmtId="0" fontId="28" fillId="0" borderId="30" xfId="0" applyFont="1" applyFill="1" applyBorder="1" applyAlignment="1">
      <alignment horizontal="left" vertical="top" wrapText="1"/>
    </xf>
    <xf numFmtId="0" fontId="28" fillId="0" borderId="89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1" fontId="28" fillId="0" borderId="103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67" fontId="28" fillId="0" borderId="52" xfId="3" applyNumberFormat="1" applyFont="1" applyFill="1" applyBorder="1" applyAlignment="1">
      <alignment horizontal="center" vertical="center" wrapText="1"/>
    </xf>
    <xf numFmtId="1" fontId="28" fillId="0" borderId="52" xfId="3" applyNumberFormat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58" xfId="3" applyNumberFormat="1" applyFont="1" applyFill="1" applyBorder="1" applyAlignment="1" applyProtection="1">
      <alignment horizontal="center" vertical="center"/>
    </xf>
    <xf numFmtId="167" fontId="28" fillId="0" borderId="66" xfId="3" applyNumberFormat="1" applyFont="1" applyFill="1" applyBorder="1" applyAlignment="1" applyProtection="1">
      <alignment horizontal="center" vertical="center"/>
    </xf>
    <xf numFmtId="1" fontId="28" fillId="0" borderId="66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>
      <alignment horizontal="center" vertical="center" wrapText="1"/>
    </xf>
    <xf numFmtId="170" fontId="10" fillId="0" borderId="0" xfId="3" applyNumberFormat="1" applyFont="1" applyFill="1" applyBorder="1" applyAlignment="1" applyProtection="1">
      <alignment horizontal="right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0" fontId="31" fillId="0" borderId="0" xfId="3" applyNumberFormat="1" applyFont="1" applyFill="1" applyBorder="1" applyAlignment="1" applyProtection="1">
      <alignment horizontal="center" vertical="center"/>
    </xf>
    <xf numFmtId="170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0" borderId="77" xfId="3" applyNumberFormat="1" applyFont="1" applyFill="1" applyBorder="1" applyAlignment="1">
      <alignment horizontal="left" vertical="center" wrapText="1"/>
    </xf>
    <xf numFmtId="49" fontId="10" fillId="0" borderId="77" xfId="0" applyNumberFormat="1" applyFont="1" applyFill="1" applyBorder="1" applyAlignment="1">
      <alignment vertical="center" wrapText="1"/>
    </xf>
    <xf numFmtId="49" fontId="10" fillId="0" borderId="85" xfId="3" applyNumberFormat="1" applyFont="1" applyFill="1" applyBorder="1" applyAlignment="1">
      <alignment horizontal="left" vertical="center" wrapText="1"/>
    </xf>
    <xf numFmtId="49" fontId="10" fillId="0" borderId="77" xfId="3" applyNumberFormat="1" applyFont="1" applyFill="1" applyBorder="1" applyAlignment="1">
      <alignment horizontal="left" vertical="center" wrapText="1"/>
    </xf>
    <xf numFmtId="0" fontId="10" fillId="0" borderId="85" xfId="0" applyFont="1" applyFill="1" applyBorder="1" applyAlignment="1">
      <alignment horizontal="left" wrapText="1"/>
    </xf>
    <xf numFmtId="0" fontId="46" fillId="0" borderId="0" xfId="4" applyFont="1" applyFill="1" applyBorder="1"/>
    <xf numFmtId="0" fontId="47" fillId="0" borderId="0" xfId="4" applyFont="1" applyFill="1" applyBorder="1" applyAlignment="1">
      <alignment horizontal="center" vertical="center" wrapText="1" shrinkToFit="1"/>
    </xf>
    <xf numFmtId="0" fontId="48" fillId="0" borderId="0" xfId="4" applyFont="1" applyFill="1" applyBorder="1" applyAlignment="1">
      <alignment horizontal="center" vertical="center" wrapText="1" shrinkToFit="1"/>
    </xf>
    <xf numFmtId="49" fontId="13" fillId="0" borderId="0" xfId="4" applyNumberFormat="1" applyFont="1" applyFill="1" applyBorder="1" applyAlignment="1">
      <alignment horizontal="center"/>
    </xf>
    <xf numFmtId="49" fontId="45" fillId="0" borderId="0" xfId="4" applyNumberFormat="1" applyFont="1" applyFill="1" applyBorder="1" applyAlignment="1">
      <alignment horizontal="center"/>
    </xf>
    <xf numFmtId="0" fontId="50" fillId="6" borderId="0" xfId="4" applyNumberFormat="1" applyFont="1" applyFill="1" applyBorder="1"/>
    <xf numFmtId="0" fontId="50" fillId="6" borderId="0" xfId="4" applyNumberFormat="1" applyFont="1" applyFill="1" applyBorder="1" applyAlignment="1">
      <alignment horizontal="center"/>
    </xf>
    <xf numFmtId="0" fontId="50" fillId="6" borderId="0" xfId="4" applyNumberFormat="1" applyFont="1" applyFill="1" applyBorder="1" applyAlignment="1">
      <alignment wrapText="1"/>
    </xf>
    <xf numFmtId="0" fontId="50" fillId="0" borderId="0" xfId="4" applyFont="1" applyFill="1" applyBorder="1"/>
    <xf numFmtId="0" fontId="50" fillId="0" borderId="0" xfId="4" applyFont="1" applyFill="1" applyBorder="1" applyAlignment="1">
      <alignment horizontal="center"/>
    </xf>
    <xf numFmtId="49" fontId="50" fillId="0" borderId="0" xfId="4" applyNumberFormat="1" applyFont="1" applyFill="1" applyBorder="1"/>
    <xf numFmtId="49" fontId="50" fillId="0" borderId="0" xfId="4" applyNumberFormat="1" applyFont="1" applyFill="1" applyBorder="1" applyAlignment="1">
      <alignment wrapText="1"/>
    </xf>
    <xf numFmtId="49" fontId="51" fillId="0" borderId="0" xfId="4" applyNumberFormat="1" applyFont="1" applyFill="1" applyBorder="1"/>
    <xf numFmtId="49" fontId="50" fillId="6" borderId="0" xfId="4" applyNumberFormat="1" applyFont="1" applyFill="1" applyBorder="1"/>
    <xf numFmtId="49" fontId="52" fillId="0" borderId="0" xfId="4" applyNumberFormat="1" applyFont="1" applyFill="1" applyBorder="1"/>
    <xf numFmtId="0" fontId="52" fillId="0" borderId="0" xfId="4" applyFont="1" applyFill="1" applyBorder="1"/>
    <xf numFmtId="0" fontId="52" fillId="0" borderId="0" xfId="4" applyFont="1" applyFill="1" applyBorder="1" applyAlignment="1">
      <alignment horizontal="center"/>
    </xf>
    <xf numFmtId="49" fontId="52" fillId="0" borderId="0" xfId="4" applyNumberFormat="1" applyFont="1" applyFill="1" applyBorder="1" applyAlignment="1">
      <alignment wrapText="1"/>
    </xf>
    <xf numFmtId="0" fontId="51" fillId="0" borderId="0" xfId="4" applyFont="1" applyFill="1" applyBorder="1"/>
    <xf numFmtId="49" fontId="52" fillId="0" borderId="0" xfId="4" applyNumberFormat="1" applyFont="1" applyFill="1" applyAlignment="1">
      <alignment vertical="center"/>
    </xf>
    <xf numFmtId="0" fontId="52" fillId="0" borderId="0" xfId="4" applyFont="1" applyFill="1" applyAlignment="1">
      <alignment horizontal="left" vertical="center"/>
    </xf>
    <xf numFmtId="0" fontId="46" fillId="0" borderId="0" xfId="4" applyFont="1" applyFill="1"/>
    <xf numFmtId="0" fontId="52" fillId="0" borderId="0" xfId="4" applyFont="1" applyFill="1"/>
    <xf numFmtId="0" fontId="53" fillId="0" borderId="0" xfId="4" applyFont="1" applyFill="1"/>
    <xf numFmtId="49" fontId="52" fillId="0" borderId="0" xfId="4" applyNumberFormat="1" applyFont="1" applyFill="1" applyBorder="1" applyAlignment="1">
      <alignment horizontal="left"/>
    </xf>
    <xf numFmtId="49" fontId="52" fillId="0" borderId="0" xfId="4" applyNumberFormat="1" applyFont="1" applyFill="1" applyBorder="1" applyAlignment="1">
      <alignment horizontal="center"/>
    </xf>
    <xf numFmtId="49" fontId="46" fillId="0" borderId="0" xfId="4" applyNumberFormat="1" applyFont="1" applyFill="1" applyBorder="1"/>
    <xf numFmtId="0" fontId="46" fillId="6" borderId="0" xfId="4" applyFont="1" applyFill="1" applyBorder="1"/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 wrapText="1"/>
    </xf>
    <xf numFmtId="166" fontId="2" fillId="6" borderId="1" xfId="5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/>
    <xf numFmtId="0" fontId="0" fillId="8" borderId="0" xfId="0" applyFill="1"/>
    <xf numFmtId="0" fontId="0" fillId="6" borderId="0" xfId="0" applyFill="1"/>
    <xf numFmtId="167" fontId="2" fillId="0" borderId="1" xfId="0" applyNumberFormat="1" applyFont="1" applyFill="1" applyBorder="1" applyAlignment="1">
      <alignment horizontal="center" vertical="center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167" fontId="2" fillId="6" borderId="1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wrapText="1"/>
    </xf>
    <xf numFmtId="167" fontId="2" fillId="6" borderId="1" xfId="0" applyNumberFormat="1" applyFont="1" applyFill="1" applyBorder="1" applyAlignment="1">
      <alignment horizontal="center" wrapText="1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56" fillId="0" borderId="0" xfId="0" applyFont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 wrapText="1"/>
    </xf>
    <xf numFmtId="165" fontId="3" fillId="11" borderId="0" xfId="0" applyNumberFormat="1" applyFont="1" applyFill="1" applyBorder="1" applyAlignment="1" applyProtection="1">
      <alignment horizontal="center" vertical="center"/>
    </xf>
    <xf numFmtId="0" fontId="2" fillId="11" borderId="0" xfId="0" applyFont="1" applyFill="1"/>
    <xf numFmtId="2" fontId="3" fillId="11" borderId="0" xfId="0" applyNumberFormat="1" applyFont="1" applyFill="1"/>
    <xf numFmtId="0" fontId="56" fillId="11" borderId="0" xfId="0" applyFont="1" applyFill="1"/>
    <xf numFmtId="0" fontId="0" fillId="11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8" borderId="0" xfId="0" applyFont="1" applyFill="1"/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6" fillId="0" borderId="0" xfId="0" applyFont="1"/>
    <xf numFmtId="0" fontId="2" fillId="0" borderId="1" xfId="0" applyFont="1" applyBorder="1" applyAlignment="1">
      <alignment horizontal="center" wrapText="1"/>
    </xf>
    <xf numFmtId="166" fontId="2" fillId="0" borderId="0" xfId="0" applyNumberFormat="1" applyFont="1" applyFill="1" applyAlignment="1">
      <alignment horizontal="right" wrapText="1"/>
    </xf>
    <xf numFmtId="166" fontId="2" fillId="8" borderId="0" xfId="0" applyNumberFormat="1" applyFont="1" applyFill="1"/>
    <xf numFmtId="166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11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 wrapText="1"/>
    </xf>
    <xf numFmtId="0" fontId="59" fillId="0" borderId="0" xfId="0" applyFont="1" applyFill="1" applyAlignment="1">
      <alignment wrapText="1"/>
    </xf>
    <xf numFmtId="0" fontId="2" fillId="9" borderId="1" xfId="0" applyFont="1" applyFill="1" applyBorder="1" applyAlignment="1">
      <alignment horizontal="center" wrapText="1"/>
    </xf>
    <xf numFmtId="49" fontId="41" fillId="6" borderId="1" xfId="3" applyNumberFormat="1" applyFont="1" applyFill="1" applyBorder="1" applyAlignment="1">
      <alignment horizontal="left" vertical="center" wrapText="1"/>
    </xf>
    <xf numFmtId="49" fontId="41" fillId="12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10" fillId="0" borderId="11" xfId="3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167" fontId="41" fillId="0" borderId="1" xfId="0" applyNumberFormat="1" applyFont="1" applyFill="1" applyBorder="1" applyAlignment="1">
      <alignment horizontal="center" vertical="center" wrapText="1"/>
    </xf>
    <xf numFmtId="167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167" fontId="41" fillId="0" borderId="1" xfId="0" applyNumberFormat="1" applyFont="1" applyFill="1" applyBorder="1" applyAlignment="1">
      <alignment horizontal="center" wrapText="1"/>
    </xf>
    <xf numFmtId="0" fontId="41" fillId="0" borderId="0" xfId="0" applyFont="1"/>
    <xf numFmtId="0" fontId="2" fillId="9" borderId="0" xfId="0" applyFont="1" applyFill="1"/>
    <xf numFmtId="0" fontId="41" fillId="0" borderId="1" xfId="0" applyFont="1" applyFill="1" applyBorder="1" applyAlignment="1">
      <alignment horizontal="center" wrapText="1"/>
    </xf>
    <xf numFmtId="166" fontId="41" fillId="0" borderId="1" xfId="5" applyNumberFormat="1" applyFont="1" applyFill="1" applyBorder="1" applyAlignment="1" applyProtection="1">
      <alignment horizontal="center" vertical="center"/>
    </xf>
    <xf numFmtId="0" fontId="2" fillId="9" borderId="0" xfId="0" applyFont="1" applyFill="1" applyAlignment="1">
      <alignment horizontal="center" vertical="center"/>
    </xf>
    <xf numFmtId="166" fontId="2" fillId="9" borderId="1" xfId="5" applyNumberFormat="1" applyFont="1" applyFill="1" applyBorder="1" applyAlignment="1" applyProtection="1">
      <alignment horizontal="center" vertical="center"/>
    </xf>
    <xf numFmtId="0" fontId="41" fillId="9" borderId="1" xfId="0" applyFont="1" applyFill="1" applyBorder="1" applyAlignment="1">
      <alignment horizontal="left" wrapText="1"/>
    </xf>
    <xf numFmtId="167" fontId="0" fillId="9" borderId="0" xfId="0" applyNumberFormat="1" applyFill="1"/>
    <xf numFmtId="0" fontId="41" fillId="0" borderId="1" xfId="0" applyFont="1" applyBorder="1" applyAlignment="1">
      <alignment horizontal="center" wrapText="1"/>
    </xf>
    <xf numFmtId="167" fontId="42" fillId="0" borderId="0" xfId="0" applyNumberFormat="1" applyFont="1"/>
    <xf numFmtId="0" fontId="41" fillId="9" borderId="0" xfId="0" applyFont="1" applyFill="1" applyAlignment="1">
      <alignment horizontal="center" vertical="center"/>
    </xf>
    <xf numFmtId="167" fontId="3" fillId="0" borderId="3" xfId="0" applyNumberFormat="1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0" xfId="0" applyFont="1" applyFill="1"/>
    <xf numFmtId="0" fontId="2" fillId="13" borderId="1" xfId="0" applyFont="1" applyFill="1" applyBorder="1" applyAlignment="1">
      <alignment horizontal="left" wrapText="1"/>
    </xf>
    <xf numFmtId="0" fontId="43" fillId="13" borderId="1" xfId="0" applyFont="1" applyFill="1" applyBorder="1"/>
    <xf numFmtId="0" fontId="44" fillId="13" borderId="1" xfId="0" applyFont="1" applyFill="1" applyBorder="1"/>
    <xf numFmtId="0" fontId="50" fillId="6" borderId="0" xfId="4" applyFont="1" applyFill="1" applyBorder="1"/>
    <xf numFmtId="0" fontId="50" fillId="6" borderId="0" xfId="4" applyFont="1" applyFill="1" applyBorder="1" applyAlignment="1">
      <alignment horizontal="center"/>
    </xf>
    <xf numFmtId="49" fontId="50" fillId="6" borderId="0" xfId="4" applyNumberFormat="1" applyFont="1" applyFill="1" applyBorder="1" applyAlignment="1">
      <alignment wrapText="1"/>
    </xf>
    <xf numFmtId="49" fontId="46" fillId="6" borderId="0" xfId="4" applyNumberFormat="1" applyFont="1" applyFill="1" applyBorder="1"/>
    <xf numFmtId="49" fontId="52" fillId="6" borderId="0" xfId="4" applyNumberFormat="1" applyFont="1" applyFill="1" applyBorder="1"/>
    <xf numFmtId="0" fontId="52" fillId="6" borderId="0" xfId="4" applyFont="1" applyFill="1" applyBorder="1"/>
    <xf numFmtId="0" fontId="52" fillId="6" borderId="0" xfId="4" applyFont="1" applyFill="1" applyBorder="1" applyAlignment="1">
      <alignment horizontal="center"/>
    </xf>
    <xf numFmtId="49" fontId="52" fillId="6" borderId="0" xfId="4" applyNumberFormat="1" applyFont="1" applyFill="1" applyBorder="1" applyAlignment="1">
      <alignment wrapText="1"/>
    </xf>
    <xf numFmtId="0" fontId="51" fillId="6" borderId="0" xfId="4" applyFont="1" applyFill="1" applyBorder="1"/>
    <xf numFmtId="0" fontId="51" fillId="6" borderId="0" xfId="4" applyFont="1" applyFill="1" applyBorder="1" applyAlignment="1">
      <alignment horizontal="center"/>
    </xf>
    <xf numFmtId="0" fontId="51" fillId="6" borderId="0" xfId="4" applyFont="1" applyFill="1" applyBorder="1" applyAlignment="1">
      <alignment horizontal="center" wrapText="1"/>
    </xf>
    <xf numFmtId="49" fontId="51" fillId="6" borderId="0" xfId="4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/>
    </xf>
    <xf numFmtId="167" fontId="44" fillId="13" borderId="0" xfId="0" applyNumberFormat="1" applyFont="1" applyFill="1"/>
    <xf numFmtId="0" fontId="44" fillId="13" borderId="0" xfId="0" applyFont="1" applyFill="1"/>
    <xf numFmtId="170" fontId="61" fillId="0" borderId="0" xfId="3" applyNumberFormat="1" applyFont="1" applyFill="1" applyBorder="1" applyAlignment="1" applyProtection="1">
      <alignment vertical="center"/>
    </xf>
    <xf numFmtId="0" fontId="62" fillId="12" borderId="41" xfId="0" applyFont="1" applyFill="1" applyBorder="1"/>
    <xf numFmtId="0" fontId="0" fillId="0" borderId="1" xfId="0" applyBorder="1" applyAlignment="1">
      <alignment vertical="center" wrapText="1"/>
    </xf>
    <xf numFmtId="0" fontId="44" fillId="0" borderId="41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42" fillId="0" borderId="0" xfId="0" applyFont="1"/>
    <xf numFmtId="0" fontId="42" fillId="6" borderId="0" xfId="0" applyFont="1" applyFill="1"/>
    <xf numFmtId="0" fontId="2" fillId="0" borderId="6" xfId="0" applyFont="1" applyBorder="1" applyAlignment="1">
      <alignment horizontal="left" wrapText="1"/>
    </xf>
    <xf numFmtId="167" fontId="2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2" fontId="0" fillId="0" borderId="0" xfId="0" applyNumberFormat="1"/>
    <xf numFmtId="0" fontId="2" fillId="0" borderId="0" xfId="0" applyFont="1" applyFill="1" applyAlignment="1">
      <alignment wrapText="1"/>
    </xf>
    <xf numFmtId="0" fontId="44" fillId="2" borderId="0" xfId="0" applyFont="1" applyFill="1"/>
    <xf numFmtId="0" fontId="44" fillId="2" borderId="1" xfId="0" applyFont="1" applyFill="1" applyBorder="1"/>
    <xf numFmtId="0" fontId="44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6" fillId="0" borderId="1" xfId="0" applyFont="1" applyFill="1" applyBorder="1"/>
    <xf numFmtId="167" fontId="2" fillId="0" borderId="1" xfId="0" applyNumberFormat="1" applyFont="1" applyFill="1" applyBorder="1"/>
    <xf numFmtId="49" fontId="28" fillId="0" borderId="98" xfId="3" applyNumberFormat="1" applyFont="1" applyFill="1" applyBorder="1" applyAlignment="1">
      <alignment vertical="center" wrapText="1"/>
    </xf>
    <xf numFmtId="0" fontId="10" fillId="0" borderId="98" xfId="0" applyFont="1" applyFill="1" applyBorder="1" applyAlignment="1">
      <alignment horizontal="left" wrapText="1"/>
    </xf>
    <xf numFmtId="49" fontId="10" fillId="0" borderId="4" xfId="3" applyNumberFormat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/>
    </xf>
    <xf numFmtId="0" fontId="41" fillId="0" borderId="0" xfId="0" applyFont="1" applyFill="1" applyAlignment="1">
      <alignment vertical="center"/>
    </xf>
    <xf numFmtId="0" fontId="41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0" fontId="60" fillId="0" borderId="1" xfId="0" applyFont="1" applyFill="1" applyBorder="1" applyAlignment="1">
      <alignment horizontal="center" wrapText="1"/>
    </xf>
    <xf numFmtId="166" fontId="60" fillId="0" borderId="1" xfId="5" applyNumberFormat="1" applyFont="1" applyFill="1" applyBorder="1" applyAlignment="1" applyProtection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60" fillId="0" borderId="1" xfId="0" applyFont="1" applyFill="1" applyBorder="1" applyAlignment="1">
      <alignment horizontal="left" wrapText="1"/>
    </xf>
    <xf numFmtId="166" fontId="60" fillId="0" borderId="10" xfId="2" applyNumberFormat="1" applyFont="1" applyFill="1" applyBorder="1" applyAlignment="1" applyProtection="1">
      <alignment horizontal="center" vertical="center"/>
    </xf>
    <xf numFmtId="171" fontId="28" fillId="0" borderId="41" xfId="3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Fill="1" applyBorder="1" applyAlignment="1" applyProtection="1">
      <alignment horizontal="center" vertical="center"/>
    </xf>
    <xf numFmtId="0" fontId="10" fillId="0" borderId="62" xfId="3" applyFont="1" applyFill="1" applyBorder="1" applyAlignment="1">
      <alignment horizontal="center" vertical="center" wrapText="1"/>
    </xf>
    <xf numFmtId="0" fontId="28" fillId="0" borderId="64" xfId="3" applyFont="1" applyFill="1" applyBorder="1" applyAlignment="1">
      <alignment horizontal="center" vertical="center" wrapText="1"/>
    </xf>
    <xf numFmtId="0" fontId="28" fillId="0" borderId="65" xfId="3" applyFont="1" applyFill="1" applyBorder="1" applyAlignment="1">
      <alignment horizontal="center" vertical="center" wrapText="1"/>
    </xf>
    <xf numFmtId="0" fontId="28" fillId="0" borderId="51" xfId="3" applyFont="1" applyFill="1" applyBorder="1" applyAlignment="1">
      <alignment horizontal="center" vertical="center" wrapText="1"/>
    </xf>
    <xf numFmtId="0" fontId="28" fillId="0" borderId="85" xfId="3" applyFont="1" applyFill="1" applyBorder="1" applyAlignment="1">
      <alignment horizontal="center" vertical="center" wrapText="1"/>
    </xf>
    <xf numFmtId="0" fontId="28" fillId="0" borderId="77" xfId="3" applyFont="1" applyFill="1" applyBorder="1" applyAlignment="1">
      <alignment horizontal="center" vertical="center" wrapText="1"/>
    </xf>
    <xf numFmtId="0" fontId="28" fillId="0" borderId="98" xfId="3" applyFont="1" applyFill="1" applyBorder="1" applyAlignment="1">
      <alignment horizontal="center" vertical="center" wrapText="1"/>
    </xf>
    <xf numFmtId="165" fontId="10" fillId="0" borderId="77" xfId="0" applyNumberFormat="1" applyFont="1" applyFill="1" applyBorder="1" applyAlignment="1">
      <alignment horizontal="center" vertical="center" wrapText="1"/>
    </xf>
    <xf numFmtId="171" fontId="28" fillId="0" borderId="77" xfId="3" applyNumberFormat="1" applyFont="1" applyFill="1" applyBorder="1" applyAlignment="1" applyProtection="1">
      <alignment horizontal="center" vertical="center"/>
    </xf>
    <xf numFmtId="172" fontId="28" fillId="0" borderId="77" xfId="3" applyNumberFormat="1" applyFont="1" applyFill="1" applyBorder="1" applyAlignment="1" applyProtection="1">
      <alignment horizontal="center" vertical="center"/>
    </xf>
    <xf numFmtId="170" fontId="28" fillId="0" borderId="41" xfId="3" applyNumberFormat="1" applyFont="1" applyFill="1" applyBorder="1" applyAlignment="1" applyProtection="1">
      <alignment horizontal="center" vertical="center"/>
    </xf>
    <xf numFmtId="171" fontId="33" fillId="0" borderId="11" xfId="3" applyNumberFormat="1" applyFont="1" applyFill="1" applyBorder="1" applyAlignment="1" applyProtection="1">
      <alignment horizontal="center" vertical="center"/>
    </xf>
    <xf numFmtId="170" fontId="28" fillId="0" borderId="34" xfId="3" applyNumberFormat="1" applyFont="1" applyFill="1" applyBorder="1" applyAlignment="1" applyProtection="1">
      <alignment horizontal="center" vertical="center" wrapText="1"/>
    </xf>
    <xf numFmtId="170" fontId="28" fillId="0" borderId="34" xfId="3" applyNumberFormat="1" applyFont="1" applyFill="1" applyBorder="1" applyAlignment="1" applyProtection="1">
      <alignment horizontal="center" vertical="center"/>
    </xf>
    <xf numFmtId="172" fontId="28" fillId="0" borderId="14" xfId="3" applyNumberFormat="1" applyFont="1" applyFill="1" applyBorder="1" applyAlignment="1" applyProtection="1">
      <alignment horizontal="center" vertical="center"/>
    </xf>
    <xf numFmtId="0" fontId="28" fillId="0" borderId="14" xfId="3" applyFont="1" applyFill="1" applyBorder="1" applyAlignment="1">
      <alignment horizontal="center" vertical="center" wrapText="1"/>
    </xf>
    <xf numFmtId="172" fontId="28" fillId="0" borderId="85" xfId="3" applyNumberFormat="1" applyFont="1" applyFill="1" applyBorder="1" applyAlignment="1" applyProtection="1">
      <alignment horizontal="center" vertical="center"/>
    </xf>
    <xf numFmtId="0" fontId="10" fillId="0" borderId="104" xfId="0" applyFont="1" applyFill="1" applyBorder="1" applyAlignment="1">
      <alignment horizontal="center" vertical="center" wrapText="1"/>
    </xf>
    <xf numFmtId="0" fontId="10" fillId="0" borderId="105" xfId="0" applyFont="1" applyFill="1" applyBorder="1" applyAlignment="1">
      <alignment horizontal="center" vertical="center" wrapText="1"/>
    </xf>
    <xf numFmtId="167" fontId="28" fillId="0" borderId="98" xfId="3" applyNumberFormat="1" applyFont="1" applyFill="1" applyBorder="1" applyAlignment="1" applyProtection="1">
      <alignment horizontal="center" vertical="center"/>
    </xf>
    <xf numFmtId="0" fontId="28" fillId="0" borderId="21" xfId="3" applyFont="1" applyFill="1" applyBorder="1" applyAlignment="1">
      <alignment horizontal="center" vertical="center" wrapText="1"/>
    </xf>
    <xf numFmtId="172" fontId="28" fillId="0" borderId="76" xfId="3" applyNumberFormat="1" applyFont="1" applyFill="1" applyBorder="1" applyAlignment="1" applyProtection="1">
      <alignment horizontal="center" vertical="center"/>
    </xf>
    <xf numFmtId="172" fontId="28" fillId="0" borderId="99" xfId="3" applyNumberFormat="1" applyFont="1" applyFill="1" applyBorder="1" applyAlignment="1" applyProtection="1">
      <alignment horizontal="center" vertical="center"/>
    </xf>
    <xf numFmtId="0" fontId="10" fillId="0" borderId="77" xfId="0" applyFont="1" applyFill="1" applyBorder="1" applyAlignment="1">
      <alignment horizontal="center" vertical="center" wrapText="1"/>
    </xf>
    <xf numFmtId="0" fontId="28" fillId="0" borderId="18" xfId="3" applyFont="1" applyFill="1" applyBorder="1" applyAlignment="1">
      <alignment horizontal="center" vertical="center" wrapText="1"/>
    </xf>
    <xf numFmtId="49" fontId="28" fillId="0" borderId="19" xfId="3" applyNumberFormat="1" applyFont="1" applyFill="1" applyBorder="1" applyAlignment="1">
      <alignment horizontal="center" vertical="center" wrapText="1"/>
    </xf>
    <xf numFmtId="49" fontId="28" fillId="0" borderId="24" xfId="3" applyNumberFormat="1" applyFont="1" applyFill="1" applyBorder="1" applyAlignment="1">
      <alignment horizontal="center" vertical="center" wrapText="1"/>
    </xf>
    <xf numFmtId="170" fontId="28" fillId="0" borderId="24" xfId="3" applyNumberFormat="1" applyFont="1" applyFill="1" applyBorder="1" applyAlignment="1" applyProtection="1">
      <alignment horizontal="center" vertical="center"/>
    </xf>
    <xf numFmtId="172" fontId="28" fillId="0" borderId="98" xfId="3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 wrapText="1"/>
    </xf>
    <xf numFmtId="165" fontId="28" fillId="0" borderId="29" xfId="0" applyNumberFormat="1" applyFont="1" applyFill="1" applyBorder="1" applyAlignment="1" applyProtection="1">
      <alignment horizontal="center" vertical="center" wrapText="1"/>
    </xf>
    <xf numFmtId="170" fontId="10" fillId="0" borderId="100" xfId="3" applyNumberFormat="1" applyFont="1" applyFill="1" applyBorder="1" applyAlignment="1" applyProtection="1">
      <alignment horizontal="center" vertical="center"/>
    </xf>
    <xf numFmtId="170" fontId="32" fillId="0" borderId="71" xfId="3" applyNumberFormat="1" applyFont="1" applyFill="1" applyBorder="1" applyAlignment="1" applyProtection="1">
      <alignment vertical="center"/>
    </xf>
    <xf numFmtId="49" fontId="10" fillId="0" borderId="79" xfId="0" applyNumberFormat="1" applyFont="1" applyFill="1" applyBorder="1" applyAlignment="1" applyProtection="1">
      <alignment horizontal="center" vertical="center"/>
    </xf>
    <xf numFmtId="49" fontId="28" fillId="0" borderId="54" xfId="0" applyNumberFormat="1" applyFont="1" applyFill="1" applyBorder="1" applyAlignment="1" applyProtection="1">
      <alignment horizontal="center" vertical="center"/>
    </xf>
    <xf numFmtId="167" fontId="28" fillId="0" borderId="54" xfId="0" applyNumberFormat="1" applyFont="1" applyFill="1" applyBorder="1" applyAlignment="1" applyProtection="1">
      <alignment horizontal="center" vertical="center"/>
    </xf>
    <xf numFmtId="49" fontId="28" fillId="0" borderId="70" xfId="0" applyNumberFormat="1" applyFont="1" applyFill="1" applyBorder="1" applyAlignment="1" applyProtection="1">
      <alignment horizontal="center" vertical="center"/>
    </xf>
    <xf numFmtId="170" fontId="31" fillId="0" borderId="52" xfId="3" applyNumberFormat="1" applyFont="1" applyFill="1" applyBorder="1" applyAlignment="1" applyProtection="1">
      <alignment vertical="center"/>
    </xf>
    <xf numFmtId="49" fontId="28" fillId="0" borderId="14" xfId="3" applyNumberFormat="1" applyFont="1" applyFill="1" applyBorder="1" applyAlignment="1">
      <alignment horizontal="left" vertical="center" wrapText="1"/>
    </xf>
    <xf numFmtId="49" fontId="28" fillId="0" borderId="98" xfId="3" applyNumberFormat="1" applyFont="1" applyFill="1" applyBorder="1" applyAlignment="1">
      <alignment horizontal="left" vertical="center" wrapText="1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55" xfId="3" applyNumberFormat="1" applyFont="1" applyFill="1" applyBorder="1" applyAlignment="1" applyProtection="1">
      <alignment horizontal="center" vertical="center"/>
    </xf>
    <xf numFmtId="0" fontId="10" fillId="0" borderId="107" xfId="3" applyNumberFormat="1" applyFont="1" applyFill="1" applyBorder="1" applyAlignment="1" applyProtection="1">
      <alignment horizontal="center" vertical="center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" xfId="3" applyNumberFormat="1" applyFont="1" applyFill="1" applyBorder="1" applyAlignment="1" applyProtection="1">
      <alignment horizontal="center" vertical="center"/>
    </xf>
    <xf numFmtId="172" fontId="10" fillId="0" borderId="19" xfId="3" applyNumberFormat="1" applyFont="1" applyFill="1" applyBorder="1" applyAlignment="1" applyProtection="1">
      <alignment horizontal="center" vertical="center"/>
    </xf>
    <xf numFmtId="171" fontId="10" fillId="0" borderId="19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171" fontId="10" fillId="0" borderId="27" xfId="3" applyNumberFormat="1" applyFont="1" applyFill="1" applyBorder="1" applyAlignment="1" applyProtection="1">
      <alignment horizontal="center" vertical="center"/>
    </xf>
    <xf numFmtId="171" fontId="28" fillId="0" borderId="14" xfId="3" applyNumberFormat="1" applyFont="1" applyFill="1" applyBorder="1" applyAlignment="1" applyProtection="1">
      <alignment horizontal="left" vertical="center"/>
    </xf>
    <xf numFmtId="49" fontId="10" fillId="0" borderId="21" xfId="3" applyNumberFormat="1" applyFont="1" applyFill="1" applyBorder="1" applyAlignment="1">
      <alignment vertical="center" wrapText="1"/>
    </xf>
    <xf numFmtId="171" fontId="28" fillId="0" borderId="18" xfId="3" applyNumberFormat="1" applyFont="1" applyFill="1" applyBorder="1" applyAlignment="1" applyProtection="1">
      <alignment horizontal="center" vertical="center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20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172" fontId="10" fillId="0" borderId="27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28" fillId="0" borderId="10" xfId="3" applyFont="1" applyFill="1" applyBorder="1" applyAlignment="1">
      <alignment horizontal="center" vertical="center" wrapText="1"/>
    </xf>
    <xf numFmtId="172" fontId="10" fillId="0" borderId="10" xfId="3" applyNumberFormat="1" applyFont="1" applyFill="1" applyBorder="1" applyAlignment="1" applyProtection="1">
      <alignment horizontal="center" vertical="center"/>
    </xf>
    <xf numFmtId="0" fontId="28" fillId="0" borderId="19" xfId="3" applyFont="1" applyFill="1" applyBorder="1" applyAlignment="1">
      <alignment horizontal="center" vertical="center" wrapText="1"/>
    </xf>
    <xf numFmtId="0" fontId="28" fillId="0" borderId="57" xfId="3" applyFont="1" applyFill="1" applyBorder="1" applyAlignment="1">
      <alignment horizontal="center" vertical="center" wrapText="1"/>
    </xf>
    <xf numFmtId="170" fontId="10" fillId="0" borderId="26" xfId="3" applyNumberFormat="1" applyFont="1" applyFill="1" applyBorder="1" applyAlignment="1" applyProtection="1">
      <alignment horizontal="center" vertical="center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28" fillId="0" borderId="26" xfId="3" applyFont="1" applyFill="1" applyBorder="1" applyAlignment="1">
      <alignment horizontal="center" vertical="center" wrapText="1"/>
    </xf>
    <xf numFmtId="0" fontId="28" fillId="0" borderId="27" xfId="3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 applyProtection="1">
      <alignment horizontal="center" vertical="center" wrapText="1"/>
    </xf>
    <xf numFmtId="0" fontId="10" fillId="0" borderId="50" xfId="3" applyNumberFormat="1" applyFont="1" applyFill="1" applyBorder="1" applyAlignment="1" applyProtection="1">
      <alignment horizontal="center" vertical="center" wrapText="1"/>
    </xf>
    <xf numFmtId="0" fontId="10" fillId="0" borderId="13" xfId="3" applyNumberFormat="1" applyFont="1" applyFill="1" applyBorder="1" applyAlignment="1" applyProtection="1">
      <alignment horizontal="center" vertical="center" wrapText="1"/>
    </xf>
    <xf numFmtId="0" fontId="10" fillId="0" borderId="56" xfId="3" applyNumberFormat="1" applyFont="1" applyFill="1" applyBorder="1" applyAlignment="1" applyProtection="1">
      <alignment horizontal="center" vertical="center" wrapText="1"/>
    </xf>
    <xf numFmtId="1" fontId="10" fillId="0" borderId="42" xfId="3" applyNumberFormat="1" applyFont="1" applyFill="1" applyBorder="1" applyAlignment="1">
      <alignment horizontal="center" vertical="center" wrapText="1"/>
    </xf>
    <xf numFmtId="49" fontId="28" fillId="0" borderId="79" xfId="3" applyNumberFormat="1" applyFont="1" applyFill="1" applyBorder="1" applyAlignment="1">
      <alignment horizontal="center" vertical="center" wrapText="1"/>
    </xf>
    <xf numFmtId="49" fontId="28" fillId="0" borderId="76" xfId="0" applyNumberFormat="1" applyFont="1" applyFill="1" applyBorder="1" applyAlignment="1" applyProtection="1">
      <alignment horizontal="center" vertical="center"/>
    </xf>
    <xf numFmtId="49" fontId="10" fillId="0" borderId="76" xfId="0" applyNumberFormat="1" applyFont="1" applyFill="1" applyBorder="1" applyAlignment="1" applyProtection="1">
      <alignment horizontal="center" vertical="center"/>
    </xf>
    <xf numFmtId="49" fontId="28" fillId="0" borderId="99" xfId="0" applyNumberFormat="1" applyFont="1" applyFill="1" applyBorder="1" applyAlignment="1" applyProtection="1">
      <alignment horizontal="center" vertical="center"/>
    </xf>
    <xf numFmtId="49" fontId="28" fillId="0" borderId="79" xfId="0" applyNumberFormat="1" applyFont="1" applyFill="1" applyBorder="1" applyAlignment="1" applyProtection="1">
      <alignment horizontal="center" vertical="center"/>
    </xf>
    <xf numFmtId="0" fontId="28" fillId="0" borderId="79" xfId="3" applyFont="1" applyFill="1" applyBorder="1" applyAlignment="1">
      <alignment horizontal="center" vertical="center" wrapText="1"/>
    </xf>
    <xf numFmtId="49" fontId="10" fillId="0" borderId="85" xfId="3" applyNumberFormat="1" applyFont="1" applyFill="1" applyBorder="1" applyAlignment="1">
      <alignment vertical="center" wrapText="1"/>
    </xf>
    <xf numFmtId="0" fontId="28" fillId="0" borderId="98" xfId="3" applyNumberFormat="1" applyFont="1" applyFill="1" applyBorder="1" applyAlignment="1">
      <alignment horizontal="left" vertical="center" wrapText="1"/>
    </xf>
    <xf numFmtId="1" fontId="10" fillId="0" borderId="34" xfId="3" applyNumberFormat="1" applyFont="1" applyFill="1" applyBorder="1" applyAlignment="1">
      <alignment horizontal="center" vertical="center" wrapText="1"/>
    </xf>
    <xf numFmtId="171" fontId="10" fillId="0" borderId="41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 wrapText="1"/>
    </xf>
    <xf numFmtId="1" fontId="10" fillId="0" borderId="41" xfId="3" applyNumberFormat="1" applyFont="1" applyFill="1" applyBorder="1" applyAlignment="1">
      <alignment horizontal="center" vertical="center" wrapText="1"/>
    </xf>
    <xf numFmtId="170" fontId="32" fillId="0" borderId="41" xfId="3" applyNumberFormat="1" applyFont="1" applyFill="1" applyBorder="1" applyAlignment="1" applyProtection="1">
      <alignment vertical="center"/>
    </xf>
    <xf numFmtId="1" fontId="10" fillId="0" borderId="11" xfId="3" applyNumberFormat="1" applyFont="1" applyFill="1" applyBorder="1" applyAlignment="1">
      <alignment horizontal="center" vertical="center" wrapText="1"/>
    </xf>
    <xf numFmtId="172" fontId="10" fillId="0" borderId="41" xfId="3" applyNumberFormat="1" applyFont="1" applyFill="1" applyBorder="1" applyAlignment="1" applyProtection="1">
      <alignment horizontal="center" vertical="center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12" xfId="3" applyNumberFormat="1" applyFont="1" applyFill="1" applyBorder="1" applyAlignment="1" applyProtection="1">
      <alignment horizontal="center" vertical="center"/>
    </xf>
    <xf numFmtId="167" fontId="28" fillId="0" borderId="55" xfId="3" applyNumberFormat="1" applyFont="1" applyFill="1" applyBorder="1" applyAlignment="1" applyProtection="1">
      <alignment horizontal="center" vertical="center"/>
    </xf>
    <xf numFmtId="1" fontId="28" fillId="0" borderId="60" xfId="3" applyNumberFormat="1" applyFont="1" applyFill="1" applyBorder="1" applyAlignment="1">
      <alignment horizontal="center" vertical="center" wrapText="1"/>
    </xf>
    <xf numFmtId="167" fontId="28" fillId="0" borderId="56" xfId="3" applyNumberFormat="1" applyFont="1" applyFill="1" applyBorder="1" applyAlignment="1" applyProtection="1">
      <alignment horizontal="center" vertical="center"/>
    </xf>
    <xf numFmtId="170" fontId="32" fillId="0" borderId="53" xfId="3" applyNumberFormat="1" applyFont="1" applyFill="1" applyBorder="1" applyAlignment="1" applyProtection="1">
      <alignment vertical="center"/>
    </xf>
    <xf numFmtId="170" fontId="32" fillId="0" borderId="54" xfId="3" applyNumberFormat="1" applyFont="1" applyFill="1" applyBorder="1" applyAlignment="1" applyProtection="1">
      <alignment vertical="center"/>
    </xf>
    <xf numFmtId="172" fontId="10" fillId="0" borderId="54" xfId="3" applyNumberFormat="1" applyFont="1" applyFill="1" applyBorder="1" applyAlignment="1" applyProtection="1">
      <alignment horizontal="center" vertical="center"/>
    </xf>
    <xf numFmtId="0" fontId="28" fillId="0" borderId="33" xfId="3" applyFont="1" applyFill="1" applyBorder="1" applyAlignment="1">
      <alignment horizontal="center" vertical="center" wrapText="1"/>
    </xf>
    <xf numFmtId="167" fontId="31" fillId="0" borderId="23" xfId="3" applyNumberFormat="1" applyFont="1" applyFill="1" applyBorder="1" applyAlignment="1">
      <alignment horizontal="center" vertical="center" wrapText="1"/>
    </xf>
    <xf numFmtId="1" fontId="28" fillId="0" borderId="71" xfId="0" applyNumberFormat="1" applyFont="1" applyFill="1" applyBorder="1" applyAlignment="1" applyProtection="1">
      <alignment horizontal="center" vertical="center"/>
    </xf>
    <xf numFmtId="167" fontId="28" fillId="0" borderId="10" xfId="0" applyNumberFormat="1" applyFont="1" applyFill="1" applyBorder="1" applyAlignment="1" applyProtection="1">
      <alignment horizontal="center" vertical="center"/>
    </xf>
    <xf numFmtId="167" fontId="28" fillId="0" borderId="10" xfId="3" applyNumberFormat="1" applyFont="1" applyFill="1" applyBorder="1" applyAlignment="1" applyProtection="1">
      <alignment horizontal="center" vertical="center"/>
    </xf>
    <xf numFmtId="1" fontId="28" fillId="0" borderId="102" xfId="0" applyNumberFormat="1" applyFont="1" applyFill="1" applyBorder="1" applyAlignment="1" applyProtection="1">
      <alignment horizontal="center" vertical="center"/>
    </xf>
    <xf numFmtId="167" fontId="28" fillId="0" borderId="18" xfId="0" applyNumberFormat="1" applyFont="1" applyFill="1" applyBorder="1" applyAlignment="1" applyProtection="1">
      <alignment horizontal="center" vertical="center"/>
    </xf>
    <xf numFmtId="167" fontId="28" fillId="0" borderId="19" xfId="0" applyNumberFormat="1" applyFont="1" applyFill="1" applyBorder="1" applyAlignment="1" applyProtection="1">
      <alignment horizontal="center" vertical="center"/>
    </xf>
    <xf numFmtId="167" fontId="28" fillId="0" borderId="20" xfId="0" applyNumberFormat="1" applyFont="1" applyFill="1" applyBorder="1" applyAlignment="1" applyProtection="1">
      <alignment horizontal="center" vertical="center"/>
    </xf>
    <xf numFmtId="167" fontId="28" fillId="0" borderId="53" xfId="0" applyNumberFormat="1" applyFont="1" applyFill="1" applyBorder="1" applyAlignment="1" applyProtection="1">
      <alignment horizontal="center" vertical="center"/>
    </xf>
    <xf numFmtId="167" fontId="28" fillId="0" borderId="53" xfId="3" applyNumberFormat="1" applyFont="1" applyFill="1" applyBorder="1" applyAlignment="1" applyProtection="1">
      <alignment horizontal="center" vertical="center"/>
    </xf>
    <xf numFmtId="1" fontId="28" fillId="0" borderId="66" xfId="0" applyNumberFormat="1" applyFont="1" applyFill="1" applyBorder="1" applyAlignment="1" applyProtection="1">
      <alignment horizontal="center" vertical="center"/>
    </xf>
    <xf numFmtId="49" fontId="28" fillId="0" borderId="10" xfId="0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108" xfId="0" applyNumberFormat="1" applyFont="1" applyFill="1" applyBorder="1" applyAlignment="1" applyProtection="1">
      <alignment horizontal="center" vertical="center"/>
    </xf>
    <xf numFmtId="1" fontId="28" fillId="0" borderId="10" xfId="0" applyNumberFormat="1" applyFont="1" applyFill="1" applyBorder="1" applyAlignment="1" applyProtection="1">
      <alignment horizontal="center" vertical="center"/>
    </xf>
    <xf numFmtId="1" fontId="28" fillId="0" borderId="102" xfId="3" applyNumberFormat="1" applyFont="1" applyFill="1" applyBorder="1" applyAlignment="1">
      <alignment horizontal="center" vertical="center" wrapText="1"/>
    </xf>
    <xf numFmtId="1" fontId="28" fillId="0" borderId="53" xfId="0" applyNumberFormat="1" applyFont="1" applyFill="1" applyBorder="1" applyAlignment="1" applyProtection="1">
      <alignment horizontal="center" vertical="center"/>
    </xf>
    <xf numFmtId="1" fontId="28" fillId="0" borderId="54" xfId="0" applyNumberFormat="1" applyFont="1" applyFill="1" applyBorder="1" applyAlignment="1" applyProtection="1">
      <alignment horizontal="center" vertical="center"/>
    </xf>
    <xf numFmtId="0" fontId="28" fillId="0" borderId="17" xfId="0" applyFont="1" applyFill="1" applyBorder="1" applyAlignment="1">
      <alignment horizontal="left" vertical="top" wrapText="1"/>
    </xf>
    <xf numFmtId="0" fontId="28" fillId="0" borderId="87" xfId="0" applyFont="1" applyFill="1" applyBorder="1" applyAlignment="1">
      <alignment horizontal="left" vertical="top" wrapText="1"/>
    </xf>
    <xf numFmtId="0" fontId="28" fillId="0" borderId="24" xfId="3" applyFont="1" applyFill="1" applyBorder="1" applyAlignment="1">
      <alignment horizontal="center" vertical="center" wrapText="1"/>
    </xf>
    <xf numFmtId="171" fontId="28" fillId="0" borderId="29" xfId="3" applyNumberFormat="1" applyFont="1" applyFill="1" applyBorder="1" applyAlignment="1">
      <alignment horizontal="center" vertical="center" wrapText="1"/>
    </xf>
    <xf numFmtId="171" fontId="28" fillId="0" borderId="24" xfId="3" applyNumberFormat="1" applyFont="1" applyFill="1" applyBorder="1" applyAlignment="1" applyProtection="1">
      <alignment horizontal="center" vertical="center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24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1" fontId="10" fillId="0" borderId="79" xfId="3" applyNumberFormat="1" applyFont="1" applyFill="1" applyBorder="1" applyAlignment="1">
      <alignment horizontal="center" vertical="center"/>
    </xf>
    <xf numFmtId="1" fontId="10" fillId="0" borderId="19" xfId="3" applyNumberFormat="1" applyFont="1" applyFill="1" applyBorder="1" applyAlignment="1">
      <alignment horizontal="center" vertical="center"/>
    </xf>
    <xf numFmtId="0" fontId="10" fillId="0" borderId="18" xfId="3" applyNumberFormat="1" applyFont="1" applyFill="1" applyBorder="1" applyAlignment="1">
      <alignment horizontal="center" vertical="center" wrapText="1"/>
    </xf>
    <xf numFmtId="0" fontId="10" fillId="0" borderId="19" xfId="3" applyNumberFormat="1" applyFont="1" applyFill="1" applyBorder="1" applyAlignment="1">
      <alignment horizontal="center" vertical="center" wrapText="1"/>
    </xf>
    <xf numFmtId="0" fontId="10" fillId="0" borderId="20" xfId="3" applyNumberFormat="1" applyFont="1" applyFill="1" applyBorder="1" applyAlignment="1">
      <alignment horizontal="center" vertical="center" wrapText="1"/>
    </xf>
    <xf numFmtId="0" fontId="10" fillId="0" borderId="25" xfId="3" applyNumberFormat="1" applyFont="1" applyFill="1" applyBorder="1" applyAlignment="1">
      <alignment horizontal="center" vertical="center" wrapText="1"/>
    </xf>
    <xf numFmtId="1" fontId="28" fillId="0" borderId="51" xfId="3" applyNumberFormat="1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167" fontId="28" fillId="0" borderId="6" xfId="3" applyNumberFormat="1" applyFont="1" applyFill="1" applyBorder="1" applyAlignment="1">
      <alignment horizontal="center" vertical="center" wrapText="1"/>
    </xf>
    <xf numFmtId="167" fontId="28" fillId="0" borderId="34" xfId="3" applyNumberFormat="1" applyFont="1" applyFill="1" applyBorder="1" applyAlignment="1">
      <alignment horizontal="center" vertical="center" wrapText="1"/>
    </xf>
    <xf numFmtId="167" fontId="28" fillId="0" borderId="101" xfId="3" applyNumberFormat="1" applyFont="1" applyFill="1" applyBorder="1" applyAlignment="1">
      <alignment horizontal="center" vertical="center" wrapText="1"/>
    </xf>
    <xf numFmtId="167" fontId="28" fillId="0" borderId="100" xfId="3" applyNumberFormat="1" applyFont="1" applyFill="1" applyBorder="1" applyAlignment="1">
      <alignment horizontal="center" vertical="center" wrapText="1"/>
    </xf>
    <xf numFmtId="172" fontId="10" fillId="0" borderId="29" xfId="3" applyNumberFormat="1" applyFont="1" applyFill="1" applyBorder="1" applyAlignment="1" applyProtection="1">
      <alignment horizontal="center" vertical="center"/>
    </xf>
    <xf numFmtId="172" fontId="10" fillId="0" borderId="26" xfId="3" applyNumberFormat="1" applyFont="1" applyFill="1" applyBorder="1" applyAlignment="1" applyProtection="1">
      <alignment horizontal="center" vertical="center"/>
    </xf>
    <xf numFmtId="172" fontId="10" fillId="0" borderId="28" xfId="3" applyNumberFormat="1" applyFont="1" applyFill="1" applyBorder="1" applyAlignment="1" applyProtection="1">
      <alignment horizontal="center" vertical="center"/>
    </xf>
    <xf numFmtId="172" fontId="10" fillId="0" borderId="30" xfId="3" applyNumberFormat="1" applyFont="1" applyFill="1" applyBorder="1" applyAlignment="1" applyProtection="1">
      <alignment horizontal="center" vertical="center"/>
    </xf>
    <xf numFmtId="167" fontId="28" fillId="0" borderId="35" xfId="3" applyNumberFormat="1" applyFont="1" applyFill="1" applyBorder="1" applyAlignment="1">
      <alignment horizontal="center" vertical="center" wrapText="1"/>
    </xf>
    <xf numFmtId="172" fontId="10" fillId="0" borderId="14" xfId="3" applyNumberFormat="1" applyFont="1" applyFill="1" applyBorder="1" applyAlignment="1" applyProtection="1">
      <alignment horizontal="center" vertical="center"/>
    </xf>
    <xf numFmtId="172" fontId="10" fillId="0" borderId="21" xfId="3" applyNumberFormat="1" applyFont="1" applyFill="1" applyBorder="1" applyAlignment="1" applyProtection="1">
      <alignment horizontal="center" vertical="center"/>
    </xf>
    <xf numFmtId="167" fontId="28" fillId="0" borderId="21" xfId="3" applyNumberFormat="1" applyFont="1" applyFill="1" applyBorder="1" applyAlignment="1">
      <alignment horizontal="center" vertical="center" wrapText="1"/>
    </xf>
    <xf numFmtId="167" fontId="28" fillId="0" borderId="98" xfId="3" applyNumberFormat="1" applyFont="1" applyFill="1" applyBorder="1" applyAlignment="1">
      <alignment horizontal="center" vertical="center" wrapText="1"/>
    </xf>
    <xf numFmtId="1" fontId="10" fillId="0" borderId="25" xfId="3" applyNumberFormat="1" applyFont="1" applyFill="1" applyBorder="1" applyAlignment="1" applyProtection="1">
      <alignment horizontal="center" vertical="center"/>
    </xf>
    <xf numFmtId="1" fontId="28" fillId="0" borderId="60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/>
    </xf>
    <xf numFmtId="0" fontId="10" fillId="0" borderId="34" xfId="3" applyFont="1" applyFill="1" applyBorder="1" applyAlignment="1">
      <alignment horizontal="center" vertical="center" wrapText="1"/>
    </xf>
    <xf numFmtId="172" fontId="10" fillId="0" borderId="79" xfId="3" applyNumberFormat="1" applyFont="1" applyFill="1" applyBorder="1" applyAlignment="1" applyProtection="1">
      <alignment horizontal="center" vertical="center"/>
    </xf>
    <xf numFmtId="172" fontId="28" fillId="0" borderId="79" xfId="3" applyNumberFormat="1" applyFont="1" applyFill="1" applyBorder="1" applyAlignment="1" applyProtection="1">
      <alignment horizontal="center" vertical="center"/>
    </xf>
    <xf numFmtId="0" fontId="10" fillId="0" borderId="2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166" fontId="28" fillId="0" borderId="99" xfId="0" applyNumberFormat="1" applyFont="1" applyFill="1" applyBorder="1" applyAlignment="1" applyProtection="1">
      <alignment horizontal="center" vertical="center"/>
    </xf>
    <xf numFmtId="172" fontId="10" fillId="0" borderId="88" xfId="3" applyNumberFormat="1" applyFont="1" applyFill="1" applyBorder="1" applyAlignment="1" applyProtection="1">
      <alignment horizontal="center" vertical="center"/>
    </xf>
    <xf numFmtId="0" fontId="28" fillId="0" borderId="25" xfId="3" applyFont="1" applyFill="1" applyBorder="1" applyAlignment="1">
      <alignment horizontal="center" vertical="center" wrapText="1"/>
    </xf>
    <xf numFmtId="0" fontId="10" fillId="0" borderId="30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5" xfId="3" applyFont="1" applyFill="1" applyBorder="1" applyAlignment="1">
      <alignment horizontal="center" vertical="center" wrapText="1"/>
    </xf>
    <xf numFmtId="0" fontId="10" fillId="0" borderId="21" xfId="3" applyFont="1" applyFill="1" applyBorder="1" applyAlignment="1">
      <alignment horizontal="center" vertical="center" wrapText="1"/>
    </xf>
    <xf numFmtId="0" fontId="10" fillId="0" borderId="29" xfId="3" applyFont="1" applyFill="1" applyBorder="1" applyAlignment="1">
      <alignment horizontal="center" vertical="center" wrapText="1"/>
    </xf>
    <xf numFmtId="0" fontId="28" fillId="0" borderId="52" xfId="3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0" fontId="28" fillId="0" borderId="19" xfId="0" applyFont="1" applyFill="1" applyBorder="1" applyAlignment="1">
      <alignment horizontal="center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49" fontId="31" fillId="0" borderId="53" xfId="0" applyNumberFormat="1" applyFont="1" applyFill="1" applyBorder="1" applyAlignment="1" applyProtection="1">
      <alignment horizontal="center" vertical="center"/>
    </xf>
    <xf numFmtId="49" fontId="31" fillId="0" borderId="26" xfId="0" applyNumberFormat="1" applyFont="1" applyFill="1" applyBorder="1" applyAlignment="1" applyProtection="1">
      <alignment horizontal="center" vertical="center"/>
    </xf>
    <xf numFmtId="49" fontId="31" fillId="0" borderId="27" xfId="3" applyNumberFormat="1" applyFont="1" applyFill="1" applyBorder="1" applyAlignment="1">
      <alignment horizontal="left" vertical="center" wrapText="1"/>
    </xf>
    <xf numFmtId="1" fontId="10" fillId="0" borderId="27" xfId="3" applyNumberFormat="1" applyFont="1" applyFill="1" applyBorder="1" applyAlignment="1">
      <alignment horizontal="center" vertical="center"/>
    </xf>
    <xf numFmtId="165" fontId="28" fillId="0" borderId="27" xfId="0" applyNumberFormat="1" applyFont="1" applyFill="1" applyBorder="1" applyAlignment="1" applyProtection="1">
      <alignment horizontal="center" vertical="center" wrapText="1"/>
    </xf>
    <xf numFmtId="167" fontId="10" fillId="0" borderId="27" xfId="0" applyNumberFormat="1" applyFont="1" applyFill="1" applyBorder="1" applyAlignment="1" applyProtection="1">
      <alignment horizontal="center" vertical="center"/>
    </xf>
    <xf numFmtId="165" fontId="10" fillId="0" borderId="27" xfId="0" applyNumberFormat="1" applyFont="1" applyFill="1" applyBorder="1" applyAlignment="1">
      <alignment horizontal="center" vertical="center" wrapText="1"/>
    </xf>
    <xf numFmtId="0" fontId="31" fillId="0" borderId="27" xfId="3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67" fontId="28" fillId="0" borderId="14" xfId="0" applyNumberFormat="1" applyFont="1" applyFill="1" applyBorder="1" applyAlignment="1" applyProtection="1">
      <alignment horizontal="center" vertical="center"/>
    </xf>
    <xf numFmtId="167" fontId="28" fillId="0" borderId="77" xfId="0" applyNumberFormat="1" applyFont="1" applyFill="1" applyBorder="1" applyAlignment="1" applyProtection="1">
      <alignment horizontal="center" vertical="center"/>
    </xf>
    <xf numFmtId="172" fontId="10" fillId="0" borderId="70" xfId="3" applyNumberFormat="1" applyFont="1" applyFill="1" applyBorder="1" applyAlignment="1" applyProtection="1">
      <alignment horizontal="center" vertical="center"/>
    </xf>
    <xf numFmtId="0" fontId="10" fillId="0" borderId="70" xfId="3" applyFont="1" applyFill="1" applyBorder="1" applyAlignment="1">
      <alignment horizontal="center" vertical="center" wrapText="1"/>
    </xf>
    <xf numFmtId="0" fontId="10" fillId="0" borderId="31" xfId="3" applyNumberFormat="1" applyFont="1" applyFill="1" applyBorder="1" applyAlignment="1" applyProtection="1">
      <alignment vertical="center"/>
    </xf>
    <xf numFmtId="172" fontId="28" fillId="0" borderId="70" xfId="3" applyNumberFormat="1" applyFont="1" applyFill="1" applyBorder="1" applyAlignment="1" applyProtection="1">
      <alignment horizontal="center" vertical="center"/>
    </xf>
    <xf numFmtId="0" fontId="31" fillId="0" borderId="70" xfId="3" applyFont="1" applyFill="1" applyBorder="1" applyAlignment="1">
      <alignment horizontal="center" vertical="center" wrapText="1"/>
    </xf>
    <xf numFmtId="170" fontId="31" fillId="0" borderId="70" xfId="3" applyNumberFormat="1" applyFont="1" applyFill="1" applyBorder="1" applyAlignment="1" applyProtection="1">
      <alignment horizontal="center" vertical="center"/>
    </xf>
    <xf numFmtId="167" fontId="31" fillId="0" borderId="70" xfId="3" applyNumberFormat="1" applyFont="1" applyFill="1" applyBorder="1" applyAlignment="1">
      <alignment horizontal="center" vertical="center" wrapText="1"/>
    </xf>
    <xf numFmtId="166" fontId="31" fillId="0" borderId="70" xfId="3" applyNumberFormat="1" applyFont="1" applyFill="1" applyBorder="1" applyAlignment="1">
      <alignment horizontal="center" vertical="center" wrapText="1"/>
    </xf>
    <xf numFmtId="165" fontId="28" fillId="0" borderId="41" xfId="0" applyNumberFormat="1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1" fillId="0" borderId="30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31" fillId="0" borderId="29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170" fontId="10" fillId="0" borderId="70" xfId="3" applyNumberFormat="1" applyFont="1" applyFill="1" applyBorder="1" applyAlignment="1" applyProtection="1">
      <alignment vertical="center"/>
    </xf>
    <xf numFmtId="167" fontId="10" fillId="0" borderId="70" xfId="3" applyNumberFormat="1" applyFont="1" applyFill="1" applyBorder="1" applyAlignment="1" applyProtection="1">
      <alignment horizontal="center" vertical="center"/>
    </xf>
    <xf numFmtId="0" fontId="10" fillId="0" borderId="55" xfId="3" applyNumberFormat="1" applyFont="1" applyFill="1" applyBorder="1" applyAlignment="1" applyProtection="1">
      <alignment vertical="center"/>
    </xf>
    <xf numFmtId="0" fontId="10" fillId="0" borderId="13" xfId="3" applyNumberFormat="1" applyFont="1" applyFill="1" applyBorder="1" applyAlignment="1" applyProtection="1">
      <alignment vertical="center"/>
    </xf>
    <xf numFmtId="0" fontId="10" fillId="0" borderId="56" xfId="3" applyNumberFormat="1" applyFont="1" applyFill="1" applyBorder="1" applyAlignment="1" applyProtection="1">
      <alignment vertical="center"/>
    </xf>
    <xf numFmtId="1" fontId="10" fillId="0" borderId="27" xfId="3" applyNumberFormat="1" applyFont="1" applyFill="1" applyBorder="1" applyAlignment="1">
      <alignment horizontal="center" vertical="center" wrapText="1"/>
    </xf>
    <xf numFmtId="170" fontId="10" fillId="0" borderId="0" xfId="3" applyNumberFormat="1" applyFont="1" applyFill="1" applyBorder="1" applyAlignment="1" applyProtection="1">
      <alignment vertical="center" wrapText="1"/>
    </xf>
    <xf numFmtId="1" fontId="10" fillId="0" borderId="6" xfId="3" applyNumberFormat="1" applyFont="1" applyFill="1" applyBorder="1" applyAlignment="1">
      <alignment horizontal="center" vertical="center"/>
    </xf>
    <xf numFmtId="0" fontId="31" fillId="0" borderId="6" xfId="3" applyFont="1" applyFill="1" applyBorder="1" applyAlignment="1">
      <alignment horizontal="center" vertical="center" wrapText="1"/>
    </xf>
    <xf numFmtId="0" fontId="31" fillId="0" borderId="101" xfId="3" applyFont="1" applyFill="1" applyBorder="1" applyAlignment="1">
      <alignment horizontal="center" vertical="center" wrapText="1"/>
    </xf>
    <xf numFmtId="0" fontId="31" fillId="0" borderId="100" xfId="3" applyFont="1" applyFill="1" applyBorder="1" applyAlignment="1">
      <alignment horizontal="center" vertical="center" wrapText="1"/>
    </xf>
    <xf numFmtId="167" fontId="10" fillId="0" borderId="76" xfId="0" applyNumberFormat="1" applyFont="1" applyFill="1" applyBorder="1" applyAlignment="1" applyProtection="1">
      <alignment horizontal="center" vertical="center"/>
    </xf>
    <xf numFmtId="167" fontId="10" fillId="0" borderId="88" xfId="0" applyNumberFormat="1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165" fontId="10" fillId="0" borderId="21" xfId="0" applyNumberFormat="1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49" fontId="28" fillId="0" borderId="19" xfId="3" applyNumberFormat="1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165" fontId="28" fillId="0" borderId="24" xfId="0" applyNumberFormat="1" applyFont="1" applyFill="1" applyBorder="1" applyAlignment="1" applyProtection="1">
      <alignment horizontal="center" vertical="center" wrapText="1"/>
    </xf>
    <xf numFmtId="167" fontId="28" fillId="0" borderId="25" xfId="0" applyNumberFormat="1" applyFont="1" applyFill="1" applyBorder="1" applyAlignment="1" applyProtection="1">
      <alignment horizontal="center" vertical="center"/>
    </xf>
    <xf numFmtId="167" fontId="28" fillId="0" borderId="24" xfId="0" applyNumberFormat="1" applyFont="1" applyFill="1" applyBorder="1" applyAlignment="1" applyProtection="1">
      <alignment horizontal="center" vertical="center"/>
    </xf>
    <xf numFmtId="0" fontId="31" fillId="0" borderId="25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0" fontId="31" fillId="0" borderId="24" xfId="3" applyFont="1" applyFill="1" applyBorder="1" applyAlignment="1">
      <alignment horizontal="center" vertical="center" wrapText="1"/>
    </xf>
    <xf numFmtId="0" fontId="31" fillId="0" borderId="18" xfId="3" applyFont="1" applyFill="1" applyBorder="1" applyAlignment="1">
      <alignment horizontal="center" vertical="center" wrapText="1"/>
    </xf>
    <xf numFmtId="0" fontId="31" fillId="0" borderId="20" xfId="3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0" fontId="10" fillId="0" borderId="34" xfId="3" applyNumberFormat="1" applyFont="1" applyFill="1" applyBorder="1" applyAlignment="1" applyProtection="1">
      <alignment horizontal="center" vertical="center"/>
    </xf>
    <xf numFmtId="171" fontId="10" fillId="0" borderId="10" xfId="3" applyNumberFormat="1" applyFont="1" applyFill="1" applyBorder="1" applyAlignment="1" applyProtection="1">
      <alignment horizontal="center" vertical="center"/>
    </xf>
    <xf numFmtId="170" fontId="32" fillId="0" borderId="10" xfId="3" applyNumberFormat="1" applyFont="1" applyFill="1" applyBorder="1" applyAlignment="1" applyProtection="1">
      <alignment vertical="center"/>
    </xf>
    <xf numFmtId="0" fontId="10" fillId="0" borderId="99" xfId="3" applyNumberFormat="1" applyFont="1" applyFill="1" applyBorder="1" applyAlignment="1" applyProtection="1">
      <alignment horizontal="center" vertical="center"/>
    </xf>
    <xf numFmtId="0" fontId="10" fillId="0" borderId="14" xfId="3" applyFont="1" applyFill="1" applyBorder="1" applyAlignment="1">
      <alignment horizontal="center" vertical="center" wrapText="1"/>
    </xf>
    <xf numFmtId="0" fontId="10" fillId="0" borderId="98" xfId="3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/>
    </xf>
    <xf numFmtId="0" fontId="10" fillId="0" borderId="77" xfId="3" applyNumberFormat="1" applyFont="1" applyFill="1" applyBorder="1" applyAlignment="1" applyProtection="1">
      <alignment horizontal="center" vertical="center"/>
    </xf>
    <xf numFmtId="172" fontId="10" fillId="0" borderId="15" xfId="3" applyNumberFormat="1" applyFont="1" applyFill="1" applyBorder="1" applyAlignment="1" applyProtection="1">
      <alignment horizontal="center" vertical="center"/>
    </xf>
    <xf numFmtId="170" fontId="32" fillId="0" borderId="76" xfId="3" applyNumberFormat="1" applyFont="1" applyFill="1" applyBorder="1" applyAlignment="1" applyProtection="1">
      <alignment vertical="center"/>
    </xf>
    <xf numFmtId="170" fontId="32" fillId="0" borderId="77" xfId="3" applyNumberFormat="1" applyFont="1" applyFill="1" applyBorder="1" applyAlignment="1" applyProtection="1">
      <alignment vertical="center"/>
    </xf>
    <xf numFmtId="0" fontId="28" fillId="0" borderId="25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71" fontId="28" fillId="0" borderId="14" xfId="0" applyNumberFormat="1" applyFont="1" applyFill="1" applyBorder="1" applyAlignment="1" applyProtection="1">
      <alignment horizontal="center" vertical="center"/>
    </xf>
    <xf numFmtId="171" fontId="28" fillId="0" borderId="21" xfId="0" applyNumberFormat="1" applyFont="1" applyFill="1" applyBorder="1" applyAlignment="1" applyProtection="1">
      <alignment horizontal="center" vertical="center"/>
    </xf>
    <xf numFmtId="167" fontId="28" fillId="0" borderId="66" xfId="3" applyNumberFormat="1" applyFont="1" applyFill="1" applyBorder="1" applyAlignment="1">
      <alignment horizontal="center" vertical="center" wrapText="1"/>
    </xf>
    <xf numFmtId="0" fontId="10" fillId="0" borderId="41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 applyProtection="1">
      <alignment horizontal="center" vertical="center"/>
    </xf>
    <xf numFmtId="171" fontId="10" fillId="0" borderId="30" xfId="3" applyNumberFormat="1" applyFont="1" applyFill="1" applyBorder="1" applyAlignment="1" applyProtection="1">
      <alignment horizontal="center" vertical="center"/>
    </xf>
    <xf numFmtId="171" fontId="10" fillId="0" borderId="25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horizontal="center" vertical="center"/>
    </xf>
    <xf numFmtId="171" fontId="10" fillId="0" borderId="70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4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71" fontId="10" fillId="0" borderId="4" xfId="3" applyNumberFormat="1" applyFont="1" applyFill="1" applyBorder="1" applyAlignment="1" applyProtection="1">
      <alignment horizontal="center" vertical="center"/>
    </xf>
    <xf numFmtId="171" fontId="10" fillId="0" borderId="11" xfId="3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49" fontId="10" fillId="0" borderId="98" xfId="3" applyNumberFormat="1" applyFont="1" applyFill="1" applyBorder="1" applyAlignment="1">
      <alignment vertical="center" wrapText="1"/>
    </xf>
    <xf numFmtId="172" fontId="10" fillId="0" borderId="66" xfId="3" applyNumberFormat="1" applyFont="1" applyFill="1" applyBorder="1" applyAlignment="1" applyProtection="1">
      <alignment horizontal="center" vertical="center"/>
    </xf>
    <xf numFmtId="171" fontId="10" fillId="0" borderId="66" xfId="3" applyNumberFormat="1" applyFont="1" applyFill="1" applyBorder="1" applyAlignment="1" applyProtection="1">
      <alignment horizontal="center" vertical="center"/>
    </xf>
    <xf numFmtId="171" fontId="10" fillId="0" borderId="35" xfId="3" applyNumberFormat="1" applyFont="1" applyFill="1" applyBorder="1" applyAlignment="1" applyProtection="1">
      <alignment horizontal="center" vertical="center"/>
    </xf>
    <xf numFmtId="171" fontId="10" fillId="0" borderId="6" xfId="3" applyNumberFormat="1" applyFont="1" applyFill="1" applyBorder="1" applyAlignment="1" applyProtection="1">
      <alignment horizontal="center" vertical="center"/>
    </xf>
    <xf numFmtId="171" fontId="10" fillId="0" borderId="34" xfId="3" applyNumberFormat="1" applyFont="1" applyFill="1" applyBorder="1" applyAlignment="1" applyProtection="1">
      <alignment horizontal="center" vertical="center"/>
    </xf>
    <xf numFmtId="49" fontId="10" fillId="0" borderId="14" xfId="3" applyNumberFormat="1" applyFont="1" applyFill="1" applyBorder="1" applyAlignment="1">
      <alignment vertical="center" wrapText="1"/>
    </xf>
    <xf numFmtId="0" fontId="10" fillId="0" borderId="24" xfId="3" applyNumberFormat="1" applyFont="1" applyFill="1" applyBorder="1" applyAlignment="1" applyProtection="1">
      <alignment horizontal="center" vertical="center"/>
    </xf>
    <xf numFmtId="49" fontId="10" fillId="0" borderId="21" xfId="3" applyNumberFormat="1" applyFont="1" applyFill="1" applyBorder="1" applyAlignment="1">
      <alignment horizontal="left" vertical="center" wrapText="1"/>
    </xf>
    <xf numFmtId="49" fontId="28" fillId="0" borderId="51" xfId="3" applyNumberFormat="1" applyFont="1" applyFill="1" applyBorder="1" applyAlignment="1" applyProtection="1">
      <alignment horizontal="center" vertical="center"/>
    </xf>
    <xf numFmtId="171" fontId="28" fillId="0" borderId="51" xfId="3" applyNumberFormat="1" applyFont="1" applyFill="1" applyBorder="1" applyAlignment="1" applyProtection="1">
      <alignment horizontal="left" vertical="center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4" xfId="3" applyNumberFormat="1" applyFont="1" applyFill="1" applyBorder="1" applyAlignment="1" applyProtection="1">
      <alignment horizontal="center" vertical="center"/>
    </xf>
    <xf numFmtId="171" fontId="28" fillId="0" borderId="109" xfId="3" applyNumberFormat="1" applyFont="1" applyFill="1" applyBorder="1" applyAlignment="1" applyProtection="1">
      <alignment horizontal="center" vertical="center"/>
    </xf>
    <xf numFmtId="171" fontId="28" fillId="0" borderId="51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171" fontId="28" fillId="0" borderId="65" xfId="3" applyNumberFormat="1" applyFont="1" applyFill="1" applyBorder="1" applyAlignment="1" applyProtection="1">
      <alignment horizontal="center" vertical="center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28" fillId="0" borderId="14" xfId="0" applyNumberFormat="1" applyFont="1" applyFill="1" applyBorder="1" applyAlignment="1" applyProtection="1">
      <alignment horizontal="left" vertical="center" wrapText="1"/>
    </xf>
    <xf numFmtId="49" fontId="28" fillId="0" borderId="77" xfId="0" applyNumberFormat="1" applyFont="1" applyFill="1" applyBorder="1" applyAlignment="1" applyProtection="1">
      <alignment horizontal="left" vertical="center" wrapText="1"/>
    </xf>
    <xf numFmtId="0" fontId="28" fillId="0" borderId="21" xfId="0" applyNumberFormat="1" applyFont="1" applyFill="1" applyBorder="1" applyAlignment="1" applyProtection="1">
      <alignment horizontal="left" vertical="center"/>
    </xf>
    <xf numFmtId="0" fontId="60" fillId="0" borderId="1" xfId="0" applyFont="1" applyFill="1" applyBorder="1" applyAlignment="1">
      <alignment horizontal="center"/>
    </xf>
    <xf numFmtId="167" fontId="60" fillId="0" borderId="1" xfId="0" applyNumberFormat="1" applyFont="1" applyFill="1" applyBorder="1" applyAlignment="1">
      <alignment horizontal="center" vertical="center"/>
    </xf>
    <xf numFmtId="49" fontId="28" fillId="0" borderId="5" xfId="3" applyNumberFormat="1" applyFont="1" applyFill="1" applyBorder="1" applyAlignment="1">
      <alignment horizontal="center" vertical="center" wrapText="1"/>
    </xf>
    <xf numFmtId="170" fontId="28" fillId="0" borderId="33" xfId="3" applyNumberFormat="1" applyFont="1" applyFill="1" applyBorder="1" applyAlignment="1" applyProtection="1">
      <alignment horizontal="center" vertical="center"/>
    </xf>
    <xf numFmtId="172" fontId="28" fillId="0" borderId="52" xfId="3" applyNumberFormat="1" applyFont="1" applyFill="1" applyBorder="1" applyAlignment="1" applyProtection="1">
      <alignment horizontal="center" vertical="center"/>
    </xf>
    <xf numFmtId="0" fontId="10" fillId="0" borderId="57" xfId="3" applyFont="1" applyFill="1" applyBorder="1" applyAlignment="1">
      <alignment horizontal="center" vertical="center" wrapText="1"/>
    </xf>
    <xf numFmtId="0" fontId="10" fillId="0" borderId="58" xfId="3" applyFont="1" applyFill="1" applyBorder="1" applyAlignment="1">
      <alignment horizontal="center" vertical="center" wrapText="1"/>
    </xf>
    <xf numFmtId="171" fontId="28" fillId="0" borderId="14" xfId="3" applyNumberFormat="1" applyFont="1" applyFill="1" applyBorder="1" applyAlignment="1" applyProtection="1">
      <alignment horizontal="center" vertical="center"/>
    </xf>
    <xf numFmtId="0" fontId="10" fillId="0" borderId="110" xfId="0" applyFont="1" applyFill="1" applyBorder="1" applyAlignment="1">
      <alignment horizontal="center" vertical="center" wrapText="1"/>
    </xf>
    <xf numFmtId="0" fontId="28" fillId="0" borderId="67" xfId="3" applyFont="1" applyFill="1" applyBorder="1" applyAlignment="1">
      <alignment horizontal="center" vertical="center" wrapText="1"/>
    </xf>
    <xf numFmtId="49" fontId="28" fillId="0" borderId="68" xfId="3" applyNumberFormat="1" applyFont="1" applyFill="1" applyBorder="1" applyAlignment="1">
      <alignment horizontal="center" vertical="center" wrapText="1"/>
    </xf>
    <xf numFmtId="49" fontId="28" fillId="0" borderId="69" xfId="3" applyNumberFormat="1" applyFont="1" applyFill="1" applyBorder="1" applyAlignment="1">
      <alignment horizontal="center" vertical="center" wrapText="1"/>
    </xf>
    <xf numFmtId="170" fontId="28" fillId="0" borderId="69" xfId="3" applyNumberFormat="1" applyFont="1" applyFill="1" applyBorder="1" applyAlignment="1" applyProtection="1">
      <alignment horizontal="center" vertical="center" wrapText="1"/>
    </xf>
    <xf numFmtId="0" fontId="10" fillId="0" borderId="111" xfId="0" applyFont="1" applyFill="1" applyBorder="1" applyAlignment="1">
      <alignment horizontal="center" vertical="center" wrapText="1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97" xfId="3" applyNumberFormat="1" applyFont="1" applyFill="1" applyBorder="1" applyAlignment="1" applyProtection="1">
      <alignment horizontal="center" vertical="center"/>
    </xf>
    <xf numFmtId="0" fontId="10" fillId="0" borderId="67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10" fillId="0" borderId="97" xfId="3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center" vertical="center"/>
    </xf>
    <xf numFmtId="49" fontId="31" fillId="0" borderId="88" xfId="0" applyNumberFormat="1" applyFont="1" applyFill="1" applyBorder="1" applyAlignment="1" applyProtection="1">
      <alignment vertical="center" wrapText="1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4" xfId="3" applyNumberFormat="1" applyFont="1" applyFill="1" applyBorder="1" applyAlignment="1">
      <alignment horizontal="center" vertical="center" wrapText="1"/>
    </xf>
    <xf numFmtId="170" fontId="28" fillId="0" borderId="11" xfId="3" applyNumberFormat="1" applyFont="1" applyFill="1" applyBorder="1" applyAlignment="1" applyProtection="1">
      <alignment horizontal="center" vertical="center"/>
    </xf>
    <xf numFmtId="169" fontId="31" fillId="0" borderId="70" xfId="3" applyNumberFormat="1" applyFont="1" applyFill="1" applyBorder="1" applyAlignment="1">
      <alignment horizontal="center" vertical="center" wrapText="1"/>
    </xf>
    <xf numFmtId="49" fontId="28" fillId="0" borderId="52" xfId="3" applyNumberFormat="1" applyFont="1" applyFill="1" applyBorder="1" applyAlignment="1">
      <alignment horizontal="left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49" fontId="28" fillId="0" borderId="21" xfId="0" applyNumberFormat="1" applyFont="1" applyFill="1" applyBorder="1" applyAlignment="1" applyProtection="1">
      <alignment horizontal="center" vertical="center"/>
    </xf>
    <xf numFmtId="49" fontId="28" fillId="0" borderId="27" xfId="3" applyNumberFormat="1" applyFont="1" applyFill="1" applyBorder="1" applyAlignment="1">
      <alignment horizontal="center" vertical="center" wrapText="1"/>
    </xf>
    <xf numFmtId="170" fontId="28" fillId="0" borderId="29" xfId="3" applyNumberFormat="1" applyFont="1" applyFill="1" applyBorder="1" applyAlignment="1" applyProtection="1">
      <alignment horizontal="center" vertical="center"/>
    </xf>
    <xf numFmtId="172" fontId="28" fillId="0" borderId="21" xfId="3" applyNumberFormat="1" applyFont="1" applyFill="1" applyBorder="1" applyAlignment="1" applyProtection="1">
      <alignment horizontal="center" vertical="center"/>
    </xf>
    <xf numFmtId="1" fontId="28" fillId="0" borderId="27" xfId="3" applyNumberFormat="1" applyFont="1" applyFill="1" applyBorder="1" applyAlignment="1" applyProtection="1">
      <alignment horizontal="center" vertical="center"/>
    </xf>
    <xf numFmtId="1" fontId="28" fillId="0" borderId="28" xfId="3" applyNumberFormat="1" applyFont="1" applyFill="1" applyBorder="1" applyAlignment="1" applyProtection="1">
      <alignment horizontal="center" vertical="center"/>
    </xf>
    <xf numFmtId="170" fontId="28" fillId="0" borderId="69" xfId="3" applyNumberFormat="1" applyFont="1" applyFill="1" applyBorder="1" applyAlignment="1" applyProtection="1">
      <alignment horizontal="center" vertical="center"/>
    </xf>
    <xf numFmtId="172" fontId="28" fillId="0" borderId="66" xfId="3" applyNumberFormat="1" applyFont="1" applyFill="1" applyBorder="1" applyAlignment="1" applyProtection="1">
      <alignment horizontal="center" vertical="center"/>
    </xf>
    <xf numFmtId="0" fontId="10" fillId="0" borderId="66" xfId="0" applyFont="1" applyFill="1" applyBorder="1" applyAlignment="1">
      <alignment horizontal="center" vertical="center" wrapText="1"/>
    </xf>
    <xf numFmtId="49" fontId="28" fillId="0" borderId="11" xfId="3" applyNumberFormat="1" applyFont="1" applyFill="1" applyBorder="1" applyAlignment="1">
      <alignment horizontal="center" vertical="center" wrapText="1"/>
    </xf>
    <xf numFmtId="0" fontId="28" fillId="0" borderId="98" xfId="0" applyFont="1" applyFill="1" applyBorder="1" applyAlignment="1">
      <alignment horizontal="left" wrapText="1"/>
    </xf>
    <xf numFmtId="0" fontId="31" fillId="0" borderId="36" xfId="3" applyFont="1" applyFill="1" applyBorder="1" applyAlignment="1">
      <alignment horizontal="center" vertical="center" wrapText="1"/>
    </xf>
    <xf numFmtId="49" fontId="28" fillId="0" borderId="29" xfId="3" applyNumberFormat="1" applyFont="1" applyFill="1" applyBorder="1" applyAlignment="1">
      <alignment horizontal="center" vertical="center" wrapText="1"/>
    </xf>
    <xf numFmtId="0" fontId="10" fillId="0" borderId="89" xfId="3" applyFont="1" applyFill="1" applyBorder="1" applyAlignment="1">
      <alignment horizontal="center" vertical="center" wrapText="1"/>
    </xf>
    <xf numFmtId="167" fontId="60" fillId="0" borderId="10" xfId="0" applyNumberFormat="1" applyFont="1" applyFill="1" applyBorder="1" applyAlignment="1">
      <alignment horizontal="center" vertical="center"/>
    </xf>
    <xf numFmtId="0" fontId="60" fillId="0" borderId="0" xfId="0" applyFont="1" applyFill="1"/>
    <xf numFmtId="0" fontId="28" fillId="0" borderId="105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left" wrapText="1"/>
    </xf>
    <xf numFmtId="0" fontId="28" fillId="0" borderId="8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59" xfId="3" applyFont="1" applyFill="1" applyBorder="1" applyAlignment="1">
      <alignment horizontal="center" vertical="center" wrapText="1"/>
    </xf>
    <xf numFmtId="171" fontId="33" fillId="0" borderId="59" xfId="3" applyNumberFormat="1" applyFont="1" applyFill="1" applyBorder="1" applyAlignment="1" applyProtection="1">
      <alignment horizontal="center" vertical="center"/>
    </xf>
    <xf numFmtId="0" fontId="28" fillId="0" borderId="9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170" fontId="31" fillId="0" borderId="9" xfId="3" applyNumberFormat="1" applyFont="1" applyFill="1" applyBorder="1" applyAlignment="1" applyProtection="1">
      <alignment vertical="center"/>
    </xf>
    <xf numFmtId="0" fontId="31" fillId="0" borderId="9" xfId="3" applyFont="1" applyFill="1" applyBorder="1" applyAlignment="1">
      <alignment horizontal="center" vertical="center" wrapText="1"/>
    </xf>
    <xf numFmtId="167" fontId="31" fillId="0" borderId="22" xfId="3" applyNumberFormat="1" applyFont="1" applyFill="1" applyBorder="1" applyAlignment="1">
      <alignment horizontal="center" vertical="center" wrapText="1"/>
    </xf>
    <xf numFmtId="49" fontId="28" fillId="0" borderId="3" xfId="3" applyNumberFormat="1" applyFont="1" applyFill="1" applyBorder="1" applyAlignment="1">
      <alignment horizontal="center" vertical="center" wrapText="1"/>
    </xf>
    <xf numFmtId="49" fontId="28" fillId="0" borderId="59" xfId="3" applyNumberFormat="1" applyFont="1" applyFill="1" applyBorder="1" applyAlignment="1">
      <alignment horizontal="center" vertical="center" wrapText="1"/>
    </xf>
    <xf numFmtId="170" fontId="28" fillId="0" borderId="59" xfId="3" applyNumberFormat="1" applyFont="1" applyFill="1" applyBorder="1" applyAlignment="1" applyProtection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1" fontId="28" fillId="0" borderId="3" xfId="3" applyNumberFormat="1" applyFont="1" applyFill="1" applyBorder="1" applyAlignment="1" applyProtection="1">
      <alignment horizontal="center" vertical="center"/>
    </xf>
    <xf numFmtId="1" fontId="28" fillId="0" borderId="9" xfId="3" applyNumberFormat="1" applyFont="1" applyFill="1" applyBorder="1" applyAlignment="1" applyProtection="1">
      <alignment horizontal="center"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49" fontId="10" fillId="0" borderId="70" xfId="0" applyNumberFormat="1" applyFont="1" applyFill="1" applyBorder="1" applyAlignment="1">
      <alignment vertical="center"/>
    </xf>
    <xf numFmtId="49" fontId="28" fillId="0" borderId="70" xfId="3" applyNumberFormat="1" applyFont="1" applyFill="1" applyBorder="1" applyAlignment="1">
      <alignment horizontal="left" vertical="center" wrapText="1"/>
    </xf>
    <xf numFmtId="170" fontId="28" fillId="0" borderId="59" xfId="3" applyNumberFormat="1" applyFont="1" applyFill="1" applyBorder="1" applyAlignment="1" applyProtection="1">
      <alignment horizontal="center" vertical="center"/>
    </xf>
    <xf numFmtId="1" fontId="31" fillId="0" borderId="8" xfId="3" applyNumberFormat="1" applyFont="1" applyFill="1" applyBorder="1" applyAlignment="1">
      <alignment horizontal="center" vertical="center" wrapText="1"/>
    </xf>
    <xf numFmtId="0" fontId="31" fillId="0" borderId="3" xfId="3" applyFont="1" applyFill="1" applyBorder="1" applyAlignment="1">
      <alignment horizontal="center" vertical="center" wrapText="1"/>
    </xf>
    <xf numFmtId="0" fontId="28" fillId="0" borderId="104" xfId="0" applyFont="1" applyFill="1" applyBorder="1" applyAlignment="1">
      <alignment horizontal="center" vertical="center" wrapText="1"/>
    </xf>
    <xf numFmtId="49" fontId="10" fillId="0" borderId="70" xfId="3" applyNumberFormat="1" applyFont="1" applyFill="1" applyBorder="1" applyAlignment="1">
      <alignment horizontal="left" vertical="center" wrapText="1"/>
    </xf>
    <xf numFmtId="167" fontId="31" fillId="0" borderId="101" xfId="3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left" wrapText="1"/>
    </xf>
    <xf numFmtId="0" fontId="28" fillId="0" borderId="106" xfId="0" applyFont="1" applyFill="1" applyBorder="1" applyAlignment="1">
      <alignment horizontal="center" vertical="center" wrapText="1"/>
    </xf>
    <xf numFmtId="0" fontId="28" fillId="0" borderId="77" xfId="0" applyFont="1" applyFill="1" applyBorder="1" applyAlignment="1">
      <alignment horizontal="center" vertical="center" wrapText="1"/>
    </xf>
    <xf numFmtId="172" fontId="28" fillId="0" borderId="15" xfId="3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>
      <alignment horizontal="center" vertical="center" wrapText="1"/>
    </xf>
    <xf numFmtId="167" fontId="31" fillId="0" borderId="18" xfId="3" applyNumberFormat="1" applyFont="1" applyFill="1" applyBorder="1" applyAlignment="1">
      <alignment horizontal="center" vertical="center" wrapText="1"/>
    </xf>
    <xf numFmtId="49" fontId="28" fillId="0" borderId="88" xfId="0" applyNumberFormat="1" applyFont="1" applyFill="1" applyBorder="1" applyAlignment="1" applyProtection="1">
      <alignment horizontal="center" vertical="center"/>
    </xf>
    <xf numFmtId="172" fontId="28" fillId="0" borderId="55" xfId="3" applyNumberFormat="1" applyFont="1" applyFill="1" applyBorder="1" applyAlignment="1" applyProtection="1">
      <alignment horizontal="center" vertical="center"/>
    </xf>
    <xf numFmtId="0" fontId="28" fillId="0" borderId="68" xfId="3" applyFont="1" applyFill="1" applyBorder="1" applyAlignment="1">
      <alignment horizontal="center" vertical="center" wrapText="1"/>
    </xf>
    <xf numFmtId="0" fontId="28" fillId="0" borderId="66" xfId="3" applyFont="1" applyFill="1" applyBorder="1" applyAlignment="1">
      <alignment horizontal="center" vertical="center" wrapText="1"/>
    </xf>
    <xf numFmtId="167" fontId="31" fillId="0" borderId="67" xfId="3" applyNumberFormat="1" applyFont="1" applyFill="1" applyBorder="1" applyAlignment="1">
      <alignment horizontal="center" vertical="center" wrapText="1"/>
    </xf>
    <xf numFmtId="0" fontId="31" fillId="0" borderId="68" xfId="3" applyFont="1" applyFill="1" applyBorder="1" applyAlignment="1">
      <alignment horizontal="center" vertical="center" wrapText="1"/>
    </xf>
    <xf numFmtId="0" fontId="31" fillId="0" borderId="97" xfId="3" applyFont="1" applyFill="1" applyBorder="1" applyAlignment="1">
      <alignment horizontal="center" vertical="center" wrapText="1"/>
    </xf>
    <xf numFmtId="0" fontId="31" fillId="0" borderId="67" xfId="3" applyFont="1" applyFill="1" applyBorder="1" applyAlignment="1">
      <alignment horizontal="center" vertical="center" wrapText="1"/>
    </xf>
    <xf numFmtId="0" fontId="28" fillId="0" borderId="62" xfId="3" applyFont="1" applyFill="1" applyBorder="1" applyAlignment="1">
      <alignment horizontal="center" vertical="center" wrapText="1"/>
    </xf>
    <xf numFmtId="0" fontId="10" fillId="0" borderId="24" xfId="3" applyFont="1" applyFill="1" applyBorder="1" applyAlignment="1">
      <alignment horizontal="center" vertical="center" wrapText="1"/>
    </xf>
    <xf numFmtId="171" fontId="10" fillId="0" borderId="20" xfId="3" applyNumberFormat="1" applyFont="1" applyFill="1" applyBorder="1" applyAlignment="1" applyProtection="1">
      <alignment horizontal="center" vertical="center"/>
    </xf>
    <xf numFmtId="0" fontId="31" fillId="0" borderId="16" xfId="3" applyFont="1" applyFill="1" applyBorder="1" applyAlignment="1">
      <alignment horizontal="center" vertical="center" wrapText="1"/>
    </xf>
    <xf numFmtId="170" fontId="31" fillId="0" borderId="20" xfId="3" applyNumberFormat="1" applyFont="1" applyFill="1" applyBorder="1" applyAlignment="1" applyProtection="1">
      <alignment horizontal="center" vertical="center"/>
    </xf>
    <xf numFmtId="49" fontId="10" fillId="0" borderId="88" xfId="0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>
      <alignment horizontal="left" vertical="center" wrapText="1"/>
    </xf>
    <xf numFmtId="171" fontId="10" fillId="0" borderId="28" xfId="3" applyNumberFormat="1" applyFont="1" applyFill="1" applyBorder="1" applyAlignment="1" applyProtection="1">
      <alignment horizontal="center" vertical="center"/>
    </xf>
    <xf numFmtId="170" fontId="31" fillId="0" borderId="28" xfId="3" applyNumberFormat="1" applyFont="1" applyFill="1" applyBorder="1" applyAlignment="1" applyProtection="1">
      <alignment horizontal="center" vertical="center"/>
    </xf>
    <xf numFmtId="49" fontId="28" fillId="0" borderId="77" xfId="3" applyNumberFormat="1" applyFont="1" applyFill="1" applyBorder="1" applyAlignment="1">
      <alignment horizontal="center" vertical="center" wrapText="1"/>
    </xf>
    <xf numFmtId="49" fontId="28" fillId="0" borderId="21" xfId="3" applyNumberFormat="1" applyFont="1" applyFill="1" applyBorder="1" applyAlignment="1">
      <alignment horizontal="center" vertical="center" wrapText="1"/>
    </xf>
    <xf numFmtId="49" fontId="28" fillId="0" borderId="12" xfId="3" applyNumberFormat="1" applyFont="1" applyFill="1" applyBorder="1" applyAlignment="1">
      <alignment horizontal="center" vertical="center" wrapText="1"/>
    </xf>
    <xf numFmtId="0" fontId="28" fillId="0" borderId="61" xfId="3" applyFont="1" applyFill="1" applyBorder="1" applyAlignment="1">
      <alignment horizontal="center" vertical="center" wrapText="1"/>
    </xf>
    <xf numFmtId="49" fontId="28" fillId="0" borderId="14" xfId="3" applyNumberFormat="1" applyFont="1" applyFill="1" applyBorder="1" applyAlignment="1">
      <alignment vertical="center" wrapText="1"/>
    </xf>
    <xf numFmtId="170" fontId="28" fillId="0" borderId="18" xfId="3" applyNumberFormat="1" applyFont="1" applyFill="1" applyBorder="1" applyAlignment="1" applyProtection="1">
      <alignment horizontal="center" vertical="center"/>
    </xf>
    <xf numFmtId="170" fontId="28" fillId="0" borderId="26" xfId="3" applyNumberFormat="1" applyFont="1" applyFill="1" applyBorder="1" applyAlignment="1" applyProtection="1">
      <alignment horizontal="center" vertical="center"/>
    </xf>
    <xf numFmtId="0" fontId="28" fillId="0" borderId="29" xfId="3" applyFont="1" applyFill="1" applyBorder="1" applyAlignment="1">
      <alignment horizontal="center" vertical="center" wrapText="1"/>
    </xf>
    <xf numFmtId="0" fontId="28" fillId="0" borderId="28" xfId="3" applyFont="1" applyFill="1" applyBorder="1" applyAlignment="1">
      <alignment horizontal="center" vertical="center" wrapText="1"/>
    </xf>
    <xf numFmtId="172" fontId="28" fillId="0" borderId="88" xfId="3" applyNumberFormat="1" applyFont="1" applyFill="1" applyBorder="1" applyAlignment="1" applyProtection="1">
      <alignment horizontal="center" vertical="center"/>
    </xf>
    <xf numFmtId="0" fontId="28" fillId="0" borderId="30" xfId="3" applyFont="1" applyFill="1" applyBorder="1" applyAlignment="1">
      <alignment horizontal="center" vertical="center" wrapText="1"/>
    </xf>
    <xf numFmtId="166" fontId="28" fillId="0" borderId="99" xfId="3" applyNumberFormat="1" applyFont="1" applyFill="1" applyBorder="1" applyAlignment="1">
      <alignment horizontal="center" vertical="center" wrapText="1"/>
    </xf>
    <xf numFmtId="49" fontId="28" fillId="0" borderId="12" xfId="0" applyNumberFormat="1" applyFont="1" applyFill="1" applyBorder="1" applyAlignment="1" applyProtection="1">
      <alignment horizontal="center" vertical="center"/>
    </xf>
    <xf numFmtId="170" fontId="28" fillId="0" borderId="8" xfId="3" applyNumberFormat="1" applyFont="1" applyFill="1" applyBorder="1" applyAlignment="1" applyProtection="1">
      <alignment horizontal="center" vertical="center"/>
    </xf>
    <xf numFmtId="172" fontId="28" fillId="0" borderId="12" xfId="3" applyNumberFormat="1" applyFont="1" applyFill="1" applyBorder="1" applyAlignment="1" applyProtection="1">
      <alignment horizontal="center" vertical="center"/>
    </xf>
    <xf numFmtId="0" fontId="28" fillId="0" borderId="85" xfId="3" applyNumberFormat="1" applyFont="1" applyFill="1" applyBorder="1" applyAlignment="1">
      <alignment horizontal="left" vertical="center" wrapText="1"/>
    </xf>
    <xf numFmtId="171" fontId="33" fillId="0" borderId="23" xfId="3" applyNumberFormat="1" applyFont="1" applyFill="1" applyBorder="1" applyAlignment="1" applyProtection="1">
      <alignment horizontal="center" vertical="center"/>
    </xf>
    <xf numFmtId="170" fontId="10" fillId="0" borderId="57" xfId="3" applyNumberFormat="1" applyFont="1" applyFill="1" applyBorder="1" applyAlignment="1" applyProtection="1">
      <alignment horizontal="center" vertical="center"/>
    </xf>
    <xf numFmtId="172" fontId="10" fillId="0" borderId="99" xfId="3" applyNumberFormat="1" applyFont="1" applyFill="1" applyBorder="1" applyAlignment="1" applyProtection="1">
      <alignment horizontal="center" vertical="center"/>
    </xf>
    <xf numFmtId="171" fontId="28" fillId="0" borderId="98" xfId="3" applyNumberFormat="1" applyFont="1" applyFill="1" applyBorder="1" applyAlignment="1" applyProtection="1">
      <alignment horizontal="center" vertical="center"/>
    </xf>
    <xf numFmtId="0" fontId="28" fillId="0" borderId="14" xfId="0" applyNumberFormat="1" applyFont="1" applyFill="1" applyBorder="1" applyAlignment="1">
      <alignment wrapText="1"/>
    </xf>
    <xf numFmtId="172" fontId="28" fillId="0" borderId="48" xfId="3" applyNumberFormat="1" applyFont="1" applyFill="1" applyBorder="1" applyAlignment="1" applyProtection="1">
      <alignment horizontal="center" vertical="center"/>
    </xf>
    <xf numFmtId="167" fontId="10" fillId="0" borderId="16" xfId="3" applyNumberFormat="1" applyFont="1" applyFill="1" applyBorder="1" applyAlignment="1">
      <alignment horizontal="center" vertical="center" wrapText="1"/>
    </xf>
    <xf numFmtId="167" fontId="10" fillId="0" borderId="20" xfId="3" applyNumberFormat="1" applyFont="1" applyFill="1" applyBorder="1" applyAlignment="1">
      <alignment horizontal="center" vertical="center" wrapText="1"/>
    </xf>
    <xf numFmtId="171" fontId="10" fillId="0" borderId="100" xfId="3" applyNumberFormat="1" applyFont="1" applyFill="1" applyBorder="1" applyAlignment="1" applyProtection="1">
      <alignment horizontal="center" vertical="center"/>
    </xf>
    <xf numFmtId="172" fontId="10" fillId="0" borderId="71" xfId="3" applyNumberFormat="1" applyFont="1" applyFill="1" applyBorder="1" applyAlignment="1" applyProtection="1">
      <alignment horizontal="center" vertical="center"/>
    </xf>
    <xf numFmtId="170" fontId="10" fillId="0" borderId="62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109" xfId="3" applyFont="1" applyFill="1" applyBorder="1" applyAlignment="1">
      <alignment horizontal="center" vertical="center" wrapText="1"/>
    </xf>
    <xf numFmtId="0" fontId="10" fillId="0" borderId="65" xfId="3" applyFont="1" applyFill="1" applyBorder="1" applyAlignment="1">
      <alignment horizontal="center" vertical="center" wrapText="1"/>
    </xf>
    <xf numFmtId="172" fontId="10" fillId="0" borderId="48" xfId="3" applyNumberFormat="1" applyFont="1" applyFill="1" applyBorder="1" applyAlignment="1" applyProtection="1">
      <alignment horizontal="center" vertical="center"/>
    </xf>
    <xf numFmtId="0" fontId="10" fillId="0" borderId="51" xfId="3" applyFont="1" applyFill="1" applyBorder="1" applyAlignment="1">
      <alignment horizontal="center" vertical="center" wrapText="1"/>
    </xf>
    <xf numFmtId="0" fontId="10" fillId="0" borderId="63" xfId="3" applyFont="1" applyFill="1" applyBorder="1" applyAlignment="1">
      <alignment horizontal="center" vertical="center" wrapText="1"/>
    </xf>
    <xf numFmtId="0" fontId="10" fillId="0" borderId="49" xfId="3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167" fontId="10" fillId="0" borderId="32" xfId="3" applyNumberFormat="1" applyFont="1" applyFill="1" applyBorder="1" applyAlignment="1">
      <alignment horizontal="center" vertical="center" wrapText="1"/>
    </xf>
    <xf numFmtId="167" fontId="10" fillId="0" borderId="23" xfId="3" applyNumberFormat="1" applyFont="1" applyFill="1" applyBorder="1" applyAlignment="1">
      <alignment horizontal="center" vertical="center" wrapText="1"/>
    </xf>
    <xf numFmtId="49" fontId="10" fillId="0" borderId="98" xfId="0" applyNumberFormat="1" applyFont="1" applyFill="1" applyBorder="1" applyAlignment="1">
      <alignment vertical="center" wrapText="1"/>
    </xf>
    <xf numFmtId="1" fontId="10" fillId="0" borderId="6" xfId="3" applyNumberFormat="1" applyFont="1" applyFill="1" applyBorder="1" applyAlignment="1">
      <alignment horizontal="center" vertical="center" wrapText="1"/>
    </xf>
    <xf numFmtId="1" fontId="10" fillId="0" borderId="100" xfId="3" applyNumberFormat="1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>
      <alignment horizontal="center" vertical="center" wrapText="1"/>
    </xf>
    <xf numFmtId="1" fontId="28" fillId="0" borderId="3" xfId="3" applyNumberFormat="1" applyFont="1" applyFill="1" applyBorder="1" applyAlignment="1">
      <alignment horizontal="center" vertical="center" wrapText="1"/>
    </xf>
    <xf numFmtId="1" fontId="28" fillId="0" borderId="9" xfId="3" applyNumberFormat="1" applyFont="1" applyFill="1" applyBorder="1" applyAlignment="1">
      <alignment horizontal="center" vertical="center" wrapText="1"/>
    </xf>
    <xf numFmtId="1" fontId="10" fillId="0" borderId="16" xfId="3" applyNumberFormat="1" applyFont="1" applyFill="1" applyBorder="1" applyAlignment="1">
      <alignment horizontal="center" vertical="center" wrapText="1"/>
    </xf>
    <xf numFmtId="1" fontId="10" fillId="0" borderId="89" xfId="3" applyNumberFormat="1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>
      <alignment horizontal="center" vertical="center" wrapText="1"/>
    </xf>
    <xf numFmtId="1" fontId="10" fillId="0" borderId="2" xfId="3" applyNumberFormat="1" applyFont="1" applyFill="1" applyBorder="1" applyAlignment="1">
      <alignment horizontal="center" vertical="center" wrapText="1"/>
    </xf>
    <xf numFmtId="1" fontId="10" fillId="0" borderId="9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100" xfId="3" applyNumberFormat="1" applyFont="1" applyFill="1" applyBorder="1" applyAlignment="1">
      <alignment horizontal="center" vertical="center" wrapText="1"/>
    </xf>
    <xf numFmtId="1" fontId="28" fillId="0" borderId="54" xfId="3" applyNumberFormat="1" applyFont="1" applyFill="1" applyBorder="1" applyAlignment="1">
      <alignment horizontal="center" vertical="center" wrapText="1"/>
    </xf>
    <xf numFmtId="1" fontId="28" fillId="0" borderId="57" xfId="3" applyNumberFormat="1" applyFont="1" applyFill="1" applyBorder="1" applyAlignment="1">
      <alignment horizontal="center" vertical="center"/>
    </xf>
    <xf numFmtId="49" fontId="10" fillId="0" borderId="5" xfId="3" applyNumberFormat="1" applyFont="1" applyFill="1" applyBorder="1" applyAlignment="1">
      <alignment horizontal="center" vertical="center"/>
    </xf>
    <xf numFmtId="49" fontId="10" fillId="0" borderId="58" xfId="3" applyNumberFormat="1" applyFont="1" applyFill="1" applyBorder="1" applyAlignment="1">
      <alignment horizontal="center" vertical="center"/>
    </xf>
    <xf numFmtId="0" fontId="10" fillId="0" borderId="33" xfId="3" applyFont="1" applyFill="1" applyBorder="1" applyAlignment="1">
      <alignment horizontal="center" vertical="center" wrapText="1"/>
    </xf>
    <xf numFmtId="0" fontId="10" fillId="0" borderId="57" xfId="3" applyNumberFormat="1" applyFont="1" applyFill="1" applyBorder="1" applyAlignment="1">
      <alignment horizontal="center" vertical="center" wrapText="1"/>
    </xf>
    <xf numFmtId="0" fontId="10" fillId="0" borderId="0" xfId="3" applyNumberFormat="1" applyFont="1" applyFill="1" applyBorder="1" applyAlignment="1">
      <alignment horizontal="center" vertical="center" wrapText="1"/>
    </xf>
    <xf numFmtId="0" fontId="10" fillId="0" borderId="58" xfId="3" applyNumberFormat="1" applyFont="1" applyFill="1" applyBorder="1" applyAlignment="1">
      <alignment horizontal="center" vertical="center" wrapText="1"/>
    </xf>
    <xf numFmtId="0" fontId="10" fillId="0" borderId="100" xfId="3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wrapText="1"/>
    </xf>
    <xf numFmtId="171" fontId="33" fillId="0" borderId="20" xfId="3" applyNumberFormat="1" applyFont="1" applyFill="1" applyBorder="1" applyAlignment="1" applyProtection="1">
      <alignment horizontal="center" vertical="center"/>
    </xf>
    <xf numFmtId="170" fontId="31" fillId="0" borderId="20" xfId="3" applyNumberFormat="1" applyFont="1" applyFill="1" applyBorder="1" applyAlignment="1" applyProtection="1">
      <alignment vertical="center"/>
    </xf>
    <xf numFmtId="0" fontId="10" fillId="0" borderId="66" xfId="3" applyFont="1" applyFill="1" applyBorder="1" applyAlignment="1">
      <alignment horizontal="center" vertical="center" wrapText="1"/>
    </xf>
    <xf numFmtId="0" fontId="28" fillId="0" borderId="70" xfId="3" applyNumberFormat="1" applyFont="1" applyFill="1" applyBorder="1" applyAlignment="1">
      <alignment vertical="center" wrapText="1"/>
    </xf>
    <xf numFmtId="170" fontId="10" fillId="0" borderId="8" xfId="3" applyNumberFormat="1" applyFont="1" applyFill="1" applyBorder="1" applyAlignment="1" applyProtection="1">
      <alignment horizontal="center" vertical="center"/>
    </xf>
    <xf numFmtId="0" fontId="10" fillId="0" borderId="3" xfId="3" applyFont="1" applyFill="1" applyBorder="1" applyAlignment="1">
      <alignment horizontal="center" vertical="center" wrapText="1"/>
    </xf>
    <xf numFmtId="172" fontId="10" fillId="0" borderId="12" xfId="3" applyNumberFormat="1" applyFont="1" applyFill="1" applyBorder="1" applyAlignment="1" applyProtection="1">
      <alignment horizontal="center" vertical="center"/>
    </xf>
    <xf numFmtId="0" fontId="10" fillId="0" borderId="61" xfId="3" applyFont="1" applyFill="1" applyBorder="1" applyAlignment="1">
      <alignment horizontal="center" vertical="center" wrapText="1"/>
    </xf>
    <xf numFmtId="0" fontId="10" fillId="0" borderId="59" xfId="3" applyFont="1" applyFill="1" applyBorder="1" applyAlignment="1">
      <alignment horizontal="center" vertical="center" wrapText="1"/>
    </xf>
    <xf numFmtId="49" fontId="31" fillId="0" borderId="19" xfId="3" applyNumberFormat="1" applyFont="1" applyFill="1" applyBorder="1" applyAlignment="1">
      <alignment horizontal="left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165" fontId="10" fillId="0" borderId="19" xfId="0" applyNumberFormat="1" applyFont="1" applyFill="1" applyBorder="1" applyAlignment="1">
      <alignment horizontal="center" vertical="center" wrapText="1"/>
    </xf>
    <xf numFmtId="170" fontId="10" fillId="0" borderId="27" xfId="3" applyNumberFormat="1" applyFont="1" applyFill="1" applyBorder="1" applyAlignment="1" applyProtection="1">
      <alignment vertical="center" wrapText="1"/>
    </xf>
    <xf numFmtId="0" fontId="65" fillId="0" borderId="0" xfId="0" applyFont="1" applyFill="1" applyAlignment="1">
      <alignment horizontal="left" wrapText="1"/>
    </xf>
    <xf numFmtId="167" fontId="28" fillId="0" borderId="98" xfId="0" applyNumberFormat="1" applyFont="1" applyFill="1" applyBorder="1" applyAlignment="1" applyProtection="1">
      <alignment horizontal="center" vertical="center"/>
    </xf>
    <xf numFmtId="167" fontId="28" fillId="0" borderId="101" xfId="3" applyNumberFormat="1" applyFont="1" applyFill="1" applyBorder="1" applyAlignment="1" applyProtection="1">
      <alignment horizontal="center" vertical="center"/>
    </xf>
    <xf numFmtId="167" fontId="28" fillId="0" borderId="6" xfId="3" applyNumberFormat="1" applyFont="1" applyFill="1" applyBorder="1" applyAlignment="1" applyProtection="1">
      <alignment horizontal="center" vertical="center"/>
    </xf>
    <xf numFmtId="167" fontId="28" fillId="0" borderId="100" xfId="3" applyNumberFormat="1" applyFont="1" applyFill="1" applyBorder="1" applyAlignment="1" applyProtection="1">
      <alignment horizontal="center" vertical="center"/>
    </xf>
    <xf numFmtId="49" fontId="28" fillId="0" borderId="15" xfId="0" applyNumberFormat="1" applyFont="1" applyFill="1" applyBorder="1" applyAlignment="1" applyProtection="1">
      <alignment horizontal="center" vertical="center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0" borderId="19" xfId="0" applyNumberFormat="1" applyFont="1" applyFill="1" applyBorder="1" applyAlignment="1" applyProtection="1">
      <alignment horizontal="center" vertical="center"/>
    </xf>
    <xf numFmtId="49" fontId="28" fillId="0" borderId="24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171" fontId="35" fillId="0" borderId="29" xfId="0" applyNumberFormat="1" applyFont="1" applyFill="1" applyBorder="1" applyAlignment="1" applyProtection="1">
      <alignment horizontal="center" vertical="center"/>
    </xf>
    <xf numFmtId="167" fontId="28" fillId="0" borderId="21" xfId="0" applyNumberFormat="1" applyFont="1" applyFill="1" applyBorder="1" applyAlignment="1" applyProtection="1">
      <alignment horizontal="center" vertical="center"/>
    </xf>
    <xf numFmtId="167" fontId="28" fillId="0" borderId="26" xfId="3" applyNumberFormat="1" applyFont="1" applyFill="1" applyBorder="1" applyAlignment="1" applyProtection="1">
      <alignment horizontal="center" vertical="center"/>
    </xf>
    <xf numFmtId="167" fontId="28" fillId="0" borderId="89" xfId="3" applyNumberFormat="1" applyFont="1" applyFill="1" applyBorder="1" applyAlignment="1" applyProtection="1">
      <alignment horizontal="center" vertical="center"/>
    </xf>
    <xf numFmtId="167" fontId="28" fillId="0" borderId="87" xfId="3" applyNumberFormat="1" applyFont="1" applyFill="1" applyBorder="1" applyAlignment="1" applyProtection="1">
      <alignment horizontal="center" vertical="center"/>
    </xf>
    <xf numFmtId="1" fontId="28" fillId="0" borderId="14" xfId="0" applyNumberFormat="1" applyFont="1" applyFill="1" applyBorder="1" applyAlignment="1">
      <alignment horizontal="center" vertical="center" wrapText="1"/>
    </xf>
    <xf numFmtId="1" fontId="28" fillId="0" borderId="98" xfId="0" applyNumberFormat="1" applyFont="1" applyFill="1" applyBorder="1" applyAlignment="1">
      <alignment horizontal="center" vertical="center" wrapText="1"/>
    </xf>
    <xf numFmtId="1" fontId="28" fillId="0" borderId="2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7" fontId="60" fillId="0" borderId="1" xfId="0" applyNumberFormat="1" applyFont="1" applyFill="1" applyBorder="1" applyAlignment="1">
      <alignment horizontal="center" vertical="center" wrapText="1"/>
    </xf>
    <xf numFmtId="1" fontId="28" fillId="0" borderId="89" xfId="3" applyNumberFormat="1" applyFont="1" applyFill="1" applyBorder="1" applyAlignment="1">
      <alignment horizontal="center" vertical="center" wrapText="1"/>
    </xf>
    <xf numFmtId="0" fontId="28" fillId="0" borderId="85" xfId="3" applyNumberFormat="1" applyFont="1" applyFill="1" applyBorder="1" applyAlignment="1">
      <alignment vertical="center" wrapText="1"/>
    </xf>
    <xf numFmtId="0" fontId="28" fillId="0" borderId="21" xfId="3" applyNumberFormat="1" applyFont="1" applyFill="1" applyBorder="1" applyAlignment="1">
      <alignment horizontal="left" vertical="center" wrapText="1"/>
    </xf>
    <xf numFmtId="1" fontId="28" fillId="0" borderId="77" xfId="0" applyNumberFormat="1" applyFont="1" applyFill="1" applyBorder="1" applyAlignment="1" applyProtection="1">
      <alignment horizontal="center" vertical="center"/>
    </xf>
    <xf numFmtId="167" fontId="28" fillId="0" borderId="112" xfId="0" applyNumberFormat="1" applyFont="1" applyFill="1" applyBorder="1" applyAlignment="1" applyProtection="1">
      <alignment horizontal="center" vertical="center"/>
    </xf>
    <xf numFmtId="1" fontId="28" fillId="0" borderId="70" xfId="0" applyNumberFormat="1" applyFont="1" applyFill="1" applyBorder="1" applyAlignment="1" applyProtection="1">
      <alignment horizontal="center" vertical="center"/>
    </xf>
    <xf numFmtId="1" fontId="28" fillId="0" borderId="113" xfId="0" applyNumberFormat="1" applyFont="1" applyFill="1" applyBorder="1" applyAlignment="1" applyProtection="1">
      <alignment horizontal="center" vertical="center"/>
    </xf>
    <xf numFmtId="1" fontId="28" fillId="0" borderId="1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 applyProtection="1">
      <alignment horizontal="center" vertical="center"/>
    </xf>
    <xf numFmtId="167" fontId="28" fillId="0" borderId="57" xfId="0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 applyProtection="1">
      <alignment horizontal="center" vertical="center"/>
    </xf>
    <xf numFmtId="1" fontId="28" fillId="0" borderId="57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 applyProtection="1">
      <alignment horizontal="center" vertical="center"/>
    </xf>
    <xf numFmtId="1" fontId="28" fillId="0" borderId="18" xfId="0" applyNumberFormat="1" applyFont="1" applyFill="1" applyBorder="1" applyAlignment="1" applyProtection="1">
      <alignment horizontal="center" vertical="center"/>
    </xf>
    <xf numFmtId="1" fontId="28" fillId="0" borderId="14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left" wrapText="1"/>
    </xf>
    <xf numFmtId="0" fontId="10" fillId="0" borderId="33" xfId="3" applyNumberFormat="1" applyFont="1" applyFill="1" applyBorder="1" applyAlignment="1" applyProtection="1">
      <alignment horizontal="center" vertical="center"/>
    </xf>
    <xf numFmtId="172" fontId="10" fillId="0" borderId="52" xfId="3" applyNumberFormat="1" applyFont="1" applyFill="1" applyBorder="1" applyAlignment="1" applyProtection="1">
      <alignment horizontal="center" vertical="center"/>
    </xf>
    <xf numFmtId="171" fontId="10" fillId="0" borderId="52" xfId="3" applyNumberFormat="1" applyFont="1" applyFill="1" applyBorder="1" applyAlignment="1" applyProtection="1">
      <alignment horizontal="center" vertical="center"/>
    </xf>
    <xf numFmtId="171" fontId="10" fillId="0" borderId="7" xfId="3" applyNumberFormat="1" applyFont="1" applyFill="1" applyBorder="1" applyAlignment="1" applyProtection="1">
      <alignment horizontal="center" vertical="center"/>
    </xf>
    <xf numFmtId="171" fontId="10" fillId="0" borderId="5" xfId="3" applyNumberFormat="1" applyFont="1" applyFill="1" applyBorder="1" applyAlignment="1" applyProtection="1">
      <alignment horizontal="center" vertical="center"/>
    </xf>
    <xf numFmtId="171" fontId="10" fillId="0" borderId="33" xfId="3" applyNumberFormat="1" applyFont="1" applyFill="1" applyBorder="1" applyAlignment="1" applyProtection="1">
      <alignment horizontal="center" vertical="center"/>
    </xf>
    <xf numFmtId="171" fontId="10" fillId="0" borderId="14" xfId="3" applyNumberFormat="1" applyFont="1" applyFill="1" applyBorder="1" applyAlignment="1" applyProtection="1">
      <alignment horizontal="center" vertical="center"/>
    </xf>
    <xf numFmtId="171" fontId="10" fillId="0" borderId="77" xfId="3" applyNumberFormat="1" applyFont="1" applyFill="1" applyBorder="1" applyAlignment="1" applyProtection="1">
      <alignment horizontal="center" vertical="center"/>
    </xf>
    <xf numFmtId="171" fontId="10" fillId="0" borderId="21" xfId="3" applyNumberFormat="1" applyFont="1" applyFill="1" applyBorder="1" applyAlignment="1" applyProtection="1">
      <alignment horizontal="center" vertical="center"/>
    </xf>
    <xf numFmtId="0" fontId="10" fillId="0" borderId="69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60" fillId="6" borderId="1" xfId="0" applyFont="1" applyFill="1" applyBorder="1" applyAlignment="1">
      <alignment horizontal="center"/>
    </xf>
    <xf numFmtId="171" fontId="10" fillId="0" borderId="3" xfId="3" applyNumberFormat="1" applyFont="1" applyFill="1" applyBorder="1" applyAlignment="1" applyProtection="1">
      <alignment horizontal="center" vertical="center"/>
    </xf>
    <xf numFmtId="171" fontId="10" fillId="0" borderId="61" xfId="3" applyNumberFormat="1" applyFont="1" applyFill="1" applyBorder="1" applyAlignment="1" applyProtection="1">
      <alignment horizontal="center" vertical="center"/>
    </xf>
    <xf numFmtId="171" fontId="10" fillId="0" borderId="85" xfId="3" applyNumberFormat="1" applyFont="1" applyFill="1" applyBorder="1" applyAlignment="1" applyProtection="1">
      <alignment horizontal="center" vertical="center"/>
    </xf>
    <xf numFmtId="171" fontId="10" fillId="0" borderId="98" xfId="3" applyNumberFormat="1" applyFont="1" applyFill="1" applyBorder="1" applyAlignment="1" applyProtection="1">
      <alignment horizontal="center" vertical="center"/>
    </xf>
    <xf numFmtId="171" fontId="28" fillId="0" borderId="85" xfId="3" applyNumberFormat="1" applyFont="1" applyFill="1" applyBorder="1" applyAlignment="1" applyProtection="1">
      <alignment horizontal="center" vertical="center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10" fillId="0" borderId="59" xfId="3" applyNumberFormat="1" applyFont="1" applyFill="1" applyBorder="1" applyAlignment="1" applyProtection="1">
      <alignment horizontal="center" vertical="center"/>
    </xf>
    <xf numFmtId="171" fontId="28" fillId="0" borderId="11" xfId="3" applyNumberFormat="1" applyFont="1" applyFill="1" applyBorder="1" applyAlignment="1" applyProtection="1">
      <alignment horizontal="center" vertical="center"/>
    </xf>
    <xf numFmtId="171" fontId="10" fillId="0" borderId="18" xfId="3" applyNumberFormat="1" applyFont="1" applyFill="1" applyBorder="1" applyAlignment="1" applyProtection="1">
      <alignment horizontal="center" vertical="center"/>
    </xf>
    <xf numFmtId="171" fontId="10" fillId="0" borderId="26" xfId="3" applyNumberFormat="1" applyFont="1" applyFill="1" applyBorder="1" applyAlignment="1" applyProtection="1">
      <alignment horizontal="center" vertical="center"/>
    </xf>
    <xf numFmtId="171" fontId="10" fillId="0" borderId="22" xfId="3" applyNumberFormat="1" applyFont="1" applyFill="1" applyBorder="1" applyAlignment="1" applyProtection="1">
      <alignment horizontal="center" vertical="center"/>
    </xf>
    <xf numFmtId="0" fontId="10" fillId="0" borderId="97" xfId="3" applyNumberFormat="1" applyFont="1" applyFill="1" applyBorder="1" applyAlignment="1" applyProtection="1">
      <alignment horizontal="center" vertical="center"/>
    </xf>
    <xf numFmtId="171" fontId="10" fillId="0" borderId="67" xfId="3" applyNumberFormat="1" applyFont="1" applyFill="1" applyBorder="1" applyAlignment="1" applyProtection="1">
      <alignment horizontal="center" vertical="center"/>
    </xf>
    <xf numFmtId="171" fontId="10" fillId="0" borderId="68" xfId="3" applyNumberFormat="1" applyFont="1" applyFill="1" applyBorder="1" applyAlignment="1" applyProtection="1">
      <alignment horizontal="center" vertical="center"/>
    </xf>
    <xf numFmtId="171" fontId="10" fillId="0" borderId="8" xfId="3" applyNumberFormat="1" applyFont="1" applyFill="1" applyBorder="1" applyAlignment="1" applyProtection="1">
      <alignment horizontal="center" vertical="center"/>
    </xf>
    <xf numFmtId="170" fontId="32" fillId="0" borderId="14" xfId="3" applyNumberFormat="1" applyFont="1" applyFill="1" applyBorder="1" applyAlignment="1" applyProtection="1">
      <alignment vertical="center"/>
    </xf>
    <xf numFmtId="171" fontId="10" fillId="0" borderId="107" xfId="3" applyNumberFormat="1" applyFont="1" applyFill="1" applyBorder="1" applyAlignment="1" applyProtection="1">
      <alignment horizontal="center" vertical="center"/>
    </xf>
    <xf numFmtId="170" fontId="32" fillId="0" borderId="18" xfId="3" applyNumberFormat="1" applyFont="1" applyFill="1" applyBorder="1" applyAlignment="1" applyProtection="1">
      <alignment vertical="center"/>
    </xf>
    <xf numFmtId="170" fontId="32" fillId="0" borderId="19" xfId="3" applyNumberFormat="1" applyFont="1" applyFill="1" applyBorder="1" applyAlignment="1" applyProtection="1">
      <alignment vertical="center"/>
    </xf>
    <xf numFmtId="170" fontId="32" fillId="0" borderId="20" xfId="3" applyNumberFormat="1" applyFont="1" applyFill="1" applyBorder="1" applyAlignment="1" applyProtection="1">
      <alignment vertical="center"/>
    </xf>
    <xf numFmtId="167" fontId="28" fillId="0" borderId="51" xfId="3" applyNumberFormat="1" applyFont="1" applyFill="1" applyBorder="1" applyAlignment="1">
      <alignment horizontal="center" vertical="center" wrapText="1"/>
    </xf>
    <xf numFmtId="1" fontId="28" fillId="0" borderId="22" xfId="3" applyNumberFormat="1" applyFont="1" applyFill="1" applyBorder="1" applyAlignment="1">
      <alignment horizontal="center" vertical="center" wrapText="1"/>
    </xf>
    <xf numFmtId="49" fontId="28" fillId="0" borderId="51" xfId="3" applyNumberFormat="1" applyFont="1" applyFill="1" applyBorder="1" applyAlignment="1">
      <alignment horizontal="left" vertical="center" wrapText="1"/>
    </xf>
    <xf numFmtId="171" fontId="10" fillId="0" borderId="69" xfId="3" applyNumberFormat="1" applyFont="1" applyFill="1" applyBorder="1" applyAlignment="1" applyProtection="1">
      <alignment horizontal="center" vertical="center"/>
    </xf>
    <xf numFmtId="170" fontId="32" fillId="0" borderId="24" xfId="3" applyNumberFormat="1" applyFont="1" applyFill="1" applyBorder="1" applyAlignment="1" applyProtection="1">
      <alignment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28" fillId="0" borderId="31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170" fontId="32" fillId="0" borderId="25" xfId="3" applyNumberFormat="1" applyFont="1" applyFill="1" applyBorder="1" applyAlignment="1" applyProtection="1">
      <alignment vertical="center"/>
    </xf>
    <xf numFmtId="1" fontId="28" fillId="0" borderId="48" xfId="3" applyNumberFormat="1" applyFont="1" applyFill="1" applyBorder="1" applyAlignment="1">
      <alignment horizontal="center" vertical="center" wrapText="1"/>
    </xf>
    <xf numFmtId="1" fontId="28" fillId="0" borderId="50" xfId="3" applyNumberFormat="1" applyFont="1" applyFill="1" applyBorder="1" applyAlignment="1">
      <alignment horizontal="center" vertical="center" wrapText="1"/>
    </xf>
    <xf numFmtId="49" fontId="10" fillId="0" borderId="53" xfId="0" applyNumberFormat="1" applyFont="1" applyFill="1" applyBorder="1" applyAlignment="1">
      <alignment vertical="center" wrapText="1"/>
    </xf>
    <xf numFmtId="49" fontId="10" fillId="0" borderId="26" xfId="3" applyNumberFormat="1" applyFont="1" applyFill="1" applyBorder="1" applyAlignment="1">
      <alignment horizontal="left" vertical="center" wrapText="1"/>
    </xf>
    <xf numFmtId="0" fontId="10" fillId="0" borderId="14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0" fontId="28" fillId="0" borderId="18" xfId="3" applyNumberFormat="1" applyFont="1" applyFill="1" applyBorder="1" applyAlignment="1" applyProtection="1">
      <alignment horizontal="center" vertical="center"/>
    </xf>
    <xf numFmtId="0" fontId="28" fillId="0" borderId="26" xfId="3" applyNumberFormat="1" applyFont="1" applyFill="1" applyBorder="1" applyAlignment="1" applyProtection="1">
      <alignment horizontal="center" vertical="center"/>
    </xf>
    <xf numFmtId="169" fontId="10" fillId="0" borderId="70" xfId="3" applyNumberFormat="1" applyFont="1" applyFill="1" applyBorder="1" applyAlignment="1" applyProtection="1">
      <alignment horizontal="center" vertical="center"/>
    </xf>
    <xf numFmtId="1" fontId="10" fillId="0" borderId="35" xfId="3" applyNumberFormat="1" applyFont="1" applyFill="1" applyBorder="1" applyAlignment="1">
      <alignment horizontal="center" vertical="center"/>
    </xf>
    <xf numFmtId="49" fontId="10" fillId="0" borderId="34" xfId="3" applyNumberFormat="1" applyFont="1" applyFill="1" applyBorder="1" applyAlignment="1">
      <alignment horizontal="center" vertical="center"/>
    </xf>
    <xf numFmtId="0" fontId="10" fillId="0" borderId="34" xfId="3" applyNumberFormat="1" applyFont="1" applyFill="1" applyBorder="1" applyAlignment="1">
      <alignment horizontal="center" vertical="center"/>
    </xf>
    <xf numFmtId="0" fontId="10" fillId="0" borderId="6" xfId="3" applyNumberFormat="1" applyFont="1" applyFill="1" applyBorder="1" applyAlignment="1">
      <alignment horizontal="center" vertical="center"/>
    </xf>
    <xf numFmtId="0" fontId="10" fillId="0" borderId="101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99" xfId="3" applyNumberFormat="1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0" fontId="10" fillId="0" borderId="89" xfId="3" applyNumberFormat="1" applyFont="1" applyFill="1" applyBorder="1" applyAlignment="1" applyProtection="1">
      <alignment horizontal="center" vertical="center"/>
    </xf>
    <xf numFmtId="0" fontId="10" fillId="0" borderId="88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 applyProtection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 wrapText="1"/>
    </xf>
    <xf numFmtId="170" fontId="32" fillId="0" borderId="42" xfId="3" applyNumberFormat="1" applyFont="1" applyFill="1" applyBorder="1" applyAlignment="1" applyProtection="1">
      <alignment vertical="center"/>
    </xf>
    <xf numFmtId="1" fontId="10" fillId="0" borderId="85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/>
    </xf>
    <xf numFmtId="1" fontId="10" fillId="0" borderId="85" xfId="3" applyNumberFormat="1" applyFont="1" applyFill="1" applyBorder="1" applyAlignment="1">
      <alignment horizontal="center" vertical="center" wrapText="1"/>
    </xf>
    <xf numFmtId="170" fontId="32" fillId="0" borderId="6" xfId="3" applyNumberFormat="1" applyFont="1" applyFill="1" applyBorder="1" applyAlignment="1" applyProtection="1">
      <alignment vertical="center"/>
    </xf>
    <xf numFmtId="170" fontId="32" fillId="0" borderId="98" xfId="3" applyNumberFormat="1" applyFont="1" applyFill="1" applyBorder="1" applyAlignment="1" applyProtection="1">
      <alignment vertical="center"/>
    </xf>
    <xf numFmtId="170" fontId="32" fillId="0" borderId="101" xfId="3" applyNumberFormat="1" applyFont="1" applyFill="1" applyBorder="1" applyAlignment="1" applyProtection="1">
      <alignment vertical="center"/>
    </xf>
    <xf numFmtId="170" fontId="32" fillId="0" borderId="100" xfId="3" applyNumberFormat="1" applyFont="1" applyFill="1" applyBorder="1" applyAlignment="1" applyProtection="1">
      <alignment vertical="center"/>
    </xf>
    <xf numFmtId="1" fontId="10" fillId="0" borderId="25" xfId="3" applyNumberFormat="1" applyFont="1" applyFill="1" applyBorder="1" applyAlignment="1">
      <alignment horizontal="center" vertical="center"/>
    </xf>
    <xf numFmtId="49" fontId="10" fillId="0" borderId="19" xfId="3" applyNumberFormat="1" applyFont="1" applyFill="1" applyBorder="1" applyAlignment="1">
      <alignment horizontal="center" vertical="center"/>
    </xf>
    <xf numFmtId="49" fontId="10" fillId="0" borderId="24" xfId="3" applyNumberFormat="1" applyFont="1" applyFill="1" applyBorder="1" applyAlignment="1">
      <alignment horizontal="center" vertical="center"/>
    </xf>
    <xf numFmtId="49" fontId="10" fillId="0" borderId="27" xfId="3" applyNumberFormat="1" applyFont="1" applyFill="1" applyBorder="1" applyAlignment="1">
      <alignment horizontal="center" vertical="center"/>
    </xf>
    <xf numFmtId="0" fontId="10" fillId="0" borderId="28" xfId="3" applyNumberFormat="1" applyFont="1" applyFill="1" applyBorder="1" applyAlignment="1">
      <alignment horizontal="center" vertical="center" wrapText="1"/>
    </xf>
    <xf numFmtId="1" fontId="10" fillId="0" borderId="101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>
      <alignment horizontal="center" vertical="center"/>
    </xf>
    <xf numFmtId="0" fontId="10" fillId="0" borderId="24" xfId="3" applyNumberFormat="1" applyFont="1" applyFill="1" applyBorder="1" applyAlignment="1">
      <alignment horizontal="center" vertical="center"/>
    </xf>
    <xf numFmtId="0" fontId="10" fillId="0" borderId="27" xfId="3" applyNumberFormat="1" applyFont="1" applyFill="1" applyBorder="1" applyAlignment="1">
      <alignment horizontal="center" vertical="center"/>
    </xf>
    <xf numFmtId="0" fontId="10" fillId="0" borderId="89" xfId="3" applyNumberFormat="1" applyFont="1" applyFill="1" applyBorder="1" applyAlignment="1">
      <alignment horizontal="center" vertical="center" wrapText="1"/>
    </xf>
    <xf numFmtId="0" fontId="10" fillId="0" borderId="88" xfId="3" applyNumberFormat="1" applyFont="1" applyFill="1" applyBorder="1" applyAlignment="1">
      <alignment horizontal="center" vertical="center" wrapText="1"/>
    </xf>
    <xf numFmtId="1" fontId="10" fillId="0" borderId="88" xfId="3" applyNumberFormat="1" applyFont="1" applyFill="1" applyBorder="1" applyAlignment="1">
      <alignment horizontal="center" vertical="center"/>
    </xf>
    <xf numFmtId="1" fontId="10" fillId="0" borderId="26" xfId="3" applyNumberFormat="1" applyFont="1" applyFill="1" applyBorder="1" applyAlignment="1" applyProtection="1">
      <alignment horizontal="center" vertical="center"/>
    </xf>
    <xf numFmtId="1" fontId="10" fillId="0" borderId="28" xfId="3" applyNumberFormat="1" applyFont="1" applyFill="1" applyBorder="1" applyAlignment="1">
      <alignment horizontal="center" vertical="center"/>
    </xf>
    <xf numFmtId="172" fontId="10" fillId="0" borderId="25" xfId="3" applyNumberFormat="1" applyFont="1" applyFill="1" applyBorder="1" applyAlignment="1" applyProtection="1">
      <alignment horizontal="center" vertical="center"/>
    </xf>
    <xf numFmtId="172" fontId="10" fillId="0" borderId="24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>
      <alignment horizontal="center" vertical="center" wrapText="1"/>
    </xf>
    <xf numFmtId="0" fontId="10" fillId="0" borderId="15" xfId="3" applyNumberFormat="1" applyFont="1" applyFill="1" applyBorder="1" applyAlignment="1">
      <alignment horizontal="center" vertical="center" wrapText="1"/>
    </xf>
    <xf numFmtId="167" fontId="10" fillId="0" borderId="88" xfId="3" applyNumberFormat="1" applyFont="1" applyFill="1" applyBorder="1" applyAlignment="1">
      <alignment horizontal="center" vertical="center" wrapText="1"/>
    </xf>
    <xf numFmtId="169" fontId="10" fillId="0" borderId="27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>
      <alignment horizontal="center" vertical="center" wrapText="1"/>
    </xf>
    <xf numFmtId="0" fontId="10" fillId="0" borderId="71" xfId="3" applyNumberFormat="1" applyFont="1" applyFill="1" applyBorder="1" applyAlignment="1">
      <alignment horizontal="center" vertical="center" wrapText="1"/>
    </xf>
    <xf numFmtId="0" fontId="10" fillId="0" borderId="62" xfId="3" applyNumberFormat="1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>
      <alignment horizontal="center" vertical="center" wrapText="1"/>
    </xf>
    <xf numFmtId="0" fontId="10" fillId="0" borderId="65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>
      <alignment horizontal="center" vertical="center" wrapText="1"/>
    </xf>
    <xf numFmtId="0" fontId="10" fillId="0" borderId="67" xfId="3" applyNumberFormat="1" applyFont="1" applyFill="1" applyBorder="1" applyAlignment="1">
      <alignment horizontal="center" vertical="center" wrapText="1"/>
    </xf>
    <xf numFmtId="0" fontId="10" fillId="0" borderId="13" xfId="3" applyNumberFormat="1" applyFont="1" applyFill="1" applyBorder="1" applyAlignment="1">
      <alignment horizontal="center" vertical="center" wrapText="1"/>
    </xf>
    <xf numFmtId="0" fontId="10" fillId="0" borderId="97" xfId="3" applyNumberFormat="1" applyFont="1" applyFill="1" applyBorder="1" applyAlignment="1">
      <alignment horizontal="center" vertical="center" wrapText="1"/>
    </xf>
    <xf numFmtId="0" fontId="10" fillId="0" borderId="55" xfId="3" applyNumberFormat="1" applyFont="1" applyFill="1" applyBorder="1" applyAlignment="1">
      <alignment horizontal="center" vertical="center" wrapText="1"/>
    </xf>
    <xf numFmtId="1" fontId="10" fillId="0" borderId="18" xfId="3" applyNumberFormat="1" applyFont="1" applyFill="1" applyBorder="1" applyAlignment="1" applyProtection="1">
      <alignment horizontal="center" vertical="center"/>
    </xf>
    <xf numFmtId="1" fontId="10" fillId="0" borderId="20" xfId="3" applyNumberFormat="1" applyFont="1" applyFill="1" applyBorder="1" applyAlignment="1">
      <alignment horizontal="center" vertical="center"/>
    </xf>
    <xf numFmtId="1" fontId="10" fillId="0" borderId="54" xfId="3" applyNumberFormat="1" applyFont="1" applyFill="1" applyBorder="1" applyAlignment="1">
      <alignment horizontal="center" vertical="center"/>
    </xf>
    <xf numFmtId="1" fontId="28" fillId="0" borderId="14" xfId="3" applyNumberFormat="1" applyFont="1" applyFill="1" applyBorder="1" applyAlignment="1">
      <alignment horizontal="center" vertical="center"/>
    </xf>
    <xf numFmtId="1" fontId="10" fillId="0" borderId="18" xfId="3" applyNumberFormat="1" applyFont="1" applyFill="1" applyBorder="1" applyAlignment="1">
      <alignment horizontal="center" vertical="center"/>
    </xf>
    <xf numFmtId="49" fontId="10" fillId="0" borderId="20" xfId="3" applyNumberFormat="1" applyFont="1" applyFill="1" applyBorder="1" applyAlignment="1">
      <alignment horizontal="center" vertical="center"/>
    </xf>
    <xf numFmtId="1" fontId="10" fillId="0" borderId="53" xfId="3" applyNumberFormat="1" applyFont="1" applyFill="1" applyBorder="1" applyAlignment="1">
      <alignment horizontal="center" vertical="center"/>
    </xf>
    <xf numFmtId="1" fontId="10" fillId="0" borderId="26" xfId="3" applyNumberFormat="1" applyFont="1" applyFill="1" applyBorder="1" applyAlignment="1">
      <alignment horizontal="center" vertical="center"/>
    </xf>
    <xf numFmtId="49" fontId="10" fillId="0" borderId="28" xfId="3" applyNumberFormat="1" applyFont="1" applyFill="1" applyBorder="1" applyAlignment="1">
      <alignment horizontal="center" vertical="center"/>
    </xf>
    <xf numFmtId="1" fontId="28" fillId="0" borderId="21" xfId="3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31" fillId="0" borderId="35" xfId="3" applyFont="1" applyFill="1" applyBorder="1" applyAlignment="1">
      <alignment horizontal="center" vertical="center" wrapText="1"/>
    </xf>
    <xf numFmtId="0" fontId="28" fillId="0" borderId="12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58" xfId="3" applyFont="1" applyFill="1" applyBorder="1" applyAlignment="1">
      <alignment horizontal="center" vertical="center" wrapText="1"/>
    </xf>
    <xf numFmtId="171" fontId="28" fillId="0" borderId="4" xfId="3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99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49" fontId="28" fillId="0" borderId="51" xfId="3" applyNumberFormat="1" applyFont="1" applyFill="1" applyBorder="1" applyAlignment="1">
      <alignment horizontal="center" vertical="center" wrapText="1"/>
    </xf>
    <xf numFmtId="49" fontId="28" fillId="0" borderId="52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 applyProtection="1">
      <alignment horizontal="center" vertical="center"/>
    </xf>
    <xf numFmtId="0" fontId="28" fillId="0" borderId="11" xfId="3" applyFont="1" applyFill="1" applyBorder="1" applyAlignment="1">
      <alignment horizontal="center" vertical="center" wrapText="1"/>
    </xf>
    <xf numFmtId="169" fontId="28" fillId="0" borderId="27" xfId="3" applyNumberFormat="1" applyFont="1" applyFill="1" applyBorder="1" applyAlignment="1" applyProtection="1">
      <alignment horizontal="center" vertical="center"/>
    </xf>
    <xf numFmtId="169" fontId="28" fillId="0" borderId="28" xfId="3" applyNumberFormat="1" applyFont="1" applyFill="1" applyBorder="1" applyAlignment="1" applyProtection="1">
      <alignment horizontal="center" vertical="center"/>
    </xf>
    <xf numFmtId="169" fontId="28" fillId="0" borderId="26" xfId="3" applyNumberFormat="1" applyFont="1" applyFill="1" applyBorder="1" applyAlignment="1" applyProtection="1">
      <alignment horizontal="center" vertical="center"/>
    </xf>
    <xf numFmtId="0" fontId="28" fillId="0" borderId="98" xfId="3" applyFont="1" applyFill="1" applyBorder="1" applyAlignment="1">
      <alignment horizontal="left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1" fontId="28" fillId="0" borderId="4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>
      <alignment horizontal="center" vertical="center" wrapText="1"/>
    </xf>
    <xf numFmtId="49" fontId="28" fillId="0" borderId="6" xfId="0" applyNumberFormat="1" applyFont="1" applyFill="1" applyBorder="1" applyAlignment="1">
      <alignment horizontal="center" vertical="center"/>
    </xf>
    <xf numFmtId="1" fontId="28" fillId="0" borderId="34" xfId="0" applyNumberFormat="1" applyFont="1" applyFill="1" applyBorder="1" applyAlignment="1">
      <alignment horizontal="center" vertical="center"/>
    </xf>
    <xf numFmtId="1" fontId="10" fillId="0" borderId="36" xfId="0" applyNumberFormat="1" applyFont="1" applyFill="1" applyBorder="1" applyAlignment="1">
      <alignment horizontal="center" vertical="center" wrapText="1"/>
    </xf>
    <xf numFmtId="49" fontId="28" fillId="0" borderId="51" xfId="3" applyNumberFormat="1" applyFont="1" applyFill="1" applyBorder="1" applyAlignment="1">
      <alignment vertical="center" wrapText="1"/>
    </xf>
    <xf numFmtId="170" fontId="28" fillId="0" borderId="22" xfId="3" applyNumberFormat="1" applyFont="1" applyFill="1" applyBorder="1" applyAlignment="1" applyProtection="1">
      <alignment horizontal="center" vertical="center"/>
    </xf>
    <xf numFmtId="0" fontId="28" fillId="0" borderId="70" xfId="3" applyFont="1" applyFill="1" applyBorder="1" applyAlignment="1">
      <alignment horizontal="left" vertical="center" wrapText="1"/>
    </xf>
    <xf numFmtId="0" fontId="28" fillId="7" borderId="29" xfId="3" applyFont="1" applyFill="1" applyBorder="1" applyAlignment="1">
      <alignment horizontal="center" vertical="center" wrapText="1"/>
    </xf>
    <xf numFmtId="0" fontId="28" fillId="14" borderId="11" xfId="3" applyFont="1" applyFill="1" applyBorder="1" applyAlignment="1">
      <alignment horizontal="center" vertical="center" wrapText="1"/>
    </xf>
    <xf numFmtId="49" fontId="10" fillId="0" borderId="70" xfId="3" applyNumberFormat="1" applyFont="1" applyFill="1" applyBorder="1" applyAlignment="1">
      <alignment vertical="center" wrapText="1"/>
    </xf>
    <xf numFmtId="49" fontId="10" fillId="0" borderId="8" xfId="3" applyNumberFormat="1" applyFont="1" applyFill="1" applyBorder="1" applyAlignment="1">
      <alignment vertical="center" wrapText="1"/>
    </xf>
    <xf numFmtId="49" fontId="10" fillId="0" borderId="57" xfId="3" applyNumberFormat="1" applyFont="1" applyFill="1" applyBorder="1" applyAlignment="1">
      <alignment vertical="center" wrapText="1"/>
    </xf>
    <xf numFmtId="49" fontId="10" fillId="0" borderId="48" xfId="3" applyNumberFormat="1" applyFont="1" applyFill="1" applyBorder="1" applyAlignment="1">
      <alignment vertical="center" wrapText="1"/>
    </xf>
    <xf numFmtId="49" fontId="10" fillId="0" borderId="18" xfId="3" applyNumberFormat="1" applyFont="1" applyFill="1" applyBorder="1" applyAlignment="1">
      <alignment horizontal="left" vertical="center" wrapText="1"/>
    </xf>
    <xf numFmtId="49" fontId="10" fillId="0" borderId="67" xfId="3" applyNumberFormat="1" applyFont="1" applyFill="1" applyBorder="1" applyAlignment="1">
      <alignment vertical="center" wrapText="1"/>
    </xf>
    <xf numFmtId="49" fontId="28" fillId="0" borderId="66" xfId="3" applyNumberFormat="1" applyFont="1" applyFill="1" applyBorder="1" applyAlignment="1">
      <alignment vertical="center" wrapText="1"/>
    </xf>
    <xf numFmtId="49" fontId="10" fillId="0" borderId="51" xfId="3" applyNumberFormat="1" applyFont="1" applyFill="1" applyBorder="1" applyAlignment="1">
      <alignment horizontal="left" vertical="center" wrapText="1"/>
    </xf>
    <xf numFmtId="170" fontId="10" fillId="0" borderId="18" xfId="3" applyNumberFormat="1" applyFont="1" applyFill="1" applyBorder="1" applyAlignment="1" applyProtection="1">
      <alignment horizontal="center" vertical="center" wrapText="1"/>
    </xf>
    <xf numFmtId="170" fontId="10" fillId="0" borderId="20" xfId="3" applyNumberFormat="1" applyFont="1" applyFill="1" applyBorder="1" applyAlignment="1" applyProtection="1">
      <alignment horizontal="center" vertical="center" wrapText="1"/>
    </xf>
    <xf numFmtId="170" fontId="10" fillId="0" borderId="54" xfId="3" applyNumberFormat="1" applyFont="1" applyFill="1" applyBorder="1" applyAlignment="1" applyProtection="1">
      <alignment horizontal="center" vertical="center" wrapText="1"/>
    </xf>
    <xf numFmtId="170" fontId="10" fillId="0" borderId="14" xfId="3" applyNumberFormat="1" applyFont="1" applyFill="1" applyBorder="1" applyAlignment="1" applyProtection="1">
      <alignment vertical="center"/>
    </xf>
    <xf numFmtId="170" fontId="10" fillId="0" borderId="14" xfId="3" applyNumberFormat="1" applyFont="1" applyFill="1" applyBorder="1" applyAlignment="1" applyProtection="1">
      <alignment horizontal="center" vertical="center" wrapText="1"/>
    </xf>
    <xf numFmtId="0" fontId="10" fillId="0" borderId="18" xfId="3" applyNumberFormat="1" applyFont="1" applyFill="1" applyBorder="1" applyAlignment="1" applyProtection="1">
      <alignment horizontal="center" vertical="center" wrapText="1"/>
    </xf>
    <xf numFmtId="0" fontId="10" fillId="0" borderId="19" xfId="3" applyNumberFormat="1" applyFont="1" applyFill="1" applyBorder="1" applyAlignment="1" applyProtection="1">
      <alignment horizontal="center" vertical="center" wrapText="1"/>
    </xf>
    <xf numFmtId="170" fontId="10" fillId="0" borderId="18" xfId="3" applyNumberFormat="1" applyFont="1" applyFill="1" applyBorder="1" applyAlignment="1" applyProtection="1">
      <alignment vertical="center"/>
    </xf>
    <xf numFmtId="170" fontId="10" fillId="0" borderId="19" xfId="3" applyNumberFormat="1" applyFont="1" applyFill="1" applyBorder="1" applyAlignment="1" applyProtection="1">
      <alignment vertical="center"/>
    </xf>
    <xf numFmtId="170" fontId="10" fillId="0" borderId="20" xfId="3" applyNumberFormat="1" applyFont="1" applyFill="1" applyBorder="1" applyAlignment="1" applyProtection="1">
      <alignment vertical="center"/>
    </xf>
    <xf numFmtId="49" fontId="10" fillId="0" borderId="77" xfId="3" applyNumberFormat="1" applyFont="1" applyFill="1" applyBorder="1" applyAlignment="1" applyProtection="1">
      <alignment horizontal="center" vertical="center"/>
    </xf>
    <xf numFmtId="170" fontId="10" fillId="0" borderId="77" xfId="3" applyNumberFormat="1" applyFont="1" applyFill="1" applyBorder="1" applyAlignment="1" applyProtection="1">
      <alignment vertical="center"/>
    </xf>
    <xf numFmtId="170" fontId="10" fillId="0" borderId="77" xfId="3" applyNumberFormat="1" applyFont="1" applyFill="1" applyBorder="1" applyAlignment="1" applyProtection="1">
      <alignment horizontal="center" vertical="center" wrapText="1"/>
    </xf>
    <xf numFmtId="0" fontId="10" fillId="0" borderId="53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53" xfId="3" applyNumberFormat="1" applyFont="1" applyFill="1" applyBorder="1" applyAlignment="1" applyProtection="1">
      <alignment horizontal="center" vertical="center" wrapText="1"/>
    </xf>
    <xf numFmtId="170" fontId="10" fillId="0" borderId="53" xfId="3" applyNumberFormat="1" applyFont="1" applyFill="1" applyBorder="1" applyAlignment="1" applyProtection="1">
      <alignment vertical="center"/>
    </xf>
    <xf numFmtId="170" fontId="10" fillId="0" borderId="1" xfId="3" applyNumberFormat="1" applyFont="1" applyFill="1" applyBorder="1" applyAlignment="1" applyProtection="1">
      <alignment vertical="center"/>
    </xf>
    <xf numFmtId="170" fontId="10" fillId="0" borderId="54" xfId="3" applyNumberFormat="1" applyFont="1" applyFill="1" applyBorder="1" applyAlignment="1" applyProtection="1">
      <alignment vertical="center"/>
    </xf>
    <xf numFmtId="0" fontId="28" fillId="0" borderId="22" xfId="3" applyFont="1" applyFill="1" applyBorder="1" applyAlignment="1">
      <alignment horizontal="center" vertical="center" wrapText="1"/>
    </xf>
    <xf numFmtId="171" fontId="28" fillId="0" borderId="77" xfId="3" applyNumberFormat="1" applyFont="1" applyFill="1" applyBorder="1" applyAlignment="1" applyProtection="1">
      <alignment horizontal="left" vertical="center" wrapText="1"/>
    </xf>
    <xf numFmtId="170" fontId="10" fillId="0" borderId="88" xfId="3" applyNumberFormat="1" applyFont="1" applyFill="1" applyBorder="1" applyAlignment="1" applyProtection="1">
      <alignment horizontal="center" vertical="center"/>
    </xf>
    <xf numFmtId="170" fontId="10" fillId="0" borderId="21" xfId="3" applyNumberFormat="1" applyFont="1" applyFill="1" applyBorder="1" applyAlignment="1" applyProtection="1">
      <alignment horizontal="center" vertical="center"/>
    </xf>
    <xf numFmtId="170" fontId="10" fillId="0" borderId="89" xfId="3" applyNumberFormat="1" applyFont="1" applyFill="1" applyBorder="1" applyAlignment="1" applyProtection="1">
      <alignment horizontal="center" vertical="center"/>
    </xf>
    <xf numFmtId="170" fontId="10" fillId="0" borderId="28" xfId="3" applyNumberFormat="1" applyFont="1" applyFill="1" applyBorder="1" applyAlignment="1" applyProtection="1">
      <alignment horizontal="center" vertical="center"/>
    </xf>
    <xf numFmtId="0" fontId="28" fillId="0" borderId="22" xfId="3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49" fontId="45" fillId="0" borderId="0" xfId="4" applyNumberFormat="1" applyFont="1" applyFill="1" applyBorder="1" applyAlignment="1">
      <alignment horizontal="center"/>
    </xf>
    <xf numFmtId="49" fontId="47" fillId="0" borderId="0" xfId="4" applyNumberFormat="1" applyFont="1" applyFill="1" applyBorder="1" applyAlignment="1">
      <alignment horizontal="center"/>
    </xf>
    <xf numFmtId="0" fontId="47" fillId="0" borderId="0" xfId="4" applyFont="1" applyFill="1" applyBorder="1" applyAlignment="1">
      <alignment horizontal="center" wrapText="1"/>
    </xf>
    <xf numFmtId="0" fontId="49" fillId="6" borderId="0" xfId="4" applyNumberFormat="1" applyFont="1" applyFill="1" applyBorder="1" applyAlignment="1">
      <alignment horizontal="center"/>
    </xf>
    <xf numFmtId="49" fontId="49" fillId="0" borderId="0" xfId="4" applyNumberFormat="1" applyFont="1" applyFill="1" applyBorder="1" applyAlignment="1">
      <alignment horizontal="center"/>
    </xf>
    <xf numFmtId="0" fontId="54" fillId="6" borderId="0" xfId="4" applyNumberFormat="1" applyFont="1" applyFill="1" applyBorder="1" applyAlignment="1">
      <alignment horizontal="center"/>
    </xf>
    <xf numFmtId="49" fontId="49" fillId="6" borderId="0" xfId="4" applyNumberFormat="1" applyFont="1" applyFill="1" applyBorder="1" applyAlignment="1">
      <alignment horizontal="center"/>
    </xf>
    <xf numFmtId="49" fontId="49" fillId="6" borderId="0" xfId="4" applyNumberFormat="1" applyFont="1" applyFill="1" applyBorder="1" applyAlignment="1">
      <alignment horizontal="center" wrapText="1"/>
    </xf>
    <xf numFmtId="170" fontId="38" fillId="5" borderId="0" xfId="3" applyNumberFormat="1" applyFont="1" applyFill="1" applyBorder="1" applyAlignment="1" applyProtection="1">
      <alignment horizontal="left"/>
    </xf>
    <xf numFmtId="167" fontId="28" fillId="5" borderId="69" xfId="3" applyNumberFormat="1" applyFont="1" applyFill="1" applyBorder="1" applyAlignment="1" applyProtection="1">
      <alignment horizontal="center" vertical="center"/>
    </xf>
    <xf numFmtId="0" fontId="28" fillId="5" borderId="56" xfId="3" applyNumberFormat="1" applyFont="1" applyFill="1" applyBorder="1" applyAlignment="1" applyProtection="1">
      <alignment horizontal="center" vertical="center"/>
    </xf>
    <xf numFmtId="0" fontId="28" fillId="5" borderId="36" xfId="0" applyFont="1" applyFill="1" applyBorder="1" applyAlignment="1" applyProtection="1">
      <alignment horizontal="right" vertical="center"/>
    </xf>
    <xf numFmtId="0" fontId="37" fillId="5" borderId="36" xfId="0" applyFont="1" applyFill="1" applyBorder="1" applyAlignment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Alignment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167" fontId="28" fillId="5" borderId="13" xfId="3" applyNumberFormat="1" applyFont="1" applyFill="1" applyBorder="1" applyAlignment="1" applyProtection="1">
      <alignment horizontal="center" vertical="center"/>
    </xf>
    <xf numFmtId="0" fontId="28" fillId="5" borderId="70" xfId="3" applyFont="1" applyFill="1" applyBorder="1" applyAlignment="1" applyProtection="1">
      <alignment horizontal="right" vertical="center"/>
    </xf>
    <xf numFmtId="0" fontId="28" fillId="5" borderId="51" xfId="3" applyFont="1" applyFill="1" applyBorder="1" applyAlignment="1" applyProtection="1">
      <alignment horizontal="right" vertical="center"/>
    </xf>
    <xf numFmtId="170" fontId="28" fillId="5" borderId="8" xfId="3" applyNumberFormat="1" applyFont="1" applyFill="1" applyBorder="1" applyAlignment="1" applyProtection="1">
      <alignment horizontal="right" vertical="center"/>
    </xf>
    <xf numFmtId="170" fontId="28" fillId="5" borderId="3" xfId="3" applyNumberFormat="1" applyFont="1" applyFill="1" applyBorder="1" applyAlignment="1" applyProtection="1">
      <alignment horizontal="right" vertical="center"/>
    </xf>
    <xf numFmtId="170" fontId="28" fillId="5" borderId="9" xfId="3" applyNumberFormat="1" applyFont="1" applyFill="1" applyBorder="1" applyAlignment="1" applyProtection="1">
      <alignment horizontal="right" vertical="center"/>
    </xf>
    <xf numFmtId="167" fontId="34" fillId="5" borderId="55" xfId="3" applyNumberFormat="1" applyFont="1" applyFill="1" applyBorder="1" applyAlignment="1" applyProtection="1">
      <alignment horizontal="center" vertical="center"/>
    </xf>
    <xf numFmtId="167" fontId="34" fillId="5" borderId="13" xfId="3" applyNumberFormat="1" applyFont="1" applyFill="1" applyBorder="1" applyAlignment="1" applyProtection="1">
      <alignment horizontal="center" vertical="center"/>
    </xf>
    <xf numFmtId="0" fontId="34" fillId="5" borderId="56" xfId="3" applyNumberFormat="1" applyFont="1" applyFill="1" applyBorder="1" applyAlignment="1" applyProtection="1">
      <alignment horizontal="center" vertical="center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21" xfId="3" applyNumberFormat="1" applyFont="1" applyFill="1" applyBorder="1" applyAlignment="1">
      <alignment horizontal="center" vertical="center" wrapText="1"/>
    </xf>
    <xf numFmtId="0" fontId="28" fillId="5" borderId="55" xfId="3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171" fontId="28" fillId="5" borderId="12" xfId="3" applyNumberFormat="1" applyFont="1" applyFill="1" applyBorder="1" applyAlignment="1" applyProtection="1">
      <alignment horizontal="center" vertical="center"/>
    </xf>
    <xf numFmtId="171" fontId="28" fillId="5" borderId="2" xfId="3" applyNumberFormat="1" applyFont="1" applyFill="1" applyBorder="1" applyAlignment="1" applyProtection="1">
      <alignment horizontal="center" vertical="center"/>
    </xf>
    <xf numFmtId="171" fontId="28" fillId="5" borderId="60" xfId="3" applyNumberFormat="1" applyFont="1" applyFill="1" applyBorder="1" applyAlignment="1" applyProtection="1">
      <alignment horizontal="center" vertical="center"/>
    </xf>
    <xf numFmtId="171" fontId="28" fillId="5" borderId="66" xfId="3" applyNumberFormat="1" applyFont="1" applyFill="1" applyBorder="1" applyAlignment="1" applyProtection="1">
      <alignment horizontal="center" vertical="center"/>
    </xf>
    <xf numFmtId="0" fontId="28" fillId="5" borderId="70" xfId="3" applyFont="1" applyFill="1" applyBorder="1" applyAlignment="1">
      <alignment horizontal="right" vertical="center"/>
    </xf>
    <xf numFmtId="49" fontId="28" fillId="5" borderId="48" xfId="0" applyNumberFormat="1" applyFont="1" applyFill="1" applyBorder="1" applyAlignment="1" applyProtection="1">
      <alignment horizontal="center" vertical="center"/>
    </xf>
    <xf numFmtId="49" fontId="28" fillId="5" borderId="49" xfId="0" applyNumberFormat="1" applyFont="1" applyFill="1" applyBorder="1" applyAlignment="1" applyProtection="1">
      <alignment horizontal="center" vertical="center"/>
    </xf>
    <xf numFmtId="49" fontId="28" fillId="5" borderId="50" xfId="0" applyNumberFormat="1" applyFont="1" applyFill="1" applyBorder="1" applyAlignment="1" applyProtection="1">
      <alignment horizontal="center" vertical="center"/>
    </xf>
    <xf numFmtId="165" fontId="28" fillId="5" borderId="55" xfId="0" applyNumberFormat="1" applyFont="1" applyFill="1" applyBorder="1" applyAlignment="1" applyProtection="1">
      <alignment horizontal="center" vertical="center" wrapText="1"/>
    </xf>
    <xf numFmtId="165" fontId="28" fillId="5" borderId="13" xfId="0" applyNumberFormat="1" applyFont="1" applyFill="1" applyBorder="1" applyAlignment="1" applyProtection="1">
      <alignment horizontal="center" vertical="center" wrapText="1"/>
    </xf>
    <xf numFmtId="165" fontId="28" fillId="5" borderId="56" xfId="0" applyNumberFormat="1" applyFont="1" applyFill="1" applyBorder="1" applyAlignment="1" applyProtection="1">
      <alignment horizontal="center" vertical="center" wrapText="1"/>
    </xf>
    <xf numFmtId="0" fontId="28" fillId="5" borderId="95" xfId="0" applyFont="1" applyFill="1" applyBorder="1" applyAlignment="1">
      <alignment horizontal="center" vertical="center" wrapText="1"/>
    </xf>
    <xf numFmtId="0" fontId="28" fillId="5" borderId="96" xfId="0" applyFont="1" applyFill="1" applyBorder="1" applyAlignment="1">
      <alignment horizontal="center" vertical="center" wrapText="1"/>
    </xf>
    <xf numFmtId="0" fontId="28" fillId="5" borderId="48" xfId="3" applyNumberFormat="1" applyFont="1" applyFill="1" applyBorder="1" applyAlignment="1" applyProtection="1">
      <alignment horizontal="center" vertical="center"/>
    </xf>
    <xf numFmtId="0" fontId="28" fillId="5" borderId="49" xfId="3" applyNumberFormat="1" applyFont="1" applyFill="1" applyBorder="1" applyAlignment="1" applyProtection="1">
      <alignment horizontal="center" vertical="center"/>
    </xf>
    <xf numFmtId="0" fontId="28" fillId="5" borderId="50" xfId="3" applyNumberFormat="1" applyFont="1" applyFill="1" applyBorder="1" applyAlignment="1" applyProtection="1">
      <alignment horizontal="center" vertical="center"/>
    </xf>
    <xf numFmtId="171" fontId="28" fillId="5" borderId="26" xfId="3" applyNumberFormat="1" applyFont="1" applyFill="1" applyBorder="1" applyAlignment="1" applyProtection="1">
      <alignment horizontal="center" vertical="center"/>
    </xf>
    <xf numFmtId="171" fontId="28" fillId="5" borderId="27" xfId="3" applyNumberFormat="1" applyFont="1" applyFill="1" applyBorder="1" applyAlignment="1" applyProtection="1">
      <alignment horizontal="center" vertical="center"/>
    </xf>
    <xf numFmtId="171" fontId="28" fillId="5" borderId="28" xfId="3" applyNumberFormat="1" applyFont="1" applyFill="1" applyBorder="1" applyAlignment="1" applyProtection="1">
      <alignment horizontal="center" vertical="center"/>
    </xf>
    <xf numFmtId="49" fontId="10" fillId="5" borderId="51" xfId="3" applyNumberFormat="1" applyFont="1" applyFill="1" applyBorder="1" applyAlignment="1" applyProtection="1">
      <alignment horizontal="center" vertical="center"/>
    </xf>
    <xf numFmtId="49" fontId="10" fillId="5" borderId="66" xfId="3" applyNumberFormat="1" applyFont="1" applyFill="1" applyBorder="1" applyAlignment="1" applyProtection="1">
      <alignment horizontal="center" vertical="center"/>
    </xf>
    <xf numFmtId="0" fontId="28" fillId="5" borderId="13" xfId="3" applyFont="1" applyFill="1" applyBorder="1" applyAlignment="1">
      <alignment horizontal="center" vertical="center" wrapText="1"/>
    </xf>
    <xf numFmtId="0" fontId="28" fillId="5" borderId="56" xfId="3" applyFont="1" applyFill="1" applyBorder="1" applyAlignment="1">
      <alignment horizontal="center" vertical="center" wrapText="1"/>
    </xf>
    <xf numFmtId="171" fontId="28" fillId="5" borderId="22" xfId="3" applyNumberFormat="1" applyFont="1" applyFill="1" applyBorder="1" applyAlignment="1" applyProtection="1">
      <alignment horizontal="center" vertical="center"/>
    </xf>
    <xf numFmtId="171" fontId="28" fillId="5" borderId="4" xfId="3" applyNumberFormat="1" applyFont="1" applyFill="1" applyBorder="1" applyAlignment="1" applyProtection="1">
      <alignment horizontal="center" vertical="center"/>
    </xf>
    <xf numFmtId="49" fontId="10" fillId="0" borderId="14" xfId="3" applyNumberFormat="1" applyFont="1" applyFill="1" applyBorder="1" applyAlignment="1">
      <alignment horizontal="center" vertical="center" wrapText="1"/>
    </xf>
    <xf numFmtId="171" fontId="28" fillId="5" borderId="53" xfId="3" applyNumberFormat="1" applyFont="1" applyFill="1" applyBorder="1" applyAlignment="1" applyProtection="1">
      <alignment horizontal="center" vertical="center"/>
    </xf>
    <xf numFmtId="171" fontId="28" fillId="5" borderId="23" xfId="3" applyNumberFormat="1" applyFont="1" applyFill="1" applyBorder="1" applyAlignment="1" applyProtection="1">
      <alignment horizontal="center" vertical="center"/>
    </xf>
    <xf numFmtId="0" fontId="28" fillId="0" borderId="12" xfId="3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58" xfId="3" applyFont="1" applyFill="1" applyBorder="1" applyAlignment="1">
      <alignment horizontal="center" vertical="center" wrapText="1"/>
    </xf>
    <xf numFmtId="0" fontId="28" fillId="5" borderId="12" xfId="3" applyFont="1" applyFill="1" applyBorder="1" applyAlignment="1">
      <alignment horizontal="center" vertical="center" wrapText="1"/>
    </xf>
    <xf numFmtId="49" fontId="28" fillId="5" borderId="15" xfId="0" applyNumberFormat="1" applyFont="1" applyFill="1" applyBorder="1" applyAlignment="1" applyProtection="1">
      <alignment horizontal="center" vertical="center"/>
    </xf>
    <xf numFmtId="49" fontId="28" fillId="5" borderId="16" xfId="0" applyNumberFormat="1" applyFont="1" applyFill="1" applyBorder="1" applyAlignment="1" applyProtection="1">
      <alignment horizontal="center" vertical="center"/>
    </xf>
    <xf numFmtId="49" fontId="28" fillId="5" borderId="17" xfId="0" applyNumberFormat="1" applyFont="1" applyFill="1" applyBorder="1" applyAlignment="1" applyProtection="1">
      <alignment horizontal="center" vertical="center"/>
    </xf>
    <xf numFmtId="0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NumberFormat="1" applyFont="1" applyFill="1" applyBorder="1" applyAlignment="1" applyProtection="1">
      <alignment horizontal="center" vertical="center"/>
    </xf>
    <xf numFmtId="0" fontId="10" fillId="5" borderId="50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0" fontId="10" fillId="5" borderId="64" xfId="3" applyNumberFormat="1" applyFont="1" applyFill="1" applyBorder="1" applyAlignment="1" applyProtection="1">
      <alignment horizontal="center" vertical="center"/>
    </xf>
    <xf numFmtId="0" fontId="10" fillId="5" borderId="65" xfId="3" applyNumberFormat="1" applyFont="1" applyFill="1" applyBorder="1" applyAlignment="1" applyProtection="1">
      <alignment horizontal="center" vertical="center"/>
    </xf>
    <xf numFmtId="165" fontId="28" fillId="5" borderId="72" xfId="0" applyNumberFormat="1" applyFont="1" applyFill="1" applyBorder="1" applyAlignment="1" applyProtection="1">
      <alignment horizontal="center" vertical="center"/>
    </xf>
    <xf numFmtId="165" fontId="28" fillId="5" borderId="73" xfId="0" applyNumberFormat="1" applyFont="1" applyFill="1" applyBorder="1" applyAlignment="1" applyProtection="1">
      <alignment horizontal="center" vertical="center"/>
    </xf>
    <xf numFmtId="165" fontId="28" fillId="5" borderId="74" xfId="0" applyNumberFormat="1" applyFont="1" applyFill="1" applyBorder="1" applyAlignment="1" applyProtection="1">
      <alignment horizontal="center" vertical="center"/>
    </xf>
    <xf numFmtId="165" fontId="28" fillId="5" borderId="75" xfId="0" applyNumberFormat="1" applyFont="1" applyFill="1" applyBorder="1" applyAlignment="1" applyProtection="1">
      <alignment horizontal="center" vertical="center"/>
    </xf>
    <xf numFmtId="170" fontId="10" fillId="5" borderId="22" xfId="3" applyNumberFormat="1" applyFont="1" applyFill="1" applyBorder="1" applyAlignment="1" applyProtection="1">
      <alignment horizontal="center" vertical="center" textRotation="90" wrapText="1"/>
    </xf>
    <xf numFmtId="170" fontId="10" fillId="5" borderId="57" xfId="3" applyNumberFormat="1" applyFont="1" applyFill="1" applyBorder="1" applyAlignment="1" applyProtection="1">
      <alignment horizontal="center" vertical="center" textRotation="90" wrapText="1"/>
    </xf>
    <xf numFmtId="170" fontId="10" fillId="5" borderId="67" xfId="3" applyNumberFormat="1" applyFont="1" applyFill="1" applyBorder="1" applyAlignment="1" applyProtection="1">
      <alignment horizontal="center" vertical="center" textRotation="90" wrapText="1"/>
    </xf>
    <xf numFmtId="170" fontId="10" fillId="5" borderId="41" xfId="3" applyNumberFormat="1" applyFont="1" applyFill="1" applyBorder="1" applyAlignment="1" applyProtection="1">
      <alignment horizontal="center" vertical="center"/>
    </xf>
    <xf numFmtId="170" fontId="10" fillId="5" borderId="42" xfId="3" applyNumberFormat="1" applyFont="1" applyFill="1" applyBorder="1" applyAlignment="1" applyProtection="1">
      <alignment horizontal="center" vertical="center"/>
    </xf>
    <xf numFmtId="170" fontId="10" fillId="5" borderId="10" xfId="3" applyNumberFormat="1" applyFont="1" applyFill="1" applyBorder="1" applyAlignment="1" applyProtection="1">
      <alignment horizontal="center" vertical="center"/>
    </xf>
    <xf numFmtId="170" fontId="10" fillId="5" borderId="23" xfId="3" applyNumberFormat="1" applyFont="1" applyFill="1" applyBorder="1" applyAlignment="1" applyProtection="1">
      <alignment horizontal="center" vertical="center" textRotation="90" wrapText="1"/>
    </xf>
    <xf numFmtId="170" fontId="10" fillId="5" borderId="58" xfId="3" applyNumberFormat="1" applyFont="1" applyFill="1" applyBorder="1" applyAlignment="1" applyProtection="1">
      <alignment horizontal="center" vertical="center" textRotation="90" wrapText="1"/>
    </xf>
    <xf numFmtId="170" fontId="10" fillId="5" borderId="33" xfId="3" applyNumberFormat="1" applyFont="1" applyFill="1" applyBorder="1" applyAlignment="1" applyProtection="1">
      <alignment horizontal="center" vertical="center" textRotation="90" wrapText="1"/>
    </xf>
    <xf numFmtId="170" fontId="10" fillId="5" borderId="69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textRotation="90" wrapText="1"/>
    </xf>
    <xf numFmtId="170" fontId="10" fillId="5" borderId="27" xfId="3" applyNumberFormat="1" applyFont="1" applyFill="1" applyBorder="1" applyAlignment="1" applyProtection="1">
      <alignment horizontal="center" vertical="center" textRotation="90" wrapText="1"/>
    </xf>
    <xf numFmtId="170" fontId="10" fillId="5" borderId="54" xfId="3" applyNumberFormat="1" applyFont="1" applyFill="1" applyBorder="1" applyAlignment="1" applyProtection="1">
      <alignment horizontal="center" vertical="center" textRotation="90" wrapText="1"/>
    </xf>
    <xf numFmtId="170" fontId="10" fillId="5" borderId="28" xfId="3" applyNumberFormat="1" applyFont="1" applyFill="1" applyBorder="1" applyAlignment="1" applyProtection="1">
      <alignment horizontal="center" vertical="center" textRotation="90" wrapText="1"/>
    </xf>
    <xf numFmtId="170" fontId="10" fillId="5" borderId="4" xfId="3" applyNumberFormat="1" applyFont="1" applyFill="1" applyBorder="1" applyAlignment="1" applyProtection="1">
      <alignment horizontal="center" vertical="center" textRotation="90" wrapText="1"/>
    </xf>
    <xf numFmtId="170" fontId="10" fillId="5" borderId="5" xfId="3" applyNumberFormat="1" applyFont="1" applyFill="1" applyBorder="1" applyAlignment="1" applyProtection="1">
      <alignment horizontal="center" vertical="center" textRotation="90" wrapText="1"/>
    </xf>
    <xf numFmtId="170" fontId="10" fillId="5" borderId="68" xfId="3" applyNumberFormat="1" applyFont="1" applyFill="1" applyBorder="1" applyAlignment="1" applyProtection="1">
      <alignment horizontal="center" vertical="center" textRotation="90" wrapText="1"/>
    </xf>
    <xf numFmtId="170" fontId="22" fillId="5" borderId="48" xfId="3" applyNumberFormat="1" applyFont="1" applyFill="1" applyBorder="1" applyAlignment="1" applyProtection="1">
      <alignment horizontal="center" vertical="center" wrapText="1"/>
    </xf>
    <xf numFmtId="0" fontId="29" fillId="5" borderId="49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10" fillId="5" borderId="51" xfId="3" applyNumberFormat="1" applyFont="1" applyFill="1" applyBorder="1" applyAlignment="1" applyProtection="1">
      <alignment horizontal="center" vertical="center" textRotation="90"/>
    </xf>
    <xf numFmtId="0" fontId="10" fillId="5" borderId="52" xfId="3" applyNumberFormat="1" applyFont="1" applyFill="1" applyBorder="1" applyAlignment="1" applyProtection="1">
      <alignment horizontal="center" vertical="center" textRotation="90"/>
    </xf>
    <xf numFmtId="0" fontId="10" fillId="5" borderId="66" xfId="3" applyNumberFormat="1" applyFont="1" applyFill="1" applyBorder="1" applyAlignment="1" applyProtection="1">
      <alignment horizontal="center" vertical="center" textRotation="90"/>
    </xf>
    <xf numFmtId="170" fontId="10" fillId="5" borderId="51" xfId="3" applyNumberFormat="1" applyFont="1" applyFill="1" applyBorder="1" applyAlignment="1" applyProtection="1">
      <alignment horizontal="center" vertical="center"/>
    </xf>
    <xf numFmtId="170" fontId="10" fillId="5" borderId="52" xfId="3" applyNumberFormat="1" applyFont="1" applyFill="1" applyBorder="1" applyAlignment="1" applyProtection="1">
      <alignment horizontal="center" vertical="center"/>
    </xf>
    <xf numFmtId="170" fontId="10" fillId="5" borderId="66" xfId="3" applyNumberFormat="1" applyFont="1" applyFill="1" applyBorder="1" applyAlignment="1" applyProtection="1">
      <alignment horizontal="center" vertical="center"/>
    </xf>
    <xf numFmtId="170" fontId="10" fillId="5" borderId="18" xfId="3" applyNumberFormat="1" applyFont="1" applyFill="1" applyBorder="1" applyAlignment="1" applyProtection="1">
      <alignment horizontal="center" vertical="center" wrapText="1"/>
    </xf>
    <xf numFmtId="170" fontId="10" fillId="5" borderId="19" xfId="3" applyNumberFormat="1" applyFont="1" applyFill="1" applyBorder="1" applyAlignment="1" applyProtection="1">
      <alignment horizontal="center" vertical="center" wrapText="1"/>
    </xf>
    <xf numFmtId="170" fontId="10" fillId="5" borderId="20" xfId="3" applyNumberFormat="1" applyFont="1" applyFill="1" applyBorder="1" applyAlignment="1" applyProtection="1">
      <alignment horizontal="center" vertical="center" wrapText="1"/>
    </xf>
    <xf numFmtId="170" fontId="10" fillId="5" borderId="51" xfId="3" applyNumberFormat="1" applyFont="1" applyFill="1" applyBorder="1" applyAlignment="1" applyProtection="1">
      <alignment horizontal="center" vertical="center" textRotation="90" wrapText="1"/>
    </xf>
    <xf numFmtId="170" fontId="10" fillId="5" borderId="52" xfId="3" applyNumberFormat="1" applyFont="1" applyFill="1" applyBorder="1" applyAlignment="1" applyProtection="1">
      <alignment horizontal="center" vertical="center" textRotation="90" wrapText="1"/>
    </xf>
    <xf numFmtId="170" fontId="10" fillId="5" borderId="66" xfId="3" applyNumberFormat="1" applyFont="1" applyFill="1" applyBorder="1" applyAlignment="1" applyProtection="1">
      <alignment horizontal="center" vertical="center" textRotation="90" wrapText="1"/>
    </xf>
    <xf numFmtId="170" fontId="10" fillId="5" borderId="15" xfId="3" applyNumberFormat="1" applyFont="1" applyFill="1" applyBorder="1" applyAlignment="1" applyProtection="1">
      <alignment horizontal="center" vertical="center" wrapText="1"/>
    </xf>
    <xf numFmtId="170" fontId="10" fillId="5" borderId="16" xfId="3" applyNumberFormat="1" applyFont="1" applyFill="1" applyBorder="1" applyAlignment="1" applyProtection="1">
      <alignment horizontal="center" vertical="center" wrapText="1"/>
    </xf>
    <xf numFmtId="170" fontId="10" fillId="5" borderId="17" xfId="3" applyNumberFormat="1" applyFont="1" applyFill="1" applyBorder="1" applyAlignment="1" applyProtection="1">
      <alignment horizontal="center" vertical="center" wrapText="1"/>
    </xf>
    <xf numFmtId="0" fontId="10" fillId="5" borderId="48" xfId="3" applyNumberFormat="1" applyFont="1" applyFill="1" applyBorder="1" applyAlignment="1" applyProtection="1">
      <alignment horizontal="center" vertical="center" wrapText="1"/>
    </xf>
    <xf numFmtId="0" fontId="10" fillId="5" borderId="49" xfId="3" applyNumberFormat="1" applyFont="1" applyFill="1" applyBorder="1" applyAlignment="1" applyProtection="1">
      <alignment horizontal="center" vertical="center" wrapText="1"/>
    </xf>
    <xf numFmtId="0" fontId="10" fillId="5" borderId="50" xfId="3" applyNumberFormat="1" applyFont="1" applyFill="1" applyBorder="1" applyAlignment="1" applyProtection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wrapText="1"/>
    </xf>
    <xf numFmtId="0" fontId="10" fillId="5" borderId="13" xfId="3" applyNumberFormat="1" applyFont="1" applyFill="1" applyBorder="1" applyAlignment="1" applyProtection="1">
      <alignment horizontal="center" vertical="center" wrapText="1"/>
    </xf>
    <xf numFmtId="0" fontId="10" fillId="5" borderId="56" xfId="3" applyNumberFormat="1" applyFont="1" applyFill="1" applyBorder="1" applyAlignment="1" applyProtection="1">
      <alignment horizontal="center" vertical="center" wrapText="1"/>
    </xf>
    <xf numFmtId="170" fontId="10" fillId="5" borderId="53" xfId="3" applyNumberFormat="1" applyFont="1" applyFill="1" applyBorder="1" applyAlignment="1" applyProtection="1">
      <alignment horizontal="center" vertical="center" textRotation="90" wrapText="1"/>
    </xf>
    <xf numFmtId="170" fontId="10" fillId="5" borderId="26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wrapText="1"/>
    </xf>
    <xf numFmtId="170" fontId="10" fillId="5" borderId="54" xfId="3" applyNumberFormat="1" applyFont="1" applyFill="1" applyBorder="1" applyAlignment="1" applyProtection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49" fontId="25" fillId="0" borderId="11" xfId="1" applyNumberFormat="1" applyFont="1" applyBorder="1" applyAlignment="1">
      <alignment horizontal="center" vertical="center" wrapText="1"/>
    </xf>
    <xf numFmtId="49" fontId="25" fillId="0" borderId="32" xfId="1" applyNumberFormat="1" applyFont="1" applyBorder="1" applyAlignment="1">
      <alignment horizontal="center" vertical="center" wrapText="1"/>
    </xf>
    <xf numFmtId="49" fontId="25" fillId="0" borderId="31" xfId="1" applyNumberFormat="1" applyFont="1" applyBorder="1" applyAlignment="1">
      <alignment horizontal="center" vertical="center" wrapText="1"/>
    </xf>
    <xf numFmtId="49" fontId="25" fillId="0" borderId="33" xfId="1" applyNumberFormat="1" applyFont="1" applyBorder="1" applyAlignment="1">
      <alignment horizontal="center" vertical="center" wrapText="1"/>
    </xf>
    <xf numFmtId="49" fontId="25" fillId="0" borderId="0" xfId="1" applyNumberFormat="1" applyFont="1" applyBorder="1" applyAlignment="1">
      <alignment horizontal="center" vertical="center" wrapText="1"/>
    </xf>
    <xf numFmtId="49" fontId="25" fillId="0" borderId="7" xfId="1" applyNumberFormat="1" applyFont="1" applyBorder="1" applyAlignment="1">
      <alignment horizontal="center" vertical="center" wrapText="1"/>
    </xf>
    <xf numFmtId="49" fontId="25" fillId="0" borderId="34" xfId="1" applyNumberFormat="1" applyFont="1" applyBorder="1" applyAlignment="1">
      <alignment horizontal="center" vertical="center" wrapText="1"/>
    </xf>
    <xf numFmtId="49" fontId="25" fillId="0" borderId="36" xfId="1" applyNumberFormat="1" applyFont="1" applyBorder="1" applyAlignment="1">
      <alignment horizontal="center" vertical="center" wrapText="1"/>
    </xf>
    <xf numFmtId="49" fontId="25" fillId="0" borderId="35" xfId="1" applyNumberFormat="1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25" fillId="0" borderId="46" xfId="0" applyNumberFormat="1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1" fontId="25" fillId="0" borderId="46" xfId="0" applyNumberFormat="1" applyFont="1" applyBorder="1" applyAlignment="1">
      <alignment horizontal="center" vertical="center" wrapText="1"/>
    </xf>
    <xf numFmtId="1" fontId="24" fillId="0" borderId="47" xfId="0" applyNumberFormat="1" applyFont="1" applyBorder="1" applyAlignment="1">
      <alignment horizontal="center" vertical="center" wrapText="1"/>
    </xf>
    <xf numFmtId="1" fontId="24" fillId="0" borderId="45" xfId="0" applyNumberFormat="1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4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32" xfId="1" applyFont="1" applyBorder="1" applyAlignment="1">
      <alignment horizontal="center" vertical="center" wrapText="1"/>
    </xf>
    <xf numFmtId="0" fontId="28" fillId="0" borderId="31" xfId="1" applyFont="1" applyBorder="1" applyAlignment="1">
      <alignment horizontal="center" vertical="center" wrapText="1"/>
    </xf>
    <xf numFmtId="0" fontId="28" fillId="0" borderId="3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4" fillId="0" borderId="32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3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5" fillId="0" borderId="37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center" vertical="center" textRotation="90"/>
    </xf>
    <xf numFmtId="0" fontId="13" fillId="0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49" fontId="25" fillId="0" borderId="1" xfId="1" applyNumberFormat="1" applyFont="1" applyBorder="1" applyAlignment="1">
      <alignment horizontal="center" vertical="center" wrapText="1"/>
    </xf>
    <xf numFmtId="171" fontId="28" fillId="0" borderId="22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23" xfId="3" applyNumberFormat="1" applyFont="1" applyFill="1" applyBorder="1" applyAlignment="1" applyProtection="1">
      <alignment horizontal="center" vertical="center"/>
    </xf>
    <xf numFmtId="0" fontId="28" fillId="0" borderId="48" xfId="3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0" fontId="28" fillId="0" borderId="55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49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horizontal="center" vertical="center"/>
    </xf>
    <xf numFmtId="49" fontId="28" fillId="0" borderId="102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99" xfId="3" applyNumberFormat="1" applyFont="1" applyFill="1" applyBorder="1" applyAlignment="1">
      <alignment horizontal="center" vertical="center" wrapText="1"/>
    </xf>
    <xf numFmtId="49" fontId="28" fillId="0" borderId="36" xfId="3" applyNumberFormat="1" applyFont="1" applyFill="1" applyBorder="1" applyAlignment="1">
      <alignment horizontal="center" vertical="center" wrapText="1"/>
    </xf>
    <xf numFmtId="49" fontId="28" fillId="0" borderId="76" xfId="3" applyNumberFormat="1" applyFont="1" applyFill="1" applyBorder="1" applyAlignment="1">
      <alignment horizontal="center" vertical="center" wrapText="1"/>
    </xf>
    <xf numFmtId="49" fontId="28" fillId="0" borderId="42" xfId="3" applyNumberFormat="1" applyFont="1" applyFill="1" applyBorder="1" applyAlignment="1">
      <alignment horizontal="center" vertical="center" wrapText="1"/>
    </xf>
    <xf numFmtId="0" fontId="28" fillId="0" borderId="70" xfId="3" applyFont="1" applyFill="1" applyBorder="1" applyAlignment="1" applyProtection="1">
      <alignment horizontal="right" vertical="center"/>
    </xf>
    <xf numFmtId="0" fontId="28" fillId="0" borderId="12" xfId="3" applyFont="1" applyFill="1" applyBorder="1" applyAlignment="1" applyProtection="1">
      <alignment horizontal="right" vertical="center"/>
    </xf>
    <xf numFmtId="170" fontId="38" fillId="0" borderId="0" xfId="3" applyNumberFormat="1" applyFont="1" applyFill="1" applyBorder="1" applyAlignment="1" applyProtection="1">
      <alignment horizontal="left"/>
    </xf>
    <xf numFmtId="0" fontId="28" fillId="0" borderId="36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0" fontId="28" fillId="0" borderId="51" xfId="3" applyFont="1" applyFill="1" applyBorder="1" applyAlignment="1" applyProtection="1">
      <alignment horizontal="right" vertical="center"/>
    </xf>
    <xf numFmtId="170" fontId="28" fillId="0" borderId="8" xfId="3" applyNumberFormat="1" applyFont="1" applyFill="1" applyBorder="1" applyAlignment="1" applyProtection="1">
      <alignment horizontal="right" vertical="center"/>
    </xf>
    <xf numFmtId="170" fontId="28" fillId="0" borderId="3" xfId="3" applyNumberFormat="1" applyFont="1" applyFill="1" applyBorder="1" applyAlignment="1" applyProtection="1">
      <alignment horizontal="right" vertical="center"/>
    </xf>
    <xf numFmtId="170" fontId="28" fillId="0" borderId="9" xfId="3" applyNumberFormat="1" applyFont="1" applyFill="1" applyBorder="1" applyAlignment="1" applyProtection="1">
      <alignment horizontal="right" vertical="center"/>
    </xf>
    <xf numFmtId="49" fontId="31" fillId="0" borderId="62" xfId="0" applyNumberFormat="1" applyFont="1" applyFill="1" applyBorder="1" applyAlignment="1" applyProtection="1">
      <alignment horizontal="center" vertical="center"/>
    </xf>
    <xf numFmtId="49" fontId="31" fillId="0" borderId="67" xfId="0" applyNumberFormat="1" applyFont="1" applyFill="1" applyBorder="1" applyAlignment="1" applyProtection="1">
      <alignment horizontal="center" vertical="center"/>
    </xf>
    <xf numFmtId="49" fontId="10" fillId="0" borderId="52" xfId="3" applyNumberFormat="1" applyFont="1" applyFill="1" applyBorder="1" applyAlignment="1">
      <alignment horizontal="center" vertical="center" wrapText="1"/>
    </xf>
    <xf numFmtId="49" fontId="10" fillId="0" borderId="66" xfId="3" applyNumberFormat="1" applyFont="1" applyFill="1" applyBorder="1" applyAlignment="1">
      <alignment horizontal="center" vertical="center" wrapText="1"/>
    </xf>
    <xf numFmtId="49" fontId="10" fillId="0" borderId="102" xfId="3" applyNumberFormat="1" applyFont="1" applyFill="1" applyBorder="1" applyAlignment="1">
      <alignment horizontal="center" vertical="center" wrapText="1"/>
    </xf>
    <xf numFmtId="171" fontId="28" fillId="0" borderId="12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171" fontId="28" fillId="0" borderId="66" xfId="3" applyNumberFormat="1" applyFont="1" applyFill="1" applyBorder="1" applyAlignment="1" applyProtection="1">
      <alignment horizontal="center" vertical="center"/>
    </xf>
    <xf numFmtId="171" fontId="28" fillId="0" borderId="55" xfId="3" applyNumberFormat="1" applyFont="1" applyFill="1" applyBorder="1" applyAlignment="1" applyProtection="1">
      <alignment horizontal="center" vertical="center"/>
    </xf>
    <xf numFmtId="0" fontId="28" fillId="0" borderId="70" xfId="3" applyFont="1" applyFill="1" applyBorder="1" applyAlignment="1">
      <alignment horizontal="right" vertical="center"/>
    </xf>
    <xf numFmtId="0" fontId="28" fillId="0" borderId="12" xfId="3" applyFont="1" applyFill="1" applyBorder="1" applyAlignment="1">
      <alignment horizontal="right" vertical="center"/>
    </xf>
    <xf numFmtId="49" fontId="28" fillId="0" borderId="15" xfId="3" applyNumberFormat="1" applyFont="1" applyFill="1" applyBorder="1" applyAlignment="1">
      <alignment horizontal="center" vertical="center" wrapText="1"/>
    </xf>
    <xf numFmtId="49" fontId="28" fillId="0" borderId="16" xfId="3" applyNumberFormat="1" applyFont="1" applyFill="1" applyBorder="1" applyAlignment="1">
      <alignment horizontal="center" vertical="center" wrapText="1"/>
    </xf>
    <xf numFmtId="49" fontId="28" fillId="0" borderId="88" xfId="3" applyNumberFormat="1" applyFont="1" applyFill="1" applyBorder="1" applyAlignment="1">
      <alignment horizontal="center" vertical="center" wrapText="1"/>
    </xf>
    <xf numFmtId="49" fontId="28" fillId="0" borderId="89" xfId="3" applyNumberFormat="1" applyFont="1" applyFill="1" applyBorder="1" applyAlignment="1">
      <alignment horizontal="center" vertical="center" wrapText="1"/>
    </xf>
    <xf numFmtId="171" fontId="28" fillId="0" borderId="13" xfId="3" applyNumberFormat="1" applyFont="1" applyFill="1" applyBorder="1" applyAlignment="1" applyProtection="1">
      <alignment horizontal="center" vertical="center"/>
    </xf>
    <xf numFmtId="167" fontId="34" fillId="0" borderId="55" xfId="3" applyNumberFormat="1" applyFont="1" applyFill="1" applyBorder="1" applyAlignment="1" applyProtection="1">
      <alignment horizontal="center" vertical="center"/>
    </xf>
    <xf numFmtId="167" fontId="34" fillId="0" borderId="13" xfId="3" applyNumberFormat="1" applyFont="1" applyFill="1" applyBorder="1" applyAlignment="1" applyProtection="1">
      <alignment horizontal="center" vertical="center"/>
    </xf>
    <xf numFmtId="0" fontId="34" fillId="0" borderId="56" xfId="3" applyNumberFormat="1" applyFont="1" applyFill="1" applyBorder="1" applyAlignment="1" applyProtection="1">
      <alignment horizontal="center" vertical="center"/>
    </xf>
    <xf numFmtId="167" fontId="28" fillId="0" borderId="55" xfId="3" applyNumberFormat="1" applyFont="1" applyFill="1" applyBorder="1" applyAlignment="1" applyProtection="1">
      <alignment horizontal="center" vertical="center"/>
    </xf>
    <xf numFmtId="167" fontId="28" fillId="0" borderId="13" xfId="3" applyNumberFormat="1" applyFont="1" applyFill="1" applyBorder="1" applyAlignment="1" applyProtection="1">
      <alignment horizontal="center" vertical="center"/>
    </xf>
    <xf numFmtId="0" fontId="28" fillId="0" borderId="56" xfId="3" applyNumberFormat="1" applyFont="1" applyFill="1" applyBorder="1" applyAlignment="1" applyProtection="1">
      <alignment horizontal="center" vertical="center"/>
    </xf>
    <xf numFmtId="172" fontId="28" fillId="0" borderId="2" xfId="3" applyNumberFormat="1" applyFont="1" applyFill="1" applyBorder="1" applyAlignment="1" applyProtection="1">
      <alignment horizontal="center" vertical="center"/>
    </xf>
    <xf numFmtId="49" fontId="10" fillId="0" borderId="12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10" fillId="0" borderId="60" xfId="3" applyNumberFormat="1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28" fillId="0" borderId="55" xfId="0" applyNumberFormat="1" applyFont="1" applyFill="1" applyBorder="1" applyAlignment="1" applyProtection="1">
      <alignment horizontal="center" vertical="center"/>
    </xf>
    <xf numFmtId="49" fontId="28" fillId="0" borderId="51" xfId="3" applyNumberFormat="1" applyFont="1" applyFill="1" applyBorder="1" applyAlignment="1">
      <alignment horizontal="center" vertical="center" wrapText="1"/>
    </xf>
    <xf numFmtId="49" fontId="28" fillId="0" borderId="52" xfId="3" applyNumberFormat="1" applyFont="1" applyFill="1" applyBorder="1" applyAlignment="1">
      <alignment horizontal="center" vertical="center" wrapText="1"/>
    </xf>
    <xf numFmtId="49" fontId="28" fillId="0" borderId="98" xfId="3" applyNumberFormat="1" applyFont="1" applyFill="1" applyBorder="1" applyAlignment="1">
      <alignment horizontal="center" vertical="center" wrapText="1"/>
    </xf>
    <xf numFmtId="49" fontId="28" fillId="0" borderId="51" xfId="0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 applyProtection="1">
      <alignment horizontal="center" vertical="center"/>
    </xf>
    <xf numFmtId="49" fontId="28" fillId="0" borderId="66" xfId="3" applyNumberFormat="1" applyFont="1" applyFill="1" applyBorder="1" applyAlignment="1">
      <alignment horizontal="center" vertical="center" wrapText="1"/>
    </xf>
    <xf numFmtId="49" fontId="10" fillId="0" borderId="52" xfId="3" applyNumberFormat="1" applyFont="1" applyFill="1" applyBorder="1" applyAlignment="1" applyProtection="1">
      <alignment horizontal="center" vertical="center"/>
    </xf>
    <xf numFmtId="49" fontId="10" fillId="0" borderId="51" xfId="3" applyNumberFormat="1" applyFont="1" applyFill="1" applyBorder="1" applyAlignment="1" applyProtection="1">
      <alignment horizontal="center" vertical="center"/>
    </xf>
    <xf numFmtId="49" fontId="10" fillId="0" borderId="66" xfId="3" applyNumberFormat="1" applyFont="1" applyFill="1" applyBorder="1" applyAlignment="1" applyProtection="1">
      <alignment horizontal="center" vertical="center"/>
    </xf>
    <xf numFmtId="49" fontId="10" fillId="0" borderId="51" xfId="3" applyNumberFormat="1" applyFont="1" applyFill="1" applyBorder="1" applyAlignment="1">
      <alignment horizontal="center" vertical="center" wrapText="1"/>
    </xf>
    <xf numFmtId="170" fontId="10" fillId="0" borderId="4" xfId="3" applyNumberFormat="1" applyFont="1" applyFill="1" applyBorder="1" applyAlignment="1" applyProtection="1">
      <alignment horizontal="center" vertical="center" textRotation="90" wrapText="1"/>
    </xf>
    <xf numFmtId="170" fontId="10" fillId="0" borderId="5" xfId="3" applyNumberFormat="1" applyFont="1" applyFill="1" applyBorder="1" applyAlignment="1" applyProtection="1">
      <alignment horizontal="center" vertical="center" textRotation="90" wrapText="1"/>
    </xf>
    <xf numFmtId="170" fontId="10" fillId="0" borderId="68" xfId="3" applyNumberFormat="1" applyFont="1" applyFill="1" applyBorder="1" applyAlignment="1" applyProtection="1">
      <alignment horizontal="center" vertical="center" textRotation="90" wrapText="1"/>
    </xf>
    <xf numFmtId="0" fontId="10" fillId="0" borderId="48" xfId="3" applyNumberFormat="1" applyFont="1" applyFill="1" applyBorder="1" applyAlignment="1" applyProtection="1">
      <alignment horizontal="center" vertical="center"/>
    </xf>
    <xf numFmtId="0" fontId="10" fillId="0" borderId="49" xfId="3" applyNumberFormat="1" applyFont="1" applyFill="1" applyBorder="1" applyAlignment="1" applyProtection="1">
      <alignment horizontal="center" vertical="center"/>
    </xf>
    <xf numFmtId="0" fontId="10" fillId="0" borderId="50" xfId="3" applyNumberFormat="1" applyFont="1" applyFill="1" applyBorder="1" applyAlignment="1" applyProtection="1">
      <alignment horizontal="center" vertical="center"/>
    </xf>
    <xf numFmtId="170" fontId="10" fillId="0" borderId="41" xfId="3" applyNumberFormat="1" applyFont="1" applyFill="1" applyBorder="1" applyAlignment="1" applyProtection="1">
      <alignment horizontal="center" vertical="center"/>
    </xf>
    <xf numFmtId="170" fontId="10" fillId="0" borderId="42" xfId="3" applyNumberFormat="1" applyFont="1" applyFill="1" applyBorder="1" applyAlignment="1" applyProtection="1">
      <alignment horizontal="center" vertical="center"/>
    </xf>
    <xf numFmtId="170" fontId="10" fillId="0" borderId="10" xfId="3" applyNumberFormat="1" applyFont="1" applyFill="1" applyBorder="1" applyAlignment="1" applyProtection="1">
      <alignment horizontal="center" vertical="center"/>
    </xf>
    <xf numFmtId="170" fontId="10" fillId="0" borderId="23" xfId="3" applyNumberFormat="1" applyFont="1" applyFill="1" applyBorder="1" applyAlignment="1" applyProtection="1">
      <alignment horizontal="center" vertical="center" textRotation="90" wrapText="1"/>
    </xf>
    <xf numFmtId="170" fontId="10" fillId="0" borderId="58" xfId="3" applyNumberFormat="1" applyFont="1" applyFill="1" applyBorder="1" applyAlignment="1" applyProtection="1">
      <alignment horizontal="center" vertical="center" textRotation="90" wrapText="1"/>
    </xf>
    <xf numFmtId="170" fontId="10" fillId="0" borderId="33" xfId="3" applyNumberFormat="1" applyFont="1" applyFill="1" applyBorder="1" applyAlignment="1" applyProtection="1">
      <alignment horizontal="center" vertical="center" textRotation="90" wrapText="1"/>
    </xf>
    <xf numFmtId="170" fontId="10" fillId="0" borderId="69" xfId="3" applyNumberFormat="1" applyFont="1" applyFill="1" applyBorder="1" applyAlignment="1" applyProtection="1">
      <alignment horizontal="center" vertical="center" textRotation="90" wrapText="1"/>
    </xf>
    <xf numFmtId="49" fontId="10" fillId="0" borderId="98" xfId="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 applyProtection="1">
      <alignment horizontal="center" vertical="center"/>
    </xf>
    <xf numFmtId="165" fontId="28" fillId="0" borderId="12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0" fontId="28" fillId="0" borderId="114" xfId="0" applyFont="1" applyFill="1" applyBorder="1" applyAlignment="1">
      <alignment horizontal="center" vertical="center" wrapText="1"/>
    </xf>
    <xf numFmtId="0" fontId="28" fillId="0" borderId="115" xfId="0" applyFont="1" applyFill="1" applyBorder="1" applyAlignment="1">
      <alignment horizontal="center" vertical="center" wrapText="1"/>
    </xf>
    <xf numFmtId="0" fontId="28" fillId="0" borderId="48" xfId="3" applyNumberFormat="1" applyFont="1" applyFill="1" applyBorder="1" applyAlignment="1" applyProtection="1">
      <alignment horizontal="center" vertical="center"/>
    </xf>
    <xf numFmtId="0" fontId="28" fillId="0" borderId="49" xfId="3" applyNumberFormat="1" applyFont="1" applyFill="1" applyBorder="1" applyAlignment="1" applyProtection="1">
      <alignment horizontal="center" vertical="center"/>
    </xf>
    <xf numFmtId="0" fontId="28" fillId="0" borderId="50" xfId="3" applyNumberFormat="1" applyFont="1" applyFill="1" applyBorder="1" applyAlignment="1" applyProtection="1">
      <alignment horizontal="center" vertical="center"/>
    </xf>
    <xf numFmtId="170" fontId="22" fillId="0" borderId="48" xfId="3" applyNumberFormat="1" applyFont="1" applyFill="1" applyBorder="1" applyAlignment="1" applyProtection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10" fillId="0" borderId="51" xfId="3" applyNumberFormat="1" applyFont="1" applyFill="1" applyBorder="1" applyAlignment="1" applyProtection="1">
      <alignment horizontal="center" vertical="center" textRotation="90"/>
    </xf>
    <xf numFmtId="0" fontId="10" fillId="0" borderId="52" xfId="3" applyNumberFormat="1" applyFont="1" applyFill="1" applyBorder="1" applyAlignment="1" applyProtection="1">
      <alignment horizontal="center" vertical="center" textRotation="90"/>
    </xf>
    <xf numFmtId="0" fontId="10" fillId="0" borderId="66" xfId="3" applyNumberFormat="1" applyFont="1" applyFill="1" applyBorder="1" applyAlignment="1" applyProtection="1">
      <alignment horizontal="center" vertical="center" textRotation="90"/>
    </xf>
    <xf numFmtId="170" fontId="10" fillId="0" borderId="51" xfId="3" applyNumberFormat="1" applyFont="1" applyFill="1" applyBorder="1" applyAlignment="1" applyProtection="1">
      <alignment horizontal="center" vertical="center"/>
    </xf>
    <xf numFmtId="170" fontId="10" fillId="0" borderId="52" xfId="3" applyNumberFormat="1" applyFont="1" applyFill="1" applyBorder="1" applyAlignment="1" applyProtection="1">
      <alignment horizontal="center" vertical="center"/>
    </xf>
    <xf numFmtId="170" fontId="10" fillId="0" borderId="66" xfId="3" applyNumberFormat="1" applyFont="1" applyFill="1" applyBorder="1" applyAlignment="1" applyProtection="1">
      <alignment horizontal="center" vertical="center"/>
    </xf>
    <xf numFmtId="170" fontId="10" fillId="0" borderId="18" xfId="3" applyNumberFormat="1" applyFont="1" applyFill="1" applyBorder="1" applyAlignment="1" applyProtection="1">
      <alignment horizontal="center" vertical="center" wrapText="1"/>
    </xf>
    <xf numFmtId="170" fontId="10" fillId="0" borderId="19" xfId="3" applyNumberFormat="1" applyFont="1" applyFill="1" applyBorder="1" applyAlignment="1" applyProtection="1">
      <alignment horizontal="center" vertical="center" wrapText="1"/>
    </xf>
    <xf numFmtId="170" fontId="10" fillId="0" borderId="20" xfId="3" applyNumberFormat="1" applyFont="1" applyFill="1" applyBorder="1" applyAlignment="1" applyProtection="1">
      <alignment horizontal="center" vertical="center" wrapText="1"/>
    </xf>
    <xf numFmtId="170" fontId="10" fillId="0" borderId="51" xfId="3" applyNumberFormat="1" applyFont="1" applyFill="1" applyBorder="1" applyAlignment="1" applyProtection="1">
      <alignment horizontal="center" vertical="center" textRotation="90" wrapText="1"/>
    </xf>
    <xf numFmtId="170" fontId="10" fillId="0" borderId="52" xfId="3" applyNumberFormat="1" applyFont="1" applyFill="1" applyBorder="1" applyAlignment="1" applyProtection="1">
      <alignment horizontal="center" vertical="center" textRotation="90" wrapText="1"/>
    </xf>
    <xf numFmtId="170" fontId="10" fillId="0" borderId="66" xfId="3" applyNumberFormat="1" applyFont="1" applyFill="1" applyBorder="1" applyAlignment="1" applyProtection="1">
      <alignment horizontal="center" vertical="center" textRotation="90" wrapText="1"/>
    </xf>
    <xf numFmtId="170" fontId="10" fillId="0" borderId="15" xfId="3" applyNumberFormat="1" applyFont="1" applyFill="1" applyBorder="1" applyAlignment="1" applyProtection="1">
      <alignment horizontal="center" vertical="center" wrapText="1"/>
    </xf>
    <xf numFmtId="170" fontId="10" fillId="0" borderId="16" xfId="3" applyNumberFormat="1" applyFont="1" applyFill="1" applyBorder="1" applyAlignment="1" applyProtection="1">
      <alignment horizontal="center" vertical="center" wrapText="1"/>
    </xf>
    <xf numFmtId="170" fontId="10" fillId="0" borderId="17" xfId="3" applyNumberFormat="1" applyFont="1" applyFill="1" applyBorder="1" applyAlignment="1" applyProtection="1">
      <alignment horizontal="center" vertical="center" wrapText="1"/>
    </xf>
    <xf numFmtId="170" fontId="10" fillId="0" borderId="53" xfId="3" applyNumberFormat="1" applyFont="1" applyFill="1" applyBorder="1" applyAlignment="1" applyProtection="1">
      <alignment horizontal="center" vertical="center" textRotation="90" wrapText="1"/>
    </xf>
    <xf numFmtId="170" fontId="10" fillId="0" borderId="26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textRotation="90" wrapText="1"/>
    </xf>
    <xf numFmtId="170" fontId="10" fillId="0" borderId="27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54" xfId="3" applyNumberFormat="1" applyFont="1" applyFill="1" applyBorder="1" applyAlignment="1" applyProtection="1">
      <alignment horizontal="center" vertical="center" wrapText="1"/>
    </xf>
    <xf numFmtId="0" fontId="10" fillId="0" borderId="48" xfId="3" applyNumberFormat="1" applyFont="1" applyFill="1" applyBorder="1" applyAlignment="1" applyProtection="1">
      <alignment horizontal="center" vertical="center" wrapText="1"/>
    </xf>
    <xf numFmtId="0" fontId="10" fillId="0" borderId="49" xfId="3" applyNumberFormat="1" applyFont="1" applyFill="1" applyBorder="1" applyAlignment="1" applyProtection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wrapText="1"/>
    </xf>
    <xf numFmtId="0" fontId="10" fillId="0" borderId="13" xfId="3" applyNumberFormat="1" applyFont="1" applyFill="1" applyBorder="1" applyAlignment="1" applyProtection="1">
      <alignment horizontal="center" vertical="center" wrapText="1"/>
    </xf>
    <xf numFmtId="165" fontId="28" fillId="0" borderId="72" xfId="0" applyNumberFormat="1" applyFont="1" applyFill="1" applyBorder="1" applyAlignment="1" applyProtection="1">
      <alignment horizontal="center" vertical="center"/>
    </xf>
    <xf numFmtId="165" fontId="28" fillId="0" borderId="73" xfId="0" applyNumberFormat="1" applyFont="1" applyFill="1" applyBorder="1" applyAlignment="1" applyProtection="1">
      <alignment horizontal="center" vertical="center"/>
    </xf>
    <xf numFmtId="165" fontId="28" fillId="0" borderId="74" xfId="0" applyNumberFormat="1" applyFont="1" applyFill="1" applyBorder="1" applyAlignment="1" applyProtection="1">
      <alignment horizontal="center" vertical="center"/>
    </xf>
    <xf numFmtId="165" fontId="28" fillId="0" borderId="75" xfId="0" applyNumberFormat="1" applyFont="1" applyFill="1" applyBorder="1" applyAlignment="1" applyProtection="1">
      <alignment horizontal="center" vertical="center"/>
    </xf>
    <xf numFmtId="170" fontId="10" fillId="0" borderId="22" xfId="3" applyNumberFormat="1" applyFont="1" applyFill="1" applyBorder="1" applyAlignment="1" applyProtection="1">
      <alignment horizontal="center" vertical="center" textRotation="90" wrapText="1"/>
    </xf>
    <xf numFmtId="170" fontId="10" fillId="0" borderId="57" xfId="3" applyNumberFormat="1" applyFont="1" applyFill="1" applyBorder="1" applyAlignment="1" applyProtection="1">
      <alignment horizontal="center" vertical="center" textRotation="90" wrapText="1"/>
    </xf>
    <xf numFmtId="170" fontId="10" fillId="0" borderId="67" xfId="3" applyNumberFormat="1" applyFont="1" applyFill="1" applyBorder="1" applyAlignment="1" applyProtection="1">
      <alignment horizontal="center" vertical="center" textRotation="90" wrapText="1"/>
    </xf>
    <xf numFmtId="0" fontId="28" fillId="0" borderId="7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170" fontId="10" fillId="0" borderId="54" xfId="3" applyNumberFormat="1" applyFont="1" applyFill="1" applyBorder="1" applyAlignment="1" applyProtection="1">
      <alignment horizontal="center" vertical="center" textRotation="90" wrapText="1"/>
    </xf>
    <xf numFmtId="170" fontId="10" fillId="0" borderId="28" xfId="3" applyNumberFormat="1" applyFont="1" applyFill="1" applyBorder="1" applyAlignment="1" applyProtection="1">
      <alignment horizontal="center" vertical="center" textRotation="90" wrapText="1"/>
    </xf>
    <xf numFmtId="0" fontId="28" fillId="0" borderId="11" xfId="3" applyFont="1" applyFill="1" applyBorder="1" applyAlignment="1">
      <alignment horizontal="center" vertical="center" wrapText="1"/>
    </xf>
    <xf numFmtId="171" fontId="28" fillId="0" borderId="8" xfId="3" applyNumberFormat="1" applyFont="1" applyFill="1" applyBorder="1" applyAlignment="1" applyProtection="1">
      <alignment horizontal="center" vertical="center"/>
    </xf>
    <xf numFmtId="171" fontId="28" fillId="0" borderId="3" xfId="3" applyNumberFormat="1" applyFont="1" applyFill="1" applyBorder="1" applyAlignment="1" applyProtection="1">
      <alignment horizontal="center" vertical="center"/>
    </xf>
    <xf numFmtId="171" fontId="28" fillId="0" borderId="9" xfId="3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5" xfId="0" applyNumberFormat="1" applyFont="1" applyFill="1" applyBorder="1" applyAlignment="1" applyProtection="1">
      <alignment horizontal="left" vertical="center" wrapText="1"/>
    </xf>
    <xf numFmtId="165" fontId="2" fillId="0" borderId="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5" xfId="0" applyNumberFormat="1" applyFont="1" applyFill="1" applyBorder="1" applyAlignment="1" applyProtection="1">
      <alignment horizontal="center" vertical="center" textRotation="90" wrapText="1"/>
    </xf>
    <xf numFmtId="165" fontId="3" fillId="0" borderId="6" xfId="0" applyNumberFormat="1" applyFont="1" applyFill="1" applyBorder="1" applyAlignment="1" applyProtection="1">
      <alignment horizontal="center" vertical="center" textRotation="90" wrapText="1"/>
    </xf>
  </cellXfs>
  <cellStyles count="6">
    <cellStyle name="Обычный" xfId="0" builtinId="0"/>
    <cellStyle name="Обычный 2" xfId="1"/>
    <cellStyle name="Обычный 3" xfId="4"/>
    <cellStyle name="Обычный_Plan Уч(бакал.) д_о 2013_14а" xfId="3"/>
    <cellStyle name="Финансовый" xfId="2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95"/>
  <sheetViews>
    <sheetView workbookViewId="0">
      <selection activeCell="L44" sqref="L44"/>
    </sheetView>
  </sheetViews>
  <sheetFormatPr defaultRowHeight="15"/>
  <cols>
    <col min="1" max="1" width="3.85546875" style="48" customWidth="1"/>
    <col min="2" max="2" width="4.5703125" style="48" customWidth="1"/>
    <col min="3" max="3" width="47.5703125" style="1" customWidth="1"/>
    <col min="4" max="4" width="9.140625" style="47"/>
    <col min="5" max="5" width="7.140625" style="47" customWidth="1"/>
    <col min="6" max="6" width="7.28515625" style="47" customWidth="1"/>
    <col min="7" max="9" width="4.42578125" style="47" customWidth="1"/>
    <col min="10" max="10" width="5.5703125" style="47" customWidth="1"/>
    <col min="11" max="11" width="7" style="47" customWidth="1"/>
    <col min="12" max="12" width="7.7109375" style="47" customWidth="1"/>
    <col min="13" max="13" width="9.140625" style="47"/>
    <col min="14" max="14" width="5" style="47" customWidth="1"/>
    <col min="15" max="15" width="3.85546875" customWidth="1"/>
    <col min="16" max="16" width="7" customWidth="1"/>
    <col min="17" max="17" width="47.570312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9" max="29" width="7.42578125" customWidth="1"/>
    <col min="30" max="31" width="8.140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47"/>
  </cols>
  <sheetData>
    <row r="1" spans="1:41">
      <c r="C1" s="1436" t="s">
        <v>358</v>
      </c>
      <c r="D1" s="1436"/>
      <c r="E1" s="1436"/>
      <c r="F1" s="1436"/>
      <c r="G1" s="1436"/>
      <c r="H1" s="1436"/>
      <c r="I1" s="1436"/>
      <c r="J1" s="1436"/>
      <c r="K1" s="1436"/>
      <c r="L1" s="1436"/>
      <c r="M1" s="1436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41" ht="15" customHeight="1">
      <c r="C2" s="1" t="s">
        <v>49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41" ht="15" customHeight="1">
      <c r="C3" s="1434" t="s">
        <v>0</v>
      </c>
      <c r="D3" s="1429" t="s">
        <v>1</v>
      </c>
      <c r="E3" s="1433" t="s">
        <v>2</v>
      </c>
      <c r="F3" s="1433"/>
      <c r="G3" s="1433"/>
      <c r="H3" s="1433"/>
      <c r="I3" s="1433"/>
      <c r="J3" s="1430"/>
      <c r="K3" s="1429" t="s">
        <v>3</v>
      </c>
      <c r="L3" s="1429" t="s">
        <v>4</v>
      </c>
      <c r="M3" s="1429" t="s">
        <v>5</v>
      </c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1" ht="15" customHeight="1">
      <c r="C4" s="1434"/>
      <c r="D4" s="1429"/>
      <c r="E4" s="1429" t="s">
        <v>6</v>
      </c>
      <c r="F4" s="1431" t="s">
        <v>7</v>
      </c>
      <c r="G4" s="1431"/>
      <c r="H4" s="1431"/>
      <c r="I4" s="1431"/>
      <c r="J4" s="1429" t="s">
        <v>8</v>
      </c>
      <c r="K4" s="1429"/>
      <c r="L4" s="1429"/>
      <c r="M4" s="1429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1:41" ht="15" customHeight="1">
      <c r="C5" s="1434"/>
      <c r="D5" s="1429"/>
      <c r="E5" s="1430"/>
      <c r="F5" s="1429" t="s">
        <v>9</v>
      </c>
      <c r="G5" s="1433" t="s">
        <v>10</v>
      </c>
      <c r="H5" s="1430"/>
      <c r="I5" s="1430"/>
      <c r="J5" s="1430"/>
      <c r="K5" s="1429"/>
      <c r="L5" s="1429"/>
      <c r="M5" s="1429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1" ht="12.75" customHeight="1">
      <c r="C6" s="1434"/>
      <c r="D6" s="1429"/>
      <c r="E6" s="1430"/>
      <c r="F6" s="1432"/>
      <c r="G6" s="1429" t="s">
        <v>11</v>
      </c>
      <c r="H6" s="1429" t="s">
        <v>12</v>
      </c>
      <c r="I6" s="1429" t="s">
        <v>13</v>
      </c>
      <c r="J6" s="1430"/>
      <c r="K6" s="1429"/>
      <c r="L6" s="1429"/>
      <c r="M6" s="1429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1:41">
      <c r="C7" s="1434"/>
      <c r="D7" s="1429"/>
      <c r="E7" s="1430"/>
      <c r="F7" s="1432"/>
      <c r="G7" s="1429"/>
      <c r="H7" s="1429"/>
      <c r="I7" s="1429"/>
      <c r="J7" s="1430"/>
      <c r="K7" s="1429"/>
      <c r="L7" s="1429"/>
      <c r="M7" s="1429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8" spans="1:41">
      <c r="C8" s="1434"/>
      <c r="D8" s="1429"/>
      <c r="E8" s="1430"/>
      <c r="F8" s="1432"/>
      <c r="G8" s="1429"/>
      <c r="H8" s="1429"/>
      <c r="I8" s="1429"/>
      <c r="J8" s="1430"/>
      <c r="K8" s="1429"/>
      <c r="L8" s="1429"/>
      <c r="M8" s="1429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pans="1:41" ht="3.75" customHeight="1">
      <c r="C9" s="1434"/>
      <c r="D9" s="1429"/>
      <c r="E9" s="1430"/>
      <c r="F9" s="1432"/>
      <c r="G9" s="1429"/>
      <c r="H9" s="1429"/>
      <c r="I9" s="1429"/>
      <c r="J9" s="1430"/>
      <c r="K9" s="1429"/>
      <c r="L9" s="1429"/>
      <c r="M9" s="1429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>
      <c r="A10" s="48" t="s">
        <v>16</v>
      </c>
      <c r="B10" s="48" t="s">
        <v>14</v>
      </c>
      <c r="C10" s="50" t="s">
        <v>15</v>
      </c>
      <c r="D10" s="644">
        <v>3</v>
      </c>
      <c r="E10" s="645">
        <f>D10*30</f>
        <v>90</v>
      </c>
      <c r="F10" s="645">
        <f>G10+H10+I10</f>
        <v>45</v>
      </c>
      <c r="G10" s="645"/>
      <c r="H10" s="645"/>
      <c r="I10" s="645">
        <v>45</v>
      </c>
      <c r="J10" s="645">
        <f>E10-F10</f>
        <v>45</v>
      </c>
      <c r="K10" s="646">
        <f>F10/15</f>
        <v>3</v>
      </c>
      <c r="L10" s="645" t="s">
        <v>16</v>
      </c>
      <c r="M10" s="646">
        <f>F10/E10*100</f>
        <v>50</v>
      </c>
      <c r="N10" s="47" t="s">
        <v>58</v>
      </c>
      <c r="AB10" s="731" t="s">
        <v>412</v>
      </c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>
      <c r="C11" s="50"/>
      <c r="D11" s="644"/>
      <c r="E11" s="645"/>
      <c r="F11" s="645"/>
      <c r="G11" s="645"/>
      <c r="H11" s="645"/>
      <c r="I11" s="645"/>
      <c r="J11" s="645"/>
      <c r="K11" s="646"/>
      <c r="L11" s="645"/>
      <c r="M11" s="646"/>
      <c r="AB11" s="731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pans="1:41">
      <c r="A12" s="48" t="s">
        <v>16</v>
      </c>
      <c r="B12" s="48" t="s">
        <v>14</v>
      </c>
      <c r="C12" s="50" t="s">
        <v>17</v>
      </c>
      <c r="D12" s="646">
        <v>3</v>
      </c>
      <c r="E12" s="645">
        <f t="shared" ref="E12:E22" si="0">D12*30</f>
        <v>90</v>
      </c>
      <c r="F12" s="645">
        <f>G12+H12+I12</f>
        <v>60</v>
      </c>
      <c r="G12" s="645"/>
      <c r="H12" s="645"/>
      <c r="I12" s="645">
        <v>60</v>
      </c>
      <c r="J12" s="645">
        <f t="shared" ref="J12:J22" si="1">E12-F12</f>
        <v>30</v>
      </c>
      <c r="K12" s="646">
        <f t="shared" ref="K12:K22" si="2">F12/15</f>
        <v>4</v>
      </c>
      <c r="L12" s="645" t="s">
        <v>16</v>
      </c>
      <c r="M12" s="646">
        <f t="shared" ref="M12:M22" si="3">F12/E12*100</f>
        <v>66.666666666666657</v>
      </c>
      <c r="N12" s="47" t="s">
        <v>58</v>
      </c>
      <c r="AB12" t="s">
        <v>414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</row>
    <row r="13" spans="1:41">
      <c r="C13" s="50"/>
      <c r="D13" s="646"/>
      <c r="E13" s="645"/>
      <c r="F13" s="645"/>
      <c r="G13" s="645"/>
      <c r="H13" s="645"/>
      <c r="I13" s="645"/>
      <c r="J13" s="645"/>
      <c r="K13" s="646"/>
      <c r="L13" s="645"/>
      <c r="M13" s="646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</row>
    <row r="14" spans="1:41">
      <c r="A14" s="48" t="s">
        <v>16</v>
      </c>
      <c r="B14" s="48" t="s">
        <v>14</v>
      </c>
      <c r="C14" s="50" t="s">
        <v>51</v>
      </c>
      <c r="D14" s="646">
        <v>7</v>
      </c>
      <c r="E14" s="645">
        <f t="shared" si="0"/>
        <v>210</v>
      </c>
      <c r="F14" s="645">
        <f t="shared" ref="F14:F22" si="4">G14+H14+I14</f>
        <v>75</v>
      </c>
      <c r="G14" s="645">
        <v>45</v>
      </c>
      <c r="H14" s="645"/>
      <c r="I14" s="645">
        <v>30</v>
      </c>
      <c r="J14" s="645">
        <f t="shared" si="1"/>
        <v>135</v>
      </c>
      <c r="K14" s="646">
        <f t="shared" si="2"/>
        <v>5</v>
      </c>
      <c r="L14" s="645" t="s">
        <v>18</v>
      </c>
      <c r="M14" s="646">
        <f t="shared" si="3"/>
        <v>35.714285714285715</v>
      </c>
      <c r="N14" s="47" t="s">
        <v>58</v>
      </c>
      <c r="AB14" s="731" t="s">
        <v>415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pans="1:41">
      <c r="C15" s="50"/>
      <c r="D15" s="646"/>
      <c r="E15" s="645"/>
      <c r="F15" s="645"/>
      <c r="G15" s="645"/>
      <c r="H15" s="645"/>
      <c r="I15" s="645"/>
      <c r="J15" s="645"/>
      <c r="K15" s="646"/>
      <c r="L15" s="645"/>
      <c r="M15" s="646"/>
      <c r="AB15" s="731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1:41">
      <c r="A16" s="48" t="s">
        <v>16</v>
      </c>
      <c r="B16" s="48" t="s">
        <v>14</v>
      </c>
      <c r="C16" s="50" t="s">
        <v>19</v>
      </c>
      <c r="D16" s="646">
        <v>6</v>
      </c>
      <c r="E16" s="645">
        <f t="shared" si="0"/>
        <v>180</v>
      </c>
      <c r="F16" s="645">
        <f t="shared" si="4"/>
        <v>75</v>
      </c>
      <c r="G16" s="645">
        <v>30</v>
      </c>
      <c r="H16" s="645"/>
      <c r="I16" s="645">
        <v>45</v>
      </c>
      <c r="J16" s="645">
        <f t="shared" si="1"/>
        <v>105</v>
      </c>
      <c r="K16" s="646">
        <f t="shared" si="2"/>
        <v>5</v>
      </c>
      <c r="L16" s="645" t="s">
        <v>18</v>
      </c>
      <c r="M16" s="646">
        <f t="shared" si="3"/>
        <v>41.666666666666671</v>
      </c>
      <c r="N16" s="47" t="s">
        <v>58</v>
      </c>
      <c r="AB16" s="731" t="s">
        <v>416</v>
      </c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</row>
    <row r="17" spans="1:41">
      <c r="C17" s="50"/>
      <c r="D17" s="646"/>
      <c r="E17" s="645"/>
      <c r="F17" s="645"/>
      <c r="G17" s="645"/>
      <c r="H17" s="645"/>
      <c r="I17" s="645"/>
      <c r="J17" s="645"/>
      <c r="K17" s="646"/>
      <c r="L17" s="645"/>
      <c r="M17" s="646"/>
      <c r="AB17" s="731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>
      <c r="A18" s="48" t="s">
        <v>16</v>
      </c>
      <c r="B18" s="48" t="s">
        <v>14</v>
      </c>
      <c r="C18" s="50" t="s">
        <v>20</v>
      </c>
      <c r="D18" s="646">
        <v>5</v>
      </c>
      <c r="E18" s="645">
        <f t="shared" si="0"/>
        <v>150</v>
      </c>
      <c r="F18" s="645">
        <f t="shared" si="4"/>
        <v>60</v>
      </c>
      <c r="G18" s="645">
        <v>30</v>
      </c>
      <c r="H18" s="645"/>
      <c r="I18" s="645">
        <v>30</v>
      </c>
      <c r="J18" s="645">
        <f t="shared" si="1"/>
        <v>90</v>
      </c>
      <c r="K18" s="646">
        <f t="shared" si="2"/>
        <v>4</v>
      </c>
      <c r="L18" s="645" t="s">
        <v>18</v>
      </c>
      <c r="M18" s="646">
        <f t="shared" si="3"/>
        <v>40</v>
      </c>
      <c r="N18" s="47" t="s">
        <v>55</v>
      </c>
      <c r="AB18" s="731" t="s">
        <v>413</v>
      </c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1:41">
      <c r="C19" s="50"/>
      <c r="D19" s="646"/>
      <c r="E19" s="645"/>
      <c r="F19" s="645"/>
      <c r="G19" s="645"/>
      <c r="H19" s="645"/>
      <c r="I19" s="645"/>
      <c r="J19" s="645"/>
      <c r="K19" s="646"/>
      <c r="L19" s="645"/>
      <c r="M19" s="646"/>
      <c r="AB19" s="731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1:41">
      <c r="A20" s="48" t="s">
        <v>16</v>
      </c>
      <c r="B20" s="48" t="s">
        <v>14</v>
      </c>
      <c r="C20" s="50" t="s">
        <v>21</v>
      </c>
      <c r="D20" s="646">
        <v>5</v>
      </c>
      <c r="E20" s="645">
        <f t="shared" si="0"/>
        <v>150</v>
      </c>
      <c r="F20" s="645">
        <f t="shared" si="4"/>
        <v>60</v>
      </c>
      <c r="G20" s="645">
        <v>15</v>
      </c>
      <c r="H20" s="645">
        <v>45</v>
      </c>
      <c r="I20" s="645"/>
      <c r="J20" s="645">
        <f t="shared" si="1"/>
        <v>90</v>
      </c>
      <c r="K20" s="646">
        <f t="shared" si="2"/>
        <v>4</v>
      </c>
      <c r="L20" s="645" t="s">
        <v>29</v>
      </c>
      <c r="M20" s="646">
        <f t="shared" si="3"/>
        <v>40</v>
      </c>
      <c r="N20" s="47" t="s">
        <v>58</v>
      </c>
      <c r="AB20" s="731" t="s">
        <v>418</v>
      </c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pans="1:41">
      <c r="C21" s="50"/>
      <c r="D21" s="646"/>
      <c r="E21" s="645"/>
      <c r="F21" s="645"/>
      <c r="G21" s="645"/>
      <c r="H21" s="645"/>
      <c r="I21" s="645"/>
      <c r="J21" s="645"/>
      <c r="K21" s="646"/>
      <c r="L21" s="645"/>
      <c r="M21" s="646"/>
      <c r="AB21" s="731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</row>
    <row r="22" spans="1:41">
      <c r="A22" s="48" t="s">
        <v>16</v>
      </c>
      <c r="B22" s="48" t="s">
        <v>14</v>
      </c>
      <c r="C22" s="50" t="s">
        <v>60</v>
      </c>
      <c r="D22" s="646">
        <v>1</v>
      </c>
      <c r="E22" s="645">
        <f t="shared" si="0"/>
        <v>30</v>
      </c>
      <c r="F22" s="645">
        <f t="shared" si="4"/>
        <v>15</v>
      </c>
      <c r="G22" s="645">
        <v>8</v>
      </c>
      <c r="H22" s="645"/>
      <c r="I22" s="645">
        <v>7</v>
      </c>
      <c r="J22" s="645">
        <f t="shared" si="1"/>
        <v>15</v>
      </c>
      <c r="K22" s="646">
        <f t="shared" si="2"/>
        <v>1</v>
      </c>
      <c r="L22" s="645" t="s">
        <v>16</v>
      </c>
      <c r="M22" s="646">
        <f t="shared" si="3"/>
        <v>50</v>
      </c>
      <c r="N22" s="47" t="s">
        <v>55</v>
      </c>
      <c r="AB22" s="731" t="s">
        <v>413</v>
      </c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</row>
    <row r="23" spans="1:41">
      <c r="C23" s="39" t="s">
        <v>22</v>
      </c>
      <c r="D23" s="651">
        <f t="shared" ref="D23:K23" si="5">SUM(D10:D22)</f>
        <v>30</v>
      </c>
      <c r="E23" s="720">
        <f t="shared" si="5"/>
        <v>900</v>
      </c>
      <c r="F23" s="720">
        <f t="shared" si="5"/>
        <v>390</v>
      </c>
      <c r="G23" s="720">
        <f t="shared" si="5"/>
        <v>128</v>
      </c>
      <c r="H23" s="720">
        <f t="shared" si="5"/>
        <v>45</v>
      </c>
      <c r="I23" s="720">
        <f t="shared" si="5"/>
        <v>217</v>
      </c>
      <c r="J23" s="720">
        <f t="shared" si="5"/>
        <v>510</v>
      </c>
      <c r="K23" s="720">
        <f t="shared" si="5"/>
        <v>26</v>
      </c>
      <c r="L23" s="720"/>
      <c r="M23" s="720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41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</row>
    <row r="25" spans="1:41">
      <c r="C25" s="1" t="s">
        <v>24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</row>
    <row r="26" spans="1:41" ht="15" customHeight="1">
      <c r="C26" s="1434" t="s">
        <v>0</v>
      </c>
      <c r="D26" s="1429" t="s">
        <v>1</v>
      </c>
      <c r="E26" s="1433" t="s">
        <v>2</v>
      </c>
      <c r="F26" s="1433"/>
      <c r="G26" s="1433"/>
      <c r="H26" s="1433"/>
      <c r="I26" s="1433"/>
      <c r="J26" s="1430"/>
      <c r="K26" s="1429" t="s">
        <v>3</v>
      </c>
      <c r="L26" s="1429" t="s">
        <v>4</v>
      </c>
      <c r="M26" s="1429" t="s">
        <v>5</v>
      </c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</row>
    <row r="27" spans="1:41" ht="15" customHeight="1">
      <c r="C27" s="1434"/>
      <c r="D27" s="1429"/>
      <c r="E27" s="1429" t="s">
        <v>6</v>
      </c>
      <c r="F27" s="1431" t="s">
        <v>7</v>
      </c>
      <c r="G27" s="1431"/>
      <c r="H27" s="1431"/>
      <c r="I27" s="1431"/>
      <c r="J27" s="1429" t="s">
        <v>25</v>
      </c>
      <c r="K27" s="1429"/>
      <c r="L27" s="1429"/>
      <c r="M27" s="1429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</row>
    <row r="28" spans="1:41" ht="15" customHeight="1">
      <c r="C28" s="1434"/>
      <c r="D28" s="1429"/>
      <c r="E28" s="1430"/>
      <c r="F28" s="1429" t="s">
        <v>9</v>
      </c>
      <c r="G28" s="1433" t="s">
        <v>10</v>
      </c>
      <c r="H28" s="1430"/>
      <c r="I28" s="1430"/>
      <c r="J28" s="1430"/>
      <c r="K28" s="1429"/>
      <c r="L28" s="1429"/>
      <c r="M28" s="1429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</row>
    <row r="29" spans="1:41" ht="15" customHeight="1">
      <c r="C29" s="1434"/>
      <c r="D29" s="1429"/>
      <c r="E29" s="1430"/>
      <c r="F29" s="1432"/>
      <c r="G29" s="1435" t="s">
        <v>26</v>
      </c>
      <c r="H29" s="1435" t="s">
        <v>27</v>
      </c>
      <c r="I29" s="1435" t="s">
        <v>28</v>
      </c>
      <c r="J29" s="1430"/>
      <c r="K29" s="1429"/>
      <c r="L29" s="1429"/>
      <c r="M29" s="1429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</row>
    <row r="30" spans="1:41">
      <c r="C30" s="1434"/>
      <c r="D30" s="1429"/>
      <c r="E30" s="1430"/>
      <c r="F30" s="1432"/>
      <c r="G30" s="1435"/>
      <c r="H30" s="1435"/>
      <c r="I30" s="1435"/>
      <c r="J30" s="1430"/>
      <c r="K30" s="1429"/>
      <c r="L30" s="1429"/>
      <c r="M30" s="1429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</row>
    <row r="31" spans="1:41">
      <c r="C31" s="1434"/>
      <c r="D31" s="1429"/>
      <c r="E31" s="1430"/>
      <c r="F31" s="1432"/>
      <c r="G31" s="1435"/>
      <c r="H31" s="1435"/>
      <c r="I31" s="1435"/>
      <c r="J31" s="1430"/>
      <c r="K31" s="1429"/>
      <c r="L31" s="1429"/>
      <c r="M31" s="1429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</row>
    <row r="32" spans="1:41">
      <c r="C32" s="1434"/>
      <c r="D32" s="1429"/>
      <c r="E32" s="1430"/>
      <c r="F32" s="1432"/>
      <c r="G32" s="1435"/>
      <c r="H32" s="1435"/>
      <c r="I32" s="1435"/>
      <c r="J32" s="1430"/>
      <c r="K32" s="1429"/>
      <c r="L32" s="1429"/>
      <c r="M32" s="1429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</row>
    <row r="33" spans="1:41">
      <c r="A33" s="48" t="s">
        <v>16</v>
      </c>
      <c r="B33" s="48" t="s">
        <v>14</v>
      </c>
      <c r="C33" s="50" t="s">
        <v>15</v>
      </c>
      <c r="D33" s="644">
        <v>3</v>
      </c>
      <c r="E33" s="645">
        <f>D33*30</f>
        <v>90</v>
      </c>
      <c r="F33" s="645">
        <f>G33+H33+I33</f>
        <v>36</v>
      </c>
      <c r="G33" s="645"/>
      <c r="H33" s="645"/>
      <c r="I33" s="645">
        <v>36</v>
      </c>
      <c r="J33" s="645">
        <f>E33-F33</f>
        <v>54</v>
      </c>
      <c r="K33" s="646">
        <f>F33/18</f>
        <v>2</v>
      </c>
      <c r="L33" s="645" t="s">
        <v>29</v>
      </c>
      <c r="M33" s="646">
        <f>F33/E33*100</f>
        <v>40</v>
      </c>
      <c r="N33" s="47" t="s">
        <v>58</v>
      </c>
      <c r="AB33" s="731" t="s">
        <v>412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</row>
    <row r="34" spans="1:41">
      <c r="C34" s="50"/>
      <c r="D34" s="644"/>
      <c r="E34" s="645"/>
      <c r="F34" s="645"/>
      <c r="G34" s="645"/>
      <c r="H34" s="645"/>
      <c r="I34" s="645"/>
      <c r="J34" s="645"/>
      <c r="K34" s="646"/>
      <c r="L34" s="645"/>
      <c r="M34" s="646"/>
      <c r="AB34" s="731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</row>
    <row r="35" spans="1:41">
      <c r="A35" s="48" t="s">
        <v>16</v>
      </c>
      <c r="B35" s="48" t="s">
        <v>14</v>
      </c>
      <c r="C35" s="50" t="s">
        <v>17</v>
      </c>
      <c r="D35" s="646">
        <v>3.5</v>
      </c>
      <c r="E35" s="645">
        <f t="shared" ref="E35:E46" si="6">D35*30</f>
        <v>105</v>
      </c>
      <c r="F35" s="645">
        <f t="shared" ref="F35:F46" si="7">G35+H35+I35</f>
        <v>72</v>
      </c>
      <c r="G35" s="645"/>
      <c r="H35" s="645"/>
      <c r="I35" s="645">
        <v>72</v>
      </c>
      <c r="J35" s="645">
        <f t="shared" ref="J35:J46" si="8">E35-F35</f>
        <v>33</v>
      </c>
      <c r="K35" s="646">
        <f t="shared" ref="K35:K46" si="9">F35/18</f>
        <v>4</v>
      </c>
      <c r="L35" s="645" t="s">
        <v>16</v>
      </c>
      <c r="M35" s="646">
        <f t="shared" ref="M35:M46" si="10">F35/E35*100</f>
        <v>68.571428571428569</v>
      </c>
      <c r="N35" s="47" t="s">
        <v>58</v>
      </c>
      <c r="AB35" t="s">
        <v>414</v>
      </c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</row>
    <row r="36" spans="1:41">
      <c r="C36" s="50"/>
      <c r="D36" s="646"/>
      <c r="E36" s="645"/>
      <c r="F36" s="645"/>
      <c r="G36" s="645"/>
      <c r="H36" s="645"/>
      <c r="I36" s="645"/>
      <c r="J36" s="645"/>
      <c r="K36" s="646"/>
      <c r="L36" s="645"/>
      <c r="M36" s="646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</row>
    <row r="37" spans="1:41">
      <c r="A37" s="48" t="s">
        <v>16</v>
      </c>
      <c r="B37" s="48" t="s">
        <v>14</v>
      </c>
      <c r="C37" s="50" t="s">
        <v>33</v>
      </c>
      <c r="D37" s="646">
        <v>6</v>
      </c>
      <c r="E37" s="645">
        <f t="shared" si="6"/>
        <v>180</v>
      </c>
      <c r="F37" s="645">
        <f t="shared" si="7"/>
        <v>72</v>
      </c>
      <c r="G37" s="645">
        <v>36</v>
      </c>
      <c r="H37" s="645"/>
      <c r="I37" s="645">
        <v>36</v>
      </c>
      <c r="J37" s="645">
        <f t="shared" si="8"/>
        <v>108</v>
      </c>
      <c r="K37" s="646">
        <f t="shared" si="9"/>
        <v>4</v>
      </c>
      <c r="L37" s="645" t="s">
        <v>18</v>
      </c>
      <c r="M37" s="646">
        <f t="shared" si="10"/>
        <v>40</v>
      </c>
      <c r="N37" s="47" t="s">
        <v>58</v>
      </c>
      <c r="AB37" s="731" t="s">
        <v>416</v>
      </c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</row>
    <row r="38" spans="1:41">
      <c r="C38" s="50"/>
      <c r="D38" s="646"/>
      <c r="E38" s="645"/>
      <c r="F38" s="645"/>
      <c r="G38" s="645"/>
      <c r="H38" s="645"/>
      <c r="I38" s="645"/>
      <c r="J38" s="645"/>
      <c r="K38" s="646"/>
      <c r="L38" s="645"/>
      <c r="M38" s="646"/>
      <c r="AB38" s="731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</row>
    <row r="39" spans="1:41">
      <c r="A39" s="48" t="s">
        <v>16</v>
      </c>
      <c r="B39" s="48" t="s">
        <v>14</v>
      </c>
      <c r="C39" s="50" t="s">
        <v>61</v>
      </c>
      <c r="D39" s="646">
        <v>6</v>
      </c>
      <c r="E39" s="645">
        <f t="shared" si="6"/>
        <v>180</v>
      </c>
      <c r="F39" s="645">
        <f t="shared" si="7"/>
        <v>72</v>
      </c>
      <c r="G39" s="645">
        <v>36</v>
      </c>
      <c r="H39" s="645"/>
      <c r="I39" s="645">
        <v>36</v>
      </c>
      <c r="J39" s="645">
        <f t="shared" si="8"/>
        <v>108</v>
      </c>
      <c r="K39" s="646">
        <f t="shared" si="9"/>
        <v>4</v>
      </c>
      <c r="L39" s="645" t="s">
        <v>18</v>
      </c>
      <c r="M39" s="646">
        <f t="shared" si="10"/>
        <v>40</v>
      </c>
      <c r="N39" s="47" t="s">
        <v>55</v>
      </c>
      <c r="AB39" s="731" t="s">
        <v>413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</row>
    <row r="40" spans="1:41">
      <c r="C40" s="50"/>
      <c r="D40" s="646"/>
      <c r="E40" s="645"/>
      <c r="F40" s="645"/>
      <c r="G40" s="645"/>
      <c r="H40" s="645"/>
      <c r="I40" s="645"/>
      <c r="J40" s="645"/>
      <c r="K40" s="646"/>
      <c r="L40" s="645"/>
      <c r="M40" s="646"/>
      <c r="AB40" s="731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</row>
    <row r="41" spans="1:41">
      <c r="A41" s="48" t="s">
        <v>16</v>
      </c>
      <c r="B41" s="48" t="s">
        <v>14</v>
      </c>
      <c r="C41" s="50" t="s">
        <v>30</v>
      </c>
      <c r="D41" s="646">
        <v>4</v>
      </c>
      <c r="E41" s="645">
        <f t="shared" si="6"/>
        <v>120</v>
      </c>
      <c r="F41" s="645">
        <f t="shared" si="7"/>
        <v>54</v>
      </c>
      <c r="G41" s="645">
        <v>18</v>
      </c>
      <c r="H41" s="645"/>
      <c r="I41" s="645">
        <v>36</v>
      </c>
      <c r="J41" s="645">
        <f t="shared" si="8"/>
        <v>66</v>
      </c>
      <c r="K41" s="646">
        <f t="shared" si="9"/>
        <v>3</v>
      </c>
      <c r="L41" s="645" t="s">
        <v>18</v>
      </c>
      <c r="M41" s="646">
        <f t="shared" si="10"/>
        <v>45</v>
      </c>
      <c r="N41" s="47" t="s">
        <v>58</v>
      </c>
      <c r="AB41" s="731" t="s">
        <v>415</v>
      </c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</row>
    <row r="42" spans="1:41">
      <c r="C42" s="50"/>
      <c r="D42" s="646"/>
      <c r="E42" s="645"/>
      <c r="F42" s="645"/>
      <c r="G42" s="645"/>
      <c r="H42" s="645"/>
      <c r="I42" s="645"/>
      <c r="J42" s="645"/>
      <c r="K42" s="646"/>
      <c r="L42" s="645"/>
      <c r="M42" s="646"/>
      <c r="AB42" s="731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</row>
    <row r="43" spans="1:41">
      <c r="A43" s="48" t="s">
        <v>16</v>
      </c>
      <c r="B43" s="48" t="s">
        <v>14</v>
      </c>
      <c r="C43" s="486" t="s">
        <v>52</v>
      </c>
      <c r="D43" s="646">
        <v>4.5</v>
      </c>
      <c r="E43" s="645">
        <f t="shared" si="6"/>
        <v>135</v>
      </c>
      <c r="F43" s="645">
        <f t="shared" si="7"/>
        <v>18</v>
      </c>
      <c r="G43" s="645"/>
      <c r="H43" s="645"/>
      <c r="I43" s="645">
        <v>18</v>
      </c>
      <c r="J43" s="645">
        <f t="shared" si="8"/>
        <v>117</v>
      </c>
      <c r="K43" s="646">
        <f t="shared" si="9"/>
        <v>1</v>
      </c>
      <c r="L43" s="645" t="s">
        <v>16</v>
      </c>
      <c r="M43" s="646">
        <f t="shared" si="10"/>
        <v>13.333333333333334</v>
      </c>
      <c r="N43" s="47" t="s">
        <v>56</v>
      </c>
      <c r="AB43" s="731" t="s">
        <v>417</v>
      </c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</row>
    <row r="44" spans="1:41">
      <c r="C44" s="486"/>
      <c r="D44" s="646"/>
      <c r="E44" s="645"/>
      <c r="F44" s="645"/>
      <c r="G44" s="645"/>
      <c r="H44" s="645"/>
      <c r="I44" s="645"/>
      <c r="J44" s="645"/>
      <c r="K44" s="646"/>
      <c r="L44" s="645"/>
      <c r="M44" s="646"/>
      <c r="AB44" s="731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1">
      <c r="A45" s="48" t="s">
        <v>16</v>
      </c>
      <c r="B45" s="48" t="s">
        <v>14</v>
      </c>
      <c r="C45" s="50" t="s">
        <v>32</v>
      </c>
      <c r="D45" s="646">
        <v>3</v>
      </c>
      <c r="E45" s="645">
        <f t="shared" si="6"/>
        <v>90</v>
      </c>
      <c r="F45" s="645">
        <f t="shared" si="7"/>
        <v>36</v>
      </c>
      <c r="G45" s="645">
        <v>18</v>
      </c>
      <c r="H45" s="645"/>
      <c r="I45" s="645">
        <v>18</v>
      </c>
      <c r="J45" s="645">
        <f t="shared" si="8"/>
        <v>54</v>
      </c>
      <c r="K45" s="646">
        <f t="shared" si="9"/>
        <v>2</v>
      </c>
      <c r="L45" s="645" t="s">
        <v>29</v>
      </c>
      <c r="M45" s="646">
        <f t="shared" si="10"/>
        <v>40</v>
      </c>
      <c r="N45" s="47" t="s">
        <v>58</v>
      </c>
      <c r="AB45" s="731" t="s">
        <v>412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1">
      <c r="C46" s="50"/>
      <c r="D46" s="646"/>
      <c r="E46" s="645">
        <f t="shared" si="6"/>
        <v>0</v>
      </c>
      <c r="F46" s="645">
        <f t="shared" si="7"/>
        <v>0</v>
      </c>
      <c r="G46" s="645"/>
      <c r="H46" s="645"/>
      <c r="I46" s="645"/>
      <c r="J46" s="645">
        <f t="shared" si="8"/>
        <v>0</v>
      </c>
      <c r="K46" s="646">
        <f t="shared" si="9"/>
        <v>0</v>
      </c>
      <c r="L46" s="645"/>
      <c r="M46" s="646" t="e">
        <f t="shared" si="10"/>
        <v>#DIV/0!</v>
      </c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>
      <c r="C47" s="39" t="s">
        <v>22</v>
      </c>
      <c r="D47" s="651">
        <f>SUM(D33:D46)</f>
        <v>30</v>
      </c>
      <c r="E47" s="720">
        <f t="shared" ref="E47:K47" si="11">SUM(E33:E46)</f>
        <v>900</v>
      </c>
      <c r="F47" s="720">
        <f t="shared" si="11"/>
        <v>360</v>
      </c>
      <c r="G47" s="720">
        <f t="shared" si="11"/>
        <v>108</v>
      </c>
      <c r="H47" s="720">
        <f t="shared" si="11"/>
        <v>0</v>
      </c>
      <c r="I47" s="720">
        <f t="shared" si="11"/>
        <v>252</v>
      </c>
      <c r="J47" s="720">
        <f t="shared" si="11"/>
        <v>540</v>
      </c>
      <c r="K47" s="720">
        <f t="shared" si="11"/>
        <v>20</v>
      </c>
      <c r="L47" s="720"/>
      <c r="M47" s="720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>
      <c r="C48" s="2" t="s">
        <v>23</v>
      </c>
      <c r="D48" s="4">
        <f>30-D47</f>
        <v>0</v>
      </c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</row>
    <row r="49" spans="1:41">
      <c r="C49" s="2"/>
      <c r="D49" s="4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</row>
    <row r="50" spans="1:41">
      <c r="C50" s="2"/>
      <c r="D50" s="4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</row>
    <row r="51" spans="1:41">
      <c r="C51" s="2"/>
      <c r="D51" s="3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</row>
    <row r="52" spans="1:41">
      <c r="C52" s="1" t="s">
        <v>50</v>
      </c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</row>
    <row r="53" spans="1:41" ht="15" customHeight="1">
      <c r="C53" s="1434" t="s">
        <v>0</v>
      </c>
      <c r="D53" s="1429" t="s">
        <v>1</v>
      </c>
      <c r="E53" s="1433" t="s">
        <v>2</v>
      </c>
      <c r="F53" s="1433"/>
      <c r="G53" s="1433"/>
      <c r="H53" s="1433"/>
      <c r="I53" s="1433"/>
      <c r="J53" s="1430"/>
      <c r="K53" s="1429" t="s">
        <v>3</v>
      </c>
      <c r="L53" s="1429" t="s">
        <v>4</v>
      </c>
      <c r="M53" s="1429" t="s">
        <v>5</v>
      </c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</row>
    <row r="54" spans="1:41" ht="15" customHeight="1">
      <c r="C54" s="1434"/>
      <c r="D54" s="1429"/>
      <c r="E54" s="1429" t="s">
        <v>6</v>
      </c>
      <c r="F54" s="1431" t="s">
        <v>7</v>
      </c>
      <c r="G54" s="1431"/>
      <c r="H54" s="1431"/>
      <c r="I54" s="1431"/>
      <c r="J54" s="1429" t="s">
        <v>25</v>
      </c>
      <c r="K54" s="1429"/>
      <c r="L54" s="1429"/>
      <c r="M54" s="1429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</row>
    <row r="55" spans="1:41" ht="15" customHeight="1">
      <c r="C55" s="1434"/>
      <c r="D55" s="1429"/>
      <c r="E55" s="1430"/>
      <c r="F55" s="1429" t="s">
        <v>9</v>
      </c>
      <c r="G55" s="1433" t="s">
        <v>10</v>
      </c>
      <c r="H55" s="1430"/>
      <c r="I55" s="1430"/>
      <c r="J55" s="1430"/>
      <c r="K55" s="1429"/>
      <c r="L55" s="1429"/>
      <c r="M55" s="1429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</row>
    <row r="56" spans="1:41" ht="15" customHeight="1">
      <c r="C56" s="1434"/>
      <c r="D56" s="1429"/>
      <c r="E56" s="1430"/>
      <c r="F56" s="1432"/>
      <c r="G56" s="1429" t="s">
        <v>26</v>
      </c>
      <c r="H56" s="1429" t="s">
        <v>27</v>
      </c>
      <c r="I56" s="1429" t="s">
        <v>28</v>
      </c>
      <c r="J56" s="1430"/>
      <c r="K56" s="1429"/>
      <c r="L56" s="1429"/>
      <c r="M56" s="1429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</row>
    <row r="57" spans="1:41">
      <c r="C57" s="1434"/>
      <c r="D57" s="1429"/>
      <c r="E57" s="1430"/>
      <c r="F57" s="1432"/>
      <c r="G57" s="1429"/>
      <c r="H57" s="1429"/>
      <c r="I57" s="1429"/>
      <c r="J57" s="1430"/>
      <c r="K57" s="1429"/>
      <c r="L57" s="1429"/>
      <c r="M57" s="1429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</row>
    <row r="58" spans="1:41" ht="10.5" customHeight="1">
      <c r="C58" s="1434"/>
      <c r="D58" s="1429"/>
      <c r="E58" s="1430"/>
      <c r="F58" s="1432"/>
      <c r="G58" s="1429"/>
      <c r="H58" s="1429"/>
      <c r="I58" s="1429"/>
      <c r="J58" s="1430"/>
      <c r="K58" s="1429"/>
      <c r="L58" s="1429"/>
      <c r="M58" s="1429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</row>
    <row r="59" spans="1:41" hidden="1">
      <c r="C59" s="1434"/>
      <c r="D59" s="1429"/>
      <c r="E59" s="1430"/>
      <c r="F59" s="1432"/>
      <c r="G59" s="1429"/>
      <c r="H59" s="1429"/>
      <c r="I59" s="1429"/>
      <c r="J59" s="1430"/>
      <c r="K59" s="1429"/>
      <c r="L59" s="1429"/>
      <c r="M59" s="1429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</row>
    <row r="60" spans="1:41">
      <c r="A60" s="48" t="s">
        <v>16</v>
      </c>
      <c r="B60" s="48" t="s">
        <v>14</v>
      </c>
      <c r="C60" s="50" t="s">
        <v>438</v>
      </c>
      <c r="D60" s="644">
        <v>3</v>
      </c>
      <c r="E60" s="645">
        <f>D60*30</f>
        <v>90</v>
      </c>
      <c r="F60" s="645">
        <f>G60+H60+I60</f>
        <v>45</v>
      </c>
      <c r="G60" s="645"/>
      <c r="H60" s="645"/>
      <c r="I60" s="645">
        <v>45</v>
      </c>
      <c r="J60" s="645">
        <f>E60-F60</f>
        <v>45</v>
      </c>
      <c r="K60" s="646">
        <f>F60/15</f>
        <v>3</v>
      </c>
      <c r="L60" s="645" t="s">
        <v>16</v>
      </c>
      <c r="M60" s="646">
        <f>F60/E60*100</f>
        <v>50</v>
      </c>
      <c r="N60" s="47" t="s">
        <v>58</v>
      </c>
      <c r="AB60" s="731" t="s">
        <v>412</v>
      </c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</row>
    <row r="61" spans="1:41">
      <c r="A61" s="48" t="s">
        <v>16</v>
      </c>
      <c r="B61" s="48" t="s">
        <v>14</v>
      </c>
      <c r="C61" s="50" t="s">
        <v>17</v>
      </c>
      <c r="D61" s="646">
        <v>3</v>
      </c>
      <c r="E61" s="645">
        <f t="shared" ref="E61:E67" si="12">D61*30</f>
        <v>90</v>
      </c>
      <c r="F61" s="645">
        <f t="shared" ref="F61:F67" si="13">G61+H61+I61</f>
        <v>60</v>
      </c>
      <c r="G61" s="645"/>
      <c r="H61" s="645"/>
      <c r="I61" s="645">
        <v>60</v>
      </c>
      <c r="J61" s="645">
        <f t="shared" ref="J61:J67" si="14">E61-F61</f>
        <v>30</v>
      </c>
      <c r="K61" s="646">
        <f t="shared" ref="K61:K65" si="15">F61/15</f>
        <v>4</v>
      </c>
      <c r="L61" s="645" t="s">
        <v>16</v>
      </c>
      <c r="M61" s="646">
        <f t="shared" ref="M61:M67" si="16">F61/E61*100</f>
        <v>66.666666666666657</v>
      </c>
      <c r="N61" s="47" t="s">
        <v>58</v>
      </c>
      <c r="AB61" t="s">
        <v>414</v>
      </c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</row>
    <row r="62" spans="1:41">
      <c r="A62" s="48" t="s">
        <v>13</v>
      </c>
      <c r="B62" s="48" t="s">
        <v>14</v>
      </c>
      <c r="C62" s="50" t="s">
        <v>370</v>
      </c>
      <c r="D62" s="646">
        <v>5</v>
      </c>
      <c r="E62" s="645">
        <f t="shared" si="12"/>
        <v>150</v>
      </c>
      <c r="F62" s="645">
        <f t="shared" si="13"/>
        <v>60</v>
      </c>
      <c r="G62" s="645">
        <v>30</v>
      </c>
      <c r="H62" s="645"/>
      <c r="I62" s="645">
        <v>30</v>
      </c>
      <c r="J62" s="645">
        <f t="shared" si="14"/>
        <v>90</v>
      </c>
      <c r="K62" s="646">
        <f t="shared" si="15"/>
        <v>4</v>
      </c>
      <c r="L62" s="645" t="s">
        <v>29</v>
      </c>
      <c r="M62" s="646">
        <f t="shared" si="16"/>
        <v>40</v>
      </c>
      <c r="N62" s="47" t="s">
        <v>58</v>
      </c>
      <c r="AB62" s="732" t="s">
        <v>413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</row>
    <row r="63" spans="1:41">
      <c r="A63" s="48" t="s">
        <v>13</v>
      </c>
      <c r="B63" s="48" t="s">
        <v>14</v>
      </c>
      <c r="C63" s="50" t="s">
        <v>37</v>
      </c>
      <c r="D63" s="646">
        <v>5</v>
      </c>
      <c r="E63" s="645">
        <f t="shared" si="12"/>
        <v>150</v>
      </c>
      <c r="F63" s="645">
        <f t="shared" si="13"/>
        <v>60</v>
      </c>
      <c r="G63" s="645">
        <v>30</v>
      </c>
      <c r="H63" s="645"/>
      <c r="I63" s="645">
        <v>30</v>
      </c>
      <c r="J63" s="645">
        <f t="shared" si="14"/>
        <v>90</v>
      </c>
      <c r="K63" s="646">
        <f t="shared" si="15"/>
        <v>4</v>
      </c>
      <c r="L63" s="645" t="s">
        <v>18</v>
      </c>
      <c r="M63" s="646">
        <f t="shared" si="16"/>
        <v>40</v>
      </c>
      <c r="N63" s="47" t="s">
        <v>55</v>
      </c>
      <c r="AB63" s="731" t="s">
        <v>413</v>
      </c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</row>
    <row r="64" spans="1:41">
      <c r="A64" s="48" t="s">
        <v>13</v>
      </c>
      <c r="B64" s="48" t="s">
        <v>14</v>
      </c>
      <c r="C64" s="50" t="s">
        <v>43</v>
      </c>
      <c r="D64" s="646">
        <v>6</v>
      </c>
      <c r="E64" s="645">
        <f t="shared" si="12"/>
        <v>180</v>
      </c>
      <c r="F64" s="645">
        <f t="shared" si="13"/>
        <v>60</v>
      </c>
      <c r="G64" s="645">
        <v>30</v>
      </c>
      <c r="H64" s="645"/>
      <c r="I64" s="645">
        <v>30</v>
      </c>
      <c r="J64" s="645">
        <f t="shared" si="14"/>
        <v>120</v>
      </c>
      <c r="K64" s="646">
        <f t="shared" si="15"/>
        <v>4</v>
      </c>
      <c r="L64" s="645" t="s">
        <v>18</v>
      </c>
      <c r="M64" s="646">
        <f t="shared" si="16"/>
        <v>33.333333333333329</v>
      </c>
      <c r="N64" s="47" t="s">
        <v>56</v>
      </c>
      <c r="AB64" s="731" t="s">
        <v>417</v>
      </c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</row>
    <row r="65" spans="1:41">
      <c r="A65" s="48" t="s">
        <v>16</v>
      </c>
      <c r="B65" s="48" t="s">
        <v>14</v>
      </c>
      <c r="C65" s="50" t="s">
        <v>34</v>
      </c>
      <c r="D65" s="646">
        <v>5</v>
      </c>
      <c r="E65" s="645">
        <f t="shared" si="12"/>
        <v>150</v>
      </c>
      <c r="F65" s="645">
        <f t="shared" si="13"/>
        <v>60</v>
      </c>
      <c r="G65" s="645">
        <v>30</v>
      </c>
      <c r="H65" s="645"/>
      <c r="I65" s="645">
        <v>30</v>
      </c>
      <c r="J65" s="645">
        <f t="shared" si="14"/>
        <v>90</v>
      </c>
      <c r="K65" s="646">
        <f t="shared" si="15"/>
        <v>4</v>
      </c>
      <c r="L65" s="645" t="s">
        <v>18</v>
      </c>
      <c r="M65" s="646">
        <f t="shared" si="16"/>
        <v>40</v>
      </c>
      <c r="N65" s="47" t="s">
        <v>57</v>
      </c>
      <c r="AB65" s="731" t="s">
        <v>420</v>
      </c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</row>
    <row r="66" spans="1:41">
      <c r="A66" s="48" t="s">
        <v>16</v>
      </c>
      <c r="B66" s="48" t="s">
        <v>31</v>
      </c>
      <c r="C66" s="50" t="s">
        <v>48</v>
      </c>
      <c r="D66" s="646">
        <v>3</v>
      </c>
      <c r="E66" s="645">
        <f t="shared" si="12"/>
        <v>90</v>
      </c>
      <c r="F66" s="645">
        <f t="shared" si="13"/>
        <v>30</v>
      </c>
      <c r="G66" s="645">
        <v>15</v>
      </c>
      <c r="H66" s="645"/>
      <c r="I66" s="645">
        <v>15</v>
      </c>
      <c r="J66" s="645">
        <f t="shared" si="14"/>
        <v>60</v>
      </c>
      <c r="K66" s="646">
        <f>F66/15</f>
        <v>2</v>
      </c>
      <c r="L66" s="645" t="s">
        <v>16</v>
      </c>
      <c r="M66" s="646">
        <f t="shared" si="16"/>
        <v>33.333333333333329</v>
      </c>
      <c r="N66" s="47" t="s">
        <v>57</v>
      </c>
      <c r="AB66" s="731" t="s">
        <v>420</v>
      </c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</row>
    <row r="67" spans="1:41">
      <c r="C67" s="50"/>
      <c r="D67" s="646"/>
      <c r="E67" s="645">
        <f t="shared" si="12"/>
        <v>0</v>
      </c>
      <c r="F67" s="645">
        <f t="shared" si="13"/>
        <v>0</v>
      </c>
      <c r="G67" s="645"/>
      <c r="H67" s="645"/>
      <c r="I67" s="645"/>
      <c r="J67" s="645">
        <f t="shared" si="14"/>
        <v>0</v>
      </c>
      <c r="K67" s="646">
        <f t="shared" ref="K67" si="17">F67/18</f>
        <v>0</v>
      </c>
      <c r="L67" s="645"/>
      <c r="M67" s="646" t="e">
        <f t="shared" si="16"/>
        <v>#DIV/0!</v>
      </c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</row>
    <row r="68" spans="1:41">
      <c r="C68" s="39" t="s">
        <v>22</v>
      </c>
      <c r="D68" s="651">
        <f>SUM(D60:D67)</f>
        <v>30</v>
      </c>
      <c r="E68" s="720">
        <f>SUM(E60:E67)</f>
        <v>900</v>
      </c>
      <c r="F68" s="720">
        <f t="shared" ref="F68:L68" si="18">SUM(F60:F67)</f>
        <v>375</v>
      </c>
      <c r="G68" s="720">
        <f t="shared" si="18"/>
        <v>135</v>
      </c>
      <c r="H68" s="720">
        <f t="shared" si="18"/>
        <v>0</v>
      </c>
      <c r="I68" s="720">
        <f t="shared" si="18"/>
        <v>240</v>
      </c>
      <c r="J68" s="720">
        <f t="shared" si="18"/>
        <v>525</v>
      </c>
      <c r="K68" s="720">
        <f>SUM(K60:K67)</f>
        <v>25</v>
      </c>
      <c r="L68" s="720">
        <f t="shared" si="18"/>
        <v>0</v>
      </c>
      <c r="M68" s="720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</row>
    <row r="69" spans="1:41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</row>
    <row r="70" spans="1:41" ht="15" customHeight="1">
      <c r="C70" s="1" t="s">
        <v>439</v>
      </c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5" customHeight="1">
      <c r="C71" s="1434" t="s">
        <v>0</v>
      </c>
      <c r="D71" s="1429" t="s">
        <v>1</v>
      </c>
      <c r="E71" s="1433" t="s">
        <v>2</v>
      </c>
      <c r="F71" s="1433"/>
      <c r="G71" s="1433"/>
      <c r="H71" s="1433"/>
      <c r="I71" s="1433"/>
      <c r="J71" s="1430"/>
      <c r="K71" s="1429" t="s">
        <v>3</v>
      </c>
      <c r="L71" s="1429" t="s">
        <v>4</v>
      </c>
      <c r="M71" s="1429" t="s">
        <v>5</v>
      </c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</row>
    <row r="72" spans="1:41" ht="15" customHeight="1">
      <c r="C72" s="1434"/>
      <c r="D72" s="1429"/>
      <c r="E72" s="1429" t="s">
        <v>6</v>
      </c>
      <c r="F72" s="1431" t="s">
        <v>7</v>
      </c>
      <c r="G72" s="1431"/>
      <c r="H72" s="1431"/>
      <c r="I72" s="1431"/>
      <c r="J72" s="1429" t="s">
        <v>25</v>
      </c>
      <c r="K72" s="1429"/>
      <c r="L72" s="1429"/>
      <c r="M72" s="1429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</row>
    <row r="73" spans="1:41" ht="15" customHeight="1">
      <c r="C73" s="1434"/>
      <c r="D73" s="1429"/>
      <c r="E73" s="1430"/>
      <c r="F73" s="1429" t="s">
        <v>9</v>
      </c>
      <c r="G73" s="1433" t="s">
        <v>10</v>
      </c>
      <c r="H73" s="1430"/>
      <c r="I73" s="1430"/>
      <c r="J73" s="1430"/>
      <c r="K73" s="1429"/>
      <c r="L73" s="1429"/>
      <c r="M73" s="1429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</row>
    <row r="74" spans="1:41">
      <c r="C74" s="1434"/>
      <c r="D74" s="1429"/>
      <c r="E74" s="1430"/>
      <c r="F74" s="1432"/>
      <c r="G74" s="1429" t="s">
        <v>26</v>
      </c>
      <c r="H74" s="1429" t="s">
        <v>27</v>
      </c>
      <c r="I74" s="1429" t="s">
        <v>28</v>
      </c>
      <c r="J74" s="1430"/>
      <c r="K74" s="1429"/>
      <c r="L74" s="1429"/>
      <c r="M74" s="1429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</row>
    <row r="75" spans="1:41">
      <c r="C75" s="1434"/>
      <c r="D75" s="1429"/>
      <c r="E75" s="1430"/>
      <c r="F75" s="1432"/>
      <c r="G75" s="1429"/>
      <c r="H75" s="1429"/>
      <c r="I75" s="1429"/>
      <c r="J75" s="1430"/>
      <c r="K75" s="1429"/>
      <c r="L75" s="1429"/>
      <c r="M75" s="1429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</row>
    <row r="76" spans="1:41" ht="13.5" customHeight="1">
      <c r="C76" s="1434"/>
      <c r="D76" s="1429"/>
      <c r="E76" s="1430"/>
      <c r="F76" s="1432"/>
      <c r="G76" s="1429"/>
      <c r="H76" s="1429"/>
      <c r="I76" s="1429"/>
      <c r="J76" s="1430"/>
      <c r="K76" s="1429"/>
      <c r="L76" s="1429"/>
      <c r="M76" s="1429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</row>
    <row r="77" spans="1:41" hidden="1">
      <c r="C77" s="1434"/>
      <c r="D77" s="1429"/>
      <c r="E77" s="1430"/>
      <c r="F77" s="1432"/>
      <c r="G77" s="1429"/>
      <c r="H77" s="1429"/>
      <c r="I77" s="1429"/>
      <c r="J77" s="1430"/>
      <c r="K77" s="1429"/>
      <c r="L77" s="1429"/>
      <c r="M77" s="1429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</row>
    <row r="78" spans="1:41">
      <c r="A78" s="48" t="s">
        <v>13</v>
      </c>
      <c r="B78" s="48" t="s">
        <v>14</v>
      </c>
      <c r="C78" s="39" t="s">
        <v>381</v>
      </c>
      <c r="D78" s="644">
        <v>4.5</v>
      </c>
      <c r="E78" s="645">
        <f>D78*30</f>
        <v>135</v>
      </c>
      <c r="F78" s="645">
        <f>G78+H78+I78</f>
        <v>0</v>
      </c>
      <c r="G78" s="645"/>
      <c r="H78" s="645"/>
      <c r="I78" s="645"/>
      <c r="J78" s="645">
        <f>E78-F78</f>
        <v>135</v>
      </c>
      <c r="K78" s="646">
        <f>F78/18</f>
        <v>0</v>
      </c>
      <c r="L78" s="645" t="s">
        <v>29</v>
      </c>
      <c r="M78" s="646">
        <f>F78/E78*100</f>
        <v>0</v>
      </c>
      <c r="N78" s="47" t="s">
        <v>56</v>
      </c>
      <c r="AB78" t="s">
        <v>417</v>
      </c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</row>
    <row r="79" spans="1:41">
      <c r="A79" s="48" t="s">
        <v>16</v>
      </c>
      <c r="B79" s="48" t="s">
        <v>14</v>
      </c>
      <c r="C79" s="50" t="s">
        <v>15</v>
      </c>
      <c r="D79" s="646">
        <v>4</v>
      </c>
      <c r="E79" s="645">
        <f t="shared" ref="E79:E85" si="19">D79*30</f>
        <v>120</v>
      </c>
      <c r="F79" s="645">
        <f t="shared" ref="F79:F85" si="20">G79+H79+I79</f>
        <v>54</v>
      </c>
      <c r="G79" s="645"/>
      <c r="H79" s="645"/>
      <c r="I79" s="645">
        <v>54</v>
      </c>
      <c r="J79" s="645">
        <f t="shared" ref="J79:J85" si="21">E79-F79</f>
        <v>66</v>
      </c>
      <c r="K79" s="646">
        <f t="shared" ref="K79:K85" si="22">F79/18</f>
        <v>3</v>
      </c>
      <c r="L79" s="645" t="s">
        <v>29</v>
      </c>
      <c r="M79" s="646">
        <f t="shared" ref="M79:M85" si="23">F79/E79*100</f>
        <v>45</v>
      </c>
      <c r="N79" s="47" t="s">
        <v>58</v>
      </c>
      <c r="AB79" s="731" t="s">
        <v>412</v>
      </c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1">
      <c r="A80" s="48" t="s">
        <v>16</v>
      </c>
      <c r="B80" s="48" t="s">
        <v>14</v>
      </c>
      <c r="C80" s="50" t="s">
        <v>17</v>
      </c>
      <c r="D80" s="646">
        <v>4</v>
      </c>
      <c r="E80" s="645">
        <f t="shared" si="19"/>
        <v>120</v>
      </c>
      <c r="F80" s="645">
        <f t="shared" si="20"/>
        <v>72</v>
      </c>
      <c r="G80" s="645"/>
      <c r="H80" s="645"/>
      <c r="I80" s="645">
        <v>72</v>
      </c>
      <c r="J80" s="645">
        <f t="shared" si="21"/>
        <v>48</v>
      </c>
      <c r="K80" s="646">
        <f t="shared" si="22"/>
        <v>4</v>
      </c>
      <c r="L80" s="645" t="s">
        <v>29</v>
      </c>
      <c r="M80" s="646">
        <f t="shared" si="23"/>
        <v>60</v>
      </c>
      <c r="N80" s="47" t="s">
        <v>58</v>
      </c>
      <c r="AB80" t="s">
        <v>414</v>
      </c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</row>
    <row r="81" spans="1:41">
      <c r="A81" s="48" t="s">
        <v>13</v>
      </c>
      <c r="B81" s="48" t="s">
        <v>14</v>
      </c>
      <c r="C81" s="485" t="s">
        <v>35</v>
      </c>
      <c r="D81" s="646">
        <v>4</v>
      </c>
      <c r="E81" s="645">
        <f t="shared" si="19"/>
        <v>120</v>
      </c>
      <c r="F81" s="645">
        <f t="shared" si="20"/>
        <v>54</v>
      </c>
      <c r="G81" s="645">
        <v>18</v>
      </c>
      <c r="H81" s="645"/>
      <c r="I81" s="645">
        <v>36</v>
      </c>
      <c r="J81" s="645">
        <f t="shared" si="21"/>
        <v>66</v>
      </c>
      <c r="K81" s="646">
        <f t="shared" si="22"/>
        <v>3</v>
      </c>
      <c r="L81" s="645" t="s">
        <v>18</v>
      </c>
      <c r="M81" s="646">
        <f t="shared" si="23"/>
        <v>45</v>
      </c>
      <c r="N81" s="47" t="s">
        <v>56</v>
      </c>
      <c r="AB81" s="731" t="s">
        <v>417</v>
      </c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</row>
    <row r="82" spans="1:41">
      <c r="A82" s="48" t="s">
        <v>13</v>
      </c>
      <c r="B82" s="48" t="s">
        <v>14</v>
      </c>
      <c r="C82" s="50" t="s">
        <v>53</v>
      </c>
      <c r="D82" s="646">
        <v>5</v>
      </c>
      <c r="E82" s="645">
        <f t="shared" si="19"/>
        <v>150</v>
      </c>
      <c r="F82" s="645">
        <f t="shared" si="20"/>
        <v>72</v>
      </c>
      <c r="G82" s="645">
        <v>36</v>
      </c>
      <c r="H82" s="645"/>
      <c r="I82" s="645">
        <v>36</v>
      </c>
      <c r="J82" s="645">
        <f t="shared" si="21"/>
        <v>78</v>
      </c>
      <c r="K82" s="646">
        <f t="shared" si="22"/>
        <v>4</v>
      </c>
      <c r="L82" s="645" t="s">
        <v>18</v>
      </c>
      <c r="M82" s="646">
        <f t="shared" si="23"/>
        <v>48</v>
      </c>
      <c r="N82" s="47" t="s">
        <v>57</v>
      </c>
      <c r="AB82" s="731" t="s">
        <v>420</v>
      </c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</row>
    <row r="83" spans="1:41">
      <c r="A83" s="48" t="s">
        <v>13</v>
      </c>
      <c r="B83" s="48" t="s">
        <v>14</v>
      </c>
      <c r="C83" s="50" t="s">
        <v>366</v>
      </c>
      <c r="D83" s="646">
        <v>4</v>
      </c>
      <c r="E83" s="645">
        <f t="shared" si="19"/>
        <v>120</v>
      </c>
      <c r="F83" s="645">
        <f t="shared" si="20"/>
        <v>54</v>
      </c>
      <c r="G83" s="645">
        <v>18</v>
      </c>
      <c r="H83" s="645"/>
      <c r="I83" s="645">
        <v>36</v>
      </c>
      <c r="J83" s="645">
        <f t="shared" si="21"/>
        <v>66</v>
      </c>
      <c r="K83" s="646">
        <f t="shared" si="22"/>
        <v>3</v>
      </c>
      <c r="L83" s="645" t="s">
        <v>18</v>
      </c>
      <c r="M83" s="646">
        <f t="shared" si="23"/>
        <v>45</v>
      </c>
      <c r="N83" s="47" t="s">
        <v>54</v>
      </c>
      <c r="AB83" s="731" t="s">
        <v>419</v>
      </c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</row>
    <row r="84" spans="1:41">
      <c r="A84" s="48" t="s">
        <v>16</v>
      </c>
      <c r="B84" s="48" t="s">
        <v>31</v>
      </c>
      <c r="C84" s="50" t="s">
        <v>66</v>
      </c>
      <c r="D84" s="646">
        <v>3.5</v>
      </c>
      <c r="E84" s="645">
        <f t="shared" si="19"/>
        <v>105</v>
      </c>
      <c r="F84" s="645">
        <f t="shared" si="20"/>
        <v>36</v>
      </c>
      <c r="G84" s="645">
        <v>18</v>
      </c>
      <c r="H84" s="645"/>
      <c r="I84" s="645">
        <v>18</v>
      </c>
      <c r="J84" s="645">
        <f t="shared" si="21"/>
        <v>69</v>
      </c>
      <c r="K84" s="646">
        <f t="shared" si="22"/>
        <v>2</v>
      </c>
      <c r="L84" s="645" t="s">
        <v>16</v>
      </c>
      <c r="M84" s="646">
        <f t="shared" si="23"/>
        <v>34.285714285714285</v>
      </c>
      <c r="N84" s="47" t="s">
        <v>57</v>
      </c>
      <c r="AB84" s="731" t="s">
        <v>420</v>
      </c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</row>
    <row r="85" spans="1:41">
      <c r="A85" s="48" t="s">
        <v>13</v>
      </c>
      <c r="B85" s="48" t="s">
        <v>14</v>
      </c>
      <c r="C85" s="50" t="s">
        <v>374</v>
      </c>
      <c r="D85" s="646">
        <v>1</v>
      </c>
      <c r="E85" s="645">
        <f t="shared" si="19"/>
        <v>30</v>
      </c>
      <c r="F85" s="645">
        <f t="shared" si="20"/>
        <v>0</v>
      </c>
      <c r="G85" s="645"/>
      <c r="H85" s="645"/>
      <c r="I85" s="645"/>
      <c r="J85" s="645">
        <f t="shared" si="21"/>
        <v>30</v>
      </c>
      <c r="K85" s="646">
        <f t="shared" si="22"/>
        <v>0</v>
      </c>
      <c r="L85" s="645" t="s">
        <v>29</v>
      </c>
      <c r="M85" s="646">
        <f t="shared" si="23"/>
        <v>0</v>
      </c>
      <c r="N85" s="47" t="s">
        <v>56</v>
      </c>
      <c r="AB85" s="731" t="s">
        <v>417</v>
      </c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</row>
    <row r="86" spans="1:41">
      <c r="C86" s="39" t="s">
        <v>22</v>
      </c>
      <c r="D86" s="651">
        <f t="shared" ref="D86:K86" si="24">SUM(D78:D85)</f>
        <v>30</v>
      </c>
      <c r="E86" s="720">
        <f t="shared" si="24"/>
        <v>900</v>
      </c>
      <c r="F86" s="720">
        <f t="shared" si="24"/>
        <v>342</v>
      </c>
      <c r="G86" s="720">
        <f t="shared" si="24"/>
        <v>90</v>
      </c>
      <c r="H86" s="720">
        <f t="shared" si="24"/>
        <v>0</v>
      </c>
      <c r="I86" s="720">
        <f t="shared" si="24"/>
        <v>252</v>
      </c>
      <c r="J86" s="720">
        <f t="shared" si="24"/>
        <v>558</v>
      </c>
      <c r="K86" s="720">
        <f t="shared" si="24"/>
        <v>19</v>
      </c>
      <c r="L86" s="720"/>
      <c r="M86" s="720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</row>
    <row r="87" spans="1:41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</row>
    <row r="88" spans="1:41">
      <c r="C88" s="2"/>
      <c r="D88" s="4"/>
      <c r="E88" s="3"/>
      <c r="F88" s="3"/>
      <c r="G88" s="3"/>
      <c r="H88" s="3"/>
      <c r="I88" s="3"/>
      <c r="J88" s="3"/>
      <c r="K88" s="3"/>
      <c r="L88" s="3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</row>
    <row r="89" spans="1:41">
      <c r="C89" s="2"/>
      <c r="D89" s="4"/>
      <c r="E89" s="3"/>
      <c r="F89" s="3"/>
      <c r="G89" s="3"/>
      <c r="H89" s="3"/>
      <c r="I89" s="3"/>
      <c r="J89" s="3"/>
      <c r="K89" s="3"/>
      <c r="L89" s="3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</row>
    <row r="90" spans="1:41">
      <c r="C90" s="2"/>
      <c r="D90" s="4"/>
      <c r="E90" s="3"/>
      <c r="F90" s="3"/>
      <c r="G90" s="3"/>
      <c r="H90" s="3"/>
      <c r="I90" s="3"/>
      <c r="J90" s="3"/>
      <c r="K90" s="3"/>
      <c r="L90" s="3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</row>
    <row r="91" spans="1:41">
      <c r="C91" s="2"/>
      <c r="D91" s="4"/>
      <c r="E91" s="3"/>
      <c r="F91" s="3"/>
      <c r="G91" s="3"/>
      <c r="H91" s="3"/>
      <c r="I91" s="3"/>
      <c r="J91" s="3"/>
      <c r="K91" s="3"/>
      <c r="L91" s="3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</row>
    <row r="92" spans="1:41">
      <c r="C92" s="2"/>
      <c r="D92" s="4"/>
      <c r="E92" s="3"/>
      <c r="F92" s="3"/>
      <c r="G92" s="3"/>
      <c r="H92" s="3"/>
      <c r="I92" s="3"/>
      <c r="J92" s="3"/>
      <c r="K92" s="3"/>
      <c r="L92" s="3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</row>
    <row r="93" spans="1:41" ht="15" customHeight="1">
      <c r="C93" s="1" t="s">
        <v>440</v>
      </c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</row>
    <row r="94" spans="1:41" ht="15" customHeight="1">
      <c r="C94" s="1434" t="s">
        <v>0</v>
      </c>
      <c r="D94" s="1429" t="s">
        <v>1</v>
      </c>
      <c r="E94" s="1433" t="s">
        <v>2</v>
      </c>
      <c r="F94" s="1433"/>
      <c r="G94" s="1433"/>
      <c r="H94" s="1433"/>
      <c r="I94" s="1433"/>
      <c r="J94" s="1430"/>
      <c r="K94" s="1429" t="s">
        <v>3</v>
      </c>
      <c r="L94" s="1429" t="s">
        <v>4</v>
      </c>
      <c r="M94" s="1429" t="s">
        <v>5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ht="15" customHeight="1">
      <c r="C95" s="1434"/>
      <c r="D95" s="1429"/>
      <c r="E95" s="1429" t="s">
        <v>6</v>
      </c>
      <c r="F95" s="1431" t="s">
        <v>7</v>
      </c>
      <c r="G95" s="1431"/>
      <c r="H95" s="1431"/>
      <c r="I95" s="1431"/>
      <c r="J95" s="1429" t="s">
        <v>25</v>
      </c>
      <c r="K95" s="1429"/>
      <c r="L95" s="1429"/>
      <c r="M95" s="1429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>
      <c r="C96" s="1434"/>
      <c r="D96" s="1429"/>
      <c r="E96" s="1430"/>
      <c r="F96" s="1429" t="s">
        <v>9</v>
      </c>
      <c r="G96" s="1433" t="s">
        <v>10</v>
      </c>
      <c r="H96" s="1430"/>
      <c r="I96" s="1430"/>
      <c r="J96" s="1430"/>
      <c r="K96" s="1429"/>
      <c r="L96" s="1429"/>
      <c r="M96" s="1429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</row>
    <row r="97" spans="1:41">
      <c r="C97" s="1434"/>
      <c r="D97" s="1429"/>
      <c r="E97" s="1430"/>
      <c r="F97" s="1432"/>
      <c r="G97" s="1429" t="s">
        <v>26</v>
      </c>
      <c r="H97" s="1429" t="s">
        <v>27</v>
      </c>
      <c r="I97" s="1429" t="s">
        <v>28</v>
      </c>
      <c r="J97" s="1430"/>
      <c r="K97" s="1429"/>
      <c r="L97" s="1429"/>
      <c r="M97" s="1429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</row>
    <row r="98" spans="1:41">
      <c r="C98" s="1434"/>
      <c r="D98" s="1429"/>
      <c r="E98" s="1430"/>
      <c r="F98" s="1432"/>
      <c r="G98" s="1429"/>
      <c r="H98" s="1429"/>
      <c r="I98" s="1429"/>
      <c r="J98" s="1430"/>
      <c r="K98" s="1429"/>
      <c r="L98" s="1429"/>
      <c r="M98" s="1429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</row>
    <row r="99" spans="1:41">
      <c r="C99" s="1434"/>
      <c r="D99" s="1429"/>
      <c r="E99" s="1430"/>
      <c r="F99" s="1432"/>
      <c r="G99" s="1429"/>
      <c r="H99" s="1429"/>
      <c r="I99" s="1429"/>
      <c r="J99" s="1430"/>
      <c r="K99" s="1429"/>
      <c r="L99" s="1429"/>
      <c r="M99" s="1429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</row>
    <row r="100" spans="1:41" ht="3.75" customHeight="1">
      <c r="C100" s="1434"/>
      <c r="D100" s="1429"/>
      <c r="E100" s="1430"/>
      <c r="F100" s="1432"/>
      <c r="G100" s="1429"/>
      <c r="H100" s="1429"/>
      <c r="I100" s="1429"/>
      <c r="J100" s="1430"/>
      <c r="K100" s="1429"/>
      <c r="L100" s="1429"/>
      <c r="M100" s="1429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</row>
    <row r="101" spans="1:41" ht="27" customHeight="1">
      <c r="A101" s="48" t="s">
        <v>16</v>
      </c>
      <c r="B101" s="48" t="s">
        <v>31</v>
      </c>
      <c r="C101" s="50" t="s">
        <v>45</v>
      </c>
      <c r="D101" s="644">
        <v>3</v>
      </c>
      <c r="E101" s="645">
        <f>D101*30</f>
        <v>90</v>
      </c>
      <c r="F101" s="645">
        <f>G101+H101+I101</f>
        <v>45</v>
      </c>
      <c r="G101" s="645"/>
      <c r="H101" s="645"/>
      <c r="I101" s="645">
        <v>45</v>
      </c>
      <c r="J101" s="645">
        <f>E101-F101</f>
        <v>45</v>
      </c>
      <c r="K101" s="646">
        <f>F101/15</f>
        <v>3</v>
      </c>
      <c r="L101" s="645" t="s">
        <v>16</v>
      </c>
      <c r="M101" s="646">
        <f>F101/E101*100</f>
        <v>50</v>
      </c>
      <c r="N101" s="47" t="s">
        <v>55</v>
      </c>
      <c r="AB101" s="732" t="s">
        <v>413</v>
      </c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</row>
    <row r="102" spans="1:41">
      <c r="A102" s="48" t="s">
        <v>13</v>
      </c>
      <c r="B102" s="48" t="s">
        <v>14</v>
      </c>
      <c r="C102" s="50" t="s">
        <v>369</v>
      </c>
      <c r="D102" s="646">
        <v>5</v>
      </c>
      <c r="E102" s="645">
        <f t="shared" ref="E102:E106" si="25">D102*30</f>
        <v>150</v>
      </c>
      <c r="F102" s="645">
        <f t="shared" ref="F102:F106" si="26">G102+H102+I102</f>
        <v>60</v>
      </c>
      <c r="G102" s="645">
        <v>30</v>
      </c>
      <c r="H102" s="645"/>
      <c r="I102" s="645">
        <v>30</v>
      </c>
      <c r="J102" s="645">
        <f t="shared" ref="J102:J106" si="27">E102-F102</f>
        <v>90</v>
      </c>
      <c r="K102" s="646">
        <f t="shared" ref="K102:K107" si="28">F102/15</f>
        <v>4</v>
      </c>
      <c r="L102" s="645" t="s">
        <v>18</v>
      </c>
      <c r="M102" s="646">
        <f t="shared" ref="M102:M106" si="29">F102/E102*100</f>
        <v>40</v>
      </c>
      <c r="N102" s="47" t="s">
        <v>54</v>
      </c>
      <c r="AB102" s="731" t="s">
        <v>419</v>
      </c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</row>
    <row r="103" spans="1:41">
      <c r="A103" s="48" t="s">
        <v>13</v>
      </c>
      <c r="B103" s="48" t="s">
        <v>14</v>
      </c>
      <c r="C103" s="50" t="s">
        <v>364</v>
      </c>
      <c r="D103" s="646">
        <v>3</v>
      </c>
      <c r="E103" s="645">
        <f t="shared" si="25"/>
        <v>90</v>
      </c>
      <c r="F103" s="645">
        <f t="shared" si="26"/>
        <v>30</v>
      </c>
      <c r="G103" s="645">
        <v>15</v>
      </c>
      <c r="H103" s="645"/>
      <c r="I103" s="645">
        <v>15</v>
      </c>
      <c r="J103" s="645">
        <f t="shared" si="27"/>
        <v>60</v>
      </c>
      <c r="K103" s="646">
        <f t="shared" si="28"/>
        <v>2</v>
      </c>
      <c r="L103" s="645" t="s">
        <v>16</v>
      </c>
      <c r="M103" s="646">
        <f t="shared" si="29"/>
        <v>33.333333333333329</v>
      </c>
      <c r="N103" s="47" t="s">
        <v>56</v>
      </c>
      <c r="AB103" s="731" t="s">
        <v>417</v>
      </c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</row>
    <row r="104" spans="1:41">
      <c r="A104" s="48" t="s">
        <v>13</v>
      </c>
      <c r="B104" s="48" t="s">
        <v>14</v>
      </c>
      <c r="C104" s="50" t="s">
        <v>59</v>
      </c>
      <c r="D104" s="646">
        <v>4</v>
      </c>
      <c r="E104" s="645">
        <f t="shared" si="25"/>
        <v>120</v>
      </c>
      <c r="F104" s="645">
        <f t="shared" si="26"/>
        <v>45</v>
      </c>
      <c r="G104" s="645">
        <v>15</v>
      </c>
      <c r="H104" s="645"/>
      <c r="I104" s="645">
        <v>30</v>
      </c>
      <c r="J104" s="645">
        <f t="shared" si="27"/>
        <v>75</v>
      </c>
      <c r="K104" s="646">
        <f t="shared" si="28"/>
        <v>3</v>
      </c>
      <c r="L104" s="645" t="s">
        <v>18</v>
      </c>
      <c r="M104" s="646">
        <f t="shared" si="29"/>
        <v>37.5</v>
      </c>
      <c r="N104" s="47" t="s">
        <v>55</v>
      </c>
      <c r="AB104" s="731" t="s">
        <v>413</v>
      </c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</row>
    <row r="105" spans="1:41">
      <c r="A105" s="48" t="s">
        <v>13</v>
      </c>
      <c r="B105" s="48" t="s">
        <v>31</v>
      </c>
      <c r="C105" s="733" t="s">
        <v>441</v>
      </c>
      <c r="D105" s="646">
        <v>5</v>
      </c>
      <c r="E105" s="645">
        <f t="shared" si="25"/>
        <v>150</v>
      </c>
      <c r="F105" s="645">
        <f t="shared" si="26"/>
        <v>60</v>
      </c>
      <c r="G105" s="645">
        <v>30</v>
      </c>
      <c r="H105" s="645"/>
      <c r="I105" s="645">
        <v>30</v>
      </c>
      <c r="J105" s="645">
        <f t="shared" si="27"/>
        <v>90</v>
      </c>
      <c r="K105" s="646">
        <f t="shared" si="28"/>
        <v>4</v>
      </c>
      <c r="L105" s="645" t="s">
        <v>29</v>
      </c>
      <c r="M105" s="646">
        <f t="shared" si="29"/>
        <v>40</v>
      </c>
      <c r="N105" s="47" t="s">
        <v>56</v>
      </c>
      <c r="AB105" s="731" t="s">
        <v>417</v>
      </c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</row>
    <row r="106" spans="1:41">
      <c r="A106" s="48" t="s">
        <v>13</v>
      </c>
      <c r="B106" s="48" t="s">
        <v>14</v>
      </c>
      <c r="C106" s="50" t="s">
        <v>386</v>
      </c>
      <c r="D106" s="646">
        <v>7</v>
      </c>
      <c r="E106" s="645">
        <f t="shared" si="25"/>
        <v>210</v>
      </c>
      <c r="F106" s="645">
        <f t="shared" si="26"/>
        <v>75</v>
      </c>
      <c r="G106" s="645">
        <v>30</v>
      </c>
      <c r="H106" s="645"/>
      <c r="I106" s="645">
        <v>45</v>
      </c>
      <c r="J106" s="645">
        <f t="shared" si="27"/>
        <v>135</v>
      </c>
      <c r="K106" s="646">
        <f t="shared" si="28"/>
        <v>5</v>
      </c>
      <c r="L106" s="645" t="s">
        <v>18</v>
      </c>
      <c r="M106" s="646">
        <f t="shared" si="29"/>
        <v>35.714285714285715</v>
      </c>
      <c r="N106" s="47" t="s">
        <v>56</v>
      </c>
      <c r="AB106" s="731" t="s">
        <v>417</v>
      </c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</row>
    <row r="107" spans="1:41">
      <c r="A107" s="48" t="s">
        <v>13</v>
      </c>
      <c r="B107" s="48" t="s">
        <v>14</v>
      </c>
      <c r="C107" s="50" t="s">
        <v>379</v>
      </c>
      <c r="D107" s="646">
        <v>3</v>
      </c>
      <c r="E107" s="645">
        <f>D107*30</f>
        <v>90</v>
      </c>
      <c r="F107" s="645">
        <f>G107+H107+I107</f>
        <v>30</v>
      </c>
      <c r="G107" s="645">
        <v>15</v>
      </c>
      <c r="H107" s="645"/>
      <c r="I107" s="645">
        <v>15</v>
      </c>
      <c r="J107" s="645">
        <f>E107-F107</f>
        <v>60</v>
      </c>
      <c r="K107" s="646">
        <f t="shared" si="28"/>
        <v>2</v>
      </c>
      <c r="L107" s="645" t="s">
        <v>29</v>
      </c>
      <c r="M107" s="646">
        <f>F107/E107*100</f>
        <v>33.333333333333329</v>
      </c>
      <c r="N107" s="47" t="s">
        <v>56</v>
      </c>
      <c r="AB107" s="731" t="s">
        <v>417</v>
      </c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</row>
    <row r="108" spans="1:41" ht="15" customHeight="1">
      <c r="C108" s="39" t="s">
        <v>22</v>
      </c>
      <c r="D108" s="651">
        <f t="shared" ref="D108:M108" si="30">SUM(D101:D107)</f>
        <v>30</v>
      </c>
      <c r="E108" s="720">
        <f t="shared" si="30"/>
        <v>900</v>
      </c>
      <c r="F108" s="720">
        <f t="shared" si="30"/>
        <v>345</v>
      </c>
      <c r="G108" s="720">
        <f t="shared" si="30"/>
        <v>135</v>
      </c>
      <c r="H108" s="720">
        <f t="shared" si="30"/>
        <v>0</v>
      </c>
      <c r="I108" s="720">
        <f t="shared" si="30"/>
        <v>210</v>
      </c>
      <c r="J108" s="720">
        <f t="shared" si="30"/>
        <v>555</v>
      </c>
      <c r="K108" s="720">
        <f>SUM(K101:K107)</f>
        <v>23</v>
      </c>
      <c r="L108" s="720">
        <f t="shared" si="30"/>
        <v>0</v>
      </c>
      <c r="M108" s="720">
        <f t="shared" si="30"/>
        <v>269.88095238095235</v>
      </c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</row>
    <row r="109" spans="1:41" ht="15" customHeight="1">
      <c r="C109" s="2" t="s">
        <v>23</v>
      </c>
      <c r="D109" s="3">
        <f>30-D108</f>
        <v>0</v>
      </c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</row>
    <row r="110" spans="1:41">
      <c r="C110" s="1" t="s">
        <v>442</v>
      </c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</row>
    <row r="111" spans="1:41">
      <c r="C111" s="1434" t="s">
        <v>0</v>
      </c>
      <c r="D111" s="1429" t="s">
        <v>1</v>
      </c>
      <c r="E111" s="1433" t="s">
        <v>2</v>
      </c>
      <c r="F111" s="1433"/>
      <c r="G111" s="1433"/>
      <c r="H111" s="1433"/>
      <c r="I111" s="1433"/>
      <c r="J111" s="1430"/>
      <c r="K111" s="1429" t="s">
        <v>3</v>
      </c>
      <c r="L111" s="1429" t="s">
        <v>4</v>
      </c>
      <c r="M111" s="1429" t="s">
        <v>5</v>
      </c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</row>
    <row r="112" spans="1:41">
      <c r="C112" s="1434"/>
      <c r="D112" s="1429"/>
      <c r="E112" s="1429" t="s">
        <v>6</v>
      </c>
      <c r="F112" s="1431" t="s">
        <v>7</v>
      </c>
      <c r="G112" s="1431"/>
      <c r="H112" s="1431"/>
      <c r="I112" s="1431"/>
      <c r="J112" s="1429" t="s">
        <v>25</v>
      </c>
      <c r="K112" s="1429"/>
      <c r="L112" s="1429"/>
      <c r="M112" s="1429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</row>
    <row r="113" spans="1:41">
      <c r="C113" s="1434"/>
      <c r="D113" s="1429"/>
      <c r="E113" s="1430"/>
      <c r="F113" s="1429" t="s">
        <v>9</v>
      </c>
      <c r="G113" s="1433" t="s">
        <v>10</v>
      </c>
      <c r="H113" s="1430"/>
      <c r="I113" s="1430"/>
      <c r="J113" s="1430"/>
      <c r="K113" s="1429"/>
      <c r="L113" s="1429"/>
      <c r="M113" s="1429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</row>
    <row r="114" spans="1:41">
      <c r="C114" s="1434"/>
      <c r="D114" s="1429"/>
      <c r="E114" s="1430"/>
      <c r="F114" s="1432"/>
      <c r="G114" s="1429" t="s">
        <v>26</v>
      </c>
      <c r="H114" s="1429" t="s">
        <v>27</v>
      </c>
      <c r="I114" s="1429" t="s">
        <v>28</v>
      </c>
      <c r="J114" s="1430"/>
      <c r="K114" s="1429"/>
      <c r="L114" s="1429"/>
      <c r="M114" s="1429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</row>
    <row r="115" spans="1:41">
      <c r="C115" s="1434"/>
      <c r="D115" s="1429"/>
      <c r="E115" s="1430"/>
      <c r="F115" s="1432"/>
      <c r="G115" s="1429"/>
      <c r="H115" s="1429"/>
      <c r="I115" s="1429"/>
      <c r="J115" s="1430"/>
      <c r="K115" s="1429"/>
      <c r="L115" s="1429"/>
      <c r="M115" s="1429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</row>
    <row r="116" spans="1:41">
      <c r="C116" s="1434"/>
      <c r="D116" s="1429"/>
      <c r="E116" s="1430"/>
      <c r="F116" s="1432"/>
      <c r="G116" s="1429"/>
      <c r="H116" s="1429"/>
      <c r="I116" s="1429"/>
      <c r="J116" s="1430"/>
      <c r="K116" s="1429"/>
      <c r="L116" s="1429"/>
      <c r="M116" s="1429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</row>
    <row r="117" spans="1:41" ht="11.25" customHeight="1">
      <c r="C117" s="1434"/>
      <c r="D117" s="1429"/>
      <c r="E117" s="1430"/>
      <c r="F117" s="1432"/>
      <c r="G117" s="1429"/>
      <c r="H117" s="1429"/>
      <c r="I117" s="1429"/>
      <c r="J117" s="1430"/>
      <c r="K117" s="1429"/>
      <c r="L117" s="1429"/>
      <c r="M117" s="1429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</row>
    <row r="118" spans="1:41">
      <c r="A118" s="48" t="s">
        <v>13</v>
      </c>
      <c r="B118" s="48" t="s">
        <v>14</v>
      </c>
      <c r="C118" s="39" t="s">
        <v>382</v>
      </c>
      <c r="D118" s="644">
        <v>4.5</v>
      </c>
      <c r="E118" s="645">
        <f>D118*30</f>
        <v>135</v>
      </c>
      <c r="F118" s="645">
        <f>G118+H118+I118</f>
        <v>0</v>
      </c>
      <c r="G118" s="645"/>
      <c r="H118" s="645"/>
      <c r="I118" s="645"/>
      <c r="J118" s="645">
        <f>E118-F118</f>
        <v>135</v>
      </c>
      <c r="K118" s="646">
        <f>F118/18</f>
        <v>0</v>
      </c>
      <c r="L118" s="645" t="s">
        <v>29</v>
      </c>
      <c r="M118" s="646">
        <f>F118/E118*100</f>
        <v>0</v>
      </c>
      <c r="N118" s="47" t="s">
        <v>56</v>
      </c>
      <c r="AB118" t="s">
        <v>417</v>
      </c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</row>
    <row r="119" spans="1:41" ht="26.25">
      <c r="A119" s="48" t="s">
        <v>16</v>
      </c>
      <c r="B119" s="48" t="s">
        <v>31</v>
      </c>
      <c r="C119" s="50" t="s">
        <v>36</v>
      </c>
      <c r="D119" s="646">
        <v>4</v>
      </c>
      <c r="E119" s="645">
        <f t="shared" ref="E119:E124" si="31">D119*30</f>
        <v>120</v>
      </c>
      <c r="F119" s="645">
        <f t="shared" ref="F119:F124" si="32">G119+H119+I119</f>
        <v>54</v>
      </c>
      <c r="G119" s="645"/>
      <c r="H119" s="645"/>
      <c r="I119" s="645">
        <v>54</v>
      </c>
      <c r="J119" s="645">
        <f t="shared" ref="J119:J124" si="33">E119-F119</f>
        <v>66</v>
      </c>
      <c r="K119" s="646">
        <f t="shared" ref="K119:K124" si="34">F119/18</f>
        <v>3</v>
      </c>
      <c r="L119" s="645" t="s">
        <v>16</v>
      </c>
      <c r="M119" s="646">
        <f t="shared" ref="M119:M124" si="35">F119/E119*100</f>
        <v>45</v>
      </c>
      <c r="N119" s="47" t="s">
        <v>58</v>
      </c>
      <c r="AB119" s="732" t="s">
        <v>413</v>
      </c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</row>
    <row r="120" spans="1:41">
      <c r="A120" s="48" t="s">
        <v>13</v>
      </c>
      <c r="B120" s="48" t="s">
        <v>14</v>
      </c>
      <c r="C120" s="50" t="s">
        <v>387</v>
      </c>
      <c r="D120" s="646">
        <v>7</v>
      </c>
      <c r="E120" s="645">
        <f t="shared" si="31"/>
        <v>210</v>
      </c>
      <c r="F120" s="645">
        <f t="shared" si="32"/>
        <v>90</v>
      </c>
      <c r="G120" s="645">
        <v>36</v>
      </c>
      <c r="H120" s="645"/>
      <c r="I120" s="645">
        <v>54</v>
      </c>
      <c r="J120" s="645">
        <f t="shared" si="33"/>
        <v>120</v>
      </c>
      <c r="K120" s="646">
        <f t="shared" si="34"/>
        <v>5</v>
      </c>
      <c r="L120" s="645" t="s">
        <v>18</v>
      </c>
      <c r="M120" s="646">
        <f t="shared" si="35"/>
        <v>42.857142857142854</v>
      </c>
      <c r="N120" s="47" t="s">
        <v>56</v>
      </c>
      <c r="AB120" s="731" t="s">
        <v>417</v>
      </c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</row>
    <row r="121" spans="1:41" ht="26.25">
      <c r="A121" s="48" t="s">
        <v>13</v>
      </c>
      <c r="B121" s="48" t="s">
        <v>31</v>
      </c>
      <c r="C121" s="485" t="s">
        <v>443</v>
      </c>
      <c r="D121" s="646">
        <v>5</v>
      </c>
      <c r="E121" s="645">
        <f t="shared" si="31"/>
        <v>150</v>
      </c>
      <c r="F121" s="645">
        <f t="shared" si="32"/>
        <v>72</v>
      </c>
      <c r="G121" s="645">
        <v>36</v>
      </c>
      <c r="H121" s="645"/>
      <c r="I121" s="645">
        <v>36</v>
      </c>
      <c r="J121" s="645">
        <f t="shared" si="33"/>
        <v>78</v>
      </c>
      <c r="K121" s="646">
        <f t="shared" si="34"/>
        <v>4</v>
      </c>
      <c r="L121" s="645" t="s">
        <v>18</v>
      </c>
      <c r="M121" s="646">
        <f t="shared" si="35"/>
        <v>48</v>
      </c>
      <c r="N121" s="47" t="s">
        <v>56</v>
      </c>
      <c r="AB121" s="731" t="s">
        <v>417</v>
      </c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</row>
    <row r="122" spans="1:41" ht="13.5" customHeight="1">
      <c r="A122" s="48" t="s">
        <v>13</v>
      </c>
      <c r="B122" s="48" t="s">
        <v>31</v>
      </c>
      <c r="C122" s="485" t="s">
        <v>385</v>
      </c>
      <c r="D122" s="734">
        <v>5</v>
      </c>
      <c r="E122" s="645">
        <f t="shared" si="31"/>
        <v>150</v>
      </c>
      <c r="F122" s="645">
        <f t="shared" si="32"/>
        <v>72</v>
      </c>
      <c r="G122" s="645">
        <v>36</v>
      </c>
      <c r="H122" s="645"/>
      <c r="I122" s="645">
        <v>36</v>
      </c>
      <c r="J122" s="645">
        <f t="shared" si="33"/>
        <v>78</v>
      </c>
      <c r="K122" s="646">
        <f t="shared" si="34"/>
        <v>4</v>
      </c>
      <c r="L122" s="645" t="s">
        <v>18</v>
      </c>
      <c r="M122" s="646">
        <f t="shared" si="35"/>
        <v>48</v>
      </c>
      <c r="N122" s="47" t="s">
        <v>56</v>
      </c>
      <c r="AB122" s="731" t="s">
        <v>417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41" ht="15" customHeight="1">
      <c r="A123" s="48" t="s">
        <v>13</v>
      </c>
      <c r="B123" s="48" t="s">
        <v>14</v>
      </c>
      <c r="C123" s="485" t="s">
        <v>444</v>
      </c>
      <c r="D123" s="734">
        <v>1</v>
      </c>
      <c r="E123" s="645">
        <f t="shared" si="31"/>
        <v>30</v>
      </c>
      <c r="F123" s="645"/>
      <c r="G123" s="645"/>
      <c r="H123" s="645"/>
      <c r="I123" s="645"/>
      <c r="J123" s="645">
        <f t="shared" si="33"/>
        <v>30</v>
      </c>
      <c r="K123" s="646"/>
      <c r="L123" s="645" t="s">
        <v>29</v>
      </c>
      <c r="M123" s="646"/>
      <c r="N123" s="47" t="s">
        <v>56</v>
      </c>
      <c r="AB123" s="731" t="s">
        <v>417</v>
      </c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41" ht="15" customHeight="1">
      <c r="A124" s="48" t="s">
        <v>13</v>
      </c>
      <c r="B124" s="48" t="s">
        <v>14</v>
      </c>
      <c r="C124" s="735" t="s">
        <v>445</v>
      </c>
      <c r="D124" s="646">
        <v>3.5</v>
      </c>
      <c r="E124" s="645">
        <f t="shared" si="31"/>
        <v>105</v>
      </c>
      <c r="F124" s="645">
        <f t="shared" si="32"/>
        <v>36</v>
      </c>
      <c r="G124" s="645">
        <v>18</v>
      </c>
      <c r="H124" s="645"/>
      <c r="I124" s="645">
        <v>18</v>
      </c>
      <c r="J124" s="645">
        <f t="shared" si="33"/>
        <v>69</v>
      </c>
      <c r="K124" s="646">
        <f t="shared" si="34"/>
        <v>2</v>
      </c>
      <c r="L124" s="645" t="s">
        <v>16</v>
      </c>
      <c r="M124" s="646">
        <f t="shared" si="35"/>
        <v>34.285714285714285</v>
      </c>
      <c r="N124" s="47" t="s">
        <v>56</v>
      </c>
      <c r="AB124" s="731" t="s">
        <v>417</v>
      </c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41" ht="15" customHeight="1">
      <c r="C125" s="39" t="s">
        <v>22</v>
      </c>
      <c r="D125" s="651">
        <f t="shared" ref="D125:K125" si="36">SUM(D118:D124)</f>
        <v>30</v>
      </c>
      <c r="E125" s="720">
        <f t="shared" si="36"/>
        <v>900</v>
      </c>
      <c r="F125" s="720">
        <f t="shared" si="36"/>
        <v>324</v>
      </c>
      <c r="G125" s="720">
        <f t="shared" si="36"/>
        <v>126</v>
      </c>
      <c r="H125" s="720">
        <f t="shared" si="36"/>
        <v>0</v>
      </c>
      <c r="I125" s="720">
        <f t="shared" si="36"/>
        <v>198</v>
      </c>
      <c r="J125" s="720">
        <f t="shared" si="36"/>
        <v>576</v>
      </c>
      <c r="K125" s="720">
        <f t="shared" si="36"/>
        <v>18</v>
      </c>
      <c r="L125" s="720"/>
      <c r="M125" s="720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</row>
    <row r="126" spans="1:41" ht="15" customHeight="1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</row>
    <row r="127" spans="1:41" ht="15" customHeight="1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</row>
    <row r="128" spans="1:41" ht="15" customHeight="1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ht="15" customHeight="1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</row>
    <row r="130" spans="1:41">
      <c r="C130" s="1" t="s">
        <v>446</v>
      </c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>
      <c r="C131" s="1434" t="s">
        <v>0</v>
      </c>
      <c r="D131" s="1429" t="s">
        <v>1</v>
      </c>
      <c r="E131" s="1433" t="s">
        <v>2</v>
      </c>
      <c r="F131" s="1433"/>
      <c r="G131" s="1433"/>
      <c r="H131" s="1433"/>
      <c r="I131" s="1433"/>
      <c r="J131" s="1430"/>
      <c r="K131" s="1429" t="s">
        <v>3</v>
      </c>
      <c r="L131" s="1429" t="s">
        <v>4</v>
      </c>
      <c r="M131" s="1429" t="s">
        <v>5</v>
      </c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</row>
    <row r="132" spans="1:41">
      <c r="C132" s="1434"/>
      <c r="D132" s="1429"/>
      <c r="E132" s="1429" t="s">
        <v>6</v>
      </c>
      <c r="F132" s="1431" t="s">
        <v>7</v>
      </c>
      <c r="G132" s="1431"/>
      <c r="H132" s="1431"/>
      <c r="I132" s="1431"/>
      <c r="J132" s="1429" t="s">
        <v>25</v>
      </c>
      <c r="K132" s="1429"/>
      <c r="L132" s="1429"/>
      <c r="M132" s="1429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>
      <c r="C133" s="1434"/>
      <c r="D133" s="1429"/>
      <c r="E133" s="1430"/>
      <c r="F133" s="1429" t="s">
        <v>9</v>
      </c>
      <c r="G133" s="1433" t="s">
        <v>10</v>
      </c>
      <c r="H133" s="1430"/>
      <c r="I133" s="1430"/>
      <c r="J133" s="1430"/>
      <c r="K133" s="1429"/>
      <c r="L133" s="1429"/>
      <c r="M133" s="1429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</row>
    <row r="134" spans="1:41">
      <c r="C134" s="1434"/>
      <c r="D134" s="1429"/>
      <c r="E134" s="1430"/>
      <c r="F134" s="1432"/>
      <c r="G134" s="1429" t="s">
        <v>26</v>
      </c>
      <c r="H134" s="1429" t="s">
        <v>27</v>
      </c>
      <c r="I134" s="1429" t="s">
        <v>28</v>
      </c>
      <c r="J134" s="1430"/>
      <c r="K134" s="1429"/>
      <c r="L134" s="1429"/>
      <c r="M134" s="1429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>
      <c r="C135" s="1434"/>
      <c r="D135" s="1429"/>
      <c r="E135" s="1430"/>
      <c r="F135" s="1432"/>
      <c r="G135" s="1429"/>
      <c r="H135" s="1429"/>
      <c r="I135" s="1429"/>
      <c r="J135" s="1430"/>
      <c r="K135" s="1429"/>
      <c r="L135" s="1429"/>
      <c r="M135" s="1429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</row>
    <row r="136" spans="1:41">
      <c r="C136" s="1434"/>
      <c r="D136" s="1429"/>
      <c r="E136" s="1430"/>
      <c r="F136" s="1432"/>
      <c r="G136" s="1429"/>
      <c r="H136" s="1429"/>
      <c r="I136" s="1429"/>
      <c r="J136" s="1430"/>
      <c r="K136" s="1429"/>
      <c r="L136" s="1429"/>
      <c r="M136" s="1429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7" spans="1:41" ht="3.75" customHeight="1">
      <c r="C137" s="1434"/>
      <c r="D137" s="1429"/>
      <c r="E137" s="1430"/>
      <c r="F137" s="1432"/>
      <c r="G137" s="1429"/>
      <c r="H137" s="1429"/>
      <c r="I137" s="1429"/>
      <c r="J137" s="1430"/>
      <c r="K137" s="1429"/>
      <c r="L137" s="1429"/>
      <c r="M137" s="1429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ht="26.25">
      <c r="A138" s="48" t="s">
        <v>16</v>
      </c>
      <c r="B138" s="48" t="s">
        <v>31</v>
      </c>
      <c r="C138" s="50" t="s">
        <v>95</v>
      </c>
      <c r="D138" s="644">
        <v>3</v>
      </c>
      <c r="E138" s="645">
        <f>D138*30</f>
        <v>90</v>
      </c>
      <c r="F138" s="645">
        <f>G138+H138+I138</f>
        <v>45</v>
      </c>
      <c r="G138" s="645"/>
      <c r="H138" s="645"/>
      <c r="I138" s="645">
        <v>45</v>
      </c>
      <c r="J138" s="645">
        <f>E138-F138</f>
        <v>45</v>
      </c>
      <c r="K138" s="646">
        <f>F138/15</f>
        <v>3</v>
      </c>
      <c r="L138" s="645" t="s">
        <v>16</v>
      </c>
      <c r="M138" s="646">
        <f>F138/E138*100</f>
        <v>50</v>
      </c>
      <c r="N138" s="47" t="s">
        <v>58</v>
      </c>
      <c r="AB138" s="731" t="s">
        <v>412</v>
      </c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>
      <c r="A139" s="48" t="s">
        <v>13</v>
      </c>
      <c r="B139" s="48" t="s">
        <v>14</v>
      </c>
      <c r="C139" s="50" t="s">
        <v>410</v>
      </c>
      <c r="D139" s="646">
        <v>3</v>
      </c>
      <c r="E139" s="645">
        <f t="shared" ref="E139:E144" si="37">D139*30</f>
        <v>90</v>
      </c>
      <c r="F139" s="645">
        <f t="shared" ref="F139:F144" si="38">G139+H139+I139</f>
        <v>45</v>
      </c>
      <c r="G139" s="645">
        <v>15</v>
      </c>
      <c r="H139" s="645"/>
      <c r="I139" s="645">
        <v>30</v>
      </c>
      <c r="J139" s="645">
        <f t="shared" ref="J139:J144" si="39">E139-F139</f>
        <v>45</v>
      </c>
      <c r="K139" s="646">
        <f t="shared" ref="K139:K144" si="40">F139/15</f>
        <v>3</v>
      </c>
      <c r="L139" s="645" t="s">
        <v>29</v>
      </c>
      <c r="M139" s="646">
        <f t="shared" ref="M139:M144" si="41">F139/E139*100</f>
        <v>50</v>
      </c>
      <c r="N139" s="47" t="s">
        <v>56</v>
      </c>
      <c r="AB139" s="731" t="s">
        <v>417</v>
      </c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ht="26.25">
      <c r="A140" s="48" t="s">
        <v>13</v>
      </c>
      <c r="B140" s="48" t="s">
        <v>31</v>
      </c>
      <c r="C140" s="485" t="s">
        <v>394</v>
      </c>
      <c r="D140" s="646">
        <v>6</v>
      </c>
      <c r="E140" s="645">
        <f t="shared" si="37"/>
        <v>180</v>
      </c>
      <c r="F140" s="645">
        <f t="shared" si="38"/>
        <v>60</v>
      </c>
      <c r="G140" s="645">
        <v>30</v>
      </c>
      <c r="H140" s="645"/>
      <c r="I140" s="645">
        <v>30</v>
      </c>
      <c r="J140" s="645">
        <f t="shared" si="39"/>
        <v>120</v>
      </c>
      <c r="K140" s="646">
        <f t="shared" si="40"/>
        <v>4</v>
      </c>
      <c r="L140" s="645" t="s">
        <v>18</v>
      </c>
      <c r="M140" s="646">
        <f t="shared" si="41"/>
        <v>33.333333333333329</v>
      </c>
      <c r="N140" s="47" t="s">
        <v>56</v>
      </c>
      <c r="AB140" s="731" t="s">
        <v>417</v>
      </c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</row>
    <row r="141" spans="1:41" ht="26.25">
      <c r="A141" s="48" t="s">
        <v>13</v>
      </c>
      <c r="B141" s="48" t="s">
        <v>31</v>
      </c>
      <c r="C141" s="485" t="s">
        <v>447</v>
      </c>
      <c r="D141" s="646">
        <v>5</v>
      </c>
      <c r="E141" s="645">
        <f t="shared" si="37"/>
        <v>150</v>
      </c>
      <c r="F141" s="645">
        <f t="shared" si="38"/>
        <v>60</v>
      </c>
      <c r="G141" s="645">
        <v>30</v>
      </c>
      <c r="H141" s="645"/>
      <c r="I141" s="645">
        <v>30</v>
      </c>
      <c r="J141" s="645">
        <f t="shared" si="39"/>
        <v>90</v>
      </c>
      <c r="K141" s="646">
        <f t="shared" si="40"/>
        <v>4</v>
      </c>
      <c r="L141" s="645" t="s">
        <v>29</v>
      </c>
      <c r="M141" s="646">
        <f t="shared" si="41"/>
        <v>40</v>
      </c>
      <c r="N141" s="47" t="s">
        <v>56</v>
      </c>
      <c r="AB141" s="731" t="s">
        <v>417</v>
      </c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</row>
    <row r="142" spans="1:41" ht="26.25">
      <c r="A142" s="48" t="s">
        <v>13</v>
      </c>
      <c r="B142" s="48" t="s">
        <v>31</v>
      </c>
      <c r="C142" s="485" t="s">
        <v>448</v>
      </c>
      <c r="D142" s="646">
        <v>5</v>
      </c>
      <c r="E142" s="645">
        <f t="shared" si="37"/>
        <v>150</v>
      </c>
      <c r="F142" s="645">
        <f t="shared" si="38"/>
        <v>60</v>
      </c>
      <c r="G142" s="645">
        <v>30</v>
      </c>
      <c r="H142" s="645"/>
      <c r="I142" s="645">
        <v>30</v>
      </c>
      <c r="J142" s="645">
        <f t="shared" si="39"/>
        <v>90</v>
      </c>
      <c r="K142" s="646">
        <f t="shared" si="40"/>
        <v>4</v>
      </c>
      <c r="L142" s="645" t="s">
        <v>18</v>
      </c>
      <c r="M142" s="646">
        <f t="shared" si="41"/>
        <v>40</v>
      </c>
      <c r="N142" s="47" t="s">
        <v>56</v>
      </c>
      <c r="AB142" s="731" t="s">
        <v>417</v>
      </c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</row>
    <row r="143" spans="1:41">
      <c r="A143" s="48" t="s">
        <v>13</v>
      </c>
      <c r="B143" s="48" t="s">
        <v>14</v>
      </c>
      <c r="C143" s="485" t="s">
        <v>396</v>
      </c>
      <c r="D143" s="646">
        <v>5</v>
      </c>
      <c r="E143" s="645">
        <f t="shared" si="37"/>
        <v>150</v>
      </c>
      <c r="F143" s="645">
        <f t="shared" si="38"/>
        <v>60</v>
      </c>
      <c r="G143" s="645">
        <v>30</v>
      </c>
      <c r="H143" s="645"/>
      <c r="I143" s="645">
        <v>30</v>
      </c>
      <c r="J143" s="645">
        <f t="shared" si="39"/>
        <v>90</v>
      </c>
      <c r="K143" s="646">
        <f t="shared" si="40"/>
        <v>4</v>
      </c>
      <c r="L143" s="645" t="s">
        <v>18</v>
      </c>
      <c r="M143" s="646">
        <f t="shared" si="41"/>
        <v>40</v>
      </c>
      <c r="N143" s="47" t="s">
        <v>56</v>
      </c>
      <c r="AB143" s="731" t="s">
        <v>417</v>
      </c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</row>
    <row r="144" spans="1:41" ht="15" customHeight="1">
      <c r="A144" s="48" t="s">
        <v>16</v>
      </c>
      <c r="B144" s="48" t="s">
        <v>14</v>
      </c>
      <c r="C144" s="485" t="s">
        <v>38</v>
      </c>
      <c r="D144" s="646">
        <v>3</v>
      </c>
      <c r="E144" s="645">
        <f t="shared" si="37"/>
        <v>90</v>
      </c>
      <c r="F144" s="645">
        <f t="shared" si="38"/>
        <v>30</v>
      </c>
      <c r="G144" s="645">
        <v>15</v>
      </c>
      <c r="H144" s="645"/>
      <c r="I144" s="645">
        <v>15</v>
      </c>
      <c r="J144" s="645">
        <f t="shared" si="39"/>
        <v>60</v>
      </c>
      <c r="K144" s="646">
        <f t="shared" si="40"/>
        <v>2</v>
      </c>
      <c r="L144" s="645" t="s">
        <v>29</v>
      </c>
      <c r="M144" s="646">
        <f t="shared" si="41"/>
        <v>33.333333333333329</v>
      </c>
      <c r="N144" s="47" t="s">
        <v>58</v>
      </c>
      <c r="AB144" s="731" t="s">
        <v>437</v>
      </c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</row>
    <row r="145" spans="1:41" ht="15" customHeight="1">
      <c r="C145" s="39" t="s">
        <v>22</v>
      </c>
      <c r="D145" s="651">
        <f>SUM(D138:D144)</f>
        <v>30</v>
      </c>
      <c r="E145" s="720">
        <f t="shared" ref="E145:M145" ca="1" si="42">SUM(E138:E160)</f>
        <v>900</v>
      </c>
      <c r="F145" s="720">
        <f t="shared" ca="1" si="42"/>
        <v>315</v>
      </c>
      <c r="G145" s="720">
        <f t="shared" ca="1" si="42"/>
        <v>135</v>
      </c>
      <c r="H145" s="720">
        <f t="shared" ca="1" si="42"/>
        <v>0</v>
      </c>
      <c r="I145" s="720">
        <f t="shared" ca="1" si="42"/>
        <v>180</v>
      </c>
      <c r="J145" s="720">
        <f t="shared" ca="1" si="42"/>
        <v>585</v>
      </c>
      <c r="K145" s="720">
        <f>SUM(K138:K144)</f>
        <v>24</v>
      </c>
      <c r="L145" s="720">
        <f t="shared" ca="1" si="42"/>
        <v>0</v>
      </c>
      <c r="M145" s="720">
        <f t="shared" ca="1" si="42"/>
        <v>223.33333333333331</v>
      </c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1:41" ht="15" customHeight="1">
      <c r="C146" s="2" t="s">
        <v>23</v>
      </c>
      <c r="D146" s="3">
        <f>30-D145</f>
        <v>0</v>
      </c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1:41">
      <c r="C147" s="1" t="s">
        <v>449</v>
      </c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1:41">
      <c r="C148" s="1434" t="s">
        <v>0</v>
      </c>
      <c r="D148" s="1429" t="s">
        <v>1</v>
      </c>
      <c r="E148" s="1433" t="s">
        <v>2</v>
      </c>
      <c r="F148" s="1433"/>
      <c r="G148" s="1433"/>
      <c r="H148" s="1433"/>
      <c r="I148" s="1433"/>
      <c r="J148" s="1430"/>
      <c r="K148" s="1429" t="s">
        <v>3</v>
      </c>
      <c r="L148" s="1429" t="s">
        <v>4</v>
      </c>
      <c r="M148" s="1429" t="s">
        <v>5</v>
      </c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1:41">
      <c r="C149" s="1434"/>
      <c r="D149" s="1429"/>
      <c r="E149" s="1429" t="s">
        <v>6</v>
      </c>
      <c r="F149" s="1431" t="s">
        <v>7</v>
      </c>
      <c r="G149" s="1431"/>
      <c r="H149" s="1431"/>
      <c r="I149" s="1431"/>
      <c r="J149" s="1429" t="s">
        <v>25</v>
      </c>
      <c r="K149" s="1429"/>
      <c r="L149" s="1429"/>
      <c r="M149" s="1429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1:41">
      <c r="C150" s="1434"/>
      <c r="D150" s="1429"/>
      <c r="E150" s="1430"/>
      <c r="F150" s="1429" t="s">
        <v>9</v>
      </c>
      <c r="G150" s="1433" t="s">
        <v>10</v>
      </c>
      <c r="H150" s="1430"/>
      <c r="I150" s="1430"/>
      <c r="J150" s="1430"/>
      <c r="K150" s="1429"/>
      <c r="L150" s="1429"/>
      <c r="M150" s="1429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1:41">
      <c r="C151" s="1434"/>
      <c r="D151" s="1429"/>
      <c r="E151" s="1430"/>
      <c r="F151" s="1432"/>
      <c r="G151" s="1429" t="s">
        <v>26</v>
      </c>
      <c r="H151" s="1429" t="s">
        <v>27</v>
      </c>
      <c r="I151" s="1429" t="s">
        <v>28</v>
      </c>
      <c r="J151" s="1430"/>
      <c r="K151" s="1429"/>
      <c r="L151" s="1429"/>
      <c r="M151" s="1429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1:41">
      <c r="C152" s="1434"/>
      <c r="D152" s="1429"/>
      <c r="E152" s="1430"/>
      <c r="F152" s="1432"/>
      <c r="G152" s="1429"/>
      <c r="H152" s="1429"/>
      <c r="I152" s="1429"/>
      <c r="J152" s="1430"/>
      <c r="K152" s="1429"/>
      <c r="L152" s="1429"/>
      <c r="M152" s="1429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1:41" ht="0.75" customHeight="1">
      <c r="C153" s="1434"/>
      <c r="D153" s="1429"/>
      <c r="E153" s="1430"/>
      <c r="F153" s="1432"/>
      <c r="G153" s="1429"/>
      <c r="H153" s="1429"/>
      <c r="I153" s="1429"/>
      <c r="J153" s="1430"/>
      <c r="K153" s="1429"/>
      <c r="L153" s="1429"/>
      <c r="M153" s="1429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1:41" ht="29.25" hidden="1" customHeight="1">
      <c r="C154" s="1434"/>
      <c r="D154" s="1429"/>
      <c r="E154" s="1430"/>
      <c r="F154" s="1432"/>
      <c r="G154" s="1429"/>
      <c r="H154" s="1429"/>
      <c r="I154" s="1429"/>
      <c r="J154" s="1430"/>
      <c r="K154" s="1429"/>
      <c r="L154" s="1429"/>
      <c r="M154" s="1429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1:41">
      <c r="A155" s="48" t="s">
        <v>13</v>
      </c>
      <c r="B155" s="48" t="s">
        <v>14</v>
      </c>
      <c r="C155" s="39" t="s">
        <v>44</v>
      </c>
      <c r="D155" s="644">
        <v>6</v>
      </c>
      <c r="E155" s="645">
        <f>D155*30</f>
        <v>180</v>
      </c>
      <c r="F155" s="645">
        <f>G155+H155+I155</f>
        <v>0</v>
      </c>
      <c r="G155" s="645"/>
      <c r="H155" s="645"/>
      <c r="I155" s="645"/>
      <c r="J155" s="645">
        <f>E155-F155</f>
        <v>180</v>
      </c>
      <c r="K155" s="646">
        <f>F155/13</f>
        <v>0</v>
      </c>
      <c r="L155" s="645" t="s">
        <v>29</v>
      </c>
      <c r="M155" s="646">
        <f>F155/E155*100</f>
        <v>0</v>
      </c>
      <c r="N155" s="47" t="s">
        <v>56</v>
      </c>
      <c r="AB155" t="s">
        <v>417</v>
      </c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1:41">
      <c r="A156" s="48" t="s">
        <v>13</v>
      </c>
      <c r="B156" s="48" t="s">
        <v>14</v>
      </c>
      <c r="C156" s="50" t="s">
        <v>42</v>
      </c>
      <c r="D156" s="646">
        <v>3</v>
      </c>
      <c r="E156" s="645">
        <f t="shared" ref="E156:E162" si="43">D156*30</f>
        <v>90</v>
      </c>
      <c r="F156" s="645">
        <f t="shared" ref="F156:F162" si="44">G156+H156+I156</f>
        <v>0</v>
      </c>
      <c r="G156" s="645"/>
      <c r="H156" s="645"/>
      <c r="I156" s="645"/>
      <c r="J156" s="645">
        <f t="shared" ref="J156:J162" si="45">E156-F156</f>
        <v>90</v>
      </c>
      <c r="K156" s="646">
        <f t="shared" ref="K156:K162" si="46">F156/13</f>
        <v>0</v>
      </c>
      <c r="L156" s="645"/>
      <c r="M156" s="646">
        <f t="shared" ref="M156:M162" si="47">F156/E156*100</f>
        <v>0</v>
      </c>
      <c r="N156" s="47" t="s">
        <v>56</v>
      </c>
      <c r="AB156" s="731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1:41">
      <c r="A157" s="48" t="s">
        <v>13</v>
      </c>
      <c r="B157" s="48" t="s">
        <v>14</v>
      </c>
      <c r="C157" s="50" t="s">
        <v>39</v>
      </c>
      <c r="D157" s="646">
        <v>3</v>
      </c>
      <c r="E157" s="645">
        <f t="shared" si="43"/>
        <v>90</v>
      </c>
      <c r="F157" s="645">
        <f t="shared" si="44"/>
        <v>0</v>
      </c>
      <c r="G157" s="645"/>
      <c r="H157" s="645"/>
      <c r="I157" s="645"/>
      <c r="J157" s="645">
        <f t="shared" si="45"/>
        <v>90</v>
      </c>
      <c r="K157" s="646">
        <f t="shared" si="46"/>
        <v>0</v>
      </c>
      <c r="L157" s="645"/>
      <c r="M157" s="646">
        <f t="shared" si="47"/>
        <v>0</v>
      </c>
      <c r="N157" s="47" t="s">
        <v>56</v>
      </c>
      <c r="AB157" s="731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1:41" ht="26.25">
      <c r="A158" s="48" t="s">
        <v>16</v>
      </c>
      <c r="B158" s="48" t="s">
        <v>31</v>
      </c>
      <c r="C158" s="50" t="s">
        <v>398</v>
      </c>
      <c r="D158" s="646">
        <v>3</v>
      </c>
      <c r="E158" s="645">
        <f t="shared" si="43"/>
        <v>90</v>
      </c>
      <c r="F158" s="645">
        <f t="shared" si="44"/>
        <v>39</v>
      </c>
      <c r="G158" s="645"/>
      <c r="H158" s="645"/>
      <c r="I158" s="645">
        <v>39</v>
      </c>
      <c r="J158" s="645">
        <f t="shared" si="45"/>
        <v>51</v>
      </c>
      <c r="K158" s="646">
        <f t="shared" si="46"/>
        <v>3</v>
      </c>
      <c r="L158" s="645" t="s">
        <v>29</v>
      </c>
      <c r="M158" s="646">
        <f t="shared" si="47"/>
        <v>43.333333333333336</v>
      </c>
      <c r="N158" s="47" t="s">
        <v>58</v>
      </c>
      <c r="AB158" s="731" t="s">
        <v>412</v>
      </c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1:41">
      <c r="A159" s="48" t="s">
        <v>13</v>
      </c>
      <c r="B159" s="48" t="s">
        <v>14</v>
      </c>
      <c r="C159" s="50" t="s">
        <v>450</v>
      </c>
      <c r="D159" s="646">
        <v>4</v>
      </c>
      <c r="E159" s="645">
        <f t="shared" si="43"/>
        <v>120</v>
      </c>
      <c r="F159" s="645">
        <f t="shared" si="44"/>
        <v>52</v>
      </c>
      <c r="G159" s="645">
        <v>26</v>
      </c>
      <c r="H159" s="645"/>
      <c r="I159" s="645">
        <v>26</v>
      </c>
      <c r="J159" s="645">
        <f t="shared" si="45"/>
        <v>68</v>
      </c>
      <c r="K159" s="646">
        <f t="shared" si="46"/>
        <v>4</v>
      </c>
      <c r="L159" s="645" t="s">
        <v>18</v>
      </c>
      <c r="M159" s="646">
        <f t="shared" si="47"/>
        <v>43.333333333333336</v>
      </c>
      <c r="N159" s="47" t="s">
        <v>56</v>
      </c>
      <c r="AB159" s="731" t="s">
        <v>417</v>
      </c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41" ht="15" customHeight="1">
      <c r="A160" s="48" t="s">
        <v>13</v>
      </c>
      <c r="B160" s="48" t="s">
        <v>14</v>
      </c>
      <c r="C160" s="50" t="s">
        <v>401</v>
      </c>
      <c r="D160" s="646">
        <v>1</v>
      </c>
      <c r="E160" s="645">
        <f>D160*30</f>
        <v>30</v>
      </c>
      <c r="F160" s="645">
        <f>G160+H160+I160</f>
        <v>0</v>
      </c>
      <c r="G160" s="645"/>
      <c r="H160" s="645"/>
      <c r="I160" s="645"/>
      <c r="J160" s="645">
        <f>E160-F160</f>
        <v>30</v>
      </c>
      <c r="K160" s="646">
        <f>F160/15</f>
        <v>0</v>
      </c>
      <c r="L160" s="645" t="s">
        <v>29</v>
      </c>
      <c r="M160" s="646">
        <f>F160/E160*100</f>
        <v>0</v>
      </c>
      <c r="N160" s="47" t="s">
        <v>56</v>
      </c>
      <c r="AB160" s="731" t="s">
        <v>417</v>
      </c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1:41" ht="39.75" customHeight="1">
      <c r="A161" s="48" t="s">
        <v>13</v>
      </c>
      <c r="B161" s="48" t="s">
        <v>31</v>
      </c>
      <c r="C161" s="50" t="s">
        <v>399</v>
      </c>
      <c r="D161" s="646">
        <v>5</v>
      </c>
      <c r="E161" s="645">
        <f t="shared" si="43"/>
        <v>150</v>
      </c>
      <c r="F161" s="645">
        <f t="shared" si="44"/>
        <v>52</v>
      </c>
      <c r="G161" s="645">
        <v>26</v>
      </c>
      <c r="H161" s="645">
        <v>26</v>
      </c>
      <c r="I161" s="645"/>
      <c r="J161" s="645">
        <f t="shared" si="45"/>
        <v>98</v>
      </c>
      <c r="K161" s="646">
        <f t="shared" si="46"/>
        <v>4</v>
      </c>
      <c r="L161" s="645" t="s">
        <v>18</v>
      </c>
      <c r="M161" s="646">
        <f t="shared" si="47"/>
        <v>34.666666666666671</v>
      </c>
      <c r="N161" s="47" t="s">
        <v>56</v>
      </c>
      <c r="AB161" s="731" t="s">
        <v>417</v>
      </c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1:41" ht="15.75" customHeight="1">
      <c r="A162" s="48" t="s">
        <v>13</v>
      </c>
      <c r="B162" s="48" t="s">
        <v>31</v>
      </c>
      <c r="C162" s="50" t="s">
        <v>400</v>
      </c>
      <c r="D162" s="646">
        <v>5</v>
      </c>
      <c r="E162" s="645">
        <f t="shared" si="43"/>
        <v>150</v>
      </c>
      <c r="F162" s="645">
        <f t="shared" si="44"/>
        <v>52</v>
      </c>
      <c r="G162" s="645">
        <v>26</v>
      </c>
      <c r="H162" s="645"/>
      <c r="I162" s="645">
        <v>26</v>
      </c>
      <c r="J162" s="645">
        <f t="shared" si="45"/>
        <v>98</v>
      </c>
      <c r="K162" s="646">
        <f t="shared" si="46"/>
        <v>4</v>
      </c>
      <c r="L162" s="645" t="s">
        <v>18</v>
      </c>
      <c r="M162" s="646">
        <f t="shared" si="47"/>
        <v>34.666666666666671</v>
      </c>
      <c r="N162" s="47" t="s">
        <v>56</v>
      </c>
      <c r="AB162" s="731" t="s">
        <v>417</v>
      </c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1:41">
      <c r="C163" s="39" t="s">
        <v>22</v>
      </c>
      <c r="D163" s="651">
        <f t="shared" ref="D163:M163" si="48">SUM(D155:D162)</f>
        <v>30</v>
      </c>
      <c r="E163" s="720">
        <f t="shared" si="48"/>
        <v>900</v>
      </c>
      <c r="F163" s="720">
        <f t="shared" si="48"/>
        <v>195</v>
      </c>
      <c r="G163" s="720">
        <f t="shared" si="48"/>
        <v>78</v>
      </c>
      <c r="H163" s="720">
        <f t="shared" si="48"/>
        <v>26</v>
      </c>
      <c r="I163" s="720">
        <f t="shared" si="48"/>
        <v>91</v>
      </c>
      <c r="J163" s="720">
        <f t="shared" si="48"/>
        <v>705</v>
      </c>
      <c r="K163" s="720">
        <f>SUM(K155:K162)</f>
        <v>15</v>
      </c>
      <c r="L163" s="720">
        <f t="shared" si="48"/>
        <v>0</v>
      </c>
      <c r="M163" s="720">
        <f t="shared" si="48"/>
        <v>156</v>
      </c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1:41">
      <c r="C164" s="2" t="s">
        <v>23</v>
      </c>
      <c r="D164" s="4">
        <f>30-D163</f>
        <v>0</v>
      </c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1:41" ht="15.75">
      <c r="AB165" s="723"/>
      <c r="AC165" s="118" t="s">
        <v>421</v>
      </c>
      <c r="AD165" s="118" t="s">
        <v>451</v>
      </c>
      <c r="AE165" s="118" t="s">
        <v>452</v>
      </c>
      <c r="AF165" s="118" t="s">
        <v>453</v>
      </c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1:41" ht="15.75">
      <c r="C166" s="1" t="s">
        <v>22</v>
      </c>
      <c r="D166" s="671">
        <f>D167+D168</f>
        <v>240</v>
      </c>
      <c r="E166" s="671">
        <f>E167+E168</f>
        <v>7200</v>
      </c>
      <c r="F166" s="672">
        <f>E166/$E$166*100</f>
        <v>100</v>
      </c>
      <c r="G166" s="673"/>
      <c r="H166" s="674"/>
      <c r="I166" s="674"/>
      <c r="J166" s="674"/>
      <c r="K166" s="47" t="s">
        <v>58</v>
      </c>
      <c r="L166" s="47">
        <f ca="1">SUMIF($N$3:$N$163,K166,$D$3:$D$162)</f>
        <v>75.5</v>
      </c>
      <c r="N166" s="736">
        <f ca="1">L166/$L$171</f>
        <v>0.31458333333333333</v>
      </c>
      <c r="P166" s="47"/>
      <c r="AB166" s="724" t="s">
        <v>422</v>
      </c>
      <c r="AC166" s="725">
        <f t="shared" ref="AC166:AC190" si="49">SUMIF(AB$10:AB$46,AB166,D$10:D$46)</f>
        <v>0</v>
      </c>
      <c r="AD166" s="47">
        <f>SUMIF(AB$60:AB$85,AB166,D$60:D$85)</f>
        <v>0</v>
      </c>
      <c r="AE166" s="47">
        <f>SUMIF(AB$101:AB$124,AB166,D$101:D$124)</f>
        <v>0</v>
      </c>
      <c r="AF166" s="47">
        <f>SUMIF(AB$138:AB$162,AB166,D$138:D$162)</f>
        <v>0</v>
      </c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1:41" ht="15.75">
      <c r="B167" s="48" t="s">
        <v>14</v>
      </c>
      <c r="C167" s="1" t="s">
        <v>40</v>
      </c>
      <c r="D167" s="672">
        <f>SUMIF(B$10:B$162,B167,D$10:D$162)</f>
        <v>179.5</v>
      </c>
      <c r="E167" s="48">
        <f>D167*30</f>
        <v>5385</v>
      </c>
      <c r="F167" s="672">
        <f>E167/E$166*100</f>
        <v>74.791666666666671</v>
      </c>
      <c r="G167" s="48"/>
      <c r="I167" s="675"/>
      <c r="J167" s="675"/>
      <c r="K167" s="47" t="s">
        <v>55</v>
      </c>
      <c r="L167" s="47">
        <f ca="1">SUMIF($N$3:$N$163,K167,$D$3:$D$162)</f>
        <v>24</v>
      </c>
      <c r="N167" s="736">
        <f ca="1">L167/$L$171</f>
        <v>0.1</v>
      </c>
      <c r="P167" s="47"/>
      <c r="AB167" s="724" t="s">
        <v>423</v>
      </c>
      <c r="AC167" s="725">
        <f t="shared" si="49"/>
        <v>0</v>
      </c>
      <c r="AD167" s="47">
        <f t="shared" ref="AD167:AD190" si="50">SUMIF(AB$60:AB$85,AB167,D$60:D$85)</f>
        <v>0</v>
      </c>
      <c r="AE167" s="47">
        <f t="shared" ref="AE167:AE190" si="51">SUMIF(AB$101:AB$124,AB167,D$101:D$124)</f>
        <v>0</v>
      </c>
      <c r="AF167" s="47">
        <f t="shared" ref="AF167:AF190" si="52">SUMIF(AB$138:AB$162,AB167,D$138:D$162)</f>
        <v>0</v>
      </c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1:41" ht="15.75">
      <c r="B168" s="48" t="s">
        <v>31</v>
      </c>
      <c r="C168" s="1" t="s">
        <v>41</v>
      </c>
      <c r="D168" s="672">
        <f>SUMIF(B$10:B$162,B168,D$10:D$162)</f>
        <v>60.5</v>
      </c>
      <c r="E168" s="48">
        <f t="shared" ref="E168:E175" si="53">D168*30</f>
        <v>1815</v>
      </c>
      <c r="F168" s="676">
        <f>E168/E$166*100</f>
        <v>25.208333333333332</v>
      </c>
      <c r="G168" s="48"/>
      <c r="K168" s="47" t="s">
        <v>57</v>
      </c>
      <c r="L168" s="47">
        <f ca="1">SUMIF($N$3:$N$163,K168,$D$3:$D$162)</f>
        <v>16.5</v>
      </c>
      <c r="N168" s="736">
        <f ca="1">L168/$L$171</f>
        <v>6.8750000000000006E-2</v>
      </c>
      <c r="P168" s="47"/>
      <c r="AB168" s="724" t="s">
        <v>424</v>
      </c>
      <c r="AC168" s="725">
        <f t="shared" si="49"/>
        <v>0</v>
      </c>
      <c r="AD168" s="47">
        <f t="shared" si="50"/>
        <v>0</v>
      </c>
      <c r="AE168" s="47">
        <f t="shared" si="51"/>
        <v>0</v>
      </c>
      <c r="AF168" s="47">
        <f t="shared" si="52"/>
        <v>0</v>
      </c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1:41" ht="15.75">
      <c r="D169" s="48"/>
      <c r="E169" s="48"/>
      <c r="F169" s="48"/>
      <c r="G169" s="48"/>
      <c r="K169" s="47" t="s">
        <v>54</v>
      </c>
      <c r="L169" s="47">
        <f ca="1">SUMIF($N$3:$N$163,K169,$D$3:$D$162)</f>
        <v>9</v>
      </c>
      <c r="N169" s="736">
        <f ca="1">L169/$L$171</f>
        <v>3.7499999999999999E-2</v>
      </c>
      <c r="P169" s="47"/>
      <c r="AB169" s="724" t="s">
        <v>425</v>
      </c>
      <c r="AC169" s="725">
        <f t="shared" si="49"/>
        <v>0</v>
      </c>
      <c r="AD169" s="47">
        <f t="shared" si="50"/>
        <v>0</v>
      </c>
      <c r="AE169" s="47">
        <f t="shared" si="51"/>
        <v>0</v>
      </c>
      <c r="AF169" s="47">
        <f t="shared" si="52"/>
        <v>0</v>
      </c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1:41" ht="15.75">
      <c r="C170" s="1" t="s">
        <v>46</v>
      </c>
      <c r="D170" s="677">
        <f>D171+D172</f>
        <v>101.5</v>
      </c>
      <c r="E170" s="677">
        <f t="shared" ref="E170" si="54">E171+E172</f>
        <v>3045</v>
      </c>
      <c r="F170" s="672">
        <f>E170/$E$170*100</f>
        <v>100</v>
      </c>
      <c r="G170" s="48"/>
      <c r="K170" s="47" t="s">
        <v>56</v>
      </c>
      <c r="L170" s="47">
        <f ca="1">SUMIF($N$3:$N$163,K170,$D$3:$D$162)</f>
        <v>115</v>
      </c>
      <c r="N170" s="736">
        <f ca="1">L170/$L$171</f>
        <v>0.47916666666666669</v>
      </c>
      <c r="P170" s="47"/>
      <c r="AB170" s="724" t="s">
        <v>426</v>
      </c>
      <c r="AC170" s="725">
        <f t="shared" si="49"/>
        <v>0</v>
      </c>
      <c r="AD170" s="47">
        <f t="shared" si="50"/>
        <v>0</v>
      </c>
      <c r="AE170" s="47">
        <f t="shared" si="51"/>
        <v>0</v>
      </c>
      <c r="AF170" s="47">
        <f t="shared" si="52"/>
        <v>0</v>
      </c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1:41" ht="15.75">
      <c r="A171" s="48" t="s">
        <v>16</v>
      </c>
      <c r="B171" s="48" t="s">
        <v>14</v>
      </c>
      <c r="C171" s="1" t="s">
        <v>40</v>
      </c>
      <c r="D171" s="48">
        <f>SUMIFS(D$10:D$162,A$10:A$162,A171,B$10:B$162,B171)</f>
        <v>82</v>
      </c>
      <c r="E171" s="48">
        <f t="shared" si="53"/>
        <v>2460</v>
      </c>
      <c r="F171" s="672">
        <f>E171/E$170*100</f>
        <v>80.78817733990148</v>
      </c>
      <c r="G171" s="48"/>
      <c r="L171" s="47">
        <f ca="1">SUM(L166:L170)</f>
        <v>240</v>
      </c>
      <c r="N171" s="736">
        <f ca="1">SUM(N166:N170)</f>
        <v>1</v>
      </c>
      <c r="P171" s="47"/>
      <c r="AB171" s="724" t="s">
        <v>418</v>
      </c>
      <c r="AC171" s="725">
        <f t="shared" si="49"/>
        <v>5</v>
      </c>
      <c r="AD171" s="47">
        <f t="shared" si="50"/>
        <v>0</v>
      </c>
      <c r="AE171" s="47">
        <f t="shared" si="51"/>
        <v>0</v>
      </c>
      <c r="AF171" s="47">
        <f t="shared" si="52"/>
        <v>0</v>
      </c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1:41" ht="15.75">
      <c r="A172" s="48" t="s">
        <v>16</v>
      </c>
      <c r="B172" s="48" t="s">
        <v>31</v>
      </c>
      <c r="C172" s="1" t="s">
        <v>41</v>
      </c>
      <c r="D172" s="48">
        <f>SUMIFS(D$10:D$162,A$10:A$162,A172,B$10:B$162,B172)</f>
        <v>19.5</v>
      </c>
      <c r="E172" s="48">
        <f>D172*30</f>
        <v>585</v>
      </c>
      <c r="F172" s="672">
        <f>E172/E$170*100</f>
        <v>19.21182266009852</v>
      </c>
      <c r="G172" s="48"/>
      <c r="AB172" s="724" t="s">
        <v>427</v>
      </c>
      <c r="AC172" s="725">
        <f t="shared" si="49"/>
        <v>0</v>
      </c>
      <c r="AD172" s="47">
        <f t="shared" si="50"/>
        <v>0</v>
      </c>
      <c r="AE172" s="47">
        <f t="shared" si="51"/>
        <v>0</v>
      </c>
      <c r="AF172" s="47">
        <f t="shared" si="52"/>
        <v>0</v>
      </c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1:41" ht="15.75">
      <c r="C173" s="1" t="s">
        <v>47</v>
      </c>
      <c r="D173" s="677">
        <f>D174+D175</f>
        <v>138.5</v>
      </c>
      <c r="E173" s="677">
        <f>E174+E175</f>
        <v>4155</v>
      </c>
      <c r="F173" s="677">
        <f>F174+F175</f>
        <v>100</v>
      </c>
      <c r="AB173" s="724" t="s">
        <v>428</v>
      </c>
      <c r="AC173" s="725">
        <f t="shared" si="49"/>
        <v>0</v>
      </c>
      <c r="AD173" s="47">
        <f t="shared" si="50"/>
        <v>0</v>
      </c>
      <c r="AE173" s="47">
        <f t="shared" si="51"/>
        <v>0</v>
      </c>
      <c r="AF173" s="47">
        <f t="shared" si="52"/>
        <v>0</v>
      </c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1:41" ht="15.75">
      <c r="A174" s="48" t="s">
        <v>13</v>
      </c>
      <c r="B174" s="48" t="s">
        <v>14</v>
      </c>
      <c r="C174" s="1" t="s">
        <v>40</v>
      </c>
      <c r="D174" s="48">
        <f>SUMIFS(D$10:D$162,A$10:A$162,A174,B$10:B$162,B174)</f>
        <v>97.5</v>
      </c>
      <c r="E174" s="48">
        <f t="shared" si="53"/>
        <v>2925</v>
      </c>
      <c r="F174" s="47">
        <f>E174/E$173*100</f>
        <v>70.397111913357406</v>
      </c>
      <c r="AB174" s="724" t="s">
        <v>429</v>
      </c>
      <c r="AC174" s="725">
        <f t="shared" si="49"/>
        <v>0</v>
      </c>
      <c r="AD174" s="47">
        <f t="shared" si="50"/>
        <v>0</v>
      </c>
      <c r="AE174" s="47">
        <f t="shared" si="51"/>
        <v>0</v>
      </c>
      <c r="AF174" s="47">
        <f t="shared" si="52"/>
        <v>0</v>
      </c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1:41" ht="15.75">
      <c r="A175" s="48" t="s">
        <v>13</v>
      </c>
      <c r="B175" s="48" t="s">
        <v>31</v>
      </c>
      <c r="C175" s="1" t="s">
        <v>41</v>
      </c>
      <c r="D175" s="48">
        <f>SUMIFS(D$10:D$162,A$10:A$162,A175,B$10:B$162,B175)</f>
        <v>41</v>
      </c>
      <c r="E175" s="48">
        <f t="shared" si="53"/>
        <v>1230</v>
      </c>
      <c r="F175" s="47">
        <f>E175/E$173*100</f>
        <v>29.602888086642597</v>
      </c>
      <c r="AB175" s="724" t="s">
        <v>416</v>
      </c>
      <c r="AC175" s="725">
        <f t="shared" si="49"/>
        <v>12</v>
      </c>
      <c r="AD175" s="47">
        <f t="shared" si="50"/>
        <v>0</v>
      </c>
      <c r="AE175" s="47">
        <f t="shared" si="51"/>
        <v>0</v>
      </c>
      <c r="AF175" s="47">
        <f t="shared" si="52"/>
        <v>0</v>
      </c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1:41" ht="15.75">
      <c r="AB176" s="724" t="s">
        <v>430</v>
      </c>
      <c r="AC176" s="725">
        <f t="shared" si="49"/>
        <v>0</v>
      </c>
      <c r="AD176" s="47">
        <f t="shared" si="50"/>
        <v>0</v>
      </c>
      <c r="AE176" s="47">
        <f t="shared" si="51"/>
        <v>0</v>
      </c>
      <c r="AF176" s="47">
        <f t="shared" si="52"/>
        <v>0</v>
      </c>
    </row>
    <row r="177" spans="28:32" ht="15.75">
      <c r="AB177" s="724" t="s">
        <v>431</v>
      </c>
      <c r="AC177" s="725">
        <f t="shared" si="49"/>
        <v>0</v>
      </c>
      <c r="AD177" s="47">
        <f t="shared" si="50"/>
        <v>0</v>
      </c>
      <c r="AE177" s="47">
        <f t="shared" si="51"/>
        <v>0</v>
      </c>
      <c r="AF177" s="47">
        <f t="shared" si="52"/>
        <v>0</v>
      </c>
    </row>
    <row r="178" spans="28:32" ht="15.75">
      <c r="AB178" s="724" t="s">
        <v>432</v>
      </c>
      <c r="AC178" s="725">
        <f t="shared" si="49"/>
        <v>0</v>
      </c>
      <c r="AD178" s="47">
        <f t="shared" si="50"/>
        <v>0</v>
      </c>
      <c r="AE178" s="47">
        <f t="shared" si="51"/>
        <v>0</v>
      </c>
      <c r="AF178" s="47">
        <f t="shared" si="52"/>
        <v>0</v>
      </c>
    </row>
    <row r="179" spans="28:32" ht="15.75">
      <c r="AB179" s="724" t="s">
        <v>433</v>
      </c>
      <c r="AC179" s="725">
        <f t="shared" si="49"/>
        <v>0</v>
      </c>
      <c r="AD179" s="47">
        <f t="shared" si="50"/>
        <v>0</v>
      </c>
      <c r="AE179" s="47">
        <f t="shared" si="51"/>
        <v>0</v>
      </c>
      <c r="AF179" s="47">
        <f t="shared" si="52"/>
        <v>0</v>
      </c>
    </row>
    <row r="180" spans="28:32" ht="15.75">
      <c r="AB180" s="724" t="s">
        <v>434</v>
      </c>
      <c r="AC180" s="725">
        <f t="shared" si="49"/>
        <v>0</v>
      </c>
      <c r="AD180" s="47">
        <f t="shared" si="50"/>
        <v>0</v>
      </c>
      <c r="AE180" s="47">
        <f t="shared" si="51"/>
        <v>0</v>
      </c>
      <c r="AF180" s="47">
        <f t="shared" si="52"/>
        <v>0</v>
      </c>
    </row>
    <row r="181" spans="28:32" ht="15.75">
      <c r="AB181" s="724" t="s">
        <v>435</v>
      </c>
      <c r="AC181" s="725">
        <f t="shared" si="49"/>
        <v>0</v>
      </c>
      <c r="AD181" s="47">
        <f t="shared" si="50"/>
        <v>0</v>
      </c>
      <c r="AE181" s="47">
        <f t="shared" si="51"/>
        <v>0</v>
      </c>
      <c r="AF181" s="47">
        <f t="shared" si="52"/>
        <v>0</v>
      </c>
    </row>
    <row r="182" spans="28:32" ht="15.75">
      <c r="AB182" s="724" t="s">
        <v>436</v>
      </c>
      <c r="AC182" s="725">
        <f t="shared" si="49"/>
        <v>0</v>
      </c>
      <c r="AD182" s="47">
        <f t="shared" si="50"/>
        <v>0</v>
      </c>
      <c r="AE182" s="47">
        <f t="shared" si="51"/>
        <v>0</v>
      </c>
      <c r="AF182" s="47">
        <f t="shared" si="52"/>
        <v>0</v>
      </c>
    </row>
    <row r="183" spans="28:32" ht="15.75">
      <c r="AB183" s="724" t="s">
        <v>437</v>
      </c>
      <c r="AC183" s="725">
        <f t="shared" si="49"/>
        <v>0</v>
      </c>
      <c r="AD183" s="47">
        <f t="shared" si="50"/>
        <v>0</v>
      </c>
      <c r="AE183" s="47">
        <f t="shared" si="51"/>
        <v>0</v>
      </c>
      <c r="AF183" s="47">
        <f>SUMIF(AB$138:AB$162,AB183,D$138:D$162)+AG195</f>
        <v>3.3000000000000007</v>
      </c>
    </row>
    <row r="184" spans="28:32" ht="15.75">
      <c r="AB184" s="724" t="s">
        <v>419</v>
      </c>
      <c r="AC184" s="725">
        <f t="shared" si="49"/>
        <v>0</v>
      </c>
      <c r="AD184" s="47">
        <f t="shared" si="50"/>
        <v>4</v>
      </c>
      <c r="AE184" s="47">
        <f t="shared" si="51"/>
        <v>5</v>
      </c>
      <c r="AF184" s="47">
        <f t="shared" si="52"/>
        <v>0</v>
      </c>
    </row>
    <row r="185" spans="28:32" ht="15.75">
      <c r="AB185" s="724" t="s">
        <v>417</v>
      </c>
      <c r="AC185" s="725">
        <f t="shared" si="49"/>
        <v>4.5</v>
      </c>
      <c r="AD185" s="47">
        <f t="shared" si="50"/>
        <v>15.5</v>
      </c>
      <c r="AE185" s="47">
        <f t="shared" si="51"/>
        <v>44</v>
      </c>
      <c r="AF185" s="47">
        <f>SUMIF(AB$138:AB$162,AB185,D$138:D$162)+5.7</f>
        <v>50.7</v>
      </c>
    </row>
    <row r="186" spans="28:32" ht="15.75">
      <c r="AB186" s="724" t="s">
        <v>413</v>
      </c>
      <c r="AC186" s="725">
        <f t="shared" si="49"/>
        <v>12</v>
      </c>
      <c r="AD186" s="47">
        <f t="shared" si="50"/>
        <v>10</v>
      </c>
      <c r="AE186" s="47">
        <f t="shared" si="51"/>
        <v>11</v>
      </c>
      <c r="AF186" s="47">
        <f t="shared" si="52"/>
        <v>0</v>
      </c>
    </row>
    <row r="187" spans="28:32" ht="15.75">
      <c r="AB187" s="724" t="s">
        <v>412</v>
      </c>
      <c r="AC187" s="725">
        <f t="shared" si="49"/>
        <v>9</v>
      </c>
      <c r="AD187" s="47">
        <f t="shared" si="50"/>
        <v>7</v>
      </c>
      <c r="AE187" s="47">
        <f t="shared" si="51"/>
        <v>0</v>
      </c>
      <c r="AF187" s="47">
        <f t="shared" si="52"/>
        <v>6</v>
      </c>
    </row>
    <row r="188" spans="28:32" ht="15.75">
      <c r="AB188" s="724" t="s">
        <v>415</v>
      </c>
      <c r="AC188" s="725">
        <f t="shared" si="49"/>
        <v>11</v>
      </c>
      <c r="AD188" s="47">
        <f t="shared" si="50"/>
        <v>0</v>
      </c>
      <c r="AE188" s="47">
        <f t="shared" si="51"/>
        <v>0</v>
      </c>
      <c r="AF188" s="47">
        <f t="shared" si="52"/>
        <v>0</v>
      </c>
    </row>
    <row r="189" spans="28:32" ht="15.75">
      <c r="AB189" s="724" t="s">
        <v>414</v>
      </c>
      <c r="AC189" s="725">
        <f t="shared" si="49"/>
        <v>6.5</v>
      </c>
      <c r="AD189" s="47">
        <f t="shared" si="50"/>
        <v>7</v>
      </c>
      <c r="AE189" s="47">
        <f t="shared" si="51"/>
        <v>0</v>
      </c>
      <c r="AF189" s="47">
        <f t="shared" si="52"/>
        <v>0</v>
      </c>
    </row>
    <row r="190" spans="28:32">
      <c r="AB190" s="726" t="s">
        <v>420</v>
      </c>
      <c r="AC190" s="725">
        <f t="shared" si="49"/>
        <v>0</v>
      </c>
      <c r="AD190" s="47">
        <f t="shared" si="50"/>
        <v>16.5</v>
      </c>
      <c r="AE190" s="47">
        <f t="shared" si="51"/>
        <v>0</v>
      </c>
      <c r="AF190" s="47">
        <f t="shared" si="52"/>
        <v>0</v>
      </c>
    </row>
    <row r="191" spans="28:32">
      <c r="AB191" s="727"/>
      <c r="AC191" s="728">
        <f>SUM(AC166:AC190)</f>
        <v>60</v>
      </c>
      <c r="AD191" s="728">
        <f t="shared" ref="AD191:AF191" si="55">SUM(AD166:AD190)</f>
        <v>60</v>
      </c>
      <c r="AE191" s="728">
        <f t="shared" si="55"/>
        <v>60</v>
      </c>
      <c r="AF191" s="728">
        <f t="shared" si="55"/>
        <v>60</v>
      </c>
    </row>
    <row r="193" spans="32:33">
      <c r="AF193" t="s">
        <v>454</v>
      </c>
    </row>
    <row r="194" spans="32:33">
      <c r="AF194" t="s">
        <v>417</v>
      </c>
      <c r="AG194">
        <f>0.95*6</f>
        <v>5.6999999999999993</v>
      </c>
    </row>
    <row r="195" spans="32:33">
      <c r="AF195" t="s">
        <v>455</v>
      </c>
      <c r="AG195">
        <f>6-AG194</f>
        <v>0.30000000000000071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P116"/>
  <sheetViews>
    <sheetView view="pageBreakPreview" topLeftCell="A22" zoomScale="110" zoomScaleNormal="100" zoomScaleSheetLayoutView="110" workbookViewId="0">
      <selection activeCell="C39" sqref="C39"/>
    </sheetView>
  </sheetViews>
  <sheetFormatPr defaultRowHeight="15"/>
  <cols>
    <col min="1" max="1" width="3.85546875" style="49" customWidth="1"/>
    <col min="2" max="2" width="4.5703125" style="49" customWidth="1"/>
    <col min="3" max="3" width="46.140625" style="1" customWidth="1"/>
    <col min="4" max="4" width="8.5703125" style="1" customWidth="1"/>
    <col min="5" max="5" width="9.140625" style="51"/>
    <col min="6" max="6" width="7.140625" style="51" customWidth="1"/>
    <col min="7" max="7" width="7.28515625" style="51" customWidth="1"/>
    <col min="8" max="10" width="4.42578125" style="51" customWidth="1"/>
    <col min="11" max="11" width="5.5703125" style="51" customWidth="1"/>
    <col min="12" max="12" width="7" style="51" customWidth="1"/>
    <col min="13" max="13" width="7.7109375" style="51" customWidth="1"/>
    <col min="14" max="14" width="9.140625" style="51"/>
    <col min="15" max="15" width="6.7109375" style="51" customWidth="1"/>
    <col min="16" max="16" width="3.85546875" style="12" customWidth="1"/>
    <col min="17" max="17" width="7" style="12" customWidth="1"/>
    <col min="18" max="18" width="7.42578125" style="12" customWidth="1"/>
    <col min="19" max="19" width="9.140625" style="12"/>
    <col min="20" max="20" width="7.140625" style="12" customWidth="1"/>
    <col min="21" max="21" width="7.28515625" style="12" customWidth="1"/>
    <col min="22" max="23" width="4.42578125" style="12" customWidth="1"/>
    <col min="24" max="24" width="20.140625" style="12" customWidth="1"/>
    <col min="25" max="25" width="8.28515625" style="12" customWidth="1"/>
    <col min="26" max="26" width="7" style="12" customWidth="1"/>
    <col min="27" max="27" width="11" style="12" customWidth="1"/>
    <col min="28" max="29" width="9.140625" style="12"/>
    <col min="30" max="30" width="3.85546875" style="12" customWidth="1"/>
    <col min="31" max="31" width="4.5703125" style="12" customWidth="1"/>
    <col min="32" max="32" width="33.28515625" style="12" customWidth="1"/>
    <col min="33" max="33" width="9.140625" style="12"/>
    <col min="34" max="34" width="7.140625" style="12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51"/>
  </cols>
  <sheetData>
    <row r="1" spans="1:42">
      <c r="C1" s="1827" t="s">
        <v>86</v>
      </c>
      <c r="D1" s="1827"/>
      <c r="E1" s="1827"/>
      <c r="F1" s="1827"/>
      <c r="G1" s="1827"/>
      <c r="H1" s="1827"/>
      <c r="I1" s="1827"/>
      <c r="J1" s="1827"/>
      <c r="K1" s="1827"/>
      <c r="L1" s="1827"/>
      <c r="M1" s="1827"/>
      <c r="N1" s="1827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</row>
    <row r="2" spans="1:42">
      <c r="C2" s="1" t="s">
        <v>49</v>
      </c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</row>
    <row r="3" spans="1:42" ht="15" customHeight="1">
      <c r="C3" s="1828" t="s">
        <v>0</v>
      </c>
      <c r="D3" s="1831" t="s">
        <v>73</v>
      </c>
      <c r="E3" s="1429" t="s">
        <v>74</v>
      </c>
      <c r="F3" s="1433" t="s">
        <v>2</v>
      </c>
      <c r="G3" s="1433"/>
      <c r="H3" s="1433"/>
      <c r="I3" s="1433"/>
      <c r="J3" s="1433"/>
      <c r="K3" s="1430"/>
      <c r="L3" s="1429" t="s">
        <v>3</v>
      </c>
      <c r="M3" s="1429" t="s">
        <v>4</v>
      </c>
      <c r="N3" s="1429" t="s">
        <v>5</v>
      </c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</row>
    <row r="4" spans="1:42">
      <c r="C4" s="1829"/>
      <c r="D4" s="1832"/>
      <c r="E4" s="1429"/>
      <c r="F4" s="1429" t="s">
        <v>6</v>
      </c>
      <c r="G4" s="1431" t="s">
        <v>7</v>
      </c>
      <c r="H4" s="1431"/>
      <c r="I4" s="1431"/>
      <c r="J4" s="1431"/>
      <c r="K4" s="1429" t="s">
        <v>8</v>
      </c>
      <c r="L4" s="1429"/>
      <c r="M4" s="1429"/>
      <c r="N4" s="1429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</row>
    <row r="5" spans="1:42">
      <c r="C5" s="1829"/>
      <c r="D5" s="1832"/>
      <c r="E5" s="1429"/>
      <c r="F5" s="1430"/>
      <c r="G5" s="1429" t="s">
        <v>9</v>
      </c>
      <c r="H5" s="1433" t="s">
        <v>10</v>
      </c>
      <c r="I5" s="1430"/>
      <c r="J5" s="1430"/>
      <c r="K5" s="1430"/>
      <c r="L5" s="1429"/>
      <c r="M5" s="1429"/>
      <c r="N5" s="1429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</row>
    <row r="6" spans="1:42">
      <c r="C6" s="1829"/>
      <c r="D6" s="1832"/>
      <c r="E6" s="1429"/>
      <c r="F6" s="1430"/>
      <c r="G6" s="1432"/>
      <c r="H6" s="1429" t="s">
        <v>11</v>
      </c>
      <c r="I6" s="1429" t="s">
        <v>12</v>
      </c>
      <c r="J6" s="1429" t="s">
        <v>13</v>
      </c>
      <c r="K6" s="1430"/>
      <c r="L6" s="1429"/>
      <c r="M6" s="1429"/>
      <c r="N6" s="1429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</row>
    <row r="7" spans="1:42">
      <c r="C7" s="1829"/>
      <c r="D7" s="1832"/>
      <c r="E7" s="1429"/>
      <c r="F7" s="1430"/>
      <c r="G7" s="1432"/>
      <c r="H7" s="1429"/>
      <c r="I7" s="1429"/>
      <c r="J7" s="1429"/>
      <c r="K7" s="1430"/>
      <c r="L7" s="1429"/>
      <c r="M7" s="1429"/>
      <c r="N7" s="1429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</row>
    <row r="8" spans="1:42">
      <c r="C8" s="1829"/>
      <c r="D8" s="1832"/>
      <c r="E8" s="1429"/>
      <c r="F8" s="1430"/>
      <c r="G8" s="1432"/>
      <c r="H8" s="1429"/>
      <c r="I8" s="1429"/>
      <c r="J8" s="1429"/>
      <c r="K8" s="1430"/>
      <c r="L8" s="1429"/>
      <c r="M8" s="1429"/>
      <c r="N8" s="1429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</row>
    <row r="9" spans="1:42">
      <c r="C9" s="1830"/>
      <c r="D9" s="1833"/>
      <c r="E9" s="1429"/>
      <c r="F9" s="1430"/>
      <c r="G9" s="1432"/>
      <c r="H9" s="1429"/>
      <c r="I9" s="1429"/>
      <c r="J9" s="1429"/>
      <c r="K9" s="1430"/>
      <c r="L9" s="1429"/>
      <c r="M9" s="1429"/>
      <c r="N9" s="1429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</row>
    <row r="10" spans="1:42" ht="27" customHeight="1">
      <c r="A10" s="49" t="s">
        <v>16</v>
      </c>
      <c r="B10" s="49" t="s">
        <v>31</v>
      </c>
      <c r="C10" s="420" t="s">
        <v>45</v>
      </c>
      <c r="D10" s="67">
        <v>1</v>
      </c>
      <c r="E10" s="67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51" t="s">
        <v>97</v>
      </c>
      <c r="R10" s="71"/>
      <c r="T10" s="12" t="s">
        <v>96</v>
      </c>
      <c r="AN10" s="51"/>
      <c r="AO10" s="51"/>
      <c r="AP10" s="51"/>
    </row>
    <row r="11" spans="1:42">
      <c r="A11" s="49" t="s">
        <v>16</v>
      </c>
      <c r="B11" s="49" t="s">
        <v>14</v>
      </c>
      <c r="C11" s="420" t="s">
        <v>17</v>
      </c>
      <c r="D11" s="59">
        <v>9</v>
      </c>
      <c r="E11" s="60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>
        <f>G11/15</f>
        <v>2</v>
      </c>
      <c r="M11" s="10" t="s">
        <v>16</v>
      </c>
      <c r="N11" s="9">
        <f>G11/F11*100</f>
        <v>40</v>
      </c>
      <c r="O11" s="51" t="s">
        <v>67</v>
      </c>
      <c r="R11" s="71" t="s">
        <v>55</v>
      </c>
      <c r="S11" s="72">
        <f>E20+E24+E25+E50</f>
        <v>9</v>
      </c>
      <c r="T11" s="73">
        <f>E10+E20+E24+E25+E39+E50+E66</f>
        <v>15</v>
      </c>
      <c r="V11" s="71"/>
      <c r="W11" s="71"/>
      <c r="X11" s="71"/>
      <c r="Y11" s="71" t="s">
        <v>296</v>
      </c>
      <c r="Z11" s="71" t="s">
        <v>297</v>
      </c>
      <c r="AN11" s="51"/>
      <c r="AO11" s="51"/>
      <c r="AP11" s="51"/>
    </row>
    <row r="12" spans="1:42" s="426" customFormat="1">
      <c r="A12" s="470" t="s">
        <v>16</v>
      </c>
      <c r="B12" s="471" t="s">
        <v>14</v>
      </c>
      <c r="C12" s="422" t="s">
        <v>51</v>
      </c>
      <c r="D12" s="423"/>
      <c r="E12" s="424"/>
      <c r="F12" s="425"/>
      <c r="G12" s="425"/>
      <c r="H12" s="425"/>
      <c r="I12" s="425"/>
      <c r="J12" s="425"/>
      <c r="K12" s="425"/>
      <c r="L12" s="424"/>
      <c r="M12" s="425"/>
      <c r="N12" s="424"/>
      <c r="P12" s="427"/>
      <c r="Q12" s="427"/>
      <c r="R12" s="428" t="s">
        <v>58</v>
      </c>
      <c r="S12" s="429">
        <f>E14+E21</f>
        <v>3.5</v>
      </c>
      <c r="T12" s="428">
        <v>3.5</v>
      </c>
      <c r="U12" s="427"/>
      <c r="V12" s="10"/>
      <c r="W12" s="10"/>
      <c r="X12" s="50" t="s">
        <v>46</v>
      </c>
      <c r="Y12" s="428"/>
      <c r="Z12" s="428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</row>
    <row r="13" spans="1:42" s="426" customFormat="1">
      <c r="A13" s="470" t="s">
        <v>16</v>
      </c>
      <c r="B13" s="471" t="s">
        <v>14</v>
      </c>
      <c r="C13" s="420" t="s">
        <v>75</v>
      </c>
      <c r="D13" s="430">
        <v>4</v>
      </c>
      <c r="E13" s="431"/>
      <c r="F13" s="425"/>
      <c r="G13" s="425"/>
      <c r="H13" s="425"/>
      <c r="I13" s="425"/>
      <c r="J13" s="425"/>
      <c r="K13" s="425"/>
      <c r="L13" s="424"/>
      <c r="M13" s="425"/>
      <c r="N13" s="424"/>
      <c r="P13" s="427"/>
      <c r="Q13" s="427"/>
      <c r="R13" s="428" t="s">
        <v>67</v>
      </c>
      <c r="S13" s="429">
        <f>E11+E40</f>
        <v>4.5</v>
      </c>
      <c r="T13" s="428">
        <v>4.5</v>
      </c>
      <c r="U13" s="427"/>
      <c r="V13" s="10" t="s">
        <v>16</v>
      </c>
      <c r="W13" s="10" t="s">
        <v>14</v>
      </c>
      <c r="X13" s="50" t="s">
        <v>40</v>
      </c>
      <c r="Y13" s="474">
        <f>SUMIFS(E$10:E$27,A$10:A$27,$A$112,B$10:B$27,$B$112)</f>
        <v>17</v>
      </c>
      <c r="Z13" s="475">
        <f>SUMIFS(D$10:D$27,A$10:A$27,$A$112,B$10:B$27,$B$112)</f>
        <v>37.5</v>
      </c>
      <c r="AA13" s="467">
        <f>D11+D13+D14+D16+D17+D19+D20+D21+D23+D24+D25</f>
        <v>37.5</v>
      </c>
      <c r="AB13" s="467">
        <f>E11+E13+E14+E16+E17+E19+E20+E21+E23+E24+E25</f>
        <v>17</v>
      </c>
      <c r="AC13" s="427"/>
      <c r="AD13" s="427"/>
      <c r="AE13" s="467">
        <f>E11+E13+E14</f>
        <v>4.5</v>
      </c>
      <c r="AF13" s="427"/>
      <c r="AG13" s="427"/>
      <c r="AH13" s="427"/>
      <c r="AI13" s="427"/>
      <c r="AJ13" s="427"/>
      <c r="AK13" s="427"/>
      <c r="AL13" s="427"/>
      <c r="AM13" s="427"/>
    </row>
    <row r="14" spans="1:42" s="426" customFormat="1">
      <c r="A14" s="470" t="s">
        <v>16</v>
      </c>
      <c r="B14" s="471" t="s">
        <v>14</v>
      </c>
      <c r="C14" s="420" t="s">
        <v>93</v>
      </c>
      <c r="D14" s="430">
        <v>1</v>
      </c>
      <c r="E14" s="431">
        <v>2</v>
      </c>
      <c r="F14" s="425">
        <f>E14*30</f>
        <v>60</v>
      </c>
      <c r="G14" s="425">
        <f t="shared" ref="G14:G20" si="0">H14+I14+J14</f>
        <v>30</v>
      </c>
      <c r="H14" s="425">
        <v>15</v>
      </c>
      <c r="I14" s="425"/>
      <c r="J14" s="425">
        <v>15</v>
      </c>
      <c r="K14" s="425">
        <f>F14-G14</f>
        <v>30</v>
      </c>
      <c r="L14" s="424">
        <f>G14/15</f>
        <v>2</v>
      </c>
      <c r="M14" s="425" t="s">
        <v>16</v>
      </c>
      <c r="N14" s="424">
        <f>G14/F14*100</f>
        <v>50</v>
      </c>
      <c r="O14" s="426" t="s">
        <v>58</v>
      </c>
      <c r="P14" s="427"/>
      <c r="Q14" s="427"/>
      <c r="R14" s="428" t="s">
        <v>77</v>
      </c>
      <c r="S14" s="429">
        <f>E18+E26+E44+E45+E46+E47+E51+E52+E67+E68+E69+E70+E71+E72+E73+E74+E75+E92+E93+E94+E95+E96+E97+E98+E99</f>
        <v>84</v>
      </c>
      <c r="T14" s="428">
        <v>82</v>
      </c>
      <c r="U14" s="427"/>
      <c r="V14" s="10" t="s">
        <v>16</v>
      </c>
      <c r="W14" s="10" t="s">
        <v>31</v>
      </c>
      <c r="X14" s="50" t="s">
        <v>41</v>
      </c>
      <c r="Y14" s="474">
        <f>SUMIFS(E$10:E$27,A$10:A$27,$A$113,B$10:B$27,$B$113)</f>
        <v>2</v>
      </c>
      <c r="Z14" s="474">
        <f>SUMIFS(D$10:D$27,A$10:A$27,$A$113,B$10:B$27,$B$113)</f>
        <v>1</v>
      </c>
      <c r="AA14" s="468">
        <f>D10</f>
        <v>1</v>
      </c>
      <c r="AB14" s="468">
        <f>E10</f>
        <v>2</v>
      </c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</row>
    <row r="15" spans="1:42">
      <c r="A15" s="472" t="s">
        <v>16</v>
      </c>
      <c r="B15" s="473" t="s">
        <v>14</v>
      </c>
      <c r="C15" s="422" t="s">
        <v>78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71" t="s">
        <v>56</v>
      </c>
      <c r="S15" s="72">
        <f>E27</f>
        <v>3</v>
      </c>
      <c r="T15" s="71">
        <v>3</v>
      </c>
      <c r="V15" s="10"/>
      <c r="W15" s="10"/>
      <c r="X15" s="50" t="s">
        <v>47</v>
      </c>
      <c r="Y15" s="474"/>
      <c r="Z15" s="475"/>
      <c r="AA15" s="469"/>
      <c r="AB15" s="469"/>
      <c r="AN15" s="51"/>
      <c r="AO15" s="51"/>
      <c r="AP15" s="51"/>
    </row>
    <row r="16" spans="1:42">
      <c r="A16" s="472" t="s">
        <v>16</v>
      </c>
      <c r="B16" s="473" t="s">
        <v>14</v>
      </c>
      <c r="C16" s="420" t="s">
        <v>19</v>
      </c>
      <c r="D16" s="59">
        <v>6</v>
      </c>
      <c r="E16" s="60"/>
      <c r="F16" s="10"/>
      <c r="G16" s="10"/>
      <c r="H16" s="10"/>
      <c r="I16" s="10"/>
      <c r="J16" s="10"/>
      <c r="K16" s="10"/>
      <c r="L16" s="9"/>
      <c r="M16" s="10"/>
      <c r="N16" s="9"/>
      <c r="R16" s="71" t="s">
        <v>57</v>
      </c>
      <c r="S16" s="72">
        <f>E49</f>
        <v>3</v>
      </c>
      <c r="T16" s="71">
        <v>3</v>
      </c>
      <c r="V16" s="10" t="s">
        <v>13</v>
      </c>
      <c r="W16" s="10" t="s">
        <v>14</v>
      </c>
      <c r="X16" s="50" t="s">
        <v>40</v>
      </c>
      <c r="Y16" s="474">
        <f>SUMIFS(E$10:E$27,A$10:A$27,$A$115,B$10:B$27,$B$115)</f>
        <v>12</v>
      </c>
      <c r="Z16" s="475">
        <f>SUMIFS(D$10:D$27,A$10:A$27,$A$115,B$10:B$27,$B$115)</f>
        <v>9.5</v>
      </c>
      <c r="AA16" s="469">
        <f>D18+D22+D26+D27</f>
        <v>9.5</v>
      </c>
      <c r="AB16" s="469">
        <f>E18+E22+E26+E27</f>
        <v>12</v>
      </c>
      <c r="AN16" s="51"/>
      <c r="AO16" s="51"/>
      <c r="AP16" s="51"/>
    </row>
    <row r="17" spans="1:42">
      <c r="A17" s="472" t="s">
        <v>16</v>
      </c>
      <c r="B17" s="473" t="s">
        <v>14</v>
      </c>
      <c r="C17" s="420" t="s">
        <v>33</v>
      </c>
      <c r="D17" s="58">
        <v>1</v>
      </c>
      <c r="E17" s="60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51" t="s">
        <v>68</v>
      </c>
      <c r="R17" s="71" t="s">
        <v>72</v>
      </c>
      <c r="S17" s="73">
        <f>E10+E39+E66+E89</f>
        <v>9</v>
      </c>
      <c r="T17" s="72">
        <f>E89</f>
        <v>3</v>
      </c>
      <c r="V17" s="10" t="s">
        <v>13</v>
      </c>
      <c r="W17" s="10" t="s">
        <v>31</v>
      </c>
      <c r="X17" s="50" t="s">
        <v>41</v>
      </c>
      <c r="Y17" s="474">
        <f>SUMIFS(E$10:E$27,A$10:A$27,$A$116,B$10:B$27,$B$116)</f>
        <v>0</v>
      </c>
      <c r="Z17" s="475">
        <f>SUMIFS(D$10:D$27,A$10:A$27,$A$116,B$10:B$27,$B$116)</f>
        <v>0</v>
      </c>
      <c r="AA17" s="469"/>
      <c r="AB17" s="469"/>
      <c r="AN17" s="51"/>
      <c r="AO17" s="51"/>
      <c r="AP17" s="51"/>
    </row>
    <row r="18" spans="1:42" ht="26.25">
      <c r="A18" s="49" t="s">
        <v>13</v>
      </c>
      <c r="B18" s="49" t="s">
        <v>14</v>
      </c>
      <c r="C18" s="420" t="s">
        <v>300</v>
      </c>
      <c r="D18" s="59">
        <v>2</v>
      </c>
      <c r="E18" s="60">
        <v>4</v>
      </c>
      <c r="F18" s="10">
        <f>E18*30</f>
        <v>120</v>
      </c>
      <c r="G18" s="10">
        <f t="shared" ref="G18" si="1">H18+I18+J18</f>
        <v>75</v>
      </c>
      <c r="H18" s="10">
        <v>45</v>
      </c>
      <c r="I18" s="10"/>
      <c r="J18" s="10">
        <v>30</v>
      </c>
      <c r="K18" s="10">
        <f>F18-G18</f>
        <v>45</v>
      </c>
      <c r="L18" s="9">
        <f>G18/15</f>
        <v>5</v>
      </c>
      <c r="M18" s="10" t="s">
        <v>18</v>
      </c>
      <c r="N18" s="489">
        <f>G18/F18*100</f>
        <v>62.5</v>
      </c>
      <c r="O18" s="51" t="s">
        <v>77</v>
      </c>
      <c r="R18" s="71" t="s">
        <v>70</v>
      </c>
      <c r="S18" s="73">
        <f>E90</f>
        <v>1</v>
      </c>
      <c r="T18" s="71">
        <v>1</v>
      </c>
      <c r="V18" s="71"/>
      <c r="W18" s="71"/>
      <c r="X18" s="71"/>
      <c r="Y18" s="474">
        <f>SUM(Y13:Y17)</f>
        <v>31</v>
      </c>
      <c r="Z18" s="474">
        <f>SUM(Z13:Z17)</f>
        <v>48</v>
      </c>
      <c r="AA18" s="467">
        <f>SUM(AA13:AA17)</f>
        <v>48</v>
      </c>
      <c r="AB18" s="467">
        <f>SUM(AB13:AB17)</f>
        <v>31</v>
      </c>
      <c r="AN18" s="51"/>
      <c r="AO18" s="51"/>
      <c r="AP18" s="51"/>
    </row>
    <row r="19" spans="1:42">
      <c r="A19" s="49" t="s">
        <v>16</v>
      </c>
      <c r="B19" s="49" t="s">
        <v>14</v>
      </c>
      <c r="C19" s="420" t="s">
        <v>21</v>
      </c>
      <c r="D19" s="59">
        <v>5</v>
      </c>
      <c r="E19" s="60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71" t="s">
        <v>68</v>
      </c>
      <c r="S19" s="72">
        <f>E17</f>
        <v>5</v>
      </c>
      <c r="T19" s="71">
        <v>5</v>
      </c>
      <c r="AN19" s="51"/>
      <c r="AO19" s="51"/>
      <c r="AP19" s="51"/>
    </row>
    <row r="20" spans="1:42">
      <c r="A20" s="49" t="s">
        <v>16</v>
      </c>
      <c r="B20" s="49" t="s">
        <v>14</v>
      </c>
      <c r="C20" s="420" t="s">
        <v>60</v>
      </c>
      <c r="D20" s="59"/>
      <c r="E20" s="60">
        <v>1</v>
      </c>
      <c r="F20" s="10">
        <f>E20*30</f>
        <v>30</v>
      </c>
      <c r="G20" s="10">
        <f t="shared" si="0"/>
        <v>22</v>
      </c>
      <c r="H20" s="10">
        <v>15</v>
      </c>
      <c r="I20" s="10"/>
      <c r="J20" s="10">
        <v>7</v>
      </c>
      <c r="K20" s="10">
        <f>F20-G20</f>
        <v>8</v>
      </c>
      <c r="L20" s="489">
        <f>G20/15</f>
        <v>1.4666666666666666</v>
      </c>
      <c r="M20" s="10" t="s">
        <v>16</v>
      </c>
      <c r="N20" s="489">
        <f>G20/F20*100</f>
        <v>73.333333333333329</v>
      </c>
      <c r="O20" s="51" t="s">
        <v>55</v>
      </c>
      <c r="R20" s="71"/>
      <c r="S20" s="72">
        <f>S11+S12+S13+S14+S15+S16+S17+S18+S19</f>
        <v>122</v>
      </c>
      <c r="T20" s="72">
        <f>T11+T12+T13+T14+T15+T16+T17+T18+T19</f>
        <v>120</v>
      </c>
      <c r="AN20" s="51"/>
      <c r="AO20" s="51"/>
      <c r="AP20" s="51"/>
    </row>
    <row r="21" spans="1:42">
      <c r="A21" s="49" t="s">
        <v>16</v>
      </c>
      <c r="B21" s="49" t="s">
        <v>14</v>
      </c>
      <c r="C21" s="50" t="s">
        <v>30</v>
      </c>
      <c r="D21" s="59">
        <v>2.5</v>
      </c>
      <c r="E21" s="60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51" t="s">
        <v>58</v>
      </c>
      <c r="AN21" s="51"/>
      <c r="AO21" s="51"/>
      <c r="AP21" s="51"/>
    </row>
    <row r="22" spans="1:42">
      <c r="A22" s="49" t="s">
        <v>13</v>
      </c>
      <c r="B22" s="49" t="s">
        <v>14</v>
      </c>
      <c r="C22" s="50" t="s">
        <v>52</v>
      </c>
      <c r="D22" s="59">
        <v>4.5</v>
      </c>
      <c r="E22" s="60"/>
      <c r="F22" s="10"/>
      <c r="G22" s="10"/>
      <c r="H22" s="10"/>
      <c r="I22" s="10"/>
      <c r="J22" s="10"/>
      <c r="K22" s="10"/>
      <c r="L22" s="9"/>
      <c r="M22" s="10"/>
      <c r="N22" s="9"/>
      <c r="AN22" s="51"/>
      <c r="AO22" s="51"/>
      <c r="AP22" s="51"/>
    </row>
    <row r="23" spans="1:42">
      <c r="A23" s="49" t="s">
        <v>16</v>
      </c>
      <c r="B23" s="49" t="s">
        <v>14</v>
      </c>
      <c r="C23" s="50" t="s">
        <v>32</v>
      </c>
      <c r="D23" s="59">
        <v>3</v>
      </c>
      <c r="E23" s="60"/>
      <c r="F23" s="10"/>
      <c r="G23" s="10"/>
      <c r="H23" s="10"/>
      <c r="I23" s="10"/>
      <c r="J23" s="10"/>
      <c r="K23" s="10"/>
      <c r="L23" s="9"/>
      <c r="M23" s="10"/>
      <c r="N23" s="9"/>
      <c r="AN23" s="51"/>
      <c r="AO23" s="51"/>
      <c r="AP23" s="51"/>
    </row>
    <row r="24" spans="1:42">
      <c r="A24" s="49" t="s">
        <v>16</v>
      </c>
      <c r="B24" s="49" t="s">
        <v>14</v>
      </c>
      <c r="C24" s="50" t="s">
        <v>20</v>
      </c>
      <c r="D24" s="59">
        <v>3</v>
      </c>
      <c r="E24" s="60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51" t="s">
        <v>55</v>
      </c>
      <c r="AN24" s="51"/>
      <c r="AO24" s="51"/>
      <c r="AP24" s="51"/>
    </row>
    <row r="25" spans="1:42" s="6" customFormat="1">
      <c r="A25" s="48" t="s">
        <v>16</v>
      </c>
      <c r="B25" s="48" t="s">
        <v>14</v>
      </c>
      <c r="C25" s="485" t="s">
        <v>61</v>
      </c>
      <c r="D25" s="61">
        <v>3</v>
      </c>
      <c r="E25" s="61">
        <v>3</v>
      </c>
      <c r="F25" s="10">
        <f>E25*30</f>
        <v>90</v>
      </c>
      <c r="G25" s="10">
        <f>H25+I25+J25</f>
        <v>45</v>
      </c>
      <c r="H25" s="10">
        <v>30</v>
      </c>
      <c r="I25" s="10"/>
      <c r="J25" s="10">
        <v>15</v>
      </c>
      <c r="K25" s="10">
        <f>F25-G25</f>
        <v>45</v>
      </c>
      <c r="L25" s="9">
        <f>G25/15</f>
        <v>3</v>
      </c>
      <c r="M25" s="10" t="s">
        <v>29</v>
      </c>
      <c r="N25" s="9">
        <f>G25/F25*100</f>
        <v>50</v>
      </c>
      <c r="O25" s="47" t="s">
        <v>55</v>
      </c>
      <c r="P25"/>
      <c r="Q25"/>
      <c r="R25" s="5">
        <f>E20+E24+E25+E50</f>
        <v>9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 s="47"/>
      <c r="AO25" s="47"/>
      <c r="AP25" s="47"/>
    </row>
    <row r="26" spans="1:42" s="6" customFormat="1">
      <c r="A26" s="49" t="s">
        <v>13</v>
      </c>
      <c r="B26" s="49" t="s">
        <v>14</v>
      </c>
      <c r="C26" s="486" t="s">
        <v>79</v>
      </c>
      <c r="D26" s="59"/>
      <c r="E26" s="60">
        <v>5</v>
      </c>
      <c r="F26" s="10">
        <f>E26*30</f>
        <v>150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105</v>
      </c>
      <c r="L26" s="9">
        <f>G26/15</f>
        <v>3</v>
      </c>
      <c r="M26" s="10" t="s">
        <v>29</v>
      </c>
      <c r="N26" s="9">
        <f>G26/F26*100</f>
        <v>30</v>
      </c>
      <c r="O26" s="51" t="s">
        <v>77</v>
      </c>
      <c r="P26" s="12"/>
      <c r="Q26" t="s">
        <v>301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 s="47"/>
      <c r="AO26" s="47"/>
      <c r="AP26" s="47"/>
    </row>
    <row r="27" spans="1:42" s="6" customFormat="1" ht="15.75" thickBot="1">
      <c r="A27" s="48" t="s">
        <v>13</v>
      </c>
      <c r="B27" s="48" t="s">
        <v>14</v>
      </c>
      <c r="C27" s="485" t="s">
        <v>43</v>
      </c>
      <c r="D27" s="63">
        <v>3</v>
      </c>
      <c r="E27" s="60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47" t="s">
        <v>56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 s="47"/>
      <c r="AO27" s="47"/>
      <c r="AP27" s="47"/>
    </row>
    <row r="28" spans="1:42" ht="15.75" thickBot="1">
      <c r="A28" s="25"/>
      <c r="B28" s="26"/>
      <c r="C28" s="16" t="s">
        <v>23</v>
      </c>
      <c r="D28" s="14">
        <f>SUM(D10:D27)</f>
        <v>48</v>
      </c>
      <c r="E28" s="15">
        <f>SUM(E10:E27)</f>
        <v>31</v>
      </c>
      <c r="F28" s="17"/>
      <c r="G28" s="17"/>
      <c r="H28" s="17"/>
      <c r="I28" s="17"/>
      <c r="J28" s="17"/>
      <c r="K28" s="17"/>
      <c r="L28" s="17">
        <f>SUM(L10:L27)</f>
        <v>29.93333333333333</v>
      </c>
      <c r="M28" s="17"/>
      <c r="N28" s="27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</row>
    <row r="29" spans="1:42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</row>
    <row r="30" spans="1:42">
      <c r="C30" s="1" t="s">
        <v>24</v>
      </c>
      <c r="R30" s="12">
        <v>37</v>
      </c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</row>
    <row r="31" spans="1:42">
      <c r="C31" s="1828" t="s">
        <v>0</v>
      </c>
      <c r="D31" s="1831" t="s">
        <v>73</v>
      </c>
      <c r="E31" s="1429" t="s">
        <v>1</v>
      </c>
      <c r="F31" s="1433" t="s">
        <v>2</v>
      </c>
      <c r="G31" s="1433"/>
      <c r="H31" s="1433"/>
      <c r="I31" s="1433"/>
      <c r="J31" s="1433"/>
      <c r="K31" s="1430"/>
      <c r="L31" s="1429" t="s">
        <v>3</v>
      </c>
      <c r="M31" s="1429" t="s">
        <v>4</v>
      </c>
      <c r="N31" s="1429" t="s">
        <v>5</v>
      </c>
      <c r="R31" s="12">
        <v>25</v>
      </c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</row>
    <row r="32" spans="1:42">
      <c r="C32" s="1829"/>
      <c r="D32" s="1832"/>
      <c r="E32" s="1429"/>
      <c r="F32" s="1429" t="s">
        <v>6</v>
      </c>
      <c r="G32" s="1431" t="s">
        <v>7</v>
      </c>
      <c r="H32" s="1431"/>
      <c r="I32" s="1431"/>
      <c r="J32" s="1431"/>
      <c r="K32" s="1429" t="s">
        <v>25</v>
      </c>
      <c r="L32" s="1429"/>
      <c r="M32" s="1429"/>
      <c r="N32" s="1429"/>
      <c r="R32" s="12">
        <v>19</v>
      </c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</row>
    <row r="33" spans="1:42">
      <c r="C33" s="1829"/>
      <c r="D33" s="1832"/>
      <c r="E33" s="1429"/>
      <c r="F33" s="1430"/>
      <c r="G33" s="1429" t="s">
        <v>9</v>
      </c>
      <c r="H33" s="1433" t="s">
        <v>10</v>
      </c>
      <c r="I33" s="1430"/>
      <c r="J33" s="1430"/>
      <c r="K33" s="1430"/>
      <c r="L33" s="1429"/>
      <c r="M33" s="1429"/>
      <c r="N33" s="1429"/>
      <c r="R33" s="12">
        <f>SUM(R29:R32)</f>
        <v>120</v>
      </c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</row>
    <row r="34" spans="1:42">
      <c r="C34" s="1829"/>
      <c r="D34" s="1832"/>
      <c r="E34" s="1429"/>
      <c r="F34" s="1430"/>
      <c r="G34" s="1432"/>
      <c r="H34" s="1435" t="s">
        <v>26</v>
      </c>
      <c r="I34" s="1435" t="s">
        <v>27</v>
      </c>
      <c r="J34" s="1435" t="s">
        <v>28</v>
      </c>
      <c r="K34" s="1430"/>
      <c r="L34" s="1429"/>
      <c r="M34" s="1429"/>
      <c r="N34" s="1429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</row>
    <row r="35" spans="1:42">
      <c r="C35" s="1829"/>
      <c r="D35" s="1832"/>
      <c r="E35" s="1429"/>
      <c r="F35" s="1430"/>
      <c r="G35" s="1432"/>
      <c r="H35" s="1435"/>
      <c r="I35" s="1435"/>
      <c r="J35" s="1435"/>
      <c r="K35" s="1430"/>
      <c r="L35" s="1429"/>
      <c r="M35" s="1429"/>
      <c r="N35" s="1429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</row>
    <row r="36" spans="1:42">
      <c r="C36" s="1829"/>
      <c r="D36" s="1832"/>
      <c r="E36" s="1429"/>
      <c r="F36" s="1430"/>
      <c r="G36" s="1432"/>
      <c r="H36" s="1435"/>
      <c r="I36" s="1435"/>
      <c r="J36" s="1435"/>
      <c r="K36" s="1430"/>
      <c r="L36" s="1429"/>
      <c r="M36" s="1429"/>
      <c r="N36" s="1429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</row>
    <row r="37" spans="1:42" ht="15" customHeight="1">
      <c r="C37" s="1830"/>
      <c r="D37" s="1833"/>
      <c r="E37" s="1429"/>
      <c r="F37" s="1430"/>
      <c r="G37" s="1432"/>
      <c r="H37" s="1435"/>
      <c r="I37" s="1435"/>
      <c r="J37" s="1435"/>
      <c r="K37" s="1430"/>
      <c r="L37" s="1429"/>
      <c r="M37" s="1429"/>
      <c r="N37" s="1429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</row>
    <row r="38" spans="1:42">
      <c r="A38" s="49" t="s">
        <v>13</v>
      </c>
      <c r="B38" s="49" t="s">
        <v>14</v>
      </c>
      <c r="C38" s="8" t="s">
        <v>313</v>
      </c>
      <c r="D38" s="59">
        <v>4.5</v>
      </c>
      <c r="E38" s="67"/>
      <c r="F38" s="10"/>
      <c r="G38" s="10"/>
      <c r="H38" s="10"/>
      <c r="I38" s="10"/>
      <c r="J38" s="10"/>
      <c r="K38" s="10"/>
      <c r="L38" s="9"/>
      <c r="M38" s="10"/>
      <c r="N38" s="9"/>
      <c r="AN38" s="51"/>
      <c r="AO38" s="51"/>
      <c r="AP38" s="51"/>
    </row>
    <row r="39" spans="1:42" ht="26.25">
      <c r="A39" s="49" t="s">
        <v>16</v>
      </c>
      <c r="B39" s="49" t="s">
        <v>31</v>
      </c>
      <c r="C39" s="50" t="s">
        <v>36</v>
      </c>
      <c r="D39" s="59">
        <v>2</v>
      </c>
      <c r="E39" s="60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443">
        <f>G39/18</f>
        <v>1</v>
      </c>
      <c r="M39" s="10" t="s">
        <v>16</v>
      </c>
      <c r="N39" s="9">
        <f>G39/F39*100</f>
        <v>30</v>
      </c>
      <c r="O39" s="51" t="s">
        <v>97</v>
      </c>
      <c r="P39" s="12" t="s">
        <v>62</v>
      </c>
      <c r="Q39" s="12" t="s">
        <v>269</v>
      </c>
      <c r="V39" s="71"/>
      <c r="W39" s="71"/>
      <c r="X39" s="71"/>
      <c r="Y39" s="71" t="s">
        <v>296</v>
      </c>
      <c r="Z39" s="71" t="s">
        <v>297</v>
      </c>
      <c r="AN39" s="51"/>
      <c r="AO39" s="51"/>
      <c r="AP39" s="51"/>
    </row>
    <row r="40" spans="1:42">
      <c r="A40" s="49" t="s">
        <v>16</v>
      </c>
      <c r="B40" s="49" t="s">
        <v>14</v>
      </c>
      <c r="C40" s="420" t="s">
        <v>17</v>
      </c>
      <c r="D40" s="59"/>
      <c r="E40" s="60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>
        <f>G40/18</f>
        <v>2</v>
      </c>
      <c r="M40" s="10" t="s">
        <v>16</v>
      </c>
      <c r="N40" s="9">
        <f>G40/F40*100</f>
        <v>60</v>
      </c>
      <c r="O40" s="51" t="s">
        <v>67</v>
      </c>
      <c r="P40" s="12" t="s">
        <v>63</v>
      </c>
      <c r="V40" s="10"/>
      <c r="W40" s="10"/>
      <c r="X40" s="50" t="s">
        <v>46</v>
      </c>
      <c r="Y40" s="428"/>
      <c r="Z40" s="428"/>
      <c r="AN40" s="51"/>
      <c r="AO40" s="51"/>
      <c r="AP40" s="51"/>
    </row>
    <row r="41" spans="1:42">
      <c r="C41" s="8" t="s">
        <v>76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50" t="s">
        <v>40</v>
      </c>
      <c r="Y41" s="474">
        <f>SUMIFS(E$38:E$54,A$38:A$54,$A$112,B$38:B$54,$B$112)</f>
        <v>2</v>
      </c>
      <c r="Z41" s="475">
        <f>SUMIFS(D$38:D$54,A$38:A$54,$A$112,B$38:B$54,$B$112)</f>
        <v>5</v>
      </c>
      <c r="AN41" s="51"/>
      <c r="AO41" s="51"/>
      <c r="AP41" s="51"/>
    </row>
    <row r="42" spans="1:42">
      <c r="A42" s="49" t="s">
        <v>16</v>
      </c>
      <c r="B42" s="49" t="s">
        <v>31</v>
      </c>
      <c r="C42" s="50" t="s">
        <v>66</v>
      </c>
      <c r="D42" s="59">
        <v>3.5</v>
      </c>
      <c r="E42" s="60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50" t="s">
        <v>41</v>
      </c>
      <c r="Y42" s="474">
        <f>SUMIFS(E$38:E$54,A$38:A$54,$A$113,B$38:B$54,$B$113)</f>
        <v>2</v>
      </c>
      <c r="Z42" s="474">
        <f>SUMIFS(D$38:D$54,A$38:A$54,$A$113,B$38:B$54,$B$113)</f>
        <v>8.5</v>
      </c>
      <c r="AN42" s="51"/>
      <c r="AO42" s="51"/>
      <c r="AP42" s="51"/>
    </row>
    <row r="43" spans="1:42">
      <c r="A43" s="49" t="s">
        <v>16</v>
      </c>
      <c r="B43" s="49" t="s">
        <v>31</v>
      </c>
      <c r="C43" s="50" t="s">
        <v>48</v>
      </c>
      <c r="D43" s="59">
        <v>3</v>
      </c>
      <c r="E43" s="60"/>
      <c r="F43" s="10"/>
      <c r="G43" s="10"/>
      <c r="H43" s="10"/>
      <c r="I43" s="10"/>
      <c r="J43" s="10"/>
      <c r="K43" s="10"/>
      <c r="L43" s="9"/>
      <c r="M43" s="10"/>
      <c r="N43" s="9"/>
      <c r="O43" s="28"/>
      <c r="V43" s="10"/>
      <c r="W43" s="10"/>
      <c r="X43" s="50" t="s">
        <v>47</v>
      </c>
      <c r="Y43" s="474"/>
      <c r="Z43" s="475"/>
      <c r="AN43" s="51"/>
      <c r="AO43" s="51"/>
      <c r="AP43" s="51"/>
    </row>
    <row r="44" spans="1:42">
      <c r="A44" s="49" t="s">
        <v>13</v>
      </c>
      <c r="B44" s="49" t="s">
        <v>14</v>
      </c>
      <c r="C44" s="486" t="s">
        <v>81</v>
      </c>
      <c r="D44" s="66">
        <v>1</v>
      </c>
      <c r="E44" s="60">
        <v>4</v>
      </c>
      <c r="F44" s="10">
        <f>E44*30</f>
        <v>120</v>
      </c>
      <c r="G44" s="10">
        <f>H44+I44+J44</f>
        <v>45</v>
      </c>
      <c r="H44" s="10">
        <v>27</v>
      </c>
      <c r="I44" s="10"/>
      <c r="J44" s="10">
        <v>18</v>
      </c>
      <c r="K44" s="10">
        <f>F44-G44</f>
        <v>75</v>
      </c>
      <c r="L44" s="443">
        <f>G44/18</f>
        <v>2.5</v>
      </c>
      <c r="M44" s="10" t="s">
        <v>18</v>
      </c>
      <c r="N44" s="9">
        <f>G44/F44*100</f>
        <v>37.5</v>
      </c>
      <c r="O44" s="51" t="s">
        <v>77</v>
      </c>
      <c r="P44" s="12" t="s">
        <v>63</v>
      </c>
      <c r="Q44" s="12" t="s">
        <v>302</v>
      </c>
      <c r="V44" s="10" t="s">
        <v>13</v>
      </c>
      <c r="W44" s="10" t="s">
        <v>14</v>
      </c>
      <c r="X44" s="50" t="s">
        <v>40</v>
      </c>
      <c r="Y44" s="474">
        <f>SUMIFS(E$38:E$54,A$38:A$54,$A$115,B$38:B$54,$B$115)</f>
        <v>22</v>
      </c>
      <c r="Z44" s="475">
        <f>SUMIFS(D$38:D$54,A$38:A$54,$A$115,B$38:B$54,$B$115)</f>
        <v>18.5</v>
      </c>
      <c r="AA44" s="45"/>
      <c r="AN44" s="51"/>
      <c r="AO44" s="51"/>
      <c r="AP44" s="51"/>
    </row>
    <row r="45" spans="1:42">
      <c r="A45" s="49" t="s">
        <v>13</v>
      </c>
      <c r="B45" s="49" t="s">
        <v>14</v>
      </c>
      <c r="C45" s="479" t="s">
        <v>227</v>
      </c>
      <c r="D45" s="480">
        <v>4</v>
      </c>
      <c r="E45" s="480">
        <v>5</v>
      </c>
      <c r="F45" s="481">
        <f>E45*30</f>
        <v>150</v>
      </c>
      <c r="G45" s="481">
        <f>H45+I45+J45</f>
        <v>60</v>
      </c>
      <c r="H45" s="481">
        <v>30</v>
      </c>
      <c r="I45" s="481"/>
      <c r="J45" s="481">
        <v>30</v>
      </c>
      <c r="K45" s="481">
        <f>F45-G45</f>
        <v>90</v>
      </c>
      <c r="L45" s="480">
        <f t="shared" ref="L45" si="2">G45/18</f>
        <v>3.3333333333333335</v>
      </c>
      <c r="M45" s="481" t="s">
        <v>18</v>
      </c>
      <c r="N45" s="480">
        <f>G45/F45*100</f>
        <v>40</v>
      </c>
      <c r="O45" s="51" t="s">
        <v>77</v>
      </c>
      <c r="P45" s="12" t="s">
        <v>62</v>
      </c>
      <c r="V45" s="10" t="s">
        <v>13</v>
      </c>
      <c r="W45" s="10" t="s">
        <v>31</v>
      </c>
      <c r="X45" s="50" t="s">
        <v>41</v>
      </c>
      <c r="Y45" s="474">
        <f>SUMIFS(E$38:E$54,A$38:A$54,$A$116,B$38:B$54,$B$116)</f>
        <v>5</v>
      </c>
      <c r="Z45" s="475">
        <f>SUMIFS(D$38:D$54,A$38:A$54,$A$116,B$38:B$54,$B$116)</f>
        <v>0</v>
      </c>
      <c r="AN45" s="51"/>
      <c r="AO45" s="51"/>
      <c r="AP45" s="51"/>
    </row>
    <row r="46" spans="1:42" s="32" customFormat="1" ht="29.25" customHeight="1" thickBot="1">
      <c r="A46" s="30" t="s">
        <v>13</v>
      </c>
      <c r="B46" s="30" t="s">
        <v>14</v>
      </c>
      <c r="C46" s="50" t="s">
        <v>94</v>
      </c>
      <c r="D46" s="64"/>
      <c r="E46" s="65">
        <v>1</v>
      </c>
      <c r="F46" s="54">
        <f>E46*30</f>
        <v>30</v>
      </c>
      <c r="G46" s="54">
        <f>H46+I46+J46</f>
        <v>18</v>
      </c>
      <c r="H46" s="54"/>
      <c r="I46" s="54"/>
      <c r="J46" s="54">
        <v>18</v>
      </c>
      <c r="K46" s="54">
        <f>F46-G46</f>
        <v>12</v>
      </c>
      <c r="L46" s="53">
        <v>1</v>
      </c>
      <c r="M46" s="54" t="s">
        <v>16</v>
      </c>
      <c r="N46" s="53">
        <f>G46/F46*100</f>
        <v>60</v>
      </c>
      <c r="O46" s="51" t="s">
        <v>77</v>
      </c>
      <c r="P46" s="52" t="s">
        <v>63</v>
      </c>
      <c r="Q46" s="31"/>
      <c r="R46" s="31">
        <v>6</v>
      </c>
      <c r="S46" s="31"/>
      <c r="T46" s="31"/>
      <c r="U46" s="31"/>
      <c r="V46" s="71"/>
      <c r="W46" s="71"/>
      <c r="X46" s="71"/>
      <c r="Y46" s="474">
        <f>SUM(Y41:Y45)</f>
        <v>31</v>
      </c>
      <c r="Z46" s="474">
        <f>SUM(Z41:Z45)</f>
        <v>32</v>
      </c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</row>
    <row r="47" spans="1:42">
      <c r="A47" s="49" t="s">
        <v>13</v>
      </c>
      <c r="B47" s="49" t="s">
        <v>14</v>
      </c>
      <c r="C47" s="479" t="s">
        <v>304</v>
      </c>
      <c r="D47" s="60">
        <v>1</v>
      </c>
      <c r="E47" s="60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G47/18</f>
        <v>2.5</v>
      </c>
      <c r="M47" s="10" t="s">
        <v>18</v>
      </c>
      <c r="N47" s="9">
        <f>G47/F47*100</f>
        <v>30</v>
      </c>
      <c r="O47" s="51" t="s">
        <v>77</v>
      </c>
      <c r="P47" s="12" t="s">
        <v>63</v>
      </c>
      <c r="AN47" s="51"/>
      <c r="AO47" s="51"/>
      <c r="AP47" s="51"/>
    </row>
    <row r="48" spans="1:42">
      <c r="A48" s="49" t="s">
        <v>13</v>
      </c>
      <c r="B48" s="49" t="s">
        <v>14</v>
      </c>
      <c r="C48" s="50" t="s">
        <v>35</v>
      </c>
      <c r="D48" s="59">
        <v>4</v>
      </c>
      <c r="E48" s="60"/>
      <c r="F48" s="10"/>
      <c r="G48" s="10"/>
      <c r="H48" s="10"/>
      <c r="I48" s="10"/>
      <c r="J48" s="10"/>
      <c r="K48" s="10"/>
      <c r="L48" s="9"/>
      <c r="M48" s="10"/>
      <c r="N48" s="9"/>
      <c r="AN48" s="51"/>
      <c r="AO48" s="51"/>
      <c r="AP48" s="51"/>
    </row>
    <row r="49" spans="1:42">
      <c r="A49" s="49" t="s">
        <v>13</v>
      </c>
      <c r="B49" s="49" t="s">
        <v>14</v>
      </c>
      <c r="C49" s="50" t="s">
        <v>53</v>
      </c>
      <c r="D49" s="59">
        <v>2</v>
      </c>
      <c r="E49" s="60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G49/18</f>
        <v>2.5</v>
      </c>
      <c r="M49" s="10" t="s">
        <v>29</v>
      </c>
      <c r="N49" s="9">
        <f>G49/F49*100</f>
        <v>50</v>
      </c>
      <c r="O49" s="51" t="s">
        <v>57</v>
      </c>
      <c r="P49" s="12" t="s">
        <v>63</v>
      </c>
      <c r="AN49" s="51"/>
      <c r="AO49" s="51"/>
      <c r="AP49" s="51"/>
    </row>
    <row r="50" spans="1:42">
      <c r="A50" s="49" t="s">
        <v>13</v>
      </c>
      <c r="B50" s="49" t="s">
        <v>14</v>
      </c>
      <c r="C50" s="50" t="s">
        <v>37</v>
      </c>
      <c r="D50" s="59">
        <v>2</v>
      </c>
      <c r="E50" s="60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G50/18</f>
        <v>2.5</v>
      </c>
      <c r="M50" s="10" t="s">
        <v>29</v>
      </c>
      <c r="N50" s="9">
        <f>G50/F50*100</f>
        <v>50</v>
      </c>
      <c r="O50" s="51" t="s">
        <v>55</v>
      </c>
      <c r="P50" s="12" t="s">
        <v>62</v>
      </c>
      <c r="AN50" s="51"/>
      <c r="AO50" s="51"/>
      <c r="AP50" s="51"/>
    </row>
    <row r="51" spans="1:42">
      <c r="A51" s="49" t="s">
        <v>13</v>
      </c>
      <c r="B51" s="49" t="s">
        <v>31</v>
      </c>
      <c r="C51" s="50" t="s">
        <v>80</v>
      </c>
      <c r="D51" s="60"/>
      <c r="E51" s="60">
        <v>5</v>
      </c>
      <c r="F51" s="10">
        <f>E51*30</f>
        <v>150</v>
      </c>
      <c r="G51" s="10">
        <f>H51+I51+J51</f>
        <v>45</v>
      </c>
      <c r="H51" s="10">
        <v>27</v>
      </c>
      <c r="I51" s="10"/>
      <c r="J51" s="10">
        <v>18</v>
      </c>
      <c r="K51" s="10">
        <f>F51-G51</f>
        <v>105</v>
      </c>
      <c r="L51" s="9">
        <f>G51/18</f>
        <v>2.5</v>
      </c>
      <c r="M51" s="10" t="s">
        <v>29</v>
      </c>
      <c r="N51" s="9">
        <f>G51/F51*100</f>
        <v>30</v>
      </c>
      <c r="O51" s="51" t="s">
        <v>77</v>
      </c>
      <c r="P51" s="12" t="s">
        <v>63</v>
      </c>
      <c r="AN51" s="51"/>
      <c r="AO51" s="51"/>
      <c r="AP51" s="51"/>
    </row>
    <row r="52" spans="1:42" ht="26.25">
      <c r="A52" s="49" t="s">
        <v>13</v>
      </c>
      <c r="B52" s="49" t="s">
        <v>14</v>
      </c>
      <c r="C52" s="420" t="s">
        <v>303</v>
      </c>
      <c r="D52" s="60"/>
      <c r="E52" s="60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 t="shared" ref="L52" si="3">G52/18</f>
        <v>0</v>
      </c>
      <c r="M52" s="10" t="s">
        <v>29</v>
      </c>
      <c r="N52" s="9">
        <f>G52/F52*100</f>
        <v>0</v>
      </c>
      <c r="O52" s="51" t="s">
        <v>77</v>
      </c>
      <c r="P52" s="12" t="s">
        <v>62</v>
      </c>
      <c r="AN52" s="51"/>
      <c r="AO52" s="51"/>
      <c r="AP52" s="51"/>
    </row>
    <row r="53" spans="1:42" ht="15.75" thickBot="1">
      <c r="A53" s="49" t="s">
        <v>16</v>
      </c>
      <c r="B53" s="49" t="s">
        <v>14</v>
      </c>
      <c r="C53" s="487" t="s">
        <v>34</v>
      </c>
      <c r="D53" s="70">
        <v>5</v>
      </c>
      <c r="E53" s="68"/>
      <c r="F53" s="24"/>
      <c r="G53" s="24"/>
      <c r="H53" s="24"/>
      <c r="I53" s="24"/>
      <c r="J53" s="24"/>
      <c r="K53" s="24"/>
      <c r="L53" s="23"/>
      <c r="M53" s="24"/>
      <c r="N53" s="23"/>
      <c r="R53" s="12">
        <v>6</v>
      </c>
      <c r="AN53" s="51"/>
      <c r="AO53" s="51"/>
      <c r="AP53" s="51"/>
    </row>
    <row r="54" spans="1:42" ht="15.75" thickBot="1">
      <c r="A54" s="33"/>
      <c r="B54" s="34"/>
      <c r="C54" s="13"/>
      <c r="D54" s="14">
        <f>SUM(D38:D53)</f>
        <v>32</v>
      </c>
      <c r="E54" s="15">
        <f>SUM(E38:E53)</f>
        <v>31</v>
      </c>
      <c r="F54" s="35"/>
      <c r="G54" s="35"/>
      <c r="H54" s="35"/>
      <c r="I54" s="35"/>
      <c r="J54" s="35"/>
      <c r="K54" s="35"/>
      <c r="L54" s="35"/>
      <c r="M54" s="35"/>
      <c r="N54" s="27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</row>
    <row r="55" spans="1:42">
      <c r="C55" s="2"/>
      <c r="D55" s="2"/>
      <c r="E55" s="4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</row>
    <row r="56" spans="1:42"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O56" s="12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</row>
    <row r="57" spans="1:42">
      <c r="C57" s="1" t="s">
        <v>50</v>
      </c>
      <c r="D57" s="51"/>
      <c r="O57" s="12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</row>
    <row r="58" spans="1:42">
      <c r="C58" s="1828" t="s">
        <v>0</v>
      </c>
      <c r="D58" s="1831" t="s">
        <v>73</v>
      </c>
      <c r="E58" s="1429" t="s">
        <v>1</v>
      </c>
      <c r="F58" s="1433" t="s">
        <v>2</v>
      </c>
      <c r="G58" s="1433"/>
      <c r="H58" s="1433"/>
      <c r="I58" s="1433"/>
      <c r="J58" s="1433"/>
      <c r="K58" s="1430"/>
      <c r="L58" s="1429" t="s">
        <v>3</v>
      </c>
      <c r="M58" s="1429" t="s">
        <v>4</v>
      </c>
      <c r="N58" s="1429" t="s">
        <v>5</v>
      </c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</row>
    <row r="59" spans="1:42">
      <c r="C59" s="1829"/>
      <c r="D59" s="1832"/>
      <c r="E59" s="1429"/>
      <c r="F59" s="1429" t="s">
        <v>6</v>
      </c>
      <c r="G59" s="1431" t="s">
        <v>7</v>
      </c>
      <c r="H59" s="1431"/>
      <c r="I59" s="1431"/>
      <c r="J59" s="1431"/>
      <c r="K59" s="1429" t="s">
        <v>25</v>
      </c>
      <c r="L59" s="1429"/>
      <c r="M59" s="1429"/>
      <c r="N59" s="1429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</row>
    <row r="60" spans="1:42">
      <c r="C60" s="1829"/>
      <c r="D60" s="1832"/>
      <c r="E60" s="1429"/>
      <c r="F60" s="1430"/>
      <c r="G60" s="1429" t="s">
        <v>9</v>
      </c>
      <c r="H60" s="1433" t="s">
        <v>10</v>
      </c>
      <c r="I60" s="1430"/>
      <c r="J60" s="1430"/>
      <c r="K60" s="1430"/>
      <c r="L60" s="1429"/>
      <c r="M60" s="1429"/>
      <c r="N60" s="1429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</row>
    <row r="61" spans="1:42">
      <c r="C61" s="1829"/>
      <c r="D61" s="1832"/>
      <c r="E61" s="1429"/>
      <c r="F61" s="1430"/>
      <c r="G61" s="1432"/>
      <c r="H61" s="1435" t="s">
        <v>26</v>
      </c>
      <c r="I61" s="1435" t="s">
        <v>27</v>
      </c>
      <c r="J61" s="1435" t="s">
        <v>28</v>
      </c>
      <c r="K61" s="1430"/>
      <c r="L61" s="1429"/>
      <c r="M61" s="1429"/>
      <c r="N61" s="1429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</row>
    <row r="62" spans="1:42">
      <c r="C62" s="1829"/>
      <c r="D62" s="1832"/>
      <c r="E62" s="1429"/>
      <c r="F62" s="1430"/>
      <c r="G62" s="1432"/>
      <c r="H62" s="1435"/>
      <c r="I62" s="1435"/>
      <c r="J62" s="1435"/>
      <c r="K62" s="1430"/>
      <c r="L62" s="1429"/>
      <c r="M62" s="1429"/>
      <c r="N62" s="1429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</row>
    <row r="63" spans="1:42">
      <c r="C63" s="1829"/>
      <c r="D63" s="1832"/>
      <c r="E63" s="1429"/>
      <c r="F63" s="1430"/>
      <c r="G63" s="1432"/>
      <c r="H63" s="1435"/>
      <c r="I63" s="1435"/>
      <c r="J63" s="1435"/>
      <c r="K63" s="1430"/>
      <c r="L63" s="1429"/>
      <c r="M63" s="1429"/>
      <c r="N63" s="1429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</row>
    <row r="64" spans="1:42" ht="15" customHeight="1">
      <c r="C64" s="1830"/>
      <c r="D64" s="1833"/>
      <c r="E64" s="1429"/>
      <c r="F64" s="1430"/>
      <c r="G64" s="1432"/>
      <c r="H64" s="1435"/>
      <c r="I64" s="1435"/>
      <c r="J64" s="1435"/>
      <c r="K64" s="1430"/>
      <c r="L64" s="1429"/>
      <c r="M64" s="1429"/>
      <c r="N64" s="1429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</row>
    <row r="65" spans="1:42">
      <c r="A65" s="49" t="s">
        <v>13</v>
      </c>
      <c r="B65" s="49" t="s">
        <v>14</v>
      </c>
      <c r="C65" s="8" t="s">
        <v>305</v>
      </c>
      <c r="D65" s="62">
        <v>4.5</v>
      </c>
      <c r="E65" s="62"/>
      <c r="F65" s="10"/>
      <c r="G65" s="10"/>
      <c r="H65" s="10"/>
      <c r="I65" s="10"/>
      <c r="J65" s="10"/>
      <c r="K65" s="10"/>
      <c r="L65" s="9"/>
      <c r="M65" s="10"/>
      <c r="N65" s="9"/>
      <c r="AM65" s="51"/>
      <c r="AN65" s="51"/>
      <c r="AO65" s="51"/>
      <c r="AP65" s="51"/>
    </row>
    <row r="66" spans="1:42" ht="26.25">
      <c r="A66" s="49" t="s">
        <v>16</v>
      </c>
      <c r="B66" s="49" t="s">
        <v>31</v>
      </c>
      <c r="C66" s="488" t="s">
        <v>95</v>
      </c>
      <c r="D66" s="58">
        <v>4</v>
      </c>
      <c r="E66" s="60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51" t="s">
        <v>97</v>
      </c>
      <c r="Q66" s="12" t="s">
        <v>54</v>
      </c>
      <c r="V66" s="71"/>
      <c r="W66" s="71"/>
      <c r="X66" s="71"/>
      <c r="Y66" s="71" t="s">
        <v>296</v>
      </c>
      <c r="Z66" s="71" t="s">
        <v>297</v>
      </c>
      <c r="AN66" s="51"/>
      <c r="AO66" s="51"/>
      <c r="AP66" s="51"/>
    </row>
    <row r="67" spans="1:42" s="6" customFormat="1" ht="30.75" customHeight="1">
      <c r="A67" s="49" t="s">
        <v>13</v>
      </c>
      <c r="B67" s="49" t="s">
        <v>31</v>
      </c>
      <c r="C67" s="479" t="s">
        <v>306</v>
      </c>
      <c r="D67" s="59">
        <v>1.5</v>
      </c>
      <c r="E67" s="61">
        <v>4</v>
      </c>
      <c r="F67" s="10">
        <f>E67*30</f>
        <v>120</v>
      </c>
      <c r="G67" s="10">
        <f t="shared" ref="G67:G71" si="4">H67+I67+J67</f>
        <v>22</v>
      </c>
      <c r="H67" s="10">
        <v>15</v>
      </c>
      <c r="I67" s="10"/>
      <c r="J67" s="10">
        <v>7</v>
      </c>
      <c r="K67" s="10">
        <f t="shared" ref="K67:K75" si="5">F67-G67</f>
        <v>98</v>
      </c>
      <c r="L67" s="9">
        <f t="shared" ref="L67:L71" si="6">G67/15</f>
        <v>1.4666666666666666</v>
      </c>
      <c r="M67" s="10" t="s">
        <v>29</v>
      </c>
      <c r="N67" s="9">
        <f t="shared" ref="N67:N71" si="7">G67/F67*100</f>
        <v>18.333333333333332</v>
      </c>
      <c r="O67" s="51" t="s">
        <v>77</v>
      </c>
      <c r="P67" s="12"/>
      <c r="Q67" s="7"/>
      <c r="R67" s="7"/>
      <c r="S67" s="7"/>
      <c r="T67" s="7"/>
      <c r="U67" s="7"/>
      <c r="V67" s="10"/>
      <c r="W67" s="10"/>
      <c r="X67" s="50" t="s">
        <v>46</v>
      </c>
      <c r="Y67" s="428"/>
      <c r="Z67" s="428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1:42" s="6" customFormat="1" ht="26.25">
      <c r="A68" s="49" t="s">
        <v>13</v>
      </c>
      <c r="B68" s="49" t="s">
        <v>31</v>
      </c>
      <c r="C68" s="482" t="s">
        <v>307</v>
      </c>
      <c r="D68" s="66">
        <v>1</v>
      </c>
      <c r="E68" s="61">
        <v>4</v>
      </c>
      <c r="F68" s="10">
        <f t="shared" ref="F68:F75" si="8">E68*30</f>
        <v>120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98</v>
      </c>
      <c r="L68" s="9">
        <f t="shared" si="6"/>
        <v>1.4666666666666666</v>
      </c>
      <c r="M68" s="10" t="s">
        <v>29</v>
      </c>
      <c r="N68" s="9">
        <f t="shared" si="7"/>
        <v>18.333333333333332</v>
      </c>
      <c r="O68" s="51" t="s">
        <v>77</v>
      </c>
      <c r="P68" s="12"/>
      <c r="Q68" s="7"/>
      <c r="R68" s="7"/>
      <c r="S68" s="7"/>
      <c r="T68" s="7"/>
      <c r="U68" s="7"/>
      <c r="V68" s="10" t="s">
        <v>16</v>
      </c>
      <c r="W68" s="10" t="s">
        <v>14</v>
      </c>
      <c r="X68" s="50" t="s">
        <v>40</v>
      </c>
      <c r="Y68" s="474">
        <f>SUMIFS(E$65:E$76,A$65:A$76,$A$112,B$65:B$76,$B$112)</f>
        <v>0</v>
      </c>
      <c r="Z68" s="475">
        <f>SUMIFS(D$65:D$76,A$65:A$76,$A$112,B$65:B$76,$B$112)</f>
        <v>0</v>
      </c>
      <c r="AA68" s="7"/>
      <c r="AB68" s="7"/>
    </row>
    <row r="69" spans="1:42" s="6" customFormat="1">
      <c r="A69" s="49" t="s">
        <v>13</v>
      </c>
      <c r="B69" s="49" t="s">
        <v>14</v>
      </c>
      <c r="C69" s="479" t="s">
        <v>233</v>
      </c>
      <c r="D69" s="66">
        <v>1</v>
      </c>
      <c r="E69" s="61">
        <v>4</v>
      </c>
      <c r="F69" s="10">
        <f t="shared" si="8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51" t="s">
        <v>77</v>
      </c>
      <c r="P69" s="12"/>
      <c r="Q69" s="7"/>
      <c r="R69" s="7"/>
      <c r="S69" s="7"/>
      <c r="T69" s="7"/>
      <c r="U69" s="7"/>
      <c r="V69" s="10" t="s">
        <v>16</v>
      </c>
      <c r="W69" s="10" t="s">
        <v>31</v>
      </c>
      <c r="X69" s="50" t="s">
        <v>41</v>
      </c>
      <c r="Y69" s="474">
        <f>SUMIFS(E$65:E$76,A$65:A$76,$A$113,B$65:B$76,$B$113)</f>
        <v>2</v>
      </c>
      <c r="Z69" s="474">
        <f>SUMIFS(D$65:D$76,A$65:A$76,$A$113,B$65:B$76,$B$113)</f>
        <v>4</v>
      </c>
      <c r="AA69" s="7"/>
      <c r="AB69" s="7"/>
    </row>
    <row r="70" spans="1:42" s="6" customFormat="1">
      <c r="A70" s="49" t="s">
        <v>13</v>
      </c>
      <c r="B70" s="49" t="s">
        <v>14</v>
      </c>
      <c r="C70" s="479" t="s">
        <v>308</v>
      </c>
      <c r="D70" s="66">
        <v>1</v>
      </c>
      <c r="E70" s="61">
        <v>4</v>
      </c>
      <c r="F70" s="10">
        <f t="shared" si="8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18</v>
      </c>
      <c r="N70" s="9">
        <f t="shared" si="7"/>
        <v>37.5</v>
      </c>
      <c r="O70" s="51" t="s">
        <v>77</v>
      </c>
      <c r="P70" s="12"/>
      <c r="Q70" s="7"/>
      <c r="R70" s="7"/>
      <c r="S70" s="7"/>
      <c r="T70" s="7"/>
      <c r="U70" s="7"/>
      <c r="V70" s="10"/>
      <c r="W70" s="10"/>
      <c r="X70" s="50" t="s">
        <v>47</v>
      </c>
      <c r="Y70" s="474"/>
      <c r="Z70" s="475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1:42" s="6" customFormat="1">
      <c r="A71" s="49" t="s">
        <v>13</v>
      </c>
      <c r="B71" s="49" t="s">
        <v>14</v>
      </c>
      <c r="C71" s="483" t="s">
        <v>82</v>
      </c>
      <c r="D71" s="66">
        <v>2</v>
      </c>
      <c r="E71" s="61">
        <v>3</v>
      </c>
      <c r="F71" s="10">
        <f t="shared" si="8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51" t="s">
        <v>77</v>
      </c>
      <c r="P71" s="12"/>
      <c r="Q71" s="7"/>
      <c r="R71" s="7"/>
      <c r="S71" s="7"/>
      <c r="T71" s="7"/>
      <c r="U71" s="7"/>
      <c r="V71" s="10" t="s">
        <v>13</v>
      </c>
      <c r="W71" s="10" t="s">
        <v>14</v>
      </c>
      <c r="X71" s="50" t="s">
        <v>40</v>
      </c>
      <c r="Y71" s="474">
        <f>SUMIFS(E$65:E$76,A$65:A$76,$A$115,B$65:B$76,$B$115)</f>
        <v>12</v>
      </c>
      <c r="Z71" s="475">
        <f>SUMIFS(D$65:D$76,A$65:A$76,$A$115,B$65:B$76,$B$115)</f>
        <v>12.5</v>
      </c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42" s="6" customFormat="1">
      <c r="A72" s="49"/>
      <c r="B72" s="49"/>
      <c r="C72" s="50"/>
      <c r="D72" s="66"/>
      <c r="E72" s="61"/>
      <c r="F72" s="10"/>
      <c r="G72" s="10"/>
      <c r="H72" s="10"/>
      <c r="I72" s="10"/>
      <c r="J72" s="10"/>
      <c r="K72" s="10"/>
      <c r="L72" s="9"/>
      <c r="M72" s="10"/>
      <c r="N72" s="9"/>
      <c r="O72" s="51"/>
      <c r="P72" s="12"/>
      <c r="Q72" s="7"/>
      <c r="R72" s="7"/>
      <c r="S72" s="7"/>
      <c r="T72" s="7"/>
      <c r="U72" s="7"/>
      <c r="V72" s="10" t="s">
        <v>13</v>
      </c>
      <c r="W72" s="10" t="s">
        <v>31</v>
      </c>
      <c r="X72" s="50" t="s">
        <v>41</v>
      </c>
      <c r="Y72" s="474">
        <f>SUMIFS(E$65:E$76,A$65:A$76,$A$116,B$65:B$76,$B$116)</f>
        <v>16</v>
      </c>
      <c r="Z72" s="475">
        <f>SUMIFS(D$65:D$76,A$65:A$76,$A$116,B$65:B$76,$B$116)</f>
        <v>4.5</v>
      </c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42" s="6" customFormat="1">
      <c r="A73" s="49" t="s">
        <v>13</v>
      </c>
      <c r="B73" s="49" t="s">
        <v>31</v>
      </c>
      <c r="C73" s="479" t="s">
        <v>310</v>
      </c>
      <c r="D73" s="66">
        <v>1</v>
      </c>
      <c r="E73" s="61">
        <v>4</v>
      </c>
      <c r="F73" s="10">
        <f t="shared" ref="F73" si="9">E73*30</f>
        <v>120</v>
      </c>
      <c r="G73" s="10">
        <f t="shared" ref="G73" si="10">H73+I73+J73</f>
        <v>30</v>
      </c>
      <c r="H73" s="10">
        <v>15</v>
      </c>
      <c r="I73" s="10"/>
      <c r="J73" s="10">
        <v>15</v>
      </c>
      <c r="K73" s="10">
        <f t="shared" ref="K73" si="11">F73-G73</f>
        <v>90</v>
      </c>
      <c r="L73" s="9">
        <f t="shared" ref="L73" si="12">G73/15</f>
        <v>2</v>
      </c>
      <c r="M73" s="10" t="s">
        <v>29</v>
      </c>
      <c r="N73" s="9">
        <f t="shared" ref="N73" si="13">G73/F73*100</f>
        <v>25</v>
      </c>
      <c r="O73" s="51" t="s">
        <v>77</v>
      </c>
      <c r="P73" s="12"/>
      <c r="Q73" s="7"/>
      <c r="R73" s="7"/>
      <c r="S73" s="7"/>
      <c r="T73" s="7"/>
      <c r="U73" s="7"/>
      <c r="V73" s="71"/>
      <c r="W73" s="71"/>
      <c r="X73" s="71"/>
      <c r="Y73" s="474">
        <f>SUM(Y68:Y72)</f>
        <v>30</v>
      </c>
      <c r="Z73" s="474">
        <f>SUM(Z68:Z72)</f>
        <v>21</v>
      </c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42" s="6" customFormat="1" ht="32.25" customHeight="1">
      <c r="A74" s="49" t="s">
        <v>13</v>
      </c>
      <c r="B74" s="49" t="s">
        <v>14</v>
      </c>
      <c r="C74" s="479" t="s">
        <v>309</v>
      </c>
      <c r="D74" s="66"/>
      <c r="E74" s="61">
        <v>1</v>
      </c>
      <c r="F74" s="10">
        <f t="shared" si="8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51" t="s">
        <v>77</v>
      </c>
      <c r="P74" s="12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42" s="6" customFormat="1" ht="36" customHeight="1">
      <c r="A75" s="49" t="s">
        <v>13</v>
      </c>
      <c r="B75" s="49" t="s">
        <v>31</v>
      </c>
      <c r="C75" s="482" t="s">
        <v>311</v>
      </c>
      <c r="D75" s="66">
        <v>1</v>
      </c>
      <c r="E75" s="61">
        <v>4</v>
      </c>
      <c r="F75" s="10">
        <f t="shared" si="8"/>
        <v>120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98</v>
      </c>
      <c r="L75" s="9">
        <f t="shared" ref="L75" si="14">G75/15</f>
        <v>1.4666666666666666</v>
      </c>
      <c r="M75" s="10" t="s">
        <v>29</v>
      </c>
      <c r="N75" s="9">
        <f>G75/F75*100</f>
        <v>18.333333333333332</v>
      </c>
      <c r="O75" s="51"/>
      <c r="P75" s="12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42" s="6" customFormat="1">
      <c r="A76" s="49" t="s">
        <v>13</v>
      </c>
      <c r="B76" s="49" t="s">
        <v>14</v>
      </c>
      <c r="C76" s="483" t="s">
        <v>59</v>
      </c>
      <c r="D76" s="59">
        <v>4</v>
      </c>
      <c r="E76" s="60"/>
      <c r="F76" s="10"/>
      <c r="G76" s="10"/>
      <c r="H76" s="10"/>
      <c r="I76" s="10"/>
      <c r="J76" s="10"/>
      <c r="K76" s="10"/>
      <c r="L76" s="9"/>
      <c r="M76" s="10"/>
      <c r="N76" s="9"/>
      <c r="O76" s="51"/>
      <c r="P76" s="36"/>
      <c r="Q76" s="7">
        <v>3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1:42">
      <c r="C77" s="50"/>
      <c r="D77" s="22"/>
      <c r="E77" s="29"/>
      <c r="F77" s="10"/>
      <c r="G77" s="10"/>
      <c r="H77" s="10"/>
      <c r="I77" s="10"/>
      <c r="J77" s="10"/>
      <c r="K77" s="10"/>
      <c r="L77" s="9"/>
      <c r="M77" s="10"/>
      <c r="N77" s="9"/>
      <c r="AN77" s="51"/>
      <c r="AO77" s="51"/>
      <c r="AP77" s="51"/>
    </row>
    <row r="78" spans="1:42" ht="15.75" thickBot="1">
      <c r="C78" s="18"/>
      <c r="D78" s="18"/>
      <c r="E78" s="23"/>
      <c r="F78" s="24"/>
      <c r="G78" s="24"/>
      <c r="H78" s="24"/>
      <c r="I78" s="24"/>
      <c r="J78" s="24"/>
      <c r="K78" s="24"/>
      <c r="L78" s="23"/>
      <c r="M78" s="24"/>
      <c r="N78" s="23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</row>
    <row r="79" spans="1:42" ht="15.75" thickBot="1">
      <c r="A79" s="25"/>
      <c r="B79" s="26"/>
      <c r="C79" s="16"/>
      <c r="D79" s="21">
        <f>SUM(D65:D78)</f>
        <v>21</v>
      </c>
      <c r="E79" s="55">
        <f>SUM(E65:E78)</f>
        <v>30</v>
      </c>
      <c r="F79" s="35"/>
      <c r="G79" s="35"/>
      <c r="H79" s="35"/>
      <c r="I79" s="35"/>
      <c r="J79" s="35"/>
      <c r="K79" s="35"/>
      <c r="L79" s="35"/>
      <c r="M79" s="35"/>
      <c r="N79" s="27"/>
      <c r="O79" s="12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</row>
    <row r="80" spans="1:42">
      <c r="C80" s="2"/>
      <c r="D80" s="3"/>
      <c r="O80" s="12"/>
      <c r="R80" s="12">
        <v>80</v>
      </c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</row>
    <row r="81" spans="1:42">
      <c r="C81" s="1" t="s">
        <v>71</v>
      </c>
      <c r="D81" s="51"/>
      <c r="O81" s="12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</row>
    <row r="82" spans="1:42">
      <c r="C82" s="1828" t="s">
        <v>0</v>
      </c>
      <c r="D82" s="1831" t="s">
        <v>73</v>
      </c>
      <c r="E82" s="1429" t="s">
        <v>1</v>
      </c>
      <c r="F82" s="1433" t="s">
        <v>2</v>
      </c>
      <c r="G82" s="1433"/>
      <c r="H82" s="1433"/>
      <c r="I82" s="1433"/>
      <c r="J82" s="1433"/>
      <c r="K82" s="1430"/>
      <c r="L82" s="1429" t="s">
        <v>3</v>
      </c>
      <c r="M82" s="1429" t="s">
        <v>4</v>
      </c>
      <c r="N82" s="1429" t="s">
        <v>5</v>
      </c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</row>
    <row r="83" spans="1:42">
      <c r="C83" s="1829"/>
      <c r="D83" s="1832"/>
      <c r="E83" s="1429"/>
      <c r="F83" s="1429" t="s">
        <v>6</v>
      </c>
      <c r="G83" s="1431" t="s">
        <v>7</v>
      </c>
      <c r="H83" s="1431"/>
      <c r="I83" s="1431"/>
      <c r="J83" s="1431"/>
      <c r="K83" s="1429" t="s">
        <v>25</v>
      </c>
      <c r="L83" s="1429"/>
      <c r="M83" s="1429"/>
      <c r="N83" s="1429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</row>
    <row r="84" spans="1:42">
      <c r="C84" s="1829"/>
      <c r="D84" s="1832"/>
      <c r="E84" s="1429"/>
      <c r="F84" s="1430"/>
      <c r="G84" s="1429" t="s">
        <v>9</v>
      </c>
      <c r="H84" s="1433" t="s">
        <v>10</v>
      </c>
      <c r="I84" s="1430"/>
      <c r="J84" s="1430"/>
      <c r="K84" s="1430"/>
      <c r="L84" s="1429"/>
      <c r="M84" s="1429"/>
      <c r="N84" s="1429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</row>
    <row r="85" spans="1:42">
      <c r="C85" s="1829"/>
      <c r="D85" s="1832"/>
      <c r="E85" s="1429"/>
      <c r="F85" s="1430"/>
      <c r="G85" s="1432"/>
      <c r="H85" s="1435" t="s">
        <v>26</v>
      </c>
      <c r="I85" s="1435" t="s">
        <v>27</v>
      </c>
      <c r="J85" s="1435" t="s">
        <v>28</v>
      </c>
      <c r="K85" s="1430"/>
      <c r="L85" s="1429"/>
      <c r="M85" s="1429"/>
      <c r="N85" s="1429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</row>
    <row r="86" spans="1:42">
      <c r="C86" s="1829"/>
      <c r="D86" s="1832"/>
      <c r="E86" s="1429"/>
      <c r="F86" s="1430"/>
      <c r="G86" s="1432"/>
      <c r="H86" s="1435"/>
      <c r="I86" s="1435"/>
      <c r="J86" s="1435"/>
      <c r="K86" s="1430"/>
      <c r="L86" s="1429"/>
      <c r="M86" s="1429"/>
      <c r="N86" s="1429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</row>
    <row r="87" spans="1:42">
      <c r="C87" s="1829"/>
      <c r="D87" s="1832"/>
      <c r="E87" s="1429"/>
      <c r="F87" s="1430"/>
      <c r="G87" s="1432"/>
      <c r="H87" s="1435"/>
      <c r="I87" s="1435"/>
      <c r="J87" s="1435"/>
      <c r="K87" s="1430"/>
      <c r="L87" s="1429"/>
      <c r="M87" s="1429"/>
      <c r="N87" s="1429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</row>
    <row r="88" spans="1:42" ht="15" customHeight="1">
      <c r="C88" s="1830"/>
      <c r="D88" s="1833"/>
      <c r="E88" s="1429"/>
      <c r="F88" s="1430"/>
      <c r="G88" s="1432"/>
      <c r="H88" s="1435"/>
      <c r="I88" s="1435"/>
      <c r="J88" s="1435"/>
      <c r="K88" s="1430"/>
      <c r="L88" s="1429"/>
      <c r="M88" s="1429"/>
      <c r="N88" s="1429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</row>
    <row r="89" spans="1:42">
      <c r="A89" s="49" t="s">
        <v>16</v>
      </c>
      <c r="B89" s="49" t="s">
        <v>14</v>
      </c>
      <c r="C89" s="483" t="s">
        <v>15</v>
      </c>
      <c r="D89" s="57">
        <v>10</v>
      </c>
      <c r="E89" s="60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51" t="s">
        <v>72</v>
      </c>
      <c r="P89" s="12" t="s">
        <v>64</v>
      </c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</row>
    <row r="90" spans="1:42">
      <c r="A90" s="49" t="s">
        <v>16</v>
      </c>
      <c r="B90" s="49" t="s">
        <v>14</v>
      </c>
      <c r="C90" s="483" t="s">
        <v>38</v>
      </c>
      <c r="D90" s="57">
        <v>2</v>
      </c>
      <c r="E90" s="62">
        <v>1</v>
      </c>
      <c r="F90" s="10">
        <f>E90*30</f>
        <v>30</v>
      </c>
      <c r="G90" s="10">
        <f>H90+I90+J90</f>
        <v>18</v>
      </c>
      <c r="H90" s="10">
        <v>9</v>
      </c>
      <c r="I90" s="10"/>
      <c r="J90" s="10">
        <v>9</v>
      </c>
      <c r="K90" s="10">
        <f>F90-G90</f>
        <v>12</v>
      </c>
      <c r="L90" s="9">
        <f t="shared" ref="L90:L99" si="15">G90/13</f>
        <v>1.3846153846153846</v>
      </c>
      <c r="M90" s="10" t="s">
        <v>16</v>
      </c>
      <c r="N90" s="9">
        <f>G90/F90*100</f>
        <v>60</v>
      </c>
      <c r="O90" s="51" t="s">
        <v>70</v>
      </c>
      <c r="P90" s="12" t="s">
        <v>64</v>
      </c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</row>
    <row r="91" spans="1:42" hidden="1">
      <c r="C91" s="37"/>
      <c r="D91" s="50"/>
      <c r="E91" s="29"/>
      <c r="F91" s="10"/>
      <c r="G91" s="10"/>
      <c r="H91" s="10"/>
      <c r="I91" s="10"/>
      <c r="J91" s="10"/>
      <c r="K91" s="10"/>
      <c r="L91" s="9">
        <f t="shared" si="15"/>
        <v>0</v>
      </c>
      <c r="M91" s="10"/>
      <c r="N91" s="9"/>
      <c r="O91" s="51" t="s">
        <v>77</v>
      </c>
      <c r="P91" s="12" t="s">
        <v>64</v>
      </c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</row>
    <row r="92" spans="1:42" ht="39">
      <c r="A92" s="49" t="s">
        <v>13</v>
      </c>
      <c r="B92" s="49" t="s">
        <v>31</v>
      </c>
      <c r="C92" s="483" t="s">
        <v>84</v>
      </c>
      <c r="D92" s="57">
        <v>1</v>
      </c>
      <c r="E92" s="6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5"/>
        <v>3</v>
      </c>
      <c r="M92" s="10" t="s">
        <v>29</v>
      </c>
      <c r="N92" s="9">
        <f>G92/F92*100</f>
        <v>32.5</v>
      </c>
      <c r="O92" s="51" t="s">
        <v>77</v>
      </c>
      <c r="P92" s="12" t="s">
        <v>64</v>
      </c>
      <c r="V92" s="71"/>
      <c r="W92" s="71"/>
      <c r="X92" s="71"/>
      <c r="Y92" s="71" t="s">
        <v>296</v>
      </c>
      <c r="Z92" s="71" t="s">
        <v>297</v>
      </c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</row>
    <row r="93" spans="1:42">
      <c r="A93" s="49" t="s">
        <v>13</v>
      </c>
      <c r="B93" s="49" t="s">
        <v>14</v>
      </c>
      <c r="C93" s="483" t="s">
        <v>83</v>
      </c>
      <c r="D93" s="57"/>
      <c r="E93" s="6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5"/>
        <v>0</v>
      </c>
      <c r="M93" s="10" t="s">
        <v>29</v>
      </c>
      <c r="N93" s="9">
        <f>G93/F93*100</f>
        <v>0</v>
      </c>
      <c r="O93" s="51" t="s">
        <v>77</v>
      </c>
      <c r="P93" s="12" t="s">
        <v>64</v>
      </c>
      <c r="R93" s="12">
        <v>7</v>
      </c>
      <c r="V93" s="10"/>
      <c r="W93" s="10"/>
      <c r="X93" s="50" t="s">
        <v>46</v>
      </c>
      <c r="Y93" s="428"/>
      <c r="Z93" s="428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</row>
    <row r="94" spans="1:42" ht="39">
      <c r="A94" s="49" t="s">
        <v>13</v>
      </c>
      <c r="B94" s="49" t="s">
        <v>31</v>
      </c>
      <c r="C94" s="483" t="s">
        <v>92</v>
      </c>
      <c r="D94" s="57">
        <v>1</v>
      </c>
      <c r="E94" s="60">
        <v>3</v>
      </c>
      <c r="F94" s="10">
        <f t="shared" ref="F94:F99" si="16">E94*30</f>
        <v>90</v>
      </c>
      <c r="G94" s="10">
        <f t="shared" ref="G94:G99" si="17">H94+I94+J94</f>
        <v>52</v>
      </c>
      <c r="H94" s="10">
        <v>26</v>
      </c>
      <c r="I94" s="10"/>
      <c r="J94" s="10">
        <v>26</v>
      </c>
      <c r="K94" s="10">
        <f t="shared" ref="K94:K99" si="18">F94-G94</f>
        <v>38</v>
      </c>
      <c r="L94" s="9">
        <f t="shared" si="15"/>
        <v>4</v>
      </c>
      <c r="M94" s="10" t="s">
        <v>29</v>
      </c>
      <c r="N94" s="9">
        <f t="shared" ref="N94:N99" si="19">G94/F94*100</f>
        <v>57.777777777777771</v>
      </c>
      <c r="O94" s="51" t="s">
        <v>77</v>
      </c>
      <c r="P94" s="12" t="s">
        <v>65</v>
      </c>
      <c r="V94" s="10" t="s">
        <v>16</v>
      </c>
      <c r="W94" s="10" t="s">
        <v>14</v>
      </c>
      <c r="X94" s="50" t="s">
        <v>40</v>
      </c>
      <c r="Y94" s="474">
        <f>SUMIFS(E$89:E$99,A$89:A$99,$A$112,B$89:B$99,$B$112)</f>
        <v>4</v>
      </c>
      <c r="Z94" s="475">
        <f>SUMIFS(D$89:D$99,A$89:A$99,$A$112,B$89:B$99,$B$112)</f>
        <v>12</v>
      </c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</row>
    <row r="95" spans="1:42" ht="39">
      <c r="A95" s="49" t="s">
        <v>13</v>
      </c>
      <c r="B95" s="49" t="s">
        <v>31</v>
      </c>
      <c r="C95" s="483" t="s">
        <v>85</v>
      </c>
      <c r="D95" s="69">
        <v>2</v>
      </c>
      <c r="E95" s="60">
        <v>2</v>
      </c>
      <c r="F95" s="10">
        <f t="shared" si="16"/>
        <v>60</v>
      </c>
      <c r="G95" s="10">
        <f t="shared" si="17"/>
        <v>13</v>
      </c>
      <c r="H95" s="10"/>
      <c r="I95" s="10"/>
      <c r="J95" s="10">
        <v>13</v>
      </c>
      <c r="K95" s="10">
        <f t="shared" si="18"/>
        <v>47</v>
      </c>
      <c r="L95" s="9">
        <f t="shared" si="15"/>
        <v>1</v>
      </c>
      <c r="M95" s="10" t="s">
        <v>16</v>
      </c>
      <c r="N95" s="9">
        <f t="shared" si="19"/>
        <v>21.666666666666668</v>
      </c>
      <c r="O95" s="51" t="s">
        <v>77</v>
      </c>
      <c r="P95" s="38" t="s">
        <v>65</v>
      </c>
      <c r="Q95" s="38"/>
      <c r="R95" s="38"/>
      <c r="S95" s="38"/>
      <c r="T95" s="38"/>
      <c r="U95" s="38"/>
      <c r="V95" s="10" t="s">
        <v>16</v>
      </c>
      <c r="W95" s="10" t="s">
        <v>31</v>
      </c>
      <c r="X95" s="50" t="s">
        <v>41</v>
      </c>
      <c r="Y95" s="474">
        <f>SUMIFS(E$89:E$99,A$89:A$99,$A$113,B$89:B$99,$B$113)</f>
        <v>0</v>
      </c>
      <c r="Z95" s="474">
        <f>SUMIFS(D$89:D$99,A$89:A$99,$A$113,B$89:B$99,$B$113)</f>
        <v>0</v>
      </c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51"/>
      <c r="AO95" s="51"/>
      <c r="AP95" s="51"/>
    </row>
    <row r="96" spans="1:42" ht="26.25">
      <c r="A96" s="49" t="s">
        <v>13</v>
      </c>
      <c r="B96" s="49" t="s">
        <v>31</v>
      </c>
      <c r="C96" s="50" t="s">
        <v>312</v>
      </c>
      <c r="D96" s="57">
        <v>1</v>
      </c>
      <c r="E96" s="60">
        <v>4</v>
      </c>
      <c r="F96" s="10">
        <f t="shared" si="16"/>
        <v>120</v>
      </c>
      <c r="G96" s="10">
        <f t="shared" si="17"/>
        <v>52</v>
      </c>
      <c r="H96" s="10">
        <v>26</v>
      </c>
      <c r="I96" s="10"/>
      <c r="J96" s="10">
        <v>26</v>
      </c>
      <c r="K96" s="10">
        <f t="shared" si="18"/>
        <v>68</v>
      </c>
      <c r="L96" s="9">
        <f t="shared" si="15"/>
        <v>4</v>
      </c>
      <c r="M96" s="10" t="s">
        <v>29</v>
      </c>
      <c r="N96" s="9">
        <f t="shared" si="19"/>
        <v>43.333333333333336</v>
      </c>
      <c r="O96" s="51" t="s">
        <v>77</v>
      </c>
      <c r="P96" s="12" t="s">
        <v>65</v>
      </c>
      <c r="V96" s="10"/>
      <c r="W96" s="10"/>
      <c r="X96" s="50" t="s">
        <v>47</v>
      </c>
      <c r="Y96" s="474"/>
      <c r="Z96" s="475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</row>
    <row r="97" spans="1:42">
      <c r="A97" s="49" t="s">
        <v>13</v>
      </c>
      <c r="B97" s="49" t="s">
        <v>14</v>
      </c>
      <c r="C97" s="39" t="s">
        <v>44</v>
      </c>
      <c r="D97" s="50"/>
      <c r="E97" s="67">
        <v>6</v>
      </c>
      <c r="F97" s="10">
        <f t="shared" si="16"/>
        <v>180</v>
      </c>
      <c r="G97" s="10">
        <f t="shared" si="17"/>
        <v>0</v>
      </c>
      <c r="H97" s="10"/>
      <c r="I97" s="10"/>
      <c r="J97" s="10"/>
      <c r="K97" s="10">
        <f t="shared" si="18"/>
        <v>180</v>
      </c>
      <c r="L97" s="9">
        <f t="shared" si="15"/>
        <v>0</v>
      </c>
      <c r="M97" s="10" t="s">
        <v>29</v>
      </c>
      <c r="N97" s="9">
        <f t="shared" si="19"/>
        <v>0</v>
      </c>
      <c r="O97" s="51" t="s">
        <v>77</v>
      </c>
      <c r="V97" s="10" t="s">
        <v>13</v>
      </c>
      <c r="W97" s="10" t="s">
        <v>14</v>
      </c>
      <c r="X97" s="50" t="s">
        <v>40</v>
      </c>
      <c r="Y97" s="474">
        <f>SUMIFS(E$89:E$99,A$89:A$99,$A$115,B$89:B$99,$B$115)</f>
        <v>13</v>
      </c>
      <c r="Z97" s="475">
        <f>SUMIFS(D$89:D$99,A$89:A$99,$A$115,B$89:B$99,$B$115)</f>
        <v>0</v>
      </c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</row>
    <row r="98" spans="1:42">
      <c r="A98" s="49" t="s">
        <v>13</v>
      </c>
      <c r="B98" s="49" t="s">
        <v>14</v>
      </c>
      <c r="C98" s="50" t="s">
        <v>42</v>
      </c>
      <c r="D98" s="50"/>
      <c r="E98" s="60">
        <v>3</v>
      </c>
      <c r="F98" s="10">
        <f t="shared" si="16"/>
        <v>90</v>
      </c>
      <c r="G98" s="10">
        <f t="shared" si="17"/>
        <v>0</v>
      </c>
      <c r="H98" s="10"/>
      <c r="I98" s="10"/>
      <c r="J98" s="10"/>
      <c r="K98" s="10">
        <f t="shared" si="18"/>
        <v>90</v>
      </c>
      <c r="L98" s="9">
        <f t="shared" si="15"/>
        <v>0</v>
      </c>
      <c r="M98" s="10"/>
      <c r="N98" s="9">
        <f t="shared" si="19"/>
        <v>0</v>
      </c>
      <c r="O98" s="51" t="s">
        <v>77</v>
      </c>
      <c r="V98" s="10" t="s">
        <v>13</v>
      </c>
      <c r="W98" s="10" t="s">
        <v>31</v>
      </c>
      <c r="X98" s="50" t="s">
        <v>41</v>
      </c>
      <c r="Y98" s="474">
        <f>SUMIFS(E$89:E$99,A$89:A$99,$A$116,B$89:B$99,$B$116)</f>
        <v>13</v>
      </c>
      <c r="Z98" s="475">
        <f>SUMIFS(D$89:D$99,A$89:A$99,$A$116,B$89:B$99,$B$116)</f>
        <v>5</v>
      </c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</row>
    <row r="99" spans="1:42" ht="15.75" thickBot="1">
      <c r="A99" s="49" t="s">
        <v>13</v>
      </c>
      <c r="B99" s="49" t="s">
        <v>14</v>
      </c>
      <c r="C99" s="50" t="s">
        <v>39</v>
      </c>
      <c r="D99" s="18"/>
      <c r="E99" s="68">
        <v>3</v>
      </c>
      <c r="F99" s="24">
        <f t="shared" si="16"/>
        <v>90</v>
      </c>
      <c r="G99" s="24">
        <f t="shared" si="17"/>
        <v>0</v>
      </c>
      <c r="H99" s="24"/>
      <c r="I99" s="24"/>
      <c r="J99" s="24"/>
      <c r="K99" s="24">
        <f t="shared" si="18"/>
        <v>90</v>
      </c>
      <c r="L99" s="23">
        <f t="shared" si="15"/>
        <v>0</v>
      </c>
      <c r="M99" s="24"/>
      <c r="N99" s="23">
        <f t="shared" si="19"/>
        <v>0</v>
      </c>
      <c r="O99" s="51" t="s">
        <v>77</v>
      </c>
      <c r="V99" s="71"/>
      <c r="W99" s="71"/>
      <c r="X99" s="71"/>
      <c r="Y99" s="474">
        <f>SUM(Y94:Y98)</f>
        <v>30</v>
      </c>
      <c r="Z99" s="474">
        <f>SUM(Z94:Z98)</f>
        <v>17</v>
      </c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</row>
    <row r="100" spans="1:42" ht="15.75" thickBot="1">
      <c r="A100" s="25"/>
      <c r="B100" s="26"/>
      <c r="C100" s="50" t="s">
        <v>22</v>
      </c>
      <c r="D100" s="56">
        <f>SUM(D89:D99)</f>
        <v>17</v>
      </c>
      <c r="E100" s="55">
        <f>SUM(E89:E99)</f>
        <v>30</v>
      </c>
      <c r="F100" s="35"/>
      <c r="G100" s="35"/>
      <c r="H100" s="35"/>
      <c r="I100" s="35"/>
      <c r="J100" s="35"/>
      <c r="K100" s="35"/>
      <c r="L100" s="35"/>
      <c r="M100" s="35"/>
      <c r="N100" s="27"/>
    </row>
    <row r="101" spans="1:42">
      <c r="C101" s="1" t="s">
        <v>22</v>
      </c>
      <c r="D101" s="19">
        <f>D28+D54+D79+D100</f>
        <v>118</v>
      </c>
      <c r="E101" s="40">
        <f>E28+E54+E79+E100</f>
        <v>122</v>
      </c>
    </row>
    <row r="105" spans="1:42">
      <c r="C105" s="2"/>
      <c r="D105" s="2"/>
      <c r="E105" s="4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</row>
    <row r="106" spans="1:42"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</row>
    <row r="107" spans="1:42">
      <c r="C107" s="1" t="s">
        <v>22</v>
      </c>
      <c r="E107" s="41">
        <f>E108+E109</f>
        <v>120</v>
      </c>
      <c r="F107" s="41">
        <f>F108+F109</f>
        <v>3600</v>
      </c>
      <c r="G107" s="42">
        <f>F107/$F$107*100</f>
        <v>100</v>
      </c>
      <c r="H107" s="43"/>
      <c r="I107" s="44"/>
      <c r="J107" s="44"/>
      <c r="K107" s="44"/>
      <c r="L107" s="51" t="s">
        <v>67</v>
      </c>
      <c r="M107" s="51">
        <f t="shared" ref="M107:M115" ca="1" si="20">SUMIF($O$3:$O$104,L107,$E$3:$E$100)</f>
        <v>4.5</v>
      </c>
      <c r="O107" s="45">
        <f ca="1">M107/$E$107*100</f>
        <v>3.75</v>
      </c>
      <c r="Q107" s="51"/>
      <c r="V107" s="71"/>
      <c r="W107" s="71"/>
      <c r="X107" s="71"/>
      <c r="Y107" s="71" t="s">
        <v>296</v>
      </c>
      <c r="Z107" s="71" t="s">
        <v>297</v>
      </c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</row>
    <row r="108" spans="1:42">
      <c r="B108" s="49" t="s">
        <v>14</v>
      </c>
      <c r="C108" s="1" t="s">
        <v>40</v>
      </c>
      <c r="E108" s="42">
        <f>SUMIF(B$11:B$100,B108,E$11:E$100)</f>
        <v>82</v>
      </c>
      <c r="F108" s="49">
        <f>E108*30</f>
        <v>2460</v>
      </c>
      <c r="G108" s="42">
        <f>F108/F$107*100</f>
        <v>68.333333333333329</v>
      </c>
      <c r="H108" s="49"/>
      <c r="J108" s="40"/>
      <c r="K108" s="40"/>
      <c r="L108" s="51" t="s">
        <v>54</v>
      </c>
      <c r="M108" s="51">
        <f t="shared" ca="1" si="20"/>
        <v>0</v>
      </c>
      <c r="O108" s="45">
        <f t="shared" ref="O108:O116" ca="1" si="21">M108/$E$107*100</f>
        <v>0</v>
      </c>
      <c r="Q108" s="51"/>
      <c r="V108" s="10"/>
      <c r="W108" s="10"/>
      <c r="X108" s="50" t="s">
        <v>46</v>
      </c>
      <c r="Y108" s="428"/>
      <c r="Z108" s="428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</row>
    <row r="109" spans="1:42">
      <c r="B109" s="49" t="s">
        <v>31</v>
      </c>
      <c r="C109" s="1" t="s">
        <v>41</v>
      </c>
      <c r="E109" s="42">
        <f>SUMIF(B$11:B$100,B109,E$11:E$100)</f>
        <v>38</v>
      </c>
      <c r="F109" s="49">
        <f t="shared" ref="F109:F116" si="22">E109*30</f>
        <v>1140</v>
      </c>
      <c r="G109" s="42">
        <f>F109/F$107*100</f>
        <v>31.666666666666664</v>
      </c>
      <c r="H109" s="49"/>
      <c r="L109" s="51" t="s">
        <v>68</v>
      </c>
      <c r="M109" s="51">
        <f t="shared" ca="1" si="20"/>
        <v>5</v>
      </c>
      <c r="O109" s="45">
        <f t="shared" ca="1" si="21"/>
        <v>4.1666666666666661</v>
      </c>
      <c r="Q109" s="51"/>
      <c r="V109" s="10" t="s">
        <v>16</v>
      </c>
      <c r="W109" s="10" t="s">
        <v>14</v>
      </c>
      <c r="X109" s="50" t="s">
        <v>40</v>
      </c>
      <c r="Y109" s="474">
        <f>Y13+Y41+Y68+Y94</f>
        <v>23</v>
      </c>
      <c r="Z109" s="474">
        <f>Z13+Z41+Z68+Z94</f>
        <v>54.5</v>
      </c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</row>
    <row r="110" spans="1:42">
      <c r="E110" s="49"/>
      <c r="F110" s="49"/>
      <c r="G110" s="49"/>
      <c r="H110" s="49"/>
      <c r="L110" s="51" t="s">
        <v>72</v>
      </c>
      <c r="M110" s="51">
        <f t="shared" ca="1" si="20"/>
        <v>3</v>
      </c>
      <c r="O110" s="45">
        <f t="shared" ca="1" si="21"/>
        <v>2.5</v>
      </c>
      <c r="Q110" s="51"/>
      <c r="V110" s="10" t="s">
        <v>16</v>
      </c>
      <c r="W110" s="10" t="s">
        <v>31</v>
      </c>
      <c r="X110" s="50" t="s">
        <v>41</v>
      </c>
      <c r="Y110" s="474">
        <f t="shared" ref="Y110:Z113" si="23">Y14+Y42+Y69+Y95</f>
        <v>6</v>
      </c>
      <c r="Z110" s="474">
        <f t="shared" si="23"/>
        <v>13.5</v>
      </c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</row>
    <row r="111" spans="1:42">
      <c r="C111" s="1" t="s">
        <v>46</v>
      </c>
      <c r="E111" s="46">
        <f>E112+E113</f>
        <v>27</v>
      </c>
      <c r="F111" s="46">
        <f>F112+F113</f>
        <v>810</v>
      </c>
      <c r="G111" s="42">
        <f>F111/$F$111*100</f>
        <v>100</v>
      </c>
      <c r="H111" s="49"/>
      <c r="L111" s="51" t="s">
        <v>56</v>
      </c>
      <c r="M111" s="51">
        <f t="shared" ca="1" si="20"/>
        <v>3</v>
      </c>
      <c r="O111" s="45">
        <f t="shared" ca="1" si="21"/>
        <v>2.5</v>
      </c>
      <c r="Q111" s="51"/>
      <c r="V111" s="10"/>
      <c r="W111" s="10"/>
      <c r="X111" s="50" t="s">
        <v>47</v>
      </c>
      <c r="Y111" s="474">
        <f t="shared" si="23"/>
        <v>0</v>
      </c>
      <c r="Z111" s="474">
        <f t="shared" si="23"/>
        <v>0</v>
      </c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</row>
    <row r="112" spans="1:42">
      <c r="A112" s="49" t="s">
        <v>16</v>
      </c>
      <c r="B112" s="49" t="s">
        <v>14</v>
      </c>
      <c r="C112" s="1" t="s">
        <v>40</v>
      </c>
      <c r="E112" s="49">
        <f>SUMIFS(E$11:E$100,A$11:A$100,A112,B$11:B$100,B112)</f>
        <v>23</v>
      </c>
      <c r="F112" s="49">
        <f t="shared" si="22"/>
        <v>690</v>
      </c>
      <c r="G112" s="42">
        <f>F112/F$111*100</f>
        <v>85.18518518518519</v>
      </c>
      <c r="H112" s="49"/>
      <c r="L112" s="51" t="s">
        <v>55</v>
      </c>
      <c r="M112" s="51">
        <f t="shared" ca="1" si="20"/>
        <v>9</v>
      </c>
      <c r="O112" s="45">
        <f t="shared" ca="1" si="21"/>
        <v>7.5</v>
      </c>
      <c r="Q112" s="51"/>
      <c r="V112" s="10" t="s">
        <v>13</v>
      </c>
      <c r="W112" s="10" t="s">
        <v>14</v>
      </c>
      <c r="X112" s="50" t="s">
        <v>40</v>
      </c>
      <c r="Y112" s="474">
        <f t="shared" si="23"/>
        <v>59</v>
      </c>
      <c r="Z112" s="474">
        <f t="shared" si="23"/>
        <v>40.5</v>
      </c>
      <c r="AB112" s="477">
        <f>Y112-E97-E98-E99</f>
        <v>47</v>
      </c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</row>
    <row r="113" spans="1:42">
      <c r="A113" s="49" t="s">
        <v>16</v>
      </c>
      <c r="B113" s="49" t="s">
        <v>31</v>
      </c>
      <c r="C113" s="1" t="s">
        <v>41</v>
      </c>
      <c r="E113" s="49">
        <f>SUMIFS(E$11:E$100,A$11:A$100,A113,B$11:B$100,B113)</f>
        <v>4</v>
      </c>
      <c r="F113" s="49">
        <f>E113*30</f>
        <v>120</v>
      </c>
      <c r="G113" s="42">
        <f>F113/F$111*100</f>
        <v>14.814814814814813</v>
      </c>
      <c r="H113" s="49"/>
      <c r="L113" s="51" t="s">
        <v>69</v>
      </c>
      <c r="M113" s="51">
        <f t="shared" ca="1" si="20"/>
        <v>0</v>
      </c>
      <c r="O113" s="45">
        <f t="shared" ca="1" si="21"/>
        <v>0</v>
      </c>
      <c r="V113" s="10" t="s">
        <v>13</v>
      </c>
      <c r="W113" s="10" t="s">
        <v>31</v>
      </c>
      <c r="X113" s="50" t="s">
        <v>41</v>
      </c>
      <c r="Y113" s="474">
        <f t="shared" si="23"/>
        <v>34</v>
      </c>
      <c r="Z113" s="474">
        <f t="shared" si="23"/>
        <v>9.5</v>
      </c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</row>
    <row r="114" spans="1:42">
      <c r="C114" s="1" t="s">
        <v>47</v>
      </c>
      <c r="E114" s="46">
        <f>E115+E116</f>
        <v>93</v>
      </c>
      <c r="F114" s="46">
        <f>F115+F116</f>
        <v>2790</v>
      </c>
      <c r="G114" s="46">
        <f>G115+G116</f>
        <v>100</v>
      </c>
      <c r="L114" s="51" t="s">
        <v>70</v>
      </c>
      <c r="M114" s="51">
        <f t="shared" ca="1" si="20"/>
        <v>1</v>
      </c>
      <c r="O114" s="45">
        <f t="shared" ca="1" si="21"/>
        <v>0.83333333333333337</v>
      </c>
      <c r="V114" s="71"/>
      <c r="W114" s="71"/>
      <c r="X114" s="71"/>
      <c r="Y114" s="474">
        <f>SUM(Y109:Y113)</f>
        <v>122</v>
      </c>
      <c r="Z114" s="474">
        <f>SUM(Z109:Z113)</f>
        <v>118</v>
      </c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</row>
    <row r="115" spans="1:42">
      <c r="A115" s="49" t="s">
        <v>13</v>
      </c>
      <c r="B115" s="49" t="s">
        <v>14</v>
      </c>
      <c r="C115" s="1" t="s">
        <v>40</v>
      </c>
      <c r="E115" s="49">
        <f>SUMIFS(E$11:E$100,A$11:A$100,A115,B$11:B$100,B115)</f>
        <v>59</v>
      </c>
      <c r="F115" s="49">
        <f t="shared" si="22"/>
        <v>1770</v>
      </c>
      <c r="G115" s="51">
        <f>F115/F$114*100</f>
        <v>63.44086021505376</v>
      </c>
      <c r="L115" s="51" t="s">
        <v>57</v>
      </c>
      <c r="M115" s="51">
        <f t="shared" ca="1" si="20"/>
        <v>3</v>
      </c>
      <c r="O115" s="45">
        <f t="shared" ca="1" si="21"/>
        <v>2.5</v>
      </c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</row>
    <row r="116" spans="1:42">
      <c r="A116" s="49" t="s">
        <v>13</v>
      </c>
      <c r="B116" s="49" t="s">
        <v>31</v>
      </c>
      <c r="C116" s="1" t="s">
        <v>41</v>
      </c>
      <c r="E116" s="49">
        <f>SUMIFS(E$11:E$100,A$11:A$100,A116,B$11:B$100,B116)</f>
        <v>34</v>
      </c>
      <c r="F116" s="49">
        <f t="shared" si="22"/>
        <v>1020</v>
      </c>
      <c r="G116" s="51">
        <f>F116/F$114*100</f>
        <v>36.55913978494624</v>
      </c>
      <c r="M116" s="51">
        <f ca="1">SUM(M107:M115)</f>
        <v>28.5</v>
      </c>
      <c r="O116" s="45">
        <f t="shared" ca="1" si="21"/>
        <v>23.75</v>
      </c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1:C37"/>
    <mergeCell ref="D31:D37"/>
    <mergeCell ref="E31:E37"/>
    <mergeCell ref="F31:K31"/>
    <mergeCell ref="L31:L37"/>
    <mergeCell ref="N31:N37"/>
    <mergeCell ref="F32:F37"/>
    <mergeCell ref="G32:J32"/>
    <mergeCell ref="K32:K37"/>
    <mergeCell ref="G33:G37"/>
    <mergeCell ref="H33:J33"/>
    <mergeCell ref="H34:H37"/>
    <mergeCell ref="I34:I37"/>
    <mergeCell ref="J34:J37"/>
    <mergeCell ref="M31:M37"/>
    <mergeCell ref="C58:C64"/>
    <mergeCell ref="D58:D64"/>
    <mergeCell ref="E58:E64"/>
    <mergeCell ref="F58:K58"/>
    <mergeCell ref="L58:L64"/>
    <mergeCell ref="N58:N64"/>
    <mergeCell ref="F59:F64"/>
    <mergeCell ref="G59:J59"/>
    <mergeCell ref="K59:K64"/>
    <mergeCell ref="G60:G64"/>
    <mergeCell ref="H60:J60"/>
    <mergeCell ref="H61:H64"/>
    <mergeCell ref="I61:I64"/>
    <mergeCell ref="J61:J64"/>
    <mergeCell ref="M58:M64"/>
    <mergeCell ref="C82:C88"/>
    <mergeCell ref="D82:D88"/>
    <mergeCell ref="E82:E88"/>
    <mergeCell ref="F82:K82"/>
    <mergeCell ref="L82:L88"/>
    <mergeCell ref="N82:N88"/>
    <mergeCell ref="F83:F88"/>
    <mergeCell ref="G83:J83"/>
    <mergeCell ref="K83:K88"/>
    <mergeCell ref="G84:G88"/>
    <mergeCell ref="H84:J84"/>
    <mergeCell ref="H85:H88"/>
    <mergeCell ref="I85:I88"/>
    <mergeCell ref="J85:J88"/>
    <mergeCell ref="M82:M88"/>
  </mergeCells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E289"/>
  <sheetViews>
    <sheetView view="pageBreakPreview" topLeftCell="A58" zoomScaleNormal="115" zoomScaleSheetLayoutView="115" workbookViewId="0">
      <selection activeCell="A18" sqref="A18"/>
    </sheetView>
  </sheetViews>
  <sheetFormatPr defaultRowHeight="16.5"/>
  <cols>
    <col min="1" max="1" width="21.7109375" style="632" customWidth="1"/>
    <col min="2" max="2" width="10.7109375" style="606" customWidth="1"/>
    <col min="3" max="3" width="9.28515625" style="606" bestFit="1" customWidth="1"/>
    <col min="4" max="4" width="8.28515625" style="606" customWidth="1"/>
    <col min="5" max="5" width="8.5703125" style="606" customWidth="1"/>
    <col min="6" max="6" width="8" style="606" customWidth="1"/>
    <col min="7" max="7" width="2.7109375" style="606" customWidth="1"/>
    <col min="8" max="8" width="1.85546875" style="606" customWidth="1"/>
    <col min="9" max="9" width="13.140625" style="606" customWidth="1"/>
    <col min="10" max="17" width="9.140625" style="606" hidden="1" customWidth="1"/>
    <col min="18" max="18" width="11" style="606" hidden="1" customWidth="1"/>
    <col min="19" max="23" width="9.140625" style="606" hidden="1" customWidth="1"/>
    <col min="24" max="24" width="15.85546875" style="606" hidden="1" customWidth="1"/>
    <col min="25" max="28" width="9.140625" style="606" hidden="1" customWidth="1"/>
    <col min="29" max="29" width="9.140625" style="606" customWidth="1"/>
    <col min="30" max="16384" width="9.140625" style="606"/>
  </cols>
  <sheetData>
    <row r="1" spans="1:9" ht="24" customHeight="1">
      <c r="A1" s="1437"/>
      <c r="B1" s="1437"/>
      <c r="C1" s="1437"/>
      <c r="D1" s="1437"/>
      <c r="E1" s="1437"/>
      <c r="F1" s="1437"/>
      <c r="G1" s="1437"/>
      <c r="H1" s="1437"/>
      <c r="I1" s="1437"/>
    </row>
    <row r="2" spans="1:9" ht="19.5" customHeight="1">
      <c r="A2" s="1438"/>
      <c r="B2" s="1438"/>
      <c r="C2" s="607" t="s">
        <v>323</v>
      </c>
      <c r="D2" s="608" t="s">
        <v>324</v>
      </c>
      <c r="E2" s="608" t="s">
        <v>325</v>
      </c>
      <c r="F2" s="608" t="s">
        <v>326</v>
      </c>
      <c r="G2" s="1439" t="s">
        <v>327</v>
      </c>
      <c r="H2" s="1439"/>
      <c r="I2" s="1439"/>
    </row>
    <row r="3" spans="1:9" ht="17.25" customHeight="1">
      <c r="A3" s="609"/>
      <c r="B3" s="610"/>
      <c r="C3" s="610"/>
      <c r="D3" s="610"/>
      <c r="E3" s="610"/>
      <c r="F3" s="610"/>
      <c r="G3" s="610"/>
      <c r="H3" s="610"/>
      <c r="I3" s="610"/>
    </row>
    <row r="4" spans="1:9" ht="17.25" customHeight="1">
      <c r="A4" s="609"/>
      <c r="B4" s="610"/>
      <c r="C4" s="610"/>
      <c r="D4" s="610"/>
      <c r="E4" s="610"/>
      <c r="F4" s="610"/>
      <c r="G4" s="610"/>
      <c r="H4" s="610"/>
      <c r="I4" s="610"/>
    </row>
    <row r="5" spans="1:9">
      <c r="A5" s="1440" t="str">
        <f>'Семестровка уск'!C11</f>
        <v>Іноземна мова (за професійним спрямуванням) 1 частина / Політологія/ Дисципліни з інших ОП</v>
      </c>
      <c r="B5" s="1440"/>
      <c r="C5" s="1440"/>
      <c r="D5" s="1440"/>
      <c r="E5" s="1440"/>
      <c r="F5" s="1440"/>
      <c r="G5" s="1440"/>
      <c r="H5" s="1440"/>
      <c r="I5" s="1440"/>
    </row>
    <row r="6" spans="1:9">
      <c r="A6" s="611" t="s">
        <v>328</v>
      </c>
      <c r="B6" s="611"/>
      <c r="C6" s="612">
        <f>'Семестровка уск'!L11</f>
        <v>3</v>
      </c>
      <c r="D6" s="612">
        <f>'Семестровка уск'!H11</f>
        <v>0</v>
      </c>
      <c r="E6" s="612">
        <f>'Семестровка уск'!I11</f>
        <v>0</v>
      </c>
      <c r="F6" s="612">
        <f>'Семестровка уск'!J11</f>
        <v>45</v>
      </c>
      <c r="G6" s="611"/>
      <c r="H6" s="611"/>
      <c r="I6" s="613" t="str">
        <f>'Семестровка уск'!M11</f>
        <v>З</v>
      </c>
    </row>
    <row r="7" spans="1:9">
      <c r="A7" s="611" t="s">
        <v>356</v>
      </c>
      <c r="B7" s="611"/>
      <c r="C7" s="612"/>
      <c r="D7" s="612"/>
      <c r="E7" s="612"/>
      <c r="F7" s="612"/>
      <c r="G7" s="611"/>
      <c r="H7" s="611"/>
      <c r="I7" s="613"/>
    </row>
    <row r="8" spans="1:9">
      <c r="A8" s="1440" t="str">
        <f>'Семестровка уск'!C14</f>
        <v>Історія української культури</v>
      </c>
      <c r="B8" s="1440"/>
      <c r="C8" s="1440"/>
      <c r="D8" s="1440"/>
      <c r="E8" s="1440"/>
      <c r="F8" s="1440"/>
      <c r="G8" s="1440"/>
      <c r="H8" s="1440"/>
      <c r="I8" s="1440"/>
    </row>
    <row r="9" spans="1:9">
      <c r="A9" s="611" t="s">
        <v>328</v>
      </c>
      <c r="B9" s="611"/>
      <c r="C9" s="612">
        <f>'Семестровка уск'!L14</f>
        <v>5</v>
      </c>
      <c r="D9" s="612">
        <f>'Семестровка уск'!H14</f>
        <v>45</v>
      </c>
      <c r="E9" s="612">
        <f>'Семестровка уск'!I14</f>
        <v>0</v>
      </c>
      <c r="F9" s="612">
        <f>'Семестровка уск'!J14</f>
        <v>30</v>
      </c>
      <c r="G9" s="611"/>
      <c r="H9" s="611"/>
      <c r="I9" s="613" t="str">
        <f>'Семестровка уск'!M14</f>
        <v>З</v>
      </c>
    </row>
    <row r="10" spans="1:9">
      <c r="A10" s="611" t="s">
        <v>356</v>
      </c>
      <c r="B10" s="611"/>
      <c r="C10" s="612"/>
      <c r="D10" s="612"/>
      <c r="E10" s="612"/>
      <c r="F10" s="612"/>
      <c r="G10" s="611"/>
      <c r="H10" s="611"/>
      <c r="I10" s="613"/>
    </row>
    <row r="11" spans="1:9" s="633" customFormat="1">
      <c r="A11" s="1440" t="str">
        <f>'Семестровка уск'!C16</f>
        <v>Вища математика</v>
      </c>
      <c r="B11" s="1440"/>
      <c r="C11" s="1440"/>
      <c r="D11" s="1440"/>
      <c r="E11" s="1440"/>
      <c r="F11" s="1440"/>
      <c r="G11" s="1440"/>
      <c r="H11" s="1440"/>
      <c r="I11" s="1440"/>
    </row>
    <row r="12" spans="1:9" s="633" customFormat="1">
      <c r="A12" s="611" t="s">
        <v>328</v>
      </c>
      <c r="B12" s="611"/>
      <c r="C12" s="612">
        <f>'Семестровка уск'!L16</f>
        <v>5</v>
      </c>
      <c r="D12" s="612">
        <f>'Семестровка уск'!H16</f>
        <v>30</v>
      </c>
      <c r="E12" s="612">
        <f>'Семестровка уск'!I16</f>
        <v>0</v>
      </c>
      <c r="F12" s="612">
        <f>'Семестровка уск'!J16</f>
        <v>45</v>
      </c>
      <c r="G12" s="611"/>
      <c r="H12" s="611"/>
      <c r="I12" s="613">
        <f>'Семестровка уск'!M16</f>
        <v>3</v>
      </c>
    </row>
    <row r="13" spans="1:9" s="633" customFormat="1">
      <c r="A13" s="611" t="s">
        <v>356</v>
      </c>
      <c r="B13" s="611"/>
      <c r="C13" s="612"/>
      <c r="D13" s="612"/>
      <c r="E13" s="612"/>
      <c r="F13" s="612"/>
      <c r="G13" s="611"/>
      <c r="H13" s="611"/>
      <c r="I13" s="613"/>
    </row>
    <row r="14" spans="1:9">
      <c r="A14" s="1440" t="str">
        <f>'Семестровка уск'!C48</f>
        <v>Економіко-математичні методи та моделі</v>
      </c>
      <c r="B14" s="1440"/>
      <c r="C14" s="1440"/>
      <c r="D14" s="1440"/>
      <c r="E14" s="1440"/>
      <c r="F14" s="1440"/>
      <c r="G14" s="1440"/>
      <c r="H14" s="1440"/>
      <c r="I14" s="1440"/>
    </row>
    <row r="15" spans="1:9">
      <c r="A15" s="611" t="s">
        <v>329</v>
      </c>
      <c r="B15" s="611"/>
      <c r="C15" s="612">
        <f>'Семестровка уск'!L48</f>
        <v>4</v>
      </c>
      <c r="D15" s="612">
        <f>'Семестровка уск'!H48</f>
        <v>36</v>
      </c>
      <c r="E15" s="612">
        <f>'Семестровка уск'!I48</f>
        <v>36</v>
      </c>
      <c r="F15" s="612">
        <f>'Семестровка уск'!J48</f>
        <v>0</v>
      </c>
      <c r="G15" s="611"/>
      <c r="H15" s="611"/>
      <c r="I15" s="613" t="str">
        <f>'Семестровка уск'!M48</f>
        <v>І</v>
      </c>
    </row>
    <row r="16" spans="1:9">
      <c r="A16" s="611" t="s">
        <v>356</v>
      </c>
      <c r="B16" s="611"/>
      <c r="C16" s="612"/>
      <c r="D16" s="612"/>
      <c r="E16" s="612"/>
      <c r="F16" s="612"/>
      <c r="G16" s="611"/>
      <c r="H16" s="611"/>
      <c r="I16" s="613"/>
    </row>
    <row r="17" spans="1:9">
      <c r="A17" s="1440" t="e">
        <f>'Семестровка уск'!#REF!</f>
        <v>#REF!</v>
      </c>
      <c r="B17" s="1440"/>
      <c r="C17" s="1440"/>
      <c r="D17" s="1440"/>
      <c r="E17" s="1440"/>
      <c r="F17" s="1440"/>
      <c r="G17" s="1440"/>
      <c r="H17" s="1440"/>
      <c r="I17" s="1440"/>
    </row>
    <row r="18" spans="1:9">
      <c r="A18" s="611" t="s">
        <v>328</v>
      </c>
      <c r="B18" s="611"/>
      <c r="C18" s="612" t="e">
        <f>'Семестровка уск'!#REF!</f>
        <v>#REF!</v>
      </c>
      <c r="D18" s="612" t="e">
        <f>'Семестровка уск'!#REF!</f>
        <v>#REF!</v>
      </c>
      <c r="E18" s="612" t="e">
        <f>'Семестровка уск'!#REF!</f>
        <v>#REF!</v>
      </c>
      <c r="F18" s="612" t="e">
        <f>'Семестровка уск'!#REF!</f>
        <v>#REF!</v>
      </c>
      <c r="G18" s="611"/>
      <c r="H18" s="611"/>
      <c r="I18" s="613" t="e">
        <f>'Семестровка уск'!#REF!</f>
        <v>#REF!</v>
      </c>
    </row>
    <row r="19" spans="1:9">
      <c r="A19" s="611" t="s">
        <v>356</v>
      </c>
      <c r="B19" s="611"/>
      <c r="C19" s="612"/>
      <c r="D19" s="612"/>
      <c r="E19" s="612"/>
      <c r="F19" s="612"/>
      <c r="G19" s="611"/>
      <c r="H19" s="611"/>
      <c r="I19" s="613"/>
    </row>
    <row r="20" spans="1:9">
      <c r="A20" s="1440" t="str">
        <f>'Семестровка уск'!C18</f>
        <v>Інформатика</v>
      </c>
      <c r="B20" s="1440"/>
      <c r="C20" s="1440"/>
      <c r="D20" s="1440"/>
      <c r="E20" s="1440"/>
      <c r="F20" s="1440"/>
      <c r="G20" s="1440"/>
      <c r="H20" s="1440"/>
      <c r="I20" s="1440"/>
    </row>
    <row r="21" spans="1:9">
      <c r="A21" s="611" t="s">
        <v>328</v>
      </c>
      <c r="B21" s="611"/>
      <c r="C21" s="612">
        <f>'Семестровка уск'!L18</f>
        <v>4</v>
      </c>
      <c r="D21" s="612">
        <f>'Семестровка уск'!H18</f>
        <v>15</v>
      </c>
      <c r="E21" s="612">
        <f>'Семестровка уск'!I18</f>
        <v>45</v>
      </c>
      <c r="F21" s="612">
        <f>'Семестровка уск'!J18</f>
        <v>0</v>
      </c>
      <c r="G21" s="611"/>
      <c r="H21" s="611"/>
      <c r="I21" s="613" t="str">
        <f>'Семестровка уск'!M18</f>
        <v>ДЗ</v>
      </c>
    </row>
    <row r="22" spans="1:9">
      <c r="A22" s="611" t="s">
        <v>356</v>
      </c>
      <c r="B22" s="611"/>
      <c r="C22" s="612"/>
      <c r="D22" s="612"/>
      <c r="E22" s="612"/>
      <c r="F22" s="612"/>
      <c r="G22" s="611"/>
      <c r="H22" s="611"/>
      <c r="I22" s="613"/>
    </row>
    <row r="23" spans="1:9">
      <c r="A23" s="1440" t="str">
        <f>'Семестровка уск'!C19</f>
        <v>Вступ до освітнього процесу</v>
      </c>
      <c r="B23" s="1440"/>
      <c r="C23" s="1440"/>
      <c r="D23" s="1440"/>
      <c r="E23" s="1440"/>
      <c r="F23" s="1440"/>
      <c r="G23" s="1440"/>
      <c r="H23" s="1440"/>
      <c r="I23" s="1440"/>
    </row>
    <row r="24" spans="1:9">
      <c r="A24" s="611" t="s">
        <v>328</v>
      </c>
      <c r="B24" s="611"/>
      <c r="C24" s="612">
        <f>'Семестровка уск'!L19</f>
        <v>1</v>
      </c>
      <c r="D24" s="612">
        <f>'Семестровка уск'!H19</f>
        <v>8</v>
      </c>
      <c r="E24" s="612">
        <f>'Семестровка уск'!I19</f>
        <v>0</v>
      </c>
      <c r="F24" s="612">
        <f>'Семестровка уск'!J19</f>
        <v>7</v>
      </c>
      <c r="G24" s="611"/>
      <c r="H24" s="611"/>
      <c r="I24" s="613" t="str">
        <f>'Семестровка уск'!M19</f>
        <v>З</v>
      </c>
    </row>
    <row r="25" spans="1:9">
      <c r="A25" s="611" t="s">
        <v>356</v>
      </c>
      <c r="B25" s="611"/>
      <c r="C25" s="612"/>
      <c r="D25" s="612"/>
      <c r="E25" s="612"/>
      <c r="F25" s="612"/>
      <c r="G25" s="611"/>
      <c r="H25" s="611"/>
      <c r="I25" s="613"/>
    </row>
    <row r="26" spans="1:9">
      <c r="A26" s="1440" t="str">
        <f>'Семестровка уск'!C20</f>
        <v>Філософія</v>
      </c>
      <c r="B26" s="1440"/>
      <c r="C26" s="1440"/>
      <c r="D26" s="1440"/>
      <c r="E26" s="1440"/>
      <c r="F26" s="1440"/>
      <c r="G26" s="1440"/>
      <c r="H26" s="1440"/>
      <c r="I26" s="1440"/>
    </row>
    <row r="27" spans="1:9">
      <c r="A27" s="611" t="s">
        <v>328</v>
      </c>
      <c r="B27" s="611"/>
      <c r="C27" s="612">
        <f>'Семестровка уск'!L20</f>
        <v>3</v>
      </c>
      <c r="D27" s="612">
        <f>'Семестровка уск'!H20</f>
        <v>18</v>
      </c>
      <c r="E27" s="612">
        <f>'Семестровка уск'!I20</f>
        <v>0</v>
      </c>
      <c r="F27" s="612">
        <f>'Семестровка уск'!J20</f>
        <v>36</v>
      </c>
      <c r="G27" s="611"/>
      <c r="H27" s="611"/>
      <c r="I27" s="613" t="str">
        <f>'Семестровка уск'!M20</f>
        <v>І</v>
      </c>
    </row>
    <row r="28" spans="1:9">
      <c r="A28" s="611" t="s">
        <v>356</v>
      </c>
      <c r="B28" s="611"/>
      <c r="C28" s="612"/>
      <c r="D28" s="612"/>
      <c r="E28" s="612"/>
      <c r="F28" s="612"/>
      <c r="G28" s="611"/>
      <c r="H28" s="611"/>
      <c r="I28" s="613"/>
    </row>
    <row r="29" spans="1:9">
      <c r="A29" s="1440" t="str">
        <f>'Семестровка уск'!C47</f>
        <v>Українська мова за професійним спрямуванням</v>
      </c>
      <c r="B29" s="1440"/>
      <c r="C29" s="1440"/>
      <c r="D29" s="1440"/>
      <c r="E29" s="1440"/>
      <c r="F29" s="1440"/>
      <c r="G29" s="1440"/>
      <c r="H29" s="1440"/>
      <c r="I29" s="1440"/>
    </row>
    <row r="30" spans="1:9">
      <c r="A30" s="611" t="s">
        <v>328</v>
      </c>
      <c r="B30" s="611"/>
      <c r="C30" s="612">
        <f>'Семестровка уск'!L47</f>
        <v>0</v>
      </c>
      <c r="D30" s="612">
        <f>'Семестровка уск'!H47</f>
        <v>0</v>
      </c>
      <c r="E30" s="612">
        <f>'Семестровка уск'!I47</f>
        <v>0</v>
      </c>
      <c r="F30" s="612">
        <f>'Семестровка уск'!J47</f>
        <v>0</v>
      </c>
      <c r="G30" s="611"/>
      <c r="H30" s="611"/>
      <c r="I30" s="613">
        <f>'Семестровка уск'!M47</f>
        <v>0</v>
      </c>
    </row>
    <row r="31" spans="1:9">
      <c r="A31" s="611" t="s">
        <v>356</v>
      </c>
      <c r="B31" s="611"/>
      <c r="C31" s="612"/>
      <c r="D31" s="612"/>
      <c r="E31" s="612"/>
      <c r="F31" s="612"/>
      <c r="G31" s="611"/>
      <c r="H31" s="611"/>
      <c r="I31" s="613"/>
    </row>
    <row r="32" spans="1:9">
      <c r="A32" s="1440" t="str">
        <f>'Семестровка уск'!C26</f>
        <v>Основи економічної теорії</v>
      </c>
      <c r="B32" s="1440"/>
      <c r="C32" s="1440"/>
      <c r="D32" s="1440"/>
      <c r="E32" s="1440"/>
      <c r="F32" s="1440"/>
      <c r="G32" s="1440"/>
      <c r="H32" s="1440"/>
      <c r="I32" s="1440"/>
    </row>
    <row r="33" spans="1:29">
      <c r="A33" s="611" t="s">
        <v>328</v>
      </c>
      <c r="B33" s="611"/>
      <c r="C33" s="612">
        <f>'Семестровка уск'!L26</f>
        <v>5</v>
      </c>
      <c r="D33" s="612">
        <f>'Семестровка уск'!H26</f>
        <v>30</v>
      </c>
      <c r="E33" s="612">
        <f>'Семестровка уск'!I26</f>
        <v>0</v>
      </c>
      <c r="F33" s="612">
        <f>'Семестровка уск'!J26</f>
        <v>45</v>
      </c>
      <c r="G33" s="611"/>
      <c r="H33" s="611"/>
      <c r="I33" s="613" t="str">
        <f>'Семестровка уск'!M26</f>
        <v>І</v>
      </c>
    </row>
    <row r="34" spans="1:29">
      <c r="A34" s="611" t="s">
        <v>356</v>
      </c>
      <c r="B34" s="611"/>
      <c r="C34" s="612"/>
      <c r="D34" s="612"/>
      <c r="E34" s="612"/>
      <c r="F34" s="612"/>
      <c r="G34" s="611"/>
      <c r="H34" s="611"/>
      <c r="I34" s="613"/>
    </row>
    <row r="35" spans="1:29">
      <c r="A35" s="1440" t="str">
        <f>'Семестровка уск'!C50</f>
        <v>Мікро- та макроекономіка</v>
      </c>
      <c r="B35" s="1440"/>
      <c r="C35" s="1440"/>
      <c r="D35" s="1440"/>
      <c r="E35" s="1440"/>
      <c r="F35" s="1440"/>
      <c r="G35" s="1440"/>
      <c r="H35" s="1440"/>
      <c r="I35" s="1440"/>
    </row>
    <row r="36" spans="1:29">
      <c r="A36" s="611" t="s">
        <v>328</v>
      </c>
      <c r="B36" s="611"/>
      <c r="C36" s="612">
        <f>'Семестровка уск'!L50</f>
        <v>4</v>
      </c>
      <c r="D36" s="612">
        <f>'Семестровка уск'!H50</f>
        <v>36</v>
      </c>
      <c r="E36" s="612">
        <f>'Семестровка уск'!I50</f>
        <v>0</v>
      </c>
      <c r="F36" s="612">
        <f>'Семестровка уск'!J50</f>
        <v>36</v>
      </c>
      <c r="G36" s="611"/>
      <c r="H36" s="611"/>
      <c r="I36" s="613" t="str">
        <f>'Семестровка уск'!M50</f>
        <v>І</v>
      </c>
    </row>
    <row r="37" spans="1:29">
      <c r="A37" s="611" t="s">
        <v>356</v>
      </c>
      <c r="B37" s="611"/>
      <c r="C37" s="612"/>
      <c r="D37" s="612"/>
      <c r="E37" s="612"/>
      <c r="F37" s="612"/>
      <c r="G37" s="611"/>
      <c r="H37" s="611"/>
      <c r="I37" s="613"/>
    </row>
    <row r="38" spans="1:29">
      <c r="A38" s="1440" t="str">
        <f>'Семестровка уск'!C30</f>
        <v>Фінанси</v>
      </c>
      <c r="B38" s="1440"/>
      <c r="C38" s="1440"/>
      <c r="D38" s="1440"/>
      <c r="E38" s="1440"/>
      <c r="F38" s="1440"/>
      <c r="G38" s="1440"/>
      <c r="H38" s="1440"/>
      <c r="I38" s="1440"/>
    </row>
    <row r="39" spans="1:29">
      <c r="A39" s="611" t="s">
        <v>328</v>
      </c>
      <c r="B39" s="611"/>
      <c r="C39" s="612">
        <f>'Семестровка уск'!L30</f>
        <v>4</v>
      </c>
      <c r="D39" s="612">
        <f>'Семестровка уск'!H30</f>
        <v>30</v>
      </c>
      <c r="E39" s="612">
        <f>'Семестровка уск'!I30</f>
        <v>0</v>
      </c>
      <c r="F39" s="612">
        <f>'Семестровка уск'!J30</f>
        <v>30</v>
      </c>
      <c r="G39" s="611"/>
      <c r="H39" s="611"/>
      <c r="I39" s="613" t="str">
        <f>'Семестровка уск'!M30</f>
        <v>З</v>
      </c>
    </row>
    <row r="40" spans="1:29">
      <c r="A40" s="611" t="s">
        <v>356</v>
      </c>
      <c r="B40" s="611"/>
      <c r="C40" s="612"/>
      <c r="D40" s="612"/>
      <c r="E40" s="612"/>
      <c r="F40" s="612"/>
      <c r="G40" s="611"/>
      <c r="H40" s="611"/>
      <c r="I40" s="613"/>
    </row>
    <row r="41" spans="1:29">
      <c r="A41" s="1440" t="str">
        <f>'Семестровка уск'!C32</f>
        <v>Економіка підприємства</v>
      </c>
      <c r="B41" s="1440"/>
      <c r="C41" s="1440"/>
      <c r="D41" s="1440"/>
      <c r="E41" s="1440"/>
      <c r="F41" s="1440"/>
      <c r="G41" s="1440"/>
      <c r="H41" s="1440"/>
      <c r="I41" s="1440"/>
    </row>
    <row r="42" spans="1:29">
      <c r="A42" s="611" t="s">
        <v>328</v>
      </c>
      <c r="B42" s="611"/>
      <c r="C42" s="612">
        <f>'Семестровка уск'!L32</f>
        <v>6</v>
      </c>
      <c r="D42" s="612">
        <f>'Семестровка уск'!H32</f>
        <v>45</v>
      </c>
      <c r="E42" s="612">
        <f>'Семестровка уск'!I32</f>
        <v>0</v>
      </c>
      <c r="F42" s="612">
        <f>'Семестровка уск'!J32</f>
        <v>45</v>
      </c>
      <c r="G42" s="611"/>
      <c r="H42" s="611"/>
      <c r="I42" s="613" t="str">
        <f>'Семестровка уск'!M32</f>
        <v>І</v>
      </c>
    </row>
    <row r="43" spans="1:29">
      <c r="A43" s="611" t="s">
        <v>356</v>
      </c>
      <c r="B43" s="611"/>
      <c r="C43" s="612"/>
      <c r="D43" s="612"/>
      <c r="E43" s="612"/>
      <c r="F43" s="612"/>
      <c r="G43" s="611"/>
      <c r="H43" s="611"/>
      <c r="I43" s="613"/>
    </row>
    <row r="44" spans="1:29">
      <c r="A44" s="1440"/>
      <c r="B44" s="1440"/>
      <c r="C44" s="1440"/>
      <c r="D44" s="1440"/>
      <c r="E44" s="1440"/>
      <c r="F44" s="1440"/>
      <c r="G44" s="1440"/>
      <c r="H44" s="1440"/>
      <c r="I44" s="1440"/>
    </row>
    <row r="45" spans="1:29">
      <c r="A45" s="611"/>
      <c r="B45" s="611"/>
      <c r="C45" s="612"/>
      <c r="D45" s="612"/>
      <c r="E45" s="612"/>
      <c r="F45" s="612"/>
      <c r="G45" s="611"/>
      <c r="H45" s="611"/>
      <c r="I45" s="613"/>
    </row>
    <row r="46" spans="1:29">
      <c r="A46" s="1440"/>
      <c r="B46" s="1440"/>
      <c r="C46" s="1440"/>
      <c r="D46" s="1440"/>
      <c r="E46" s="1440"/>
      <c r="F46" s="1440"/>
      <c r="G46" s="1440"/>
      <c r="H46" s="1440"/>
      <c r="I46" s="1440"/>
    </row>
    <row r="47" spans="1:29">
      <c r="A47" s="1440" t="str">
        <f>'Семестровка уск'!C46</f>
        <v>Іноземна мова (за професійним спрямуванням) 2 частина / Соціологія</v>
      </c>
      <c r="B47" s="1440"/>
      <c r="C47" s="1440"/>
      <c r="D47" s="1440"/>
      <c r="E47" s="1440"/>
      <c r="F47" s="1440"/>
      <c r="G47" s="1440"/>
      <c r="H47" s="1440"/>
      <c r="I47" s="1440"/>
    </row>
    <row r="48" spans="1:29">
      <c r="A48" s="611" t="s">
        <v>355</v>
      </c>
      <c r="B48" s="611"/>
      <c r="C48" s="612">
        <f>'Семестровка уск'!L46</f>
        <v>3</v>
      </c>
      <c r="D48" s="612">
        <f>'Семестровка уск'!H46</f>
        <v>0</v>
      </c>
      <c r="E48" s="612">
        <f>'Семестровка уск'!I46</f>
        <v>0</v>
      </c>
      <c r="F48" s="612">
        <f>'Семестровка уск'!J46</f>
        <v>54</v>
      </c>
      <c r="G48" s="611"/>
      <c r="H48" s="611"/>
      <c r="I48" s="613" t="str">
        <f>'Семестровка уск'!M46</f>
        <v>З</v>
      </c>
      <c r="AC48" s="606" t="str">
        <f>'Семестровка уск'!P46</f>
        <v>2а</v>
      </c>
    </row>
    <row r="49" spans="1:31">
      <c r="A49" s="611" t="s">
        <v>356</v>
      </c>
      <c r="B49" s="611"/>
      <c r="C49" s="612"/>
      <c r="D49" s="612"/>
      <c r="E49" s="612"/>
      <c r="F49" s="612"/>
      <c r="G49" s="611"/>
      <c r="H49" s="611"/>
      <c r="I49" s="613"/>
    </row>
    <row r="50" spans="1:31">
      <c r="A50" s="1440" t="str">
        <f>'Семестровка уск'!C54</f>
        <v>Потенціал і розвиток підприємства</v>
      </c>
      <c r="B50" s="1440"/>
      <c r="C50" s="1440"/>
      <c r="D50" s="1440"/>
      <c r="E50" s="1440"/>
      <c r="F50" s="1440"/>
      <c r="G50" s="1440"/>
      <c r="H50" s="1440"/>
      <c r="I50" s="1440"/>
    </row>
    <row r="51" spans="1:31">
      <c r="A51" s="611" t="s">
        <v>330</v>
      </c>
      <c r="B51" s="611"/>
      <c r="C51" s="612">
        <f>'Семестровка уск'!L54</f>
        <v>4</v>
      </c>
      <c r="D51" s="612">
        <f>'Семестровка уск'!H54</f>
        <v>36</v>
      </c>
      <c r="E51" s="612">
        <f>'Семестровка уск'!I54</f>
        <v>0</v>
      </c>
      <c r="F51" s="612">
        <f>'Семестровка уск'!J54</f>
        <v>36</v>
      </c>
      <c r="G51" s="611"/>
      <c r="H51" s="611"/>
      <c r="I51" s="613" t="str">
        <f>'Семестровка уск'!M54</f>
        <v>І</v>
      </c>
      <c r="AC51" s="606">
        <f>'Семестровка уск'!P54</f>
        <v>4</v>
      </c>
    </row>
    <row r="52" spans="1:31">
      <c r="A52" s="611" t="s">
        <v>356</v>
      </c>
      <c r="B52" s="611"/>
      <c r="C52" s="612"/>
      <c r="D52" s="612"/>
      <c r="E52" s="612"/>
      <c r="F52" s="612"/>
      <c r="G52" s="611"/>
      <c r="H52" s="611"/>
      <c r="I52" s="613"/>
    </row>
    <row r="53" spans="1:31">
      <c r="A53" s="1440" t="str">
        <f>'Семестровка уск'!C56</f>
        <v>Підприємництво та бізнес-культура / Рекламна діяльність та бізнес-айдентика</v>
      </c>
      <c r="B53" s="1440"/>
      <c r="C53" s="1440"/>
      <c r="D53" s="1440"/>
      <c r="E53" s="1440"/>
      <c r="F53" s="1440"/>
      <c r="G53" s="1440"/>
      <c r="H53" s="1440"/>
      <c r="I53" s="1440"/>
      <c r="AE53" s="606" t="s">
        <v>131</v>
      </c>
    </row>
    <row r="54" spans="1:31">
      <c r="A54" s="611" t="s">
        <v>355</v>
      </c>
      <c r="B54" s="611"/>
      <c r="C54" s="612">
        <f>'Семестровка уск'!L56</f>
        <v>3</v>
      </c>
      <c r="D54" s="612">
        <f>'Семестровка уск'!H56</f>
        <v>36</v>
      </c>
      <c r="E54" s="612">
        <f>'Семестровка уск'!I56</f>
        <v>0</v>
      </c>
      <c r="F54" s="612">
        <f>'Семестровка уск'!J56</f>
        <v>18</v>
      </c>
      <c r="G54" s="611"/>
      <c r="H54" s="611"/>
      <c r="I54" s="613" t="str">
        <f>'Семестровка уск'!M56</f>
        <v>З</v>
      </c>
      <c r="AC54" s="606">
        <f>'Семестровка уск'!P56</f>
        <v>3.5</v>
      </c>
    </row>
    <row r="55" spans="1:31">
      <c r="A55" s="611" t="s">
        <v>356</v>
      </c>
      <c r="B55" s="611"/>
      <c r="C55" s="612"/>
      <c r="D55" s="612"/>
      <c r="E55" s="612"/>
      <c r="F55" s="612"/>
      <c r="G55" s="611"/>
      <c r="H55" s="611"/>
      <c r="I55" s="613"/>
    </row>
    <row r="56" spans="1:31">
      <c r="A56" s="1440" t="e">
        <f>'Семестровка уск'!#REF!</f>
        <v>#REF!</v>
      </c>
      <c r="B56" s="1440"/>
      <c r="C56" s="1440"/>
      <c r="D56" s="1440"/>
      <c r="E56" s="1440"/>
      <c r="F56" s="1440"/>
      <c r="G56" s="1440"/>
      <c r="H56" s="1440"/>
      <c r="I56" s="1440"/>
    </row>
    <row r="57" spans="1:31">
      <c r="A57" s="611" t="s">
        <v>330</v>
      </c>
      <c r="B57" s="611"/>
      <c r="C57" s="612" t="e">
        <f>'Семестровка уск'!#REF!</f>
        <v>#REF!</v>
      </c>
      <c r="D57" s="612" t="e">
        <f>'Семестровка уск'!#REF!</f>
        <v>#REF!</v>
      </c>
      <c r="E57" s="612" t="e">
        <f>'Семестровка уск'!#REF!</f>
        <v>#REF!</v>
      </c>
      <c r="F57" s="612" t="e">
        <f>'Семестровка уск'!#REF!</f>
        <v>#REF!</v>
      </c>
      <c r="G57" s="611"/>
      <c r="H57" s="611"/>
      <c r="I57" s="613" t="e">
        <f>'Семестровка уск'!#REF!</f>
        <v>#REF!</v>
      </c>
      <c r="AC57" s="606" t="e">
        <f>'Семестровка уск'!#REF!</f>
        <v>#REF!</v>
      </c>
    </row>
    <row r="58" spans="1:31">
      <c r="A58" s="611" t="s">
        <v>356</v>
      </c>
      <c r="B58" s="611"/>
      <c r="C58" s="612"/>
      <c r="D58" s="612"/>
      <c r="E58" s="612"/>
      <c r="F58" s="612"/>
      <c r="G58" s="611"/>
      <c r="H58" s="611"/>
      <c r="I58" s="613"/>
    </row>
    <row r="59" spans="1:31">
      <c r="A59" s="1440" t="e">
        <f>'Семестровка уск'!#REF!</f>
        <v>#REF!</v>
      </c>
      <c r="B59" s="1440"/>
      <c r="C59" s="1440"/>
      <c r="D59" s="1440"/>
      <c r="E59" s="1440"/>
      <c r="F59" s="1440"/>
      <c r="G59" s="1440"/>
      <c r="H59" s="1440"/>
      <c r="I59" s="1440"/>
    </row>
    <row r="60" spans="1:31">
      <c r="A60" s="611" t="s">
        <v>330</v>
      </c>
      <c r="B60" s="611"/>
      <c r="C60" s="612" t="e">
        <f>'Семестровка уск'!#REF!</f>
        <v>#REF!</v>
      </c>
      <c r="D60" s="612" t="e">
        <f>'Семестровка уск'!#REF!</f>
        <v>#REF!</v>
      </c>
      <c r="E60" s="612" t="e">
        <f>'Семестровка уск'!#REF!</f>
        <v>#REF!</v>
      </c>
      <c r="F60" s="612" t="e">
        <f>'Семестровка уск'!#REF!</f>
        <v>#REF!</v>
      </c>
      <c r="G60" s="611"/>
      <c r="H60" s="611"/>
      <c r="I60" s="613" t="e">
        <f>'Семестровка уск'!#REF!</f>
        <v>#REF!</v>
      </c>
      <c r="AC60" s="606" t="e">
        <f>'Семестровка уск'!#REF!</f>
        <v>#REF!</v>
      </c>
    </row>
    <row r="61" spans="1:31">
      <c r="A61" s="611" t="s">
        <v>356</v>
      </c>
      <c r="B61" s="611"/>
      <c r="C61" s="612"/>
      <c r="D61" s="612"/>
      <c r="E61" s="612"/>
      <c r="F61" s="612"/>
      <c r="G61" s="611"/>
      <c r="H61" s="611"/>
      <c r="I61" s="613"/>
    </row>
    <row r="62" spans="1:31">
      <c r="A62" s="1440" t="str">
        <f>'Семестровка уск'!C59</f>
        <v>Бухгалтерський облік</v>
      </c>
      <c r="B62" s="1440"/>
      <c r="C62" s="1440"/>
      <c r="D62" s="1440"/>
      <c r="E62" s="1440"/>
      <c r="F62" s="1440"/>
      <c r="G62" s="1440"/>
      <c r="H62" s="1440"/>
      <c r="I62" s="1440"/>
    </row>
    <row r="63" spans="1:31">
      <c r="A63" s="611" t="s">
        <v>330</v>
      </c>
      <c r="B63" s="611"/>
      <c r="C63" s="612">
        <f>'Семестровка уск'!L59</f>
        <v>4</v>
      </c>
      <c r="D63" s="612">
        <f>'Семестровка уск'!H59</f>
        <v>36</v>
      </c>
      <c r="E63" s="612">
        <f>'Семестровка уск'!I59</f>
        <v>0</v>
      </c>
      <c r="F63" s="612">
        <f>'Семестровка уск'!J59</f>
        <v>36</v>
      </c>
      <c r="G63" s="611"/>
      <c r="H63" s="611"/>
      <c r="I63" s="613" t="str">
        <f>'Семестровка уск'!M59</f>
        <v>З</v>
      </c>
      <c r="AC63" s="606" t="str">
        <f>'Семестровка уск'!P59</f>
        <v>2б</v>
      </c>
    </row>
    <row r="64" spans="1:31">
      <c r="A64" s="611" t="s">
        <v>356</v>
      </c>
      <c r="B64" s="611"/>
      <c r="C64" s="612"/>
      <c r="D64" s="612"/>
      <c r="E64" s="612"/>
      <c r="F64" s="612"/>
      <c r="G64" s="611"/>
      <c r="H64" s="611"/>
      <c r="I64" s="613"/>
    </row>
    <row r="65" spans="1:29">
      <c r="A65" s="1440" t="str">
        <f>'Семестровка уск'!C61</f>
        <v>Менеджмент</v>
      </c>
      <c r="B65" s="1440"/>
      <c r="C65" s="1440"/>
      <c r="D65" s="1440"/>
      <c r="E65" s="1440"/>
      <c r="F65" s="1440"/>
      <c r="G65" s="1440"/>
      <c r="H65" s="1440"/>
      <c r="I65" s="1440"/>
    </row>
    <row r="66" spans="1:29">
      <c r="A66" s="611" t="s">
        <v>355</v>
      </c>
      <c r="B66" s="611"/>
      <c r="C66" s="612">
        <f>'Семестровка уск'!L61</f>
        <v>5</v>
      </c>
      <c r="D66" s="612">
        <f>'Семестровка уск'!H61</f>
        <v>27</v>
      </c>
      <c r="E66" s="612">
        <f>'Семестровка уск'!I61</f>
        <v>0</v>
      </c>
      <c r="F66" s="612">
        <f>'Семестровка уск'!J61</f>
        <v>18</v>
      </c>
      <c r="G66" s="611"/>
      <c r="H66" s="611"/>
      <c r="I66" s="613" t="str">
        <f>'Семестровка уск'!M61</f>
        <v>З</v>
      </c>
      <c r="AC66" s="606" t="str">
        <f>'Семестровка уск'!P61</f>
        <v>2а</v>
      </c>
    </row>
    <row r="67" spans="1:29">
      <c r="A67" s="611" t="s">
        <v>356</v>
      </c>
      <c r="B67" s="611"/>
      <c r="C67" s="612"/>
      <c r="D67" s="612"/>
      <c r="E67" s="612"/>
      <c r="F67" s="612"/>
      <c r="G67" s="611"/>
      <c r="H67" s="611"/>
      <c r="I67" s="613"/>
    </row>
    <row r="68" spans="1:29">
      <c r="A68" s="1440" t="e">
        <f>'Семестровка уск'!#REF!</f>
        <v>#REF!</v>
      </c>
      <c r="B68" s="1440"/>
      <c r="C68" s="1440"/>
      <c r="D68" s="1440"/>
      <c r="E68" s="1440"/>
      <c r="F68" s="1440"/>
      <c r="G68" s="1440"/>
      <c r="H68" s="1440"/>
      <c r="I68" s="1440"/>
    </row>
    <row r="69" spans="1:29">
      <c r="A69" s="611" t="s">
        <v>330</v>
      </c>
      <c r="B69" s="611"/>
      <c r="C69" s="612" t="e">
        <f>'Семестровка уск'!#REF!</f>
        <v>#REF!</v>
      </c>
      <c r="D69" s="612" t="e">
        <f>'Семестровка уск'!#REF!</f>
        <v>#REF!</v>
      </c>
      <c r="E69" s="612" t="e">
        <f>'Семестровка уск'!#REF!</f>
        <v>#REF!</v>
      </c>
      <c r="F69" s="612" t="e">
        <f>'Семестровка уск'!#REF!</f>
        <v>#REF!</v>
      </c>
      <c r="G69" s="611"/>
      <c r="H69" s="611"/>
      <c r="I69" s="613" t="e">
        <f>'Семестровка уск'!#REF!</f>
        <v>#REF!</v>
      </c>
      <c r="AC69" s="606" t="e">
        <f>'Семестровка уск'!#REF!</f>
        <v>#REF!</v>
      </c>
    </row>
    <row r="70" spans="1:29">
      <c r="A70" s="611" t="s">
        <v>356</v>
      </c>
      <c r="B70" s="611"/>
      <c r="C70" s="612"/>
      <c r="D70" s="612"/>
      <c r="E70" s="612"/>
      <c r="F70" s="612"/>
      <c r="G70" s="611"/>
      <c r="H70" s="611"/>
      <c r="I70" s="613"/>
    </row>
    <row r="71" spans="1:29" ht="50.25" customHeight="1">
      <c r="A71" s="1442">
        <f>'Семестровка уск'!C63</f>
        <v>0</v>
      </c>
      <c r="B71" s="1442"/>
      <c r="C71" s="1442"/>
      <c r="D71" s="1442"/>
      <c r="E71" s="1442"/>
      <c r="F71" s="1442"/>
      <c r="G71" s="1442"/>
      <c r="H71" s="1442"/>
      <c r="I71" s="1442"/>
    </row>
    <row r="72" spans="1:29">
      <c r="A72" s="611" t="s">
        <v>355</v>
      </c>
      <c r="B72" s="611"/>
      <c r="C72" s="612">
        <f>'Семестровка уск'!L63</f>
        <v>0</v>
      </c>
      <c r="D72" s="612">
        <f>'Семестровка уск'!H63</f>
        <v>0</v>
      </c>
      <c r="E72" s="612">
        <f>'Семестровка уск'!I63</f>
        <v>0</v>
      </c>
      <c r="F72" s="612">
        <f>'Семестровка уск'!J63</f>
        <v>0</v>
      </c>
      <c r="G72" s="611"/>
      <c r="H72" s="611"/>
      <c r="I72" s="613">
        <f>'Семестровка уск'!M63</f>
        <v>0</v>
      </c>
      <c r="AC72" s="606">
        <f>'Семестровка уск'!P63</f>
        <v>0</v>
      </c>
    </row>
    <row r="73" spans="1:29">
      <c r="A73" s="611" t="s">
        <v>356</v>
      </c>
      <c r="B73" s="611"/>
      <c r="C73" s="612"/>
      <c r="D73" s="612"/>
      <c r="E73" s="612"/>
      <c r="F73" s="612"/>
      <c r="G73" s="611"/>
      <c r="H73" s="611"/>
      <c r="I73" s="613"/>
    </row>
    <row r="74" spans="1:29">
      <c r="A74" s="619"/>
      <c r="B74" s="708"/>
      <c r="C74" s="709"/>
      <c r="D74" s="709"/>
      <c r="E74" s="709"/>
      <c r="F74" s="709"/>
      <c r="G74" s="708"/>
      <c r="H74" s="619"/>
      <c r="I74" s="710"/>
    </row>
    <row r="75" spans="1:29">
      <c r="A75" s="619"/>
      <c r="B75" s="708"/>
      <c r="C75" s="709"/>
      <c r="D75" s="709"/>
      <c r="E75" s="709"/>
      <c r="F75" s="709"/>
      <c r="G75" s="708"/>
      <c r="H75" s="619"/>
      <c r="I75" s="710"/>
    </row>
    <row r="76" spans="1:29">
      <c r="A76" s="711"/>
      <c r="B76" s="633"/>
      <c r="C76" s="633"/>
      <c r="D76" s="633"/>
      <c r="E76" s="633"/>
      <c r="F76" s="633"/>
      <c r="G76" s="633"/>
      <c r="H76" s="633"/>
      <c r="I76" s="633"/>
    </row>
    <row r="77" spans="1:29">
      <c r="A77" s="1443"/>
      <c r="B77" s="1443"/>
      <c r="C77" s="1443"/>
      <c r="D77" s="1443"/>
      <c r="E77" s="1443"/>
      <c r="F77" s="1443"/>
      <c r="G77" s="1443"/>
      <c r="H77" s="1443"/>
      <c r="I77" s="1443"/>
    </row>
    <row r="78" spans="1:29">
      <c r="A78" s="619"/>
      <c r="B78" s="708"/>
      <c r="C78" s="709"/>
      <c r="D78" s="709"/>
      <c r="E78" s="709"/>
      <c r="F78" s="709"/>
      <c r="G78" s="708"/>
      <c r="H78" s="619"/>
      <c r="I78" s="710"/>
    </row>
    <row r="79" spans="1:29">
      <c r="A79" s="619"/>
      <c r="B79" s="708"/>
      <c r="C79" s="709"/>
      <c r="D79" s="709"/>
      <c r="E79" s="709"/>
      <c r="F79" s="709"/>
      <c r="G79" s="708"/>
      <c r="H79" s="619"/>
      <c r="I79" s="710"/>
    </row>
    <row r="80" spans="1:29">
      <c r="A80" s="712"/>
      <c r="B80" s="713"/>
      <c r="C80" s="714"/>
      <c r="D80" s="714"/>
      <c r="E80" s="714"/>
      <c r="F80" s="714"/>
      <c r="G80" s="713"/>
      <c r="H80" s="712"/>
      <c r="I80" s="715"/>
    </row>
    <row r="81" spans="1:9">
      <c r="A81" s="1443"/>
      <c r="B81" s="1443"/>
      <c r="C81" s="1443"/>
      <c r="D81" s="1443"/>
      <c r="E81" s="1443"/>
      <c r="F81" s="1443"/>
      <c r="G81" s="1443"/>
      <c r="H81" s="1443"/>
      <c r="I81" s="1443"/>
    </row>
    <row r="82" spans="1:9">
      <c r="A82" s="619"/>
      <c r="B82" s="708"/>
      <c r="C82" s="709"/>
      <c r="D82" s="709"/>
      <c r="E82" s="709"/>
      <c r="F82" s="709"/>
      <c r="G82" s="708"/>
      <c r="H82" s="619"/>
      <c r="I82" s="710"/>
    </row>
    <row r="83" spans="1:9">
      <c r="A83" s="619"/>
      <c r="B83" s="716"/>
      <c r="C83" s="717"/>
      <c r="D83" s="709"/>
      <c r="E83" s="709"/>
      <c r="F83" s="709"/>
      <c r="G83" s="716"/>
      <c r="H83" s="716"/>
      <c r="I83" s="716"/>
    </row>
    <row r="84" spans="1:9">
      <c r="A84" s="619"/>
      <c r="B84" s="716"/>
      <c r="C84" s="717"/>
      <c r="D84" s="709"/>
      <c r="E84" s="709"/>
      <c r="F84" s="709"/>
      <c r="G84" s="716"/>
      <c r="H84" s="716"/>
      <c r="I84" s="710"/>
    </row>
    <row r="85" spans="1:9">
      <c r="A85" s="619"/>
      <c r="B85" s="716"/>
      <c r="C85" s="717"/>
      <c r="D85" s="717"/>
      <c r="E85" s="717"/>
      <c r="F85" s="717"/>
      <c r="G85" s="717"/>
      <c r="H85" s="717"/>
      <c r="I85" s="718"/>
    </row>
    <row r="86" spans="1:9">
      <c r="A86" s="719"/>
      <c r="B86" s="716"/>
      <c r="C86" s="716"/>
      <c r="D86" s="716"/>
      <c r="E86" s="716"/>
      <c r="F86" s="716"/>
      <c r="G86" s="716"/>
      <c r="H86" s="716"/>
      <c r="I86" s="716"/>
    </row>
    <row r="87" spans="1:9">
      <c r="A87" s="711"/>
      <c r="B87" s="633"/>
      <c r="C87" s="633"/>
      <c r="D87" s="633"/>
      <c r="E87" s="633"/>
      <c r="F87" s="633"/>
      <c r="G87" s="633"/>
      <c r="H87" s="633"/>
      <c r="I87" s="633"/>
    </row>
    <row r="88" spans="1:9">
      <c r="A88" s="1443"/>
      <c r="B88" s="1443"/>
      <c r="C88" s="1443"/>
      <c r="D88" s="1443"/>
      <c r="E88" s="1443"/>
      <c r="F88" s="1443"/>
      <c r="G88" s="1443"/>
      <c r="H88" s="1443"/>
      <c r="I88" s="1443"/>
    </row>
    <row r="89" spans="1:9">
      <c r="A89" s="619"/>
      <c r="B89" s="708"/>
      <c r="C89" s="709"/>
      <c r="D89" s="709"/>
      <c r="E89" s="709"/>
      <c r="F89" s="709"/>
      <c r="G89" s="708"/>
      <c r="H89" s="619"/>
      <c r="I89" s="710"/>
    </row>
    <row r="90" spans="1:9">
      <c r="A90" s="619"/>
      <c r="B90" s="708"/>
      <c r="C90" s="709"/>
      <c r="D90" s="709"/>
      <c r="E90" s="709"/>
      <c r="F90" s="709"/>
      <c r="G90" s="708"/>
      <c r="H90" s="619"/>
      <c r="I90" s="710"/>
    </row>
    <row r="91" spans="1:9">
      <c r="A91" s="619"/>
      <c r="B91" s="708"/>
      <c r="C91" s="709"/>
      <c r="D91" s="709"/>
      <c r="E91" s="709"/>
      <c r="F91" s="709"/>
      <c r="G91" s="708"/>
      <c r="H91" s="619"/>
      <c r="I91" s="710"/>
    </row>
    <row r="92" spans="1:9">
      <c r="A92" s="619"/>
      <c r="B92" s="708"/>
      <c r="C92" s="709"/>
      <c r="D92" s="709"/>
      <c r="E92" s="709"/>
      <c r="F92" s="709"/>
      <c r="G92" s="708"/>
      <c r="H92" s="619"/>
      <c r="I92" s="710"/>
    </row>
    <row r="93" spans="1:9">
      <c r="A93" s="719"/>
      <c r="B93" s="716"/>
      <c r="C93" s="716"/>
      <c r="D93" s="716"/>
      <c r="E93" s="716"/>
      <c r="F93" s="716"/>
      <c r="G93" s="716"/>
      <c r="H93" s="716"/>
      <c r="I93" s="716"/>
    </row>
    <row r="94" spans="1:9">
      <c r="A94" s="1443"/>
      <c r="B94" s="1443"/>
      <c r="C94" s="1443"/>
      <c r="D94" s="1443"/>
      <c r="E94" s="1443"/>
      <c r="F94" s="1443"/>
      <c r="G94" s="1443"/>
      <c r="H94" s="1443"/>
      <c r="I94" s="1443"/>
    </row>
    <row r="95" spans="1:9">
      <c r="A95" s="619"/>
      <c r="B95" s="708"/>
      <c r="C95" s="709"/>
      <c r="D95" s="709"/>
      <c r="E95" s="709"/>
      <c r="F95" s="709"/>
      <c r="G95" s="708"/>
      <c r="H95" s="619"/>
      <c r="I95" s="710"/>
    </row>
    <row r="96" spans="1:9">
      <c r="A96" s="619"/>
      <c r="B96" s="708"/>
      <c r="C96" s="709"/>
      <c r="D96" s="709"/>
      <c r="E96" s="709"/>
      <c r="F96" s="709"/>
      <c r="G96" s="708"/>
      <c r="H96" s="619"/>
      <c r="I96" s="710"/>
    </row>
    <row r="97" spans="1:9">
      <c r="A97" s="719"/>
      <c r="B97" s="716"/>
      <c r="C97" s="716"/>
      <c r="D97" s="716"/>
      <c r="E97" s="716"/>
      <c r="F97" s="716"/>
      <c r="G97" s="716"/>
      <c r="H97" s="716"/>
      <c r="I97" s="716"/>
    </row>
    <row r="98" spans="1:9">
      <c r="A98" s="1443"/>
      <c r="B98" s="1443"/>
      <c r="C98" s="1443"/>
      <c r="D98" s="1443"/>
      <c r="E98" s="1443"/>
      <c r="F98" s="1443"/>
      <c r="G98" s="1443"/>
      <c r="H98" s="1443"/>
      <c r="I98" s="1443"/>
    </row>
    <row r="99" spans="1:9">
      <c r="A99" s="619"/>
      <c r="B99" s="708"/>
      <c r="C99" s="709"/>
      <c r="D99" s="709"/>
      <c r="E99" s="709"/>
      <c r="F99" s="709"/>
      <c r="G99" s="708"/>
      <c r="H99" s="619"/>
      <c r="I99" s="710"/>
    </row>
    <row r="100" spans="1:9">
      <c r="A100" s="616"/>
      <c r="B100" s="614"/>
      <c r="C100" s="615"/>
      <c r="D100" s="615"/>
      <c r="E100" s="615"/>
      <c r="F100" s="615"/>
      <c r="G100" s="614"/>
      <c r="H100" s="616"/>
      <c r="I100" s="617"/>
    </row>
    <row r="101" spans="1:9">
      <c r="A101" s="620"/>
      <c r="B101" s="621"/>
      <c r="C101" s="622"/>
      <c r="D101" s="622"/>
      <c r="E101" s="622"/>
      <c r="F101" s="622"/>
      <c r="G101" s="621"/>
      <c r="H101" s="620"/>
      <c r="I101" s="623"/>
    </row>
    <row r="102" spans="1:9">
      <c r="A102" s="1441"/>
      <c r="B102" s="1441"/>
      <c r="C102" s="1441"/>
      <c r="D102" s="1441"/>
      <c r="E102" s="1441"/>
      <c r="F102" s="1441"/>
      <c r="G102" s="1441"/>
      <c r="H102" s="1441"/>
      <c r="I102" s="1441"/>
    </row>
    <row r="103" spans="1:9">
      <c r="A103" s="616"/>
      <c r="B103" s="614"/>
      <c r="C103" s="615"/>
      <c r="D103" s="615"/>
      <c r="E103" s="615"/>
      <c r="F103" s="615"/>
      <c r="G103" s="614"/>
      <c r="H103" s="616"/>
      <c r="I103" s="617"/>
    </row>
    <row r="104" spans="1:9">
      <c r="A104" s="616"/>
      <c r="B104" s="614"/>
      <c r="C104" s="615"/>
      <c r="D104" s="615"/>
      <c r="E104" s="615"/>
      <c r="F104" s="615"/>
      <c r="G104" s="614"/>
      <c r="H104" s="616"/>
      <c r="I104" s="617"/>
    </row>
    <row r="105" spans="1:9">
      <c r="A105" s="618"/>
      <c r="B105" s="624"/>
      <c r="C105" s="624"/>
      <c r="D105" s="624"/>
      <c r="E105" s="624"/>
      <c r="F105" s="624"/>
      <c r="G105" s="624"/>
      <c r="H105" s="624"/>
      <c r="I105" s="624"/>
    </row>
    <row r="106" spans="1:9">
      <c r="A106" s="1441"/>
      <c r="B106" s="1441"/>
      <c r="C106" s="1441"/>
      <c r="D106" s="1441"/>
      <c r="E106" s="1441"/>
      <c r="F106" s="1441"/>
      <c r="G106" s="1441"/>
      <c r="H106" s="1441"/>
      <c r="I106" s="1441"/>
    </row>
    <row r="107" spans="1:9">
      <c r="A107" s="616"/>
      <c r="B107" s="614"/>
      <c r="C107" s="615"/>
      <c r="D107" s="615"/>
      <c r="E107" s="615"/>
      <c r="F107" s="615"/>
      <c r="G107" s="614"/>
      <c r="H107" s="616"/>
      <c r="I107" s="617"/>
    </row>
    <row r="108" spans="1:9">
      <c r="A108" s="616"/>
      <c r="B108" s="614"/>
      <c r="C108" s="615"/>
      <c r="D108" s="615"/>
      <c r="E108" s="615"/>
      <c r="F108" s="615"/>
      <c r="G108" s="614"/>
      <c r="H108" s="616"/>
      <c r="I108" s="617"/>
    </row>
    <row r="111" spans="1:9">
      <c r="A111" s="1441"/>
      <c r="B111" s="1441"/>
      <c r="C111" s="1441"/>
      <c r="D111" s="1441"/>
      <c r="E111" s="1441"/>
      <c r="F111" s="1441"/>
      <c r="G111" s="1441"/>
      <c r="H111" s="1441"/>
      <c r="I111" s="1441"/>
    </row>
    <row r="112" spans="1:9">
      <c r="A112" s="616"/>
      <c r="B112" s="614"/>
      <c r="C112" s="615"/>
      <c r="D112" s="615"/>
      <c r="E112" s="615"/>
      <c r="F112" s="615"/>
      <c r="G112" s="614"/>
      <c r="H112" s="616"/>
      <c r="I112" s="617"/>
    </row>
    <row r="113" spans="1:9">
      <c r="A113" s="619"/>
      <c r="B113" s="614"/>
      <c r="C113" s="615"/>
      <c r="D113" s="615"/>
      <c r="E113" s="615"/>
      <c r="F113" s="615"/>
      <c r="G113" s="614"/>
      <c r="H113" s="616"/>
      <c r="I113" s="617"/>
    </row>
    <row r="116" spans="1:9">
      <c r="A116" s="1441"/>
      <c r="B116" s="1441"/>
      <c r="C116" s="1441"/>
      <c r="D116" s="1441"/>
      <c r="E116" s="1441"/>
      <c r="F116" s="1441"/>
      <c r="G116" s="1441"/>
      <c r="H116" s="1441"/>
      <c r="I116" s="1441"/>
    </row>
    <row r="117" spans="1:9">
      <c r="A117" s="616"/>
      <c r="B117" s="614"/>
      <c r="C117" s="615"/>
      <c r="D117" s="615"/>
      <c r="E117" s="615"/>
      <c r="F117" s="615"/>
      <c r="G117" s="614"/>
      <c r="H117" s="616"/>
      <c r="I117" s="617"/>
    </row>
    <row r="118" spans="1:9">
      <c r="A118" s="619"/>
      <c r="B118" s="614"/>
      <c r="C118" s="615"/>
      <c r="D118" s="615"/>
      <c r="E118" s="615"/>
      <c r="F118" s="615"/>
      <c r="G118" s="614"/>
      <c r="H118" s="616"/>
      <c r="I118" s="617"/>
    </row>
    <row r="121" spans="1:9">
      <c r="A121" s="1441"/>
      <c r="B121" s="1441"/>
      <c r="C121" s="1441"/>
      <c r="D121" s="1441"/>
      <c r="E121" s="1441"/>
      <c r="F121" s="1441"/>
      <c r="G121" s="1441"/>
      <c r="H121" s="1441"/>
      <c r="I121" s="1441"/>
    </row>
    <row r="122" spans="1:9">
      <c r="A122" s="616"/>
      <c r="B122" s="614"/>
      <c r="C122" s="615"/>
      <c r="D122" s="615"/>
      <c r="E122" s="615"/>
      <c r="F122" s="615"/>
      <c r="G122" s="614"/>
      <c r="H122" s="616"/>
      <c r="I122" s="617"/>
    </row>
    <row r="123" spans="1:9" ht="17.25" customHeight="1">
      <c r="A123" s="619"/>
      <c r="B123" s="614"/>
      <c r="C123" s="615"/>
      <c r="D123" s="615"/>
      <c r="E123" s="615"/>
      <c r="F123" s="615"/>
      <c r="G123" s="614"/>
      <c r="H123" s="616"/>
      <c r="I123" s="617"/>
    </row>
    <row r="124" spans="1:9" ht="17.25" customHeight="1">
      <c r="A124" s="616"/>
      <c r="B124" s="614"/>
      <c r="C124" s="615"/>
      <c r="D124" s="615"/>
      <c r="E124" s="615"/>
      <c r="F124" s="615"/>
      <c r="G124" s="614"/>
      <c r="H124" s="616"/>
      <c r="I124" s="617"/>
    </row>
    <row r="125" spans="1:9" ht="17.25" customHeight="1">
      <c r="A125" s="616"/>
      <c r="B125" s="614"/>
      <c r="C125" s="615"/>
      <c r="D125" s="615"/>
      <c r="E125" s="615"/>
      <c r="F125" s="615"/>
      <c r="G125" s="614"/>
      <c r="H125" s="616"/>
      <c r="I125" s="617"/>
    </row>
    <row r="126" spans="1:9" ht="42" customHeight="1">
      <c r="A126" s="1444"/>
      <c r="B126" s="1443"/>
      <c r="C126" s="1443"/>
      <c r="D126" s="1443"/>
      <c r="E126" s="1443"/>
      <c r="F126" s="1443"/>
      <c r="G126" s="1443"/>
      <c r="H126" s="1443"/>
      <c r="I126" s="1443"/>
    </row>
    <row r="127" spans="1:9" ht="33" customHeight="1">
      <c r="A127" s="1444"/>
      <c r="B127" s="1443"/>
      <c r="C127" s="1443"/>
      <c r="D127" s="1443"/>
      <c r="E127" s="1443"/>
      <c r="F127" s="1443"/>
      <c r="G127" s="1443"/>
      <c r="H127" s="1443"/>
      <c r="I127" s="1443"/>
    </row>
    <row r="128" spans="1:9" ht="17.25" customHeight="1">
      <c r="A128" s="1444"/>
      <c r="B128" s="1444"/>
      <c r="C128" s="1444"/>
      <c r="D128" s="1444"/>
      <c r="E128" s="1444"/>
      <c r="F128" s="1444"/>
      <c r="G128" s="1444"/>
      <c r="H128" s="1444"/>
      <c r="I128" s="1444"/>
    </row>
    <row r="129" spans="1:9" ht="17.25" customHeight="1">
      <c r="A129" s="616"/>
      <c r="B129" s="614"/>
      <c r="C129" s="615"/>
      <c r="D129" s="615"/>
      <c r="E129" s="615"/>
      <c r="F129" s="615"/>
      <c r="G129" s="614"/>
      <c r="H129" s="616"/>
      <c r="I129" s="617"/>
    </row>
    <row r="130" spans="1:9" ht="17.25" customHeight="1">
      <c r="A130" s="618"/>
      <c r="B130" s="614"/>
      <c r="C130" s="615"/>
      <c r="D130" s="615"/>
      <c r="E130" s="615"/>
      <c r="F130" s="615"/>
      <c r="G130" s="614"/>
      <c r="H130" s="616"/>
      <c r="I130" s="617"/>
    </row>
    <row r="131" spans="1:9" ht="17.25" customHeight="1">
      <c r="A131" s="616"/>
      <c r="B131" s="614"/>
      <c r="C131" s="615"/>
      <c r="D131" s="615"/>
      <c r="E131" s="615"/>
      <c r="F131" s="615"/>
      <c r="G131" s="614"/>
      <c r="H131" s="616"/>
      <c r="I131" s="617"/>
    </row>
    <row r="132" spans="1:9" ht="17.25" customHeight="1">
      <c r="A132" s="616"/>
      <c r="B132" s="614"/>
      <c r="C132" s="615"/>
      <c r="D132" s="615"/>
      <c r="E132" s="615"/>
      <c r="F132" s="615"/>
      <c r="G132" s="614"/>
      <c r="H132" s="616"/>
      <c r="I132" s="617"/>
    </row>
    <row r="133" spans="1:9" ht="17.25" customHeight="1">
      <c r="A133" s="616"/>
      <c r="B133" s="614"/>
      <c r="C133" s="615"/>
      <c r="D133" s="615"/>
      <c r="E133" s="615"/>
      <c r="F133" s="615"/>
      <c r="G133" s="614"/>
      <c r="H133" s="616"/>
      <c r="I133" s="617"/>
    </row>
    <row r="134" spans="1:9" ht="17.25" customHeight="1">
      <c r="A134" s="1441"/>
      <c r="B134" s="1441"/>
      <c r="C134" s="1441"/>
      <c r="D134" s="1441"/>
      <c r="E134" s="1441"/>
      <c r="F134" s="1441"/>
      <c r="G134" s="1441"/>
      <c r="H134" s="1441"/>
      <c r="I134" s="1441"/>
    </row>
    <row r="135" spans="1:9" ht="17.25" customHeight="1">
      <c r="A135" s="616"/>
      <c r="B135" s="614"/>
      <c r="C135" s="615"/>
      <c r="D135" s="615"/>
      <c r="E135" s="615"/>
      <c r="F135" s="615"/>
      <c r="G135" s="614"/>
      <c r="H135" s="616"/>
      <c r="I135" s="617"/>
    </row>
    <row r="136" spans="1:9" ht="17.25" customHeight="1">
      <c r="A136" s="616"/>
      <c r="B136" s="614"/>
      <c r="C136" s="615"/>
      <c r="D136" s="615"/>
      <c r="E136" s="615"/>
      <c r="F136" s="615"/>
      <c r="G136" s="614"/>
      <c r="H136" s="616"/>
      <c r="I136" s="617"/>
    </row>
    <row r="137" spans="1:9" ht="17.25" customHeight="1">
      <c r="A137" s="616"/>
      <c r="B137" s="614"/>
      <c r="C137" s="615"/>
      <c r="D137" s="615"/>
      <c r="E137" s="615"/>
      <c r="F137" s="615"/>
      <c r="G137" s="614"/>
      <c r="H137" s="616"/>
      <c r="I137" s="617"/>
    </row>
    <row r="138" spans="1:9" ht="17.25" customHeight="1">
      <c r="A138" s="1441"/>
      <c r="B138" s="1441"/>
      <c r="C138" s="1441"/>
      <c r="D138" s="1441"/>
      <c r="E138" s="1441"/>
      <c r="F138" s="1441"/>
      <c r="G138" s="1441"/>
      <c r="H138" s="1441"/>
      <c r="I138" s="1441"/>
    </row>
    <row r="139" spans="1:9" ht="17.25" customHeight="1">
      <c r="A139" s="616"/>
      <c r="B139" s="614"/>
      <c r="C139" s="615"/>
      <c r="D139" s="615"/>
      <c r="E139" s="615"/>
      <c r="F139" s="615"/>
      <c r="G139" s="614"/>
      <c r="H139" s="616"/>
      <c r="I139" s="617"/>
    </row>
    <row r="140" spans="1:9" ht="17.25" customHeight="1">
      <c r="A140" s="616"/>
      <c r="B140" s="624"/>
      <c r="C140" s="624"/>
      <c r="D140" s="624"/>
      <c r="E140" s="624"/>
      <c r="F140" s="624"/>
      <c r="G140" s="624"/>
      <c r="H140" s="624"/>
      <c r="I140" s="624"/>
    </row>
    <row r="141" spans="1:9" ht="17.25" customHeight="1">
      <c r="A141" s="616"/>
      <c r="B141" s="614"/>
      <c r="C141" s="615"/>
      <c r="D141" s="615"/>
      <c r="E141" s="615"/>
      <c r="F141" s="615"/>
      <c r="G141" s="614"/>
      <c r="H141" s="616"/>
      <c r="I141" s="617"/>
    </row>
    <row r="142" spans="1:9" ht="17.25" customHeight="1">
      <c r="A142" s="1441"/>
      <c r="B142" s="1441"/>
      <c r="C142" s="1441"/>
      <c r="D142" s="1441"/>
      <c r="E142" s="1441"/>
      <c r="F142" s="1441"/>
      <c r="G142" s="1441"/>
      <c r="H142" s="1441"/>
      <c r="I142" s="1441"/>
    </row>
    <row r="143" spans="1:9" ht="17.25" customHeight="1">
      <c r="A143" s="616"/>
      <c r="B143" s="614"/>
      <c r="C143" s="615"/>
      <c r="D143" s="615"/>
      <c r="E143" s="615"/>
      <c r="F143" s="615"/>
      <c r="G143" s="614"/>
      <c r="H143" s="616"/>
      <c r="I143" s="617"/>
    </row>
    <row r="144" spans="1:9" ht="17.25" customHeight="1">
      <c r="A144" s="616"/>
      <c r="B144" s="624"/>
      <c r="C144" s="624"/>
      <c r="D144" s="624"/>
      <c r="E144" s="624"/>
      <c r="F144" s="624"/>
      <c r="G144" s="624"/>
      <c r="H144" s="624"/>
      <c r="I144" s="624"/>
    </row>
    <row r="145" spans="1:9" ht="17.25" customHeight="1">
      <c r="A145" s="616"/>
      <c r="B145" s="614"/>
      <c r="C145" s="615"/>
      <c r="D145" s="615"/>
      <c r="E145" s="615"/>
      <c r="F145" s="615"/>
      <c r="G145" s="614"/>
      <c r="H145" s="616"/>
      <c r="I145" s="617"/>
    </row>
    <row r="146" spans="1:9" ht="17.25" customHeight="1">
      <c r="A146" s="616"/>
      <c r="B146" s="614"/>
      <c r="C146" s="615"/>
      <c r="D146" s="615"/>
      <c r="E146" s="615"/>
      <c r="F146" s="615"/>
      <c r="G146" s="614"/>
      <c r="H146" s="616"/>
      <c r="I146" s="617"/>
    </row>
    <row r="147" spans="1:9" ht="17.25" customHeight="1">
      <c r="A147" s="616"/>
      <c r="B147" s="624"/>
      <c r="C147" s="624"/>
      <c r="D147" s="615"/>
      <c r="E147" s="615"/>
      <c r="F147" s="615"/>
      <c r="G147" s="614"/>
      <c r="H147" s="616"/>
      <c r="I147" s="617"/>
    </row>
    <row r="148" spans="1:9" ht="17.25" customHeight="1">
      <c r="A148" s="618"/>
      <c r="B148" s="624"/>
      <c r="C148" s="624"/>
      <c r="D148" s="615"/>
      <c r="E148" s="615"/>
      <c r="F148" s="615"/>
      <c r="G148" s="614"/>
      <c r="H148" s="616"/>
      <c r="I148" s="617"/>
    </row>
    <row r="149" spans="1:9" ht="17.25" customHeight="1">
      <c r="A149" s="616"/>
      <c r="B149" s="614"/>
      <c r="C149" s="615"/>
      <c r="D149" s="615"/>
      <c r="E149" s="615"/>
      <c r="F149" s="615"/>
      <c r="G149" s="614"/>
      <c r="H149" s="616"/>
      <c r="I149" s="617"/>
    </row>
    <row r="150" spans="1:9" ht="17.25" customHeight="1">
      <c r="A150" s="616"/>
      <c r="B150" s="614"/>
      <c r="C150" s="615"/>
      <c r="D150" s="615"/>
      <c r="E150" s="615"/>
      <c r="F150" s="615"/>
      <c r="G150" s="614"/>
      <c r="H150" s="616"/>
      <c r="I150" s="617"/>
    </row>
    <row r="151" spans="1:9" ht="17.25" customHeight="1">
      <c r="A151" s="616"/>
      <c r="B151" s="614"/>
      <c r="C151" s="615"/>
      <c r="D151" s="615"/>
      <c r="E151" s="615"/>
      <c r="F151" s="615"/>
      <c r="G151" s="614"/>
      <c r="H151" s="616"/>
      <c r="I151" s="617"/>
    </row>
    <row r="152" spans="1:9" ht="17.25" customHeight="1">
      <c r="A152" s="616"/>
      <c r="B152" s="614"/>
      <c r="C152" s="615"/>
      <c r="D152" s="615"/>
      <c r="E152" s="615"/>
      <c r="F152" s="615"/>
      <c r="G152" s="614"/>
      <c r="H152" s="616"/>
      <c r="I152" s="617"/>
    </row>
    <row r="153" spans="1:9" ht="17.25" customHeight="1">
      <c r="A153" s="616"/>
      <c r="B153" s="614"/>
      <c r="C153" s="615"/>
      <c r="D153" s="615"/>
      <c r="E153" s="615"/>
      <c r="F153" s="615"/>
      <c r="G153" s="614"/>
      <c r="H153" s="616"/>
      <c r="I153" s="617"/>
    </row>
    <row r="154" spans="1:9" ht="17.25" customHeight="1">
      <c r="A154" s="616"/>
      <c r="B154" s="614"/>
      <c r="C154" s="615"/>
      <c r="D154" s="615"/>
      <c r="E154" s="615"/>
      <c r="F154" s="615"/>
      <c r="G154" s="614"/>
      <c r="H154" s="616"/>
      <c r="I154" s="617"/>
    </row>
    <row r="155" spans="1:9" ht="17.25" customHeight="1">
      <c r="A155" s="616"/>
      <c r="B155" s="614"/>
      <c r="C155" s="615"/>
      <c r="D155" s="615"/>
      <c r="E155" s="615"/>
      <c r="F155" s="615"/>
      <c r="G155" s="614"/>
      <c r="H155" s="616"/>
      <c r="I155" s="617"/>
    </row>
    <row r="156" spans="1:9" ht="17.25" customHeight="1">
      <c r="A156" s="616"/>
      <c r="B156" s="614"/>
      <c r="C156" s="615"/>
      <c r="D156" s="615"/>
      <c r="E156" s="615"/>
      <c r="F156" s="615"/>
      <c r="G156" s="614"/>
      <c r="H156" s="616"/>
      <c r="I156" s="617"/>
    </row>
    <row r="157" spans="1:9" ht="17.25" customHeight="1">
      <c r="A157" s="616"/>
      <c r="B157" s="614"/>
      <c r="C157" s="615"/>
      <c r="D157" s="615"/>
      <c r="E157" s="615"/>
      <c r="F157" s="615"/>
      <c r="G157" s="614"/>
      <c r="H157" s="616"/>
      <c r="I157" s="617"/>
    </row>
    <row r="158" spans="1:9" ht="17.25" customHeight="1">
      <c r="A158" s="616"/>
      <c r="B158" s="614"/>
      <c r="C158" s="615"/>
      <c r="D158" s="615"/>
      <c r="E158" s="615"/>
      <c r="F158" s="615"/>
      <c r="G158" s="614"/>
      <c r="H158" s="616"/>
      <c r="I158" s="617"/>
    </row>
    <row r="159" spans="1:9" ht="17.25" customHeight="1">
      <c r="A159" s="616"/>
      <c r="B159" s="614"/>
      <c r="C159" s="615"/>
      <c r="D159" s="615"/>
      <c r="E159" s="615"/>
      <c r="F159" s="615"/>
      <c r="G159" s="614"/>
      <c r="H159" s="616"/>
      <c r="I159" s="617"/>
    </row>
    <row r="160" spans="1:9" ht="17.25" customHeight="1">
      <c r="A160" s="616"/>
      <c r="B160" s="614"/>
      <c r="C160" s="615"/>
      <c r="D160" s="615"/>
      <c r="E160" s="615"/>
      <c r="F160" s="615"/>
      <c r="G160" s="614"/>
      <c r="H160" s="616"/>
      <c r="I160" s="617"/>
    </row>
    <row r="161" spans="1:9" ht="17.25" customHeight="1">
      <c r="A161" s="616"/>
      <c r="B161" s="614"/>
      <c r="C161" s="615"/>
      <c r="D161" s="615"/>
      <c r="E161" s="615"/>
      <c r="F161" s="615"/>
      <c r="G161" s="614"/>
      <c r="H161" s="616"/>
      <c r="I161" s="617"/>
    </row>
    <row r="162" spans="1:9" ht="17.25" customHeight="1">
      <c r="A162" s="616"/>
      <c r="B162" s="614"/>
      <c r="C162" s="615"/>
      <c r="D162" s="615"/>
      <c r="E162" s="615"/>
      <c r="F162" s="615"/>
      <c r="G162" s="614"/>
      <c r="H162" s="616"/>
      <c r="I162" s="617"/>
    </row>
    <row r="163" spans="1:9" ht="17.25" customHeight="1">
      <c r="A163" s="616"/>
      <c r="B163" s="614"/>
      <c r="C163" s="615"/>
      <c r="D163" s="615"/>
      <c r="E163" s="615"/>
      <c r="F163" s="615"/>
      <c r="G163" s="614"/>
      <c r="H163" s="616"/>
      <c r="I163" s="617"/>
    </row>
    <row r="164" spans="1:9" ht="17.25" customHeight="1">
      <c r="A164" s="620"/>
      <c r="B164" s="621"/>
      <c r="C164" s="622"/>
      <c r="D164" s="622"/>
      <c r="E164" s="622"/>
      <c r="F164" s="622"/>
      <c r="G164" s="621"/>
      <c r="H164" s="620"/>
      <c r="I164" s="623"/>
    </row>
    <row r="165" spans="1:9" ht="17.25" customHeight="1">
      <c r="A165" s="620"/>
      <c r="B165" s="621"/>
      <c r="C165" s="622"/>
      <c r="D165" s="622"/>
      <c r="E165" s="622"/>
      <c r="F165" s="622"/>
      <c r="G165" s="621"/>
      <c r="H165" s="620"/>
      <c r="I165" s="623"/>
    </row>
    <row r="166" spans="1:9" ht="17.25" customHeight="1">
      <c r="A166" s="620"/>
      <c r="B166" s="621"/>
      <c r="C166" s="622"/>
      <c r="D166" s="622"/>
      <c r="E166" s="622"/>
      <c r="F166" s="622"/>
      <c r="G166" s="621"/>
      <c r="H166" s="620"/>
      <c r="I166" s="623"/>
    </row>
    <row r="167" spans="1:9">
      <c r="A167" s="620"/>
      <c r="C167" s="622"/>
      <c r="D167" s="622"/>
      <c r="E167" s="622"/>
      <c r="F167" s="622"/>
      <c r="G167" s="621"/>
      <c r="H167" s="620"/>
      <c r="I167" s="623"/>
    </row>
    <row r="168" spans="1:9">
      <c r="A168" s="625"/>
      <c r="B168" s="626"/>
      <c r="C168" s="627"/>
      <c r="D168" s="627"/>
      <c r="E168" s="627"/>
      <c r="F168" s="628"/>
      <c r="G168" s="627"/>
      <c r="H168" s="627"/>
      <c r="I168" s="623"/>
    </row>
    <row r="169" spans="1:9">
      <c r="A169" s="620"/>
      <c r="C169" s="622"/>
      <c r="D169" s="622"/>
      <c r="E169" s="622"/>
      <c r="F169" s="622"/>
      <c r="G169" s="621"/>
      <c r="H169" s="620"/>
      <c r="I169" s="623"/>
    </row>
    <row r="170" spans="1:9">
      <c r="A170" s="620"/>
      <c r="C170" s="622"/>
      <c r="D170" s="622"/>
      <c r="E170" s="622"/>
      <c r="F170" s="622"/>
      <c r="G170" s="621"/>
      <c r="H170" s="620"/>
      <c r="I170" s="623"/>
    </row>
    <row r="171" spans="1:9">
      <c r="A171" s="620"/>
      <c r="C171" s="622"/>
      <c r="D171" s="622"/>
      <c r="E171" s="622"/>
      <c r="F171" s="622"/>
      <c r="G171" s="621"/>
      <c r="H171" s="620"/>
      <c r="I171" s="623"/>
    </row>
    <row r="172" spans="1:9">
      <c r="A172" s="620"/>
      <c r="C172" s="622"/>
      <c r="D172" s="622"/>
      <c r="E172" s="622"/>
      <c r="F172" s="622"/>
      <c r="G172" s="621"/>
      <c r="H172" s="620"/>
      <c r="I172" s="623"/>
    </row>
    <row r="173" spans="1:9">
      <c r="A173" s="620"/>
      <c r="C173" s="622"/>
      <c r="D173" s="622"/>
      <c r="E173" s="622"/>
      <c r="F173" s="622"/>
      <c r="G173" s="621"/>
      <c r="H173" s="620"/>
      <c r="I173" s="623"/>
    </row>
    <row r="174" spans="1:9">
      <c r="A174" s="620"/>
      <c r="C174" s="622"/>
      <c r="D174" s="622"/>
      <c r="E174" s="622"/>
      <c r="F174" s="622"/>
      <c r="G174" s="621"/>
      <c r="H174" s="620"/>
      <c r="I174" s="623"/>
    </row>
    <row r="175" spans="1:9" hidden="1">
      <c r="A175" s="620"/>
      <c r="C175" s="622"/>
      <c r="D175" s="622"/>
      <c r="E175" s="622"/>
      <c r="F175" s="622"/>
      <c r="G175" s="621"/>
      <c r="H175" s="620"/>
      <c r="I175" s="623"/>
    </row>
    <row r="176" spans="1:9" hidden="1">
      <c r="A176" s="620"/>
      <c r="C176" s="622"/>
      <c r="D176" s="622"/>
      <c r="E176" s="622"/>
      <c r="F176" s="622"/>
      <c r="G176" s="621"/>
      <c r="H176" s="620"/>
      <c r="I176" s="623"/>
    </row>
    <row r="177" spans="1:9" hidden="1">
      <c r="A177" s="620"/>
      <c r="C177" s="622"/>
      <c r="D177" s="622"/>
      <c r="E177" s="622"/>
      <c r="F177" s="622"/>
      <c r="G177" s="621"/>
      <c r="H177" s="620"/>
      <c r="I177" s="623"/>
    </row>
    <row r="178" spans="1:9" hidden="1">
      <c r="A178" s="620"/>
      <c r="C178" s="622"/>
      <c r="D178" s="622"/>
      <c r="E178" s="622"/>
      <c r="F178" s="622"/>
      <c r="G178" s="621"/>
      <c r="H178" s="620"/>
      <c r="I178" s="623"/>
    </row>
    <row r="179" spans="1:9" hidden="1">
      <c r="A179" s="620"/>
      <c r="C179" s="622"/>
      <c r="D179" s="622"/>
      <c r="E179" s="622"/>
      <c r="F179" s="622"/>
      <c r="G179" s="621"/>
      <c r="H179" s="620"/>
      <c r="I179" s="623"/>
    </row>
    <row r="180" spans="1:9" hidden="1">
      <c r="A180" s="620"/>
      <c r="C180" s="622"/>
      <c r="D180" s="622"/>
      <c r="E180" s="622"/>
      <c r="F180" s="622"/>
      <c r="G180" s="621"/>
      <c r="H180" s="620"/>
      <c r="I180" s="623"/>
    </row>
    <row r="181" spans="1:9" hidden="1">
      <c r="A181" s="620"/>
      <c r="C181" s="622"/>
      <c r="D181" s="622"/>
      <c r="E181" s="622"/>
      <c r="F181" s="622"/>
      <c r="G181" s="621"/>
      <c r="H181" s="620"/>
      <c r="I181" s="623"/>
    </row>
    <row r="182" spans="1:9" hidden="1">
      <c r="A182" s="620"/>
      <c r="C182" s="622"/>
      <c r="D182" s="622"/>
      <c r="E182" s="622"/>
      <c r="F182" s="622"/>
      <c r="G182" s="621"/>
      <c r="H182" s="620"/>
      <c r="I182" s="623"/>
    </row>
    <row r="183" spans="1:9" hidden="1">
      <c r="A183" s="620"/>
      <c r="C183" s="622"/>
      <c r="D183" s="622"/>
      <c r="E183" s="622"/>
      <c r="F183" s="622"/>
      <c r="G183" s="621"/>
      <c r="H183" s="620"/>
      <c r="I183" s="623"/>
    </row>
    <row r="184" spans="1:9" hidden="1">
      <c r="A184" s="620"/>
      <c r="C184" s="622"/>
      <c r="D184" s="622"/>
      <c r="E184" s="622"/>
      <c r="F184" s="622"/>
      <c r="G184" s="621"/>
      <c r="H184" s="620"/>
      <c r="I184" s="623"/>
    </row>
    <row r="185" spans="1:9" hidden="1">
      <c r="A185" s="620"/>
      <c r="C185" s="622"/>
      <c r="D185" s="622"/>
      <c r="E185" s="622"/>
      <c r="F185" s="622"/>
      <c r="G185" s="621"/>
      <c r="H185" s="620"/>
      <c r="I185" s="623"/>
    </row>
    <row r="186" spans="1:9" hidden="1">
      <c r="A186" s="620"/>
      <c r="C186" s="622"/>
      <c r="D186" s="622"/>
      <c r="E186" s="622"/>
      <c r="F186" s="622"/>
      <c r="G186" s="621"/>
      <c r="H186" s="620"/>
      <c r="I186" s="623"/>
    </row>
    <row r="187" spans="1:9" hidden="1">
      <c r="A187" s="620"/>
      <c r="C187" s="622"/>
      <c r="D187" s="622"/>
      <c r="E187" s="622"/>
      <c r="F187" s="622"/>
      <c r="G187" s="621"/>
      <c r="H187" s="620"/>
      <c r="I187" s="623"/>
    </row>
    <row r="188" spans="1:9" hidden="1">
      <c r="A188" s="620"/>
      <c r="C188" s="622"/>
      <c r="D188" s="622"/>
      <c r="E188" s="622"/>
      <c r="F188" s="622"/>
      <c r="G188" s="621"/>
      <c r="H188" s="620"/>
      <c r="I188" s="623"/>
    </row>
    <row r="189" spans="1:9" hidden="1">
      <c r="A189" s="620"/>
      <c r="C189" s="622"/>
      <c r="D189" s="622"/>
      <c r="E189" s="622"/>
      <c r="F189" s="622"/>
      <c r="G189" s="621"/>
      <c r="H189" s="620"/>
      <c r="I189" s="623"/>
    </row>
    <row r="190" spans="1:9" hidden="1">
      <c r="A190" s="620"/>
      <c r="C190" s="622"/>
      <c r="D190" s="622"/>
      <c r="E190" s="622"/>
      <c r="F190" s="622"/>
      <c r="G190" s="621"/>
      <c r="H190" s="620"/>
      <c r="I190" s="623"/>
    </row>
    <row r="191" spans="1:9" hidden="1">
      <c r="A191" s="620"/>
      <c r="C191" s="622"/>
      <c r="D191" s="622"/>
      <c r="E191" s="622"/>
      <c r="F191" s="622"/>
      <c r="G191" s="621"/>
      <c r="H191" s="620"/>
      <c r="I191" s="623"/>
    </row>
    <row r="192" spans="1:9" hidden="1">
      <c r="A192" s="620"/>
      <c r="C192" s="622"/>
      <c r="D192" s="622"/>
      <c r="E192" s="622"/>
      <c r="F192" s="622"/>
      <c r="G192" s="621"/>
      <c r="H192" s="620"/>
      <c r="I192" s="623"/>
    </row>
    <row r="193" spans="1:9" hidden="1">
      <c r="A193" s="620"/>
      <c r="C193" s="622"/>
      <c r="D193" s="622"/>
      <c r="E193" s="622"/>
      <c r="F193" s="622"/>
      <c r="G193" s="621"/>
      <c r="H193" s="620"/>
      <c r="I193" s="623"/>
    </row>
    <row r="194" spans="1:9" hidden="1">
      <c r="A194" s="620"/>
      <c r="C194" s="622"/>
      <c r="D194" s="622"/>
      <c r="E194" s="622"/>
      <c r="F194" s="622"/>
      <c r="G194" s="621"/>
      <c r="H194" s="620"/>
      <c r="I194" s="623"/>
    </row>
    <row r="195" spans="1:9">
      <c r="A195" s="620"/>
      <c r="C195" s="622"/>
      <c r="D195" s="622"/>
      <c r="E195" s="622"/>
      <c r="F195" s="622"/>
      <c r="G195" s="621"/>
      <c r="H195" s="620"/>
      <c r="I195" s="623"/>
    </row>
    <row r="196" spans="1:9">
      <c r="A196" s="620"/>
      <c r="C196" s="622"/>
      <c r="D196" s="622"/>
      <c r="E196" s="622"/>
      <c r="F196" s="622"/>
      <c r="G196" s="621"/>
      <c r="H196" s="620"/>
      <c r="I196" s="623"/>
    </row>
    <row r="197" spans="1:9" hidden="1">
      <c r="A197" s="620"/>
      <c r="B197" s="621"/>
      <c r="C197" s="622"/>
      <c r="D197" s="622"/>
      <c r="E197" s="622"/>
      <c r="F197" s="622"/>
      <c r="G197" s="621"/>
      <c r="H197" s="620"/>
      <c r="I197" s="623"/>
    </row>
    <row r="198" spans="1:9" hidden="1">
      <c r="A198" s="620" t="s">
        <v>331</v>
      </c>
      <c r="B198" s="621"/>
      <c r="C198" s="622"/>
      <c r="D198" s="622"/>
      <c r="E198" s="622"/>
      <c r="F198" s="622"/>
      <c r="G198" s="621"/>
      <c r="H198" s="620"/>
      <c r="I198" s="623"/>
    </row>
    <row r="199" spans="1:9" hidden="1">
      <c r="A199" s="620"/>
      <c r="B199" s="621"/>
      <c r="C199" s="622"/>
      <c r="D199" s="622"/>
      <c r="E199" s="622"/>
      <c r="F199" s="622"/>
      <c r="G199" s="621"/>
      <c r="H199" s="620"/>
      <c r="I199" s="623"/>
    </row>
    <row r="200" spans="1:9" hidden="1">
      <c r="A200" s="620" t="s">
        <v>332</v>
      </c>
      <c r="B200" s="621"/>
      <c r="C200" s="622"/>
      <c r="D200" s="622"/>
      <c r="E200" s="622"/>
      <c r="F200" s="622"/>
      <c r="G200" s="621"/>
      <c r="H200" s="620"/>
      <c r="I200" s="623"/>
    </row>
    <row r="201" spans="1:9" hidden="1">
      <c r="A201" s="1437" t="s">
        <v>333</v>
      </c>
      <c r="B201" s="1437"/>
      <c r="C201" s="1437"/>
      <c r="D201" s="1437"/>
      <c r="E201" s="1437"/>
      <c r="F201" s="1437"/>
      <c r="G201" s="1437"/>
      <c r="H201" s="1437"/>
      <c r="I201" s="1437"/>
    </row>
    <row r="202" spans="1:9" hidden="1">
      <c r="A202" s="620" t="s">
        <v>328</v>
      </c>
      <c r="B202" s="621"/>
      <c r="C202" s="622">
        <v>4</v>
      </c>
      <c r="D202" s="622">
        <v>28</v>
      </c>
      <c r="E202" s="622">
        <v>28</v>
      </c>
      <c r="F202" s="622">
        <v>0</v>
      </c>
      <c r="G202" s="621"/>
      <c r="H202" s="620"/>
      <c r="I202" s="623" t="s">
        <v>334</v>
      </c>
    </row>
    <row r="203" spans="1:9" hidden="1">
      <c r="A203" s="620" t="s">
        <v>335</v>
      </c>
      <c r="B203" s="621"/>
      <c r="C203" s="622"/>
      <c r="D203" s="622"/>
      <c r="E203" s="622"/>
      <c r="F203" s="622"/>
      <c r="G203" s="621"/>
      <c r="H203" s="620"/>
      <c r="I203" s="623"/>
    </row>
    <row r="204" spans="1:9" hidden="1">
      <c r="A204" s="620"/>
      <c r="B204" s="621"/>
      <c r="C204" s="622"/>
      <c r="D204" s="622"/>
      <c r="E204" s="622"/>
      <c r="F204" s="622"/>
      <c r="G204" s="621"/>
      <c r="H204" s="620"/>
      <c r="I204" s="623"/>
    </row>
    <row r="205" spans="1:9" hidden="1">
      <c r="A205" s="620"/>
      <c r="B205" s="621"/>
      <c r="C205" s="622"/>
      <c r="D205" s="622"/>
      <c r="E205" s="622"/>
      <c r="F205" s="622"/>
      <c r="G205" s="621"/>
      <c r="H205" s="620"/>
      <c r="I205" s="623"/>
    </row>
    <row r="206" spans="1:9" hidden="1">
      <c r="A206" s="620" t="s">
        <v>336</v>
      </c>
      <c r="B206" s="621"/>
      <c r="C206" s="622"/>
      <c r="D206" s="622"/>
      <c r="E206" s="622"/>
      <c r="F206" s="622"/>
      <c r="G206" s="621"/>
      <c r="H206" s="620"/>
      <c r="I206" s="623"/>
    </row>
    <row r="207" spans="1:9" hidden="1">
      <c r="A207" s="1437" t="s">
        <v>75</v>
      </c>
      <c r="B207" s="1437"/>
      <c r="C207" s="1437"/>
      <c r="D207" s="1437"/>
      <c r="E207" s="1437"/>
      <c r="F207" s="1437"/>
      <c r="G207" s="1437"/>
      <c r="H207" s="1437"/>
      <c r="I207" s="1437"/>
    </row>
    <row r="208" spans="1:9" hidden="1">
      <c r="A208" s="620" t="s">
        <v>328</v>
      </c>
      <c r="B208" s="621"/>
      <c r="C208" s="622">
        <v>4</v>
      </c>
      <c r="D208" s="622">
        <v>28</v>
      </c>
      <c r="E208" s="622">
        <v>0</v>
      </c>
      <c r="F208" s="622">
        <v>28</v>
      </c>
      <c r="G208" s="621"/>
      <c r="H208" s="620"/>
      <c r="I208" s="623" t="s">
        <v>334</v>
      </c>
    </row>
    <row r="209" spans="1:9" hidden="1">
      <c r="A209" s="620" t="s">
        <v>335</v>
      </c>
      <c r="B209" s="621"/>
      <c r="C209" s="622"/>
      <c r="D209" s="622"/>
      <c r="E209" s="622"/>
      <c r="F209" s="622"/>
      <c r="G209" s="621"/>
      <c r="H209" s="620"/>
      <c r="I209" s="623"/>
    </row>
    <row r="210" spans="1:9" hidden="1">
      <c r="A210" s="606"/>
    </row>
    <row r="211" spans="1:9" hidden="1">
      <c r="A211" s="606"/>
    </row>
    <row r="212" spans="1:9" hidden="1">
      <c r="A212" s="606"/>
    </row>
    <row r="213" spans="1:9" hidden="1">
      <c r="A213" s="620" t="s">
        <v>337</v>
      </c>
      <c r="B213" s="621"/>
      <c r="C213" s="622"/>
      <c r="D213" s="622"/>
      <c r="E213" s="622"/>
      <c r="F213" s="622"/>
      <c r="G213" s="621"/>
      <c r="H213" s="620"/>
      <c r="I213" s="623"/>
    </row>
    <row r="214" spans="1:9" hidden="1">
      <c r="A214" s="1437" t="s">
        <v>338</v>
      </c>
      <c r="B214" s="1437"/>
      <c r="C214" s="1437"/>
      <c r="D214" s="1437"/>
      <c r="E214" s="1437"/>
      <c r="F214" s="1437"/>
      <c r="G214" s="1437"/>
      <c r="H214" s="1437"/>
      <c r="I214" s="1437"/>
    </row>
    <row r="215" spans="1:9" hidden="1">
      <c r="A215" s="620" t="s">
        <v>329</v>
      </c>
      <c r="B215" s="621"/>
      <c r="C215" s="622">
        <v>2</v>
      </c>
      <c r="D215" s="622">
        <v>8</v>
      </c>
      <c r="E215" s="622">
        <v>0</v>
      </c>
      <c r="F215" s="622">
        <v>8</v>
      </c>
      <c r="G215" s="621"/>
      <c r="H215" s="620"/>
      <c r="I215" s="623" t="s">
        <v>339</v>
      </c>
    </row>
    <row r="216" spans="1:9" hidden="1">
      <c r="A216" s="620" t="s">
        <v>335</v>
      </c>
      <c r="B216" s="621"/>
      <c r="C216" s="622"/>
      <c r="D216" s="622"/>
      <c r="E216" s="622"/>
      <c r="F216" s="622"/>
      <c r="G216" s="621"/>
      <c r="H216" s="620"/>
      <c r="I216" s="623"/>
    </row>
    <row r="217" spans="1:9" hidden="1">
      <c r="A217" s="606"/>
    </row>
    <row r="218" spans="1:9" hidden="1">
      <c r="A218" s="606"/>
    </row>
    <row r="219" spans="1:9" ht="18" hidden="1">
      <c r="A219" s="629" t="s">
        <v>340</v>
      </c>
      <c r="B219" s="621"/>
      <c r="C219" s="622"/>
      <c r="D219" s="622"/>
      <c r="E219" s="622"/>
      <c r="F219" s="622"/>
      <c r="G219" s="621"/>
      <c r="H219" s="620"/>
      <c r="I219" s="623"/>
    </row>
    <row r="220" spans="1:9" hidden="1">
      <c r="A220" s="606"/>
    </row>
    <row r="221" spans="1:9" hidden="1">
      <c r="A221" s="1437" t="s">
        <v>341</v>
      </c>
      <c r="B221" s="1437"/>
      <c r="C221" s="1437"/>
      <c r="D221" s="1437"/>
      <c r="E221" s="1437"/>
      <c r="F221" s="1437"/>
      <c r="G221" s="1437"/>
      <c r="H221" s="1437"/>
      <c r="I221" s="1437"/>
    </row>
    <row r="222" spans="1:9" hidden="1">
      <c r="A222" s="620" t="s">
        <v>328</v>
      </c>
      <c r="B222" s="621"/>
      <c r="C222" s="622">
        <v>2</v>
      </c>
      <c r="D222" s="622">
        <v>14</v>
      </c>
      <c r="E222" s="622">
        <v>0</v>
      </c>
      <c r="F222" s="622">
        <v>14</v>
      </c>
      <c r="G222" s="621"/>
      <c r="H222" s="620"/>
      <c r="I222" s="623" t="s">
        <v>339</v>
      </c>
    </row>
    <row r="223" spans="1:9" hidden="1">
      <c r="A223" s="620" t="s">
        <v>335</v>
      </c>
      <c r="B223" s="621"/>
      <c r="C223" s="622"/>
      <c r="D223" s="622"/>
      <c r="E223" s="622"/>
      <c r="F223" s="622"/>
      <c r="G223" s="621"/>
      <c r="H223" s="620"/>
      <c r="I223" s="623"/>
    </row>
    <row r="224" spans="1:9" hidden="1">
      <c r="A224" s="630"/>
      <c r="C224" s="631"/>
    </row>
    <row r="225" spans="1:9" hidden="1">
      <c r="A225" s="1437" t="s">
        <v>342</v>
      </c>
      <c r="B225" s="1437"/>
      <c r="C225" s="1437"/>
      <c r="D225" s="1437"/>
      <c r="E225" s="1437"/>
      <c r="F225" s="1437"/>
      <c r="G225" s="1437"/>
      <c r="H225" s="1437"/>
      <c r="I225" s="1437"/>
    </row>
    <row r="226" spans="1:9" hidden="1">
      <c r="A226" s="620" t="s">
        <v>328</v>
      </c>
      <c r="B226" s="621"/>
      <c r="C226" s="622">
        <v>4</v>
      </c>
      <c r="D226" s="622">
        <v>28</v>
      </c>
      <c r="E226" s="622">
        <v>0</v>
      </c>
      <c r="F226" s="622">
        <v>28</v>
      </c>
      <c r="G226" s="621"/>
      <c r="H226" s="620"/>
      <c r="I226" s="623" t="s">
        <v>334</v>
      </c>
    </row>
    <row r="227" spans="1:9" hidden="1">
      <c r="A227" s="620" t="s">
        <v>335</v>
      </c>
      <c r="B227" s="621"/>
      <c r="C227" s="622"/>
      <c r="D227" s="622"/>
      <c r="E227" s="622"/>
      <c r="F227" s="622"/>
      <c r="G227" s="621"/>
      <c r="H227" s="620"/>
      <c r="I227" s="623"/>
    </row>
    <row r="228" spans="1:9" hidden="1">
      <c r="A228" s="630"/>
      <c r="C228" s="631"/>
    </row>
    <row r="229" spans="1:9" hidden="1">
      <c r="A229" s="1437" t="s">
        <v>343</v>
      </c>
      <c r="B229" s="1437"/>
      <c r="C229" s="1437"/>
      <c r="D229" s="1437"/>
      <c r="E229" s="1437"/>
      <c r="F229" s="1437"/>
      <c r="G229" s="1437"/>
      <c r="H229" s="1437"/>
      <c r="I229" s="1437"/>
    </row>
    <row r="230" spans="1:9" hidden="1">
      <c r="A230" s="620" t="s">
        <v>328</v>
      </c>
      <c r="B230" s="621"/>
      <c r="C230" s="622">
        <v>4</v>
      </c>
      <c r="D230" s="622">
        <v>14</v>
      </c>
      <c r="E230" s="622">
        <v>0</v>
      </c>
      <c r="F230" s="622">
        <v>42</v>
      </c>
      <c r="G230" s="621"/>
      <c r="H230" s="620"/>
      <c r="I230" s="623" t="s">
        <v>339</v>
      </c>
    </row>
    <row r="231" spans="1:9" hidden="1">
      <c r="A231" s="620" t="s">
        <v>335</v>
      </c>
      <c r="B231" s="621"/>
      <c r="C231" s="622"/>
      <c r="D231" s="622"/>
      <c r="E231" s="622"/>
      <c r="F231" s="622"/>
      <c r="G231" s="621"/>
      <c r="H231" s="620"/>
      <c r="I231" s="623"/>
    </row>
    <row r="232" spans="1:9" hidden="1"/>
    <row r="233" spans="1:9" hidden="1">
      <c r="A233" s="1437" t="s">
        <v>344</v>
      </c>
      <c r="B233" s="1437"/>
      <c r="C233" s="1437"/>
      <c r="D233" s="1437"/>
      <c r="E233" s="1437"/>
      <c r="F233" s="1437"/>
      <c r="G233" s="1437"/>
      <c r="H233" s="1437"/>
      <c r="I233" s="1437"/>
    </row>
    <row r="234" spans="1:9" hidden="1">
      <c r="A234" s="620" t="s">
        <v>328</v>
      </c>
      <c r="B234" s="621"/>
      <c r="C234" s="622">
        <v>4</v>
      </c>
      <c r="D234" s="622">
        <v>14</v>
      </c>
      <c r="E234" s="622">
        <v>0</v>
      </c>
      <c r="F234" s="622">
        <v>42</v>
      </c>
      <c r="G234" s="621"/>
      <c r="H234" s="620"/>
      <c r="I234" s="623" t="s">
        <v>339</v>
      </c>
    </row>
    <row r="235" spans="1:9" hidden="1">
      <c r="A235" s="620" t="s">
        <v>335</v>
      </c>
      <c r="B235" s="621"/>
      <c r="C235" s="622"/>
      <c r="D235" s="622"/>
      <c r="E235" s="622"/>
      <c r="F235" s="622"/>
      <c r="G235" s="621"/>
      <c r="H235" s="620"/>
      <c r="I235" s="623"/>
    </row>
    <row r="236" spans="1:9" hidden="1"/>
    <row r="237" spans="1:9" hidden="1"/>
    <row r="238" spans="1:9" hidden="1"/>
    <row r="239" spans="1:9" hidden="1">
      <c r="A239" s="1437" t="s">
        <v>345</v>
      </c>
      <c r="B239" s="1437"/>
      <c r="C239" s="1437"/>
      <c r="D239" s="1437"/>
      <c r="E239" s="1437"/>
      <c r="F239" s="1437"/>
      <c r="G239" s="1437"/>
      <c r="H239" s="1437"/>
      <c r="I239" s="1437"/>
    </row>
    <row r="240" spans="1:9" hidden="1">
      <c r="A240" s="620" t="s">
        <v>328</v>
      </c>
      <c r="B240" s="621"/>
      <c r="C240" s="622">
        <v>4</v>
      </c>
      <c r="D240" s="622">
        <v>0</v>
      </c>
      <c r="E240" s="622">
        <v>0</v>
      </c>
      <c r="F240" s="622">
        <v>56</v>
      </c>
      <c r="G240" s="621"/>
      <c r="H240" s="620"/>
      <c r="I240" s="623" t="s">
        <v>339</v>
      </c>
    </row>
    <row r="241" spans="1:9" hidden="1">
      <c r="A241" s="620" t="s">
        <v>329</v>
      </c>
      <c r="B241" s="621"/>
      <c r="C241" s="622">
        <v>4</v>
      </c>
      <c r="D241" s="622">
        <v>0</v>
      </c>
      <c r="E241" s="622">
        <v>0</v>
      </c>
      <c r="F241" s="622">
        <v>32</v>
      </c>
      <c r="G241" s="621"/>
      <c r="H241" s="620"/>
      <c r="I241" s="623"/>
    </row>
    <row r="242" spans="1:9" hidden="1">
      <c r="A242" s="620" t="s">
        <v>330</v>
      </c>
      <c r="B242" s="621"/>
      <c r="C242" s="622">
        <v>4</v>
      </c>
      <c r="D242" s="622">
        <v>0</v>
      </c>
      <c r="E242" s="622">
        <v>0</v>
      </c>
      <c r="F242" s="622">
        <v>32</v>
      </c>
      <c r="G242" s="621"/>
      <c r="H242" s="620"/>
      <c r="I242" s="623" t="s">
        <v>339</v>
      </c>
    </row>
    <row r="243" spans="1:9" hidden="1">
      <c r="A243" s="620" t="s">
        <v>335</v>
      </c>
      <c r="B243" s="621"/>
      <c r="C243" s="622"/>
      <c r="D243" s="622"/>
      <c r="E243" s="622"/>
      <c r="F243" s="622"/>
      <c r="G243" s="621"/>
      <c r="H243" s="620"/>
      <c r="I243" s="623"/>
    </row>
    <row r="244" spans="1:9" hidden="1"/>
    <row r="245" spans="1:9" hidden="1"/>
    <row r="246" spans="1:9" hidden="1"/>
    <row r="247" spans="1:9" hidden="1"/>
    <row r="248" spans="1:9" hidden="1">
      <c r="A248" s="1437" t="s">
        <v>346</v>
      </c>
      <c r="B248" s="1437"/>
      <c r="C248" s="1437"/>
      <c r="D248" s="1437"/>
      <c r="E248" s="1437"/>
      <c r="F248" s="1437"/>
      <c r="G248" s="1437"/>
      <c r="H248" s="1437"/>
      <c r="I248" s="1437"/>
    </row>
    <row r="249" spans="1:9" hidden="1">
      <c r="A249" s="620" t="s">
        <v>329</v>
      </c>
      <c r="B249" s="621"/>
      <c r="C249" s="622">
        <v>4</v>
      </c>
      <c r="D249" s="622">
        <v>16</v>
      </c>
      <c r="E249" s="622">
        <v>0</v>
      </c>
      <c r="F249" s="622">
        <v>16</v>
      </c>
      <c r="G249" s="621"/>
      <c r="H249" s="620"/>
      <c r="I249" s="623" t="s">
        <v>339</v>
      </c>
    </row>
    <row r="250" spans="1:9" hidden="1">
      <c r="A250" s="620" t="s">
        <v>330</v>
      </c>
      <c r="B250" s="621"/>
      <c r="C250" s="622">
        <v>4</v>
      </c>
      <c r="D250" s="622">
        <v>16</v>
      </c>
      <c r="E250" s="622">
        <v>0</v>
      </c>
      <c r="F250" s="622">
        <v>16</v>
      </c>
      <c r="G250" s="621"/>
      <c r="H250" s="620"/>
      <c r="I250" s="623" t="s">
        <v>334</v>
      </c>
    </row>
    <row r="251" spans="1:9" hidden="1">
      <c r="A251" s="620" t="s">
        <v>335</v>
      </c>
      <c r="B251" s="621"/>
      <c r="C251" s="622"/>
      <c r="D251" s="622"/>
      <c r="E251" s="622"/>
      <c r="F251" s="622"/>
      <c r="G251" s="621"/>
      <c r="H251" s="620"/>
      <c r="I251" s="623"/>
    </row>
    <row r="252" spans="1:9" hidden="1"/>
    <row r="253" spans="1:9" hidden="1">
      <c r="A253" s="1437" t="s">
        <v>347</v>
      </c>
      <c r="B253" s="1437"/>
      <c r="C253" s="1437"/>
      <c r="D253" s="1437"/>
      <c r="E253" s="1437"/>
      <c r="F253" s="1437"/>
      <c r="G253" s="1437"/>
      <c r="H253" s="1437"/>
      <c r="I253" s="1437"/>
    </row>
    <row r="254" spans="1:9" hidden="1">
      <c r="A254" s="620" t="s">
        <v>329</v>
      </c>
      <c r="B254" s="621"/>
      <c r="C254" s="622">
        <v>4</v>
      </c>
      <c r="D254" s="622">
        <v>16</v>
      </c>
      <c r="E254" s="622">
        <v>0</v>
      </c>
      <c r="F254" s="622">
        <v>16</v>
      </c>
      <c r="G254" s="621"/>
      <c r="H254" s="620"/>
      <c r="I254" s="623" t="s">
        <v>339</v>
      </c>
    </row>
    <row r="255" spans="1:9" hidden="1">
      <c r="A255" s="620" t="s">
        <v>335</v>
      </c>
      <c r="B255" s="621"/>
      <c r="C255" s="622"/>
      <c r="D255" s="622"/>
      <c r="E255" s="622"/>
      <c r="F255" s="622"/>
      <c r="G255" s="621"/>
      <c r="H255" s="620"/>
      <c r="I255" s="623"/>
    </row>
    <row r="256" spans="1:9" hidden="1"/>
    <row r="257" spans="1:9" hidden="1">
      <c r="A257" s="1437" t="s">
        <v>348</v>
      </c>
      <c r="B257" s="1437"/>
      <c r="C257" s="1437"/>
      <c r="D257" s="1437"/>
      <c r="E257" s="1437"/>
      <c r="F257" s="1437"/>
      <c r="G257" s="1437"/>
      <c r="H257" s="1437"/>
      <c r="I257" s="1437"/>
    </row>
    <row r="258" spans="1:9" hidden="1">
      <c r="A258" s="620" t="s">
        <v>329</v>
      </c>
      <c r="B258" s="621"/>
      <c r="C258" s="622">
        <v>4</v>
      </c>
      <c r="D258" s="622">
        <v>16</v>
      </c>
      <c r="E258" s="622">
        <v>0</v>
      </c>
      <c r="F258" s="622">
        <v>16</v>
      </c>
      <c r="G258" s="621"/>
      <c r="H258" s="620"/>
      <c r="I258" s="623" t="s">
        <v>339</v>
      </c>
    </row>
    <row r="259" spans="1:9" hidden="1">
      <c r="A259" s="620" t="s">
        <v>335</v>
      </c>
      <c r="B259" s="621"/>
      <c r="C259" s="622"/>
      <c r="D259" s="622"/>
      <c r="E259" s="622"/>
      <c r="F259" s="622"/>
      <c r="G259" s="621"/>
      <c r="H259" s="620"/>
      <c r="I259" s="623"/>
    </row>
    <row r="260" spans="1:9" hidden="1"/>
    <row r="261" spans="1:9" hidden="1">
      <c r="A261" s="1437" t="s">
        <v>349</v>
      </c>
      <c r="B261" s="1437"/>
      <c r="C261" s="1437"/>
      <c r="D261" s="1437"/>
      <c r="E261" s="1437"/>
      <c r="F261" s="1437"/>
      <c r="G261" s="1437"/>
      <c r="H261" s="1437"/>
      <c r="I261" s="1437"/>
    </row>
    <row r="262" spans="1:9" hidden="1">
      <c r="A262" s="620" t="s">
        <v>329</v>
      </c>
      <c r="B262" s="621"/>
      <c r="C262" s="622">
        <v>4</v>
      </c>
      <c r="D262" s="622">
        <v>16</v>
      </c>
      <c r="E262" s="622">
        <v>0</v>
      </c>
      <c r="F262" s="622">
        <v>16</v>
      </c>
      <c r="G262" s="621"/>
      <c r="H262" s="620"/>
      <c r="I262" s="623" t="s">
        <v>334</v>
      </c>
    </row>
    <row r="263" spans="1:9" hidden="1">
      <c r="A263" s="620" t="s">
        <v>335</v>
      </c>
      <c r="B263" s="621"/>
      <c r="C263" s="622"/>
      <c r="D263" s="622"/>
      <c r="E263" s="622"/>
      <c r="F263" s="622"/>
      <c r="G263" s="621"/>
      <c r="H263" s="620"/>
      <c r="I263" s="623"/>
    </row>
    <row r="264" spans="1:9" hidden="1"/>
    <row r="265" spans="1:9" hidden="1"/>
    <row r="266" spans="1:9" hidden="1">
      <c r="A266" s="1437" t="s">
        <v>350</v>
      </c>
      <c r="B266" s="1437"/>
      <c r="C266" s="1437"/>
      <c r="D266" s="1437"/>
      <c r="E266" s="1437"/>
      <c r="F266" s="1437"/>
      <c r="G266" s="1437"/>
      <c r="H266" s="1437"/>
      <c r="I266" s="1437"/>
    </row>
    <row r="267" spans="1:9" hidden="1">
      <c r="A267" s="620" t="s">
        <v>329</v>
      </c>
      <c r="B267" s="621"/>
      <c r="C267" s="622">
        <v>4</v>
      </c>
      <c r="D267" s="622">
        <v>10</v>
      </c>
      <c r="E267" s="622">
        <v>0</v>
      </c>
      <c r="F267" s="622">
        <v>22</v>
      </c>
      <c r="G267" s="621"/>
      <c r="H267" s="620"/>
      <c r="I267" s="623" t="s">
        <v>334</v>
      </c>
    </row>
    <row r="268" spans="1:9" hidden="1">
      <c r="A268" s="620" t="s">
        <v>335</v>
      </c>
      <c r="B268" s="621"/>
      <c r="C268" s="622"/>
      <c r="D268" s="622"/>
      <c r="E268" s="622"/>
      <c r="F268" s="622"/>
      <c r="G268" s="621"/>
      <c r="H268" s="620"/>
      <c r="I268" s="623"/>
    </row>
    <row r="269" spans="1:9" hidden="1"/>
    <row r="270" spans="1:9" hidden="1"/>
    <row r="271" spans="1:9" hidden="1">
      <c r="A271" s="1437" t="s">
        <v>351</v>
      </c>
      <c r="B271" s="1437"/>
      <c r="C271" s="1437"/>
      <c r="D271" s="1437"/>
      <c r="E271" s="1437"/>
      <c r="F271" s="1437"/>
      <c r="G271" s="1437"/>
      <c r="H271" s="1437"/>
      <c r="I271" s="1437"/>
    </row>
    <row r="272" spans="1:9" hidden="1">
      <c r="A272" s="620" t="s">
        <v>330</v>
      </c>
      <c r="B272" s="621"/>
      <c r="C272" s="622">
        <v>4</v>
      </c>
      <c r="D272" s="622">
        <v>16</v>
      </c>
      <c r="E272" s="622">
        <v>0</v>
      </c>
      <c r="F272" s="622">
        <v>16</v>
      </c>
      <c r="G272" s="621"/>
      <c r="H272" s="620"/>
      <c r="I272" s="623" t="s">
        <v>339</v>
      </c>
    </row>
    <row r="273" spans="1:9" hidden="1">
      <c r="A273" s="620" t="s">
        <v>335</v>
      </c>
      <c r="B273" s="621"/>
      <c r="C273" s="622"/>
      <c r="D273" s="622"/>
      <c r="E273" s="622"/>
      <c r="F273" s="622"/>
      <c r="G273" s="621"/>
      <c r="H273" s="620"/>
      <c r="I273" s="623"/>
    </row>
    <row r="274" spans="1:9" hidden="1"/>
    <row r="275" spans="1:9" hidden="1"/>
    <row r="276" spans="1:9" hidden="1">
      <c r="A276" s="1437" t="s">
        <v>352</v>
      </c>
      <c r="B276" s="1437"/>
      <c r="C276" s="1437"/>
      <c r="D276" s="1437"/>
      <c r="E276" s="1437"/>
      <c r="F276" s="1437"/>
      <c r="G276" s="1437"/>
      <c r="H276" s="1437"/>
      <c r="I276" s="1437"/>
    </row>
    <row r="277" spans="1:9" hidden="1">
      <c r="A277" s="620" t="s">
        <v>330</v>
      </c>
      <c r="B277" s="621"/>
      <c r="C277" s="622">
        <v>6</v>
      </c>
      <c r="D277" s="622">
        <v>10</v>
      </c>
      <c r="E277" s="622">
        <v>0</v>
      </c>
      <c r="F277" s="622">
        <v>38</v>
      </c>
      <c r="G277" s="621"/>
      <c r="H277" s="620"/>
      <c r="I277" s="623" t="s">
        <v>339</v>
      </c>
    </row>
    <row r="278" spans="1:9" hidden="1">
      <c r="A278" s="620" t="s">
        <v>335</v>
      </c>
      <c r="B278" s="621"/>
      <c r="C278" s="622"/>
      <c r="D278" s="622"/>
      <c r="E278" s="622"/>
      <c r="F278" s="622"/>
      <c r="G278" s="621"/>
      <c r="H278" s="620"/>
      <c r="I278" s="623"/>
    </row>
    <row r="279" spans="1:9" hidden="1"/>
    <row r="280" spans="1:9" hidden="1"/>
    <row r="281" spans="1:9" hidden="1">
      <c r="A281" s="1437" t="s">
        <v>353</v>
      </c>
      <c r="B281" s="1437"/>
      <c r="C281" s="1437"/>
      <c r="D281" s="1437"/>
      <c r="E281" s="1437"/>
      <c r="F281" s="1437"/>
      <c r="G281" s="1437"/>
      <c r="H281" s="1437"/>
      <c r="I281" s="1437"/>
    </row>
    <row r="282" spans="1:9" hidden="1">
      <c r="A282" s="620" t="s">
        <v>330</v>
      </c>
      <c r="B282" s="621"/>
      <c r="C282" s="622">
        <v>4</v>
      </c>
      <c r="D282" s="622">
        <v>10</v>
      </c>
      <c r="E282" s="622">
        <v>0</v>
      </c>
      <c r="F282" s="622">
        <v>22</v>
      </c>
      <c r="G282" s="621"/>
      <c r="H282" s="620"/>
      <c r="I282" s="623" t="s">
        <v>334</v>
      </c>
    </row>
    <row r="283" spans="1:9" hidden="1">
      <c r="A283" s="620" t="s">
        <v>335</v>
      </c>
      <c r="B283" s="621"/>
      <c r="C283" s="622"/>
      <c r="D283" s="622"/>
      <c r="E283" s="622"/>
      <c r="F283" s="622"/>
      <c r="G283" s="621"/>
      <c r="H283" s="620"/>
      <c r="I283" s="623"/>
    </row>
    <row r="284" spans="1:9" hidden="1"/>
    <row r="285" spans="1:9" hidden="1">
      <c r="A285" s="1437" t="s">
        <v>354</v>
      </c>
      <c r="B285" s="1437"/>
      <c r="C285" s="1437"/>
      <c r="D285" s="1437"/>
      <c r="E285" s="1437"/>
      <c r="F285" s="1437"/>
      <c r="G285" s="1437"/>
      <c r="H285" s="1437"/>
      <c r="I285" s="1437"/>
    </row>
    <row r="286" spans="1:9" hidden="1">
      <c r="A286" s="620" t="s">
        <v>330</v>
      </c>
      <c r="B286" s="621"/>
      <c r="C286" s="622">
        <v>4</v>
      </c>
      <c r="D286" s="622">
        <v>16</v>
      </c>
      <c r="E286" s="622">
        <v>0</v>
      </c>
      <c r="F286" s="622">
        <v>16</v>
      </c>
      <c r="G286" s="621"/>
      <c r="H286" s="620"/>
      <c r="I286" s="623" t="s">
        <v>339</v>
      </c>
    </row>
    <row r="287" spans="1:9" hidden="1">
      <c r="A287" s="620" t="s">
        <v>335</v>
      </c>
      <c r="B287" s="621"/>
      <c r="C287" s="622"/>
      <c r="D287" s="622"/>
      <c r="E287" s="622"/>
      <c r="F287" s="622"/>
      <c r="G287" s="621"/>
      <c r="H287" s="620"/>
      <c r="I287" s="623"/>
    </row>
    <row r="288" spans="1:9" hidden="1"/>
    <row r="289" hidden="1"/>
  </sheetData>
  <sheetProtection selectLockedCells="1" selectUnlockedCells="1"/>
  <mergeCells count="60">
    <mergeCell ref="A35:I35"/>
    <mergeCell ref="A46:I46"/>
    <mergeCell ref="A47:I47"/>
    <mergeCell ref="A56:I56"/>
    <mergeCell ref="A62:I62"/>
    <mergeCell ref="A50:I50"/>
    <mergeCell ref="A53:I53"/>
    <mergeCell ref="A59:I59"/>
    <mergeCell ref="A266:I266"/>
    <mergeCell ref="A271:I271"/>
    <mergeCell ref="A276:I276"/>
    <mergeCell ref="A281:I281"/>
    <mergeCell ref="A285:I285"/>
    <mergeCell ref="A14:I14"/>
    <mergeCell ref="A233:I233"/>
    <mergeCell ref="A239:I239"/>
    <mergeCell ref="A248:I248"/>
    <mergeCell ref="A126:I126"/>
    <mergeCell ref="A127:I127"/>
    <mergeCell ref="A128:I128"/>
    <mergeCell ref="A134:I134"/>
    <mergeCell ref="A138:I138"/>
    <mergeCell ref="A142:I142"/>
    <mergeCell ref="A98:I98"/>
    <mergeCell ref="A102:I102"/>
    <mergeCell ref="A106:I106"/>
    <mergeCell ref="A111:I111"/>
    <mergeCell ref="A116:I116"/>
    <mergeCell ref="A65:I65"/>
    <mergeCell ref="A253:I253"/>
    <mergeCell ref="A257:I257"/>
    <mergeCell ref="A261:I261"/>
    <mergeCell ref="A201:I201"/>
    <mergeCell ref="A207:I207"/>
    <mergeCell ref="A214:I214"/>
    <mergeCell ref="A221:I221"/>
    <mergeCell ref="A225:I225"/>
    <mergeCell ref="A229:I229"/>
    <mergeCell ref="A20:I20"/>
    <mergeCell ref="A17:I17"/>
    <mergeCell ref="A23:I23"/>
    <mergeCell ref="A26:I26"/>
    <mergeCell ref="A121:I121"/>
    <mergeCell ref="A71:I71"/>
    <mergeCell ref="A77:I77"/>
    <mergeCell ref="A81:I81"/>
    <mergeCell ref="A88:I88"/>
    <mergeCell ref="A94:I94"/>
    <mergeCell ref="A68:I68"/>
    <mergeCell ref="A29:I29"/>
    <mergeCell ref="A32:I32"/>
    <mergeCell ref="A38:I38"/>
    <mergeCell ref="A41:I41"/>
    <mergeCell ref="A44:I44"/>
    <mergeCell ref="A1:I1"/>
    <mergeCell ref="A2:B2"/>
    <mergeCell ref="G2:I2"/>
    <mergeCell ref="A5:I5"/>
    <mergeCell ref="A11:I11"/>
    <mergeCell ref="A8:I8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/>
  <cols>
    <col min="1" max="1" width="11.28515625" style="415" customWidth="1"/>
    <col min="2" max="2" width="44.140625" style="416" customWidth="1"/>
    <col min="3" max="3" width="6.7109375" style="417" customWidth="1"/>
    <col min="4" max="4" width="12" style="418" customWidth="1"/>
    <col min="5" max="5" width="7.28515625" style="418" customWidth="1"/>
    <col min="6" max="6" width="6.42578125" style="417" customWidth="1"/>
    <col min="7" max="7" width="7.42578125" style="417" customWidth="1"/>
    <col min="8" max="8" width="9.85546875" style="417" customWidth="1"/>
    <col min="9" max="9" width="8.7109375" style="416" customWidth="1"/>
    <col min="10" max="10" width="8" style="416" customWidth="1"/>
    <col min="11" max="11" width="5.85546875" style="416" customWidth="1"/>
    <col min="12" max="12" width="7.85546875" style="416" customWidth="1"/>
    <col min="13" max="13" width="8.85546875" style="416" customWidth="1"/>
    <col min="14" max="21" width="3.85546875" style="416" customWidth="1"/>
    <col min="22" max="23" width="4" style="416" customWidth="1"/>
    <col min="24" max="28" width="0" style="177" hidden="1" customWidth="1"/>
    <col min="29" max="16384" width="9.140625" style="177"/>
  </cols>
  <sheetData>
    <row r="1" spans="1:28" s="118" customFormat="1" ht="18.75" thickBot="1">
      <c r="A1" s="1533" t="s">
        <v>150</v>
      </c>
      <c r="B1" s="1534"/>
      <c r="C1" s="1534"/>
      <c r="D1" s="1534"/>
      <c r="E1" s="1534"/>
      <c r="F1" s="1534"/>
      <c r="G1" s="1534"/>
      <c r="H1" s="1534"/>
      <c r="I1" s="1534"/>
      <c r="J1" s="1534"/>
      <c r="K1" s="1534"/>
      <c r="L1" s="1534"/>
      <c r="M1" s="1534"/>
      <c r="N1" s="1534"/>
      <c r="O1" s="1534"/>
      <c r="P1" s="1534"/>
      <c r="Q1" s="1534"/>
      <c r="R1" s="1534"/>
      <c r="S1" s="1534"/>
      <c r="T1" s="1534"/>
      <c r="U1" s="1534"/>
      <c r="V1" s="1534"/>
      <c r="W1" s="1535"/>
    </row>
    <row r="2" spans="1:28" s="118" customFormat="1">
      <c r="A2" s="1536" t="s">
        <v>151</v>
      </c>
      <c r="B2" s="1539" t="s">
        <v>152</v>
      </c>
      <c r="C2" s="1542" t="s">
        <v>153</v>
      </c>
      <c r="D2" s="1543"/>
      <c r="E2" s="1543"/>
      <c r="F2" s="1544"/>
      <c r="G2" s="1545" t="s">
        <v>154</v>
      </c>
      <c r="H2" s="1548" t="s">
        <v>155</v>
      </c>
      <c r="I2" s="1549"/>
      <c r="J2" s="1549"/>
      <c r="K2" s="1549"/>
      <c r="L2" s="1549"/>
      <c r="M2" s="1550"/>
      <c r="N2" s="1551" t="s">
        <v>156</v>
      </c>
      <c r="O2" s="1552"/>
      <c r="P2" s="1552"/>
      <c r="Q2" s="1552"/>
      <c r="R2" s="1552"/>
      <c r="S2" s="1552"/>
      <c r="T2" s="1552"/>
      <c r="U2" s="1552"/>
      <c r="V2" s="1552"/>
      <c r="W2" s="1553"/>
    </row>
    <row r="3" spans="1:28" s="118" customFormat="1" ht="16.5" thickBot="1">
      <c r="A3" s="1537"/>
      <c r="B3" s="1540"/>
      <c r="C3" s="1557" t="s">
        <v>157</v>
      </c>
      <c r="D3" s="1526" t="s">
        <v>158</v>
      </c>
      <c r="E3" s="1559" t="s">
        <v>159</v>
      </c>
      <c r="F3" s="1560"/>
      <c r="G3" s="1546"/>
      <c r="H3" s="1516" t="s">
        <v>6</v>
      </c>
      <c r="I3" s="1519" t="s">
        <v>160</v>
      </c>
      <c r="J3" s="1520"/>
      <c r="K3" s="1520"/>
      <c r="L3" s="1521"/>
      <c r="M3" s="1522" t="s">
        <v>161</v>
      </c>
      <c r="N3" s="1554"/>
      <c r="O3" s="1555"/>
      <c r="P3" s="1555"/>
      <c r="Q3" s="1555"/>
      <c r="R3" s="1555"/>
      <c r="S3" s="1555"/>
      <c r="T3" s="1555"/>
      <c r="U3" s="1555"/>
      <c r="V3" s="1555"/>
      <c r="W3" s="1556"/>
    </row>
    <row r="4" spans="1:28" s="118" customFormat="1" ht="16.5" thickBot="1">
      <c r="A4" s="1537"/>
      <c r="B4" s="1540"/>
      <c r="C4" s="1557"/>
      <c r="D4" s="1526"/>
      <c r="E4" s="1526" t="s">
        <v>162</v>
      </c>
      <c r="F4" s="1528" t="s">
        <v>163</v>
      </c>
      <c r="G4" s="1546"/>
      <c r="H4" s="1517"/>
      <c r="I4" s="1530" t="s">
        <v>22</v>
      </c>
      <c r="J4" s="1530" t="s">
        <v>26</v>
      </c>
      <c r="K4" s="1530" t="s">
        <v>164</v>
      </c>
      <c r="L4" s="1530" t="s">
        <v>165</v>
      </c>
      <c r="M4" s="1523"/>
      <c r="N4" s="1505" t="s">
        <v>166</v>
      </c>
      <c r="O4" s="1506"/>
      <c r="P4" s="1507"/>
      <c r="Q4" s="1505" t="s">
        <v>167</v>
      </c>
      <c r="R4" s="1506"/>
      <c r="S4" s="1505"/>
      <c r="T4" s="1506"/>
      <c r="U4" s="1507"/>
      <c r="V4" s="1505"/>
      <c r="W4" s="1507"/>
    </row>
    <row r="5" spans="1:28" s="118" customFormat="1" ht="16.5" thickBot="1">
      <c r="A5" s="1537"/>
      <c r="B5" s="1540"/>
      <c r="C5" s="1557"/>
      <c r="D5" s="1526"/>
      <c r="E5" s="1526"/>
      <c r="F5" s="1528"/>
      <c r="G5" s="1546"/>
      <c r="H5" s="1517"/>
      <c r="I5" s="1531"/>
      <c r="J5" s="1531"/>
      <c r="K5" s="1531"/>
      <c r="L5" s="1531"/>
      <c r="M5" s="1523"/>
      <c r="N5" s="119">
        <v>1</v>
      </c>
      <c r="O5" s="120" t="s">
        <v>62</v>
      </c>
      <c r="P5" s="121" t="s">
        <v>63</v>
      </c>
      <c r="Q5" s="119">
        <v>3</v>
      </c>
      <c r="R5" s="122">
        <v>4</v>
      </c>
      <c r="S5" s="123"/>
      <c r="T5" s="120"/>
      <c r="U5" s="124"/>
      <c r="V5" s="119"/>
      <c r="W5" s="124"/>
    </row>
    <row r="6" spans="1:28" s="118" customFormat="1" ht="16.5" thickBot="1">
      <c r="A6" s="1537"/>
      <c r="B6" s="1540"/>
      <c r="C6" s="1557"/>
      <c r="D6" s="1526"/>
      <c r="E6" s="1526"/>
      <c r="F6" s="1528"/>
      <c r="G6" s="1546"/>
      <c r="H6" s="1517"/>
      <c r="I6" s="1531"/>
      <c r="J6" s="1531"/>
      <c r="K6" s="1531"/>
      <c r="L6" s="1531"/>
      <c r="M6" s="1524"/>
      <c r="N6" s="1508" t="s">
        <v>168</v>
      </c>
      <c r="O6" s="1509"/>
      <c r="P6" s="1510"/>
      <c r="Q6" s="1510"/>
      <c r="R6" s="1510"/>
      <c r="S6" s="1510"/>
      <c r="T6" s="1510"/>
      <c r="U6" s="1510"/>
      <c r="V6" s="1510"/>
      <c r="W6" s="1511"/>
    </row>
    <row r="7" spans="1:28" s="118" customFormat="1" ht="25.5" customHeight="1" thickBot="1">
      <c r="A7" s="1538"/>
      <c r="B7" s="1541"/>
      <c r="C7" s="1558"/>
      <c r="D7" s="1527"/>
      <c r="E7" s="1527"/>
      <c r="F7" s="1529"/>
      <c r="G7" s="1547"/>
      <c r="H7" s="1518"/>
      <c r="I7" s="1532"/>
      <c r="J7" s="1532"/>
      <c r="K7" s="1532"/>
      <c r="L7" s="1532"/>
      <c r="M7" s="1525"/>
      <c r="N7" s="119">
        <v>15</v>
      </c>
      <c r="O7" s="120">
        <v>9</v>
      </c>
      <c r="P7" s="124">
        <v>9</v>
      </c>
      <c r="Q7" s="119">
        <v>15</v>
      </c>
      <c r="R7" s="120">
        <v>13</v>
      </c>
      <c r="S7" s="119"/>
      <c r="T7" s="120"/>
      <c r="U7" s="124"/>
      <c r="V7" s="119"/>
      <c r="W7" s="124"/>
    </row>
    <row r="8" spans="1:28" s="118" customFormat="1" ht="16.5" thickBot="1">
      <c r="A8" s="125">
        <v>1</v>
      </c>
      <c r="B8" s="126">
        <v>2</v>
      </c>
      <c r="C8" s="127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8">
        <v>13</v>
      </c>
      <c r="N8" s="119">
        <v>14</v>
      </c>
      <c r="O8" s="129">
        <v>15</v>
      </c>
      <c r="P8" s="119">
        <v>16</v>
      </c>
      <c r="Q8" s="129">
        <v>17</v>
      </c>
      <c r="R8" s="119">
        <v>18</v>
      </c>
      <c r="S8" s="119"/>
      <c r="T8" s="129"/>
      <c r="U8" s="119"/>
      <c r="V8" s="129"/>
      <c r="W8" s="126"/>
      <c r="X8" s="127">
        <v>25</v>
      </c>
      <c r="Y8" s="125">
        <v>26</v>
      </c>
      <c r="Z8" s="128">
        <v>27</v>
      </c>
      <c r="AA8" s="125">
        <v>28</v>
      </c>
      <c r="AB8" s="128">
        <v>29</v>
      </c>
    </row>
    <row r="9" spans="1:28" s="118" customFormat="1" ht="16.5" thickBot="1">
      <c r="A9" s="1512" t="s">
        <v>169</v>
      </c>
      <c r="B9" s="1513"/>
      <c r="C9" s="1514"/>
      <c r="D9" s="1514"/>
      <c r="E9" s="1514"/>
      <c r="F9" s="1514"/>
      <c r="G9" s="1514"/>
      <c r="H9" s="1514"/>
      <c r="I9" s="1514"/>
      <c r="J9" s="1514"/>
      <c r="K9" s="1514"/>
      <c r="L9" s="1514"/>
      <c r="M9" s="1514"/>
      <c r="N9" s="1513"/>
      <c r="O9" s="1513"/>
      <c r="P9" s="1513"/>
      <c r="Q9" s="1513"/>
      <c r="R9" s="1513"/>
      <c r="S9" s="1513"/>
      <c r="T9" s="1513"/>
      <c r="U9" s="1513"/>
      <c r="V9" s="1513"/>
      <c r="W9" s="1515"/>
    </row>
    <row r="10" spans="1:28" s="118" customFormat="1" ht="16.5" thickBot="1">
      <c r="A10" s="1493" t="s">
        <v>170</v>
      </c>
      <c r="B10" s="1491"/>
      <c r="C10" s="1491"/>
      <c r="D10" s="1491"/>
      <c r="E10" s="1491"/>
      <c r="F10" s="1491"/>
      <c r="G10" s="1491"/>
      <c r="H10" s="1491"/>
      <c r="I10" s="1491"/>
      <c r="J10" s="1491"/>
      <c r="K10" s="1491"/>
      <c r="L10" s="1491"/>
      <c r="M10" s="1491"/>
      <c r="N10" s="1491"/>
      <c r="O10" s="1491"/>
      <c r="P10" s="1491"/>
      <c r="Q10" s="1491"/>
      <c r="R10" s="1491"/>
      <c r="S10" s="1491"/>
      <c r="T10" s="1491"/>
      <c r="U10" s="1491"/>
      <c r="V10" s="1491"/>
      <c r="W10" s="1494"/>
    </row>
    <row r="11" spans="1:28" s="145" customFormat="1">
      <c r="A11" s="130" t="s">
        <v>171</v>
      </c>
      <c r="B11" s="131" t="s">
        <v>15</v>
      </c>
      <c r="C11" s="132"/>
      <c r="D11" s="133"/>
      <c r="E11" s="134"/>
      <c r="F11" s="135"/>
      <c r="G11" s="136">
        <v>3</v>
      </c>
      <c r="H11" s="137">
        <f>G11*30</f>
        <v>90</v>
      </c>
      <c r="I11" s="138">
        <f>J11+K11+L11</f>
        <v>39</v>
      </c>
      <c r="J11" s="139"/>
      <c r="K11" s="139"/>
      <c r="L11" s="139">
        <v>39</v>
      </c>
      <c r="M11" s="140">
        <f>H11-I11</f>
        <v>51</v>
      </c>
      <c r="N11" s="141"/>
      <c r="O11" s="142"/>
      <c r="P11" s="143"/>
      <c r="Q11" s="144"/>
      <c r="R11" s="142">
        <v>3</v>
      </c>
      <c r="S11" s="144"/>
      <c r="T11" s="142"/>
      <c r="U11" s="143"/>
      <c r="V11" s="144"/>
      <c r="W11" s="143"/>
    </row>
    <row r="12" spans="1:28" s="145" customFormat="1">
      <c r="A12" s="146" t="s">
        <v>172</v>
      </c>
      <c r="B12" s="147" t="s">
        <v>17</v>
      </c>
      <c r="C12" s="148"/>
      <c r="D12" s="149"/>
      <c r="E12" s="149"/>
      <c r="F12" s="150"/>
      <c r="G12" s="151">
        <f>G13+G14+G15</f>
        <v>6.5</v>
      </c>
      <c r="H12" s="152">
        <f t="shared" ref="H12:M12" si="0">H13+H14+H15</f>
        <v>195</v>
      </c>
      <c r="I12" s="153">
        <f t="shared" si="0"/>
        <v>132</v>
      </c>
      <c r="J12" s="154"/>
      <c r="K12" s="154"/>
      <c r="L12" s="154">
        <f t="shared" si="0"/>
        <v>132</v>
      </c>
      <c r="M12" s="155">
        <f t="shared" si="0"/>
        <v>63</v>
      </c>
      <c r="N12" s="156"/>
      <c r="O12" s="157"/>
      <c r="P12" s="158"/>
      <c r="Q12" s="159"/>
      <c r="R12" s="157"/>
      <c r="S12" s="159"/>
      <c r="T12" s="157"/>
      <c r="U12" s="158"/>
      <c r="V12" s="159"/>
      <c r="W12" s="158"/>
    </row>
    <row r="13" spans="1:28">
      <c r="A13" s="160" t="s">
        <v>173</v>
      </c>
      <c r="B13" s="161" t="s">
        <v>17</v>
      </c>
      <c r="C13" s="148"/>
      <c r="D13" s="162">
        <v>1</v>
      </c>
      <c r="E13" s="163"/>
      <c r="F13" s="164"/>
      <c r="G13" s="165">
        <v>3</v>
      </c>
      <c r="H13" s="166">
        <f>G13*30</f>
        <v>90</v>
      </c>
      <c r="I13" s="167">
        <f>J13+K13+L13</f>
        <v>60</v>
      </c>
      <c r="J13" s="168"/>
      <c r="K13" s="168"/>
      <c r="L13" s="168">
        <v>60</v>
      </c>
      <c r="M13" s="169">
        <f t="shared" ref="M13:M18" si="1">H13-I13</f>
        <v>30</v>
      </c>
      <c r="N13" s="170">
        <v>4</v>
      </c>
      <c r="O13" s="171"/>
      <c r="P13" s="172"/>
      <c r="Q13" s="173"/>
      <c r="R13" s="171"/>
      <c r="S13" s="174"/>
      <c r="T13" s="175"/>
      <c r="U13" s="176"/>
      <c r="V13" s="174"/>
      <c r="W13" s="176"/>
    </row>
    <row r="14" spans="1:28">
      <c r="A14" s="160" t="s">
        <v>174</v>
      </c>
      <c r="B14" s="161" t="s">
        <v>17</v>
      </c>
      <c r="C14" s="148"/>
      <c r="D14" s="178" t="s">
        <v>175</v>
      </c>
      <c r="E14" s="163"/>
      <c r="F14" s="164"/>
      <c r="G14" s="165">
        <v>3.5</v>
      </c>
      <c r="H14" s="166">
        <f>G14*30</f>
        <v>105</v>
      </c>
      <c r="I14" s="167">
        <f>J14+K14+L14</f>
        <v>72</v>
      </c>
      <c r="J14" s="168"/>
      <c r="K14" s="168"/>
      <c r="L14" s="168">
        <v>72</v>
      </c>
      <c r="M14" s="169">
        <f t="shared" si="1"/>
        <v>33</v>
      </c>
      <c r="N14" s="170"/>
      <c r="O14" s="171">
        <v>4</v>
      </c>
      <c r="P14" s="172">
        <v>4</v>
      </c>
      <c r="Q14" s="173"/>
      <c r="R14" s="171"/>
      <c r="S14" s="174"/>
      <c r="T14" s="175"/>
      <c r="U14" s="176"/>
      <c r="V14" s="174"/>
      <c r="W14" s="176"/>
    </row>
    <row r="15" spans="1:28">
      <c r="A15" s="160" t="s">
        <v>176</v>
      </c>
      <c r="B15" s="161" t="s">
        <v>17</v>
      </c>
      <c r="C15" s="148"/>
      <c r="D15" s="162" t="s">
        <v>177</v>
      </c>
      <c r="E15" s="179"/>
      <c r="F15" s="164"/>
      <c r="G15" s="165"/>
      <c r="H15" s="166"/>
      <c r="I15" s="167"/>
      <c r="J15" s="168"/>
      <c r="K15" s="168"/>
      <c r="L15" s="168"/>
      <c r="M15" s="169">
        <f t="shared" si="1"/>
        <v>0</v>
      </c>
      <c r="N15" s="170"/>
      <c r="O15" s="171"/>
      <c r="P15" s="172"/>
      <c r="Q15" s="173" t="s">
        <v>178</v>
      </c>
      <c r="R15" s="171"/>
      <c r="S15" s="174"/>
      <c r="T15" s="175"/>
      <c r="U15" s="176"/>
      <c r="V15" s="174"/>
      <c r="W15" s="176"/>
    </row>
    <row r="16" spans="1:28" s="145" customFormat="1" ht="69.75" customHeight="1">
      <c r="A16" s="146" t="s">
        <v>179</v>
      </c>
      <c r="B16" s="180" t="s">
        <v>180</v>
      </c>
      <c r="C16" s="181"/>
      <c r="D16" s="182" t="s">
        <v>181</v>
      </c>
      <c r="E16" s="183"/>
      <c r="F16" s="184"/>
      <c r="G16" s="185">
        <v>6</v>
      </c>
      <c r="H16" s="186">
        <f>G16*30</f>
        <v>180</v>
      </c>
      <c r="I16" s="181">
        <f>J16+L16</f>
        <v>60</v>
      </c>
      <c r="J16" s="187">
        <v>30</v>
      </c>
      <c r="K16" s="187"/>
      <c r="L16" s="187">
        <v>30</v>
      </c>
      <c r="M16" s="188">
        <f t="shared" si="1"/>
        <v>120</v>
      </c>
      <c r="N16" s="170">
        <v>3</v>
      </c>
      <c r="O16" s="171"/>
      <c r="P16" s="172"/>
      <c r="Q16" s="173"/>
      <c r="R16" s="171"/>
      <c r="S16" s="173"/>
      <c r="T16" s="171"/>
      <c r="U16" s="172"/>
      <c r="V16" s="173"/>
      <c r="W16" s="189"/>
    </row>
    <row r="17" spans="1:28" s="145" customFormat="1" ht="31.5">
      <c r="A17" s="146" t="s">
        <v>182</v>
      </c>
      <c r="B17" s="190" t="s">
        <v>33</v>
      </c>
      <c r="C17" s="181"/>
      <c r="D17" s="182" t="s">
        <v>181</v>
      </c>
      <c r="E17" s="183"/>
      <c r="F17" s="184"/>
      <c r="G17" s="185">
        <v>4</v>
      </c>
      <c r="H17" s="186">
        <f>G17*30</f>
        <v>120</v>
      </c>
      <c r="I17" s="181">
        <f>J17+L17</f>
        <v>60</v>
      </c>
      <c r="J17" s="187">
        <v>30</v>
      </c>
      <c r="K17" s="187"/>
      <c r="L17" s="187">
        <v>30</v>
      </c>
      <c r="M17" s="188">
        <f t="shared" si="1"/>
        <v>60</v>
      </c>
      <c r="N17" s="170">
        <v>4</v>
      </c>
      <c r="O17" s="171"/>
      <c r="P17" s="172"/>
      <c r="Q17" s="173"/>
      <c r="R17" s="171"/>
      <c r="S17" s="173"/>
      <c r="T17" s="171"/>
      <c r="U17" s="172"/>
      <c r="V17" s="173"/>
      <c r="W17" s="189"/>
    </row>
    <row r="18" spans="1:28" s="145" customFormat="1" ht="32.25" thickBot="1">
      <c r="A18" s="146" t="s">
        <v>183</v>
      </c>
      <c r="B18" s="190" t="s">
        <v>38</v>
      </c>
      <c r="C18" s="181"/>
      <c r="D18" s="187" t="s">
        <v>184</v>
      </c>
      <c r="E18" s="191"/>
      <c r="F18" s="192"/>
      <c r="G18" s="185">
        <v>3</v>
      </c>
      <c r="H18" s="193">
        <f>G18*30</f>
        <v>90</v>
      </c>
      <c r="I18" s="194">
        <f>J18+L18</f>
        <v>22</v>
      </c>
      <c r="J18" s="195">
        <v>15</v>
      </c>
      <c r="K18" s="195">
        <v>8</v>
      </c>
      <c r="L18" s="195">
        <v>7</v>
      </c>
      <c r="M18" s="196">
        <f t="shared" si="1"/>
        <v>68</v>
      </c>
      <c r="N18" s="170"/>
      <c r="O18" s="171"/>
      <c r="P18" s="189"/>
      <c r="Q18" s="173">
        <v>2</v>
      </c>
      <c r="R18" s="171"/>
      <c r="S18" s="173"/>
      <c r="T18" s="171"/>
      <c r="U18" s="172"/>
      <c r="V18" s="173"/>
      <c r="W18" s="172"/>
    </row>
    <row r="19" spans="1:28" s="118" customFormat="1" ht="16.5" thickBot="1">
      <c r="A19" s="1495" t="s">
        <v>185</v>
      </c>
      <c r="B19" s="1496"/>
      <c r="C19" s="197"/>
      <c r="D19" s="198"/>
      <c r="E19" s="199"/>
      <c r="F19" s="199"/>
      <c r="G19" s="200">
        <f>SUM(G16:G18)+G12+G11</f>
        <v>22.5</v>
      </c>
      <c r="H19" s="201">
        <f>SUM(H16:H18)+H12+H11</f>
        <v>675</v>
      </c>
      <c r="I19" s="201">
        <f t="shared" ref="I19:M19" si="2">SUM(I16:I18)+I12+I11</f>
        <v>313</v>
      </c>
      <c r="J19" s="201">
        <f t="shared" si="2"/>
        <v>75</v>
      </c>
      <c r="K19" s="201">
        <f t="shared" si="2"/>
        <v>8</v>
      </c>
      <c r="L19" s="201">
        <f t="shared" si="2"/>
        <v>238</v>
      </c>
      <c r="M19" s="201">
        <f t="shared" si="2"/>
        <v>362</v>
      </c>
      <c r="N19" s="201">
        <f t="shared" ref="N19:AB19" si="3">SUM(N11:N18)</f>
        <v>11</v>
      </c>
      <c r="O19" s="201">
        <f t="shared" si="3"/>
        <v>4</v>
      </c>
      <c r="P19" s="201">
        <f t="shared" si="3"/>
        <v>4</v>
      </c>
      <c r="Q19" s="201">
        <f t="shared" si="3"/>
        <v>2</v>
      </c>
      <c r="R19" s="201">
        <f t="shared" si="3"/>
        <v>3</v>
      </c>
      <c r="S19" s="201">
        <f t="shared" si="3"/>
        <v>0</v>
      </c>
      <c r="T19" s="201">
        <f t="shared" si="3"/>
        <v>0</v>
      </c>
      <c r="U19" s="201">
        <f t="shared" si="3"/>
        <v>0</v>
      </c>
      <c r="V19" s="201">
        <f t="shared" si="3"/>
        <v>0</v>
      </c>
      <c r="W19" s="201">
        <f t="shared" si="3"/>
        <v>0</v>
      </c>
      <c r="X19" s="202">
        <f t="shared" si="3"/>
        <v>0</v>
      </c>
      <c r="Y19" s="201">
        <f t="shared" si="3"/>
        <v>0</v>
      </c>
      <c r="Z19" s="201">
        <f t="shared" si="3"/>
        <v>0</v>
      </c>
      <c r="AA19" s="201">
        <f t="shared" si="3"/>
        <v>0</v>
      </c>
      <c r="AB19" s="201">
        <f t="shared" si="3"/>
        <v>0</v>
      </c>
    </row>
    <row r="20" spans="1:28" ht="16.5" customHeight="1" thickBot="1">
      <c r="A20" s="1497" t="s">
        <v>186</v>
      </c>
      <c r="B20" s="1498"/>
      <c r="C20" s="1498"/>
      <c r="D20" s="1498"/>
      <c r="E20" s="1498"/>
      <c r="F20" s="1498"/>
      <c r="G20" s="1498"/>
      <c r="H20" s="1498"/>
      <c r="I20" s="1498"/>
      <c r="J20" s="1498"/>
      <c r="K20" s="1498"/>
      <c r="L20" s="1498"/>
      <c r="M20" s="1498"/>
      <c r="N20" s="1499"/>
      <c r="O20" s="1499"/>
      <c r="P20" s="1499"/>
      <c r="Q20" s="1499"/>
      <c r="R20" s="1499"/>
      <c r="S20" s="1499"/>
      <c r="T20" s="1499"/>
      <c r="U20" s="1499"/>
      <c r="V20" s="1499"/>
      <c r="W20" s="1500"/>
    </row>
    <row r="21" spans="1:28" ht="16.5" customHeight="1">
      <c r="A21" s="203" t="s">
        <v>187</v>
      </c>
      <c r="B21" s="204" t="s">
        <v>87</v>
      </c>
      <c r="C21" s="205" t="s">
        <v>188</v>
      </c>
      <c r="D21" s="206"/>
      <c r="E21" s="207"/>
      <c r="F21" s="208"/>
      <c r="G21" s="209">
        <v>5</v>
      </c>
      <c r="H21" s="210">
        <f>G21*30</f>
        <v>150</v>
      </c>
      <c r="I21" s="132">
        <f>J21+L21</f>
        <v>60</v>
      </c>
      <c r="J21" s="211">
        <v>30</v>
      </c>
      <c r="K21" s="211"/>
      <c r="L21" s="211">
        <v>30</v>
      </c>
      <c r="M21" s="212">
        <f>H21-I21</f>
        <v>90</v>
      </c>
      <c r="N21" s="213">
        <v>4</v>
      </c>
      <c r="O21" s="214"/>
      <c r="P21" s="215"/>
      <c r="Q21" s="216"/>
      <c r="R21" s="217"/>
      <c r="S21" s="216"/>
      <c r="T21" s="217"/>
      <c r="U21" s="215"/>
      <c r="V21" s="218"/>
      <c r="W21" s="215"/>
    </row>
    <row r="22" spans="1:28">
      <c r="A22" s="219" t="s">
        <v>189</v>
      </c>
      <c r="B22" s="190" t="s">
        <v>88</v>
      </c>
      <c r="C22" s="181"/>
      <c r="D22" s="187"/>
      <c r="E22" s="191"/>
      <c r="F22" s="192"/>
      <c r="G22" s="185">
        <f>G23+G24</f>
        <v>6</v>
      </c>
      <c r="H22" s="186">
        <f>H23+H24</f>
        <v>180</v>
      </c>
      <c r="I22" s="181">
        <f>I23+I24</f>
        <v>60</v>
      </c>
      <c r="J22" s="187">
        <f>J23+J24</f>
        <v>30</v>
      </c>
      <c r="K22" s="187"/>
      <c r="L22" s="187">
        <f>L23+L24</f>
        <v>30</v>
      </c>
      <c r="M22" s="188">
        <f>M23+M24</f>
        <v>120</v>
      </c>
      <c r="N22" s="173"/>
      <c r="O22" s="171"/>
      <c r="P22" s="189"/>
      <c r="Q22" s="173"/>
      <c r="R22" s="171"/>
      <c r="S22" s="173"/>
      <c r="T22" s="171"/>
      <c r="U22" s="172"/>
      <c r="V22" s="173"/>
      <c r="W22" s="172"/>
    </row>
    <row r="23" spans="1:28">
      <c r="A23" s="220" t="s">
        <v>190</v>
      </c>
      <c r="B23" s="221" t="s">
        <v>88</v>
      </c>
      <c r="C23" s="167">
        <v>1</v>
      </c>
      <c r="D23" s="222"/>
      <c r="E23" s="223"/>
      <c r="F23" s="224"/>
      <c r="G23" s="225">
        <v>5</v>
      </c>
      <c r="H23" s="226">
        <f t="shared" ref="H23:H28" si="4">G23*30</f>
        <v>150</v>
      </c>
      <c r="I23" s="167">
        <f>J23+L23</f>
        <v>60</v>
      </c>
      <c r="J23" s="222">
        <v>30</v>
      </c>
      <c r="K23" s="222"/>
      <c r="L23" s="222">
        <v>30</v>
      </c>
      <c r="M23" s="227">
        <f t="shared" ref="M23:M28" si="5">H23-I23</f>
        <v>90</v>
      </c>
      <c r="N23" s="173">
        <v>4</v>
      </c>
      <c r="O23" s="171"/>
      <c r="P23" s="189"/>
      <c r="Q23" s="173"/>
      <c r="R23" s="171"/>
      <c r="S23" s="173"/>
      <c r="T23" s="171"/>
      <c r="U23" s="172"/>
      <c r="V23" s="173"/>
      <c r="W23" s="172"/>
    </row>
    <row r="24" spans="1:28">
      <c r="A24" s="220" t="s">
        <v>191</v>
      </c>
      <c r="B24" s="221" t="s">
        <v>89</v>
      </c>
      <c r="C24" s="167"/>
      <c r="D24" s="222"/>
      <c r="E24" s="223"/>
      <c r="F24" s="228" t="s">
        <v>175</v>
      </c>
      <c r="G24" s="225">
        <v>1</v>
      </c>
      <c r="H24" s="226">
        <f t="shared" si="4"/>
        <v>30</v>
      </c>
      <c r="I24" s="167">
        <f>J24+L24</f>
        <v>0</v>
      </c>
      <c r="J24" s="222"/>
      <c r="K24" s="222"/>
      <c r="L24" s="222"/>
      <c r="M24" s="227">
        <f t="shared" si="5"/>
        <v>30</v>
      </c>
      <c r="N24" s="173"/>
      <c r="O24" s="171"/>
      <c r="P24" s="189"/>
      <c r="Q24" s="173"/>
      <c r="R24" s="171"/>
      <c r="S24" s="173"/>
      <c r="T24" s="171"/>
      <c r="U24" s="172"/>
      <c r="V24" s="173"/>
      <c r="W24" s="172"/>
    </row>
    <row r="25" spans="1:28" s="145" customFormat="1">
      <c r="A25" s="229" t="s">
        <v>192</v>
      </c>
      <c r="B25" s="230" t="s">
        <v>81</v>
      </c>
      <c r="C25" s="231">
        <v>2</v>
      </c>
      <c r="D25" s="187"/>
      <c r="E25" s="191"/>
      <c r="F25" s="188"/>
      <c r="G25" s="232">
        <v>4</v>
      </c>
      <c r="H25" s="186">
        <f t="shared" si="4"/>
        <v>120</v>
      </c>
      <c r="I25" s="181">
        <f>J25+K25+L25</f>
        <v>54</v>
      </c>
      <c r="J25" s="187">
        <v>36</v>
      </c>
      <c r="K25" s="187"/>
      <c r="L25" s="187">
        <v>18</v>
      </c>
      <c r="M25" s="188">
        <f t="shared" si="5"/>
        <v>66</v>
      </c>
      <c r="N25" s="167"/>
      <c r="O25" s="233">
        <v>3</v>
      </c>
      <c r="P25" s="227">
        <v>3</v>
      </c>
      <c r="Q25" s="167"/>
      <c r="R25" s="233"/>
      <c r="S25" s="167"/>
      <c r="T25" s="233"/>
      <c r="U25" s="227"/>
      <c r="V25" s="167"/>
      <c r="W25" s="227"/>
    </row>
    <row r="26" spans="1:28" ht="31.5">
      <c r="A26" s="219" t="s">
        <v>193</v>
      </c>
      <c r="B26" s="234" t="s">
        <v>90</v>
      </c>
      <c r="C26" s="231">
        <v>2</v>
      </c>
      <c r="D26" s="187"/>
      <c r="E26" s="191"/>
      <c r="F26" s="188"/>
      <c r="G26" s="185">
        <v>5</v>
      </c>
      <c r="H26" s="186">
        <f t="shared" si="4"/>
        <v>150</v>
      </c>
      <c r="I26" s="181">
        <f>J26+K26+L26</f>
        <v>72</v>
      </c>
      <c r="J26" s="187">
        <v>36</v>
      </c>
      <c r="K26" s="187"/>
      <c r="L26" s="187">
        <v>36</v>
      </c>
      <c r="M26" s="188">
        <f t="shared" si="5"/>
        <v>78</v>
      </c>
      <c r="N26" s="167"/>
      <c r="O26" s="233">
        <v>4</v>
      </c>
      <c r="P26" s="227">
        <v>4</v>
      </c>
      <c r="Q26" s="167"/>
      <c r="R26" s="233"/>
      <c r="S26" s="167"/>
      <c r="T26" s="233"/>
      <c r="U26" s="227"/>
      <c r="V26" s="167"/>
      <c r="W26" s="227"/>
    </row>
    <row r="27" spans="1:28" ht="31.5">
      <c r="A27" s="219" t="s">
        <v>194</v>
      </c>
      <c r="B27" s="235" t="s">
        <v>195</v>
      </c>
      <c r="C27" s="231"/>
      <c r="D27" s="187" t="s">
        <v>175</v>
      </c>
      <c r="E27" s="191"/>
      <c r="F27" s="188"/>
      <c r="G27" s="185">
        <v>4</v>
      </c>
      <c r="H27" s="186">
        <f t="shared" si="4"/>
        <v>120</v>
      </c>
      <c r="I27" s="181">
        <f>J27+K27+L27</f>
        <v>54</v>
      </c>
      <c r="J27" s="187">
        <v>36</v>
      </c>
      <c r="K27" s="187"/>
      <c r="L27" s="187">
        <v>18</v>
      </c>
      <c r="M27" s="188">
        <f t="shared" si="5"/>
        <v>66</v>
      </c>
      <c r="N27" s="167"/>
      <c r="O27" s="233">
        <v>3</v>
      </c>
      <c r="P27" s="227">
        <v>3</v>
      </c>
      <c r="Q27" s="167"/>
      <c r="R27" s="233"/>
      <c r="S27" s="167"/>
      <c r="T27" s="233"/>
      <c r="U27" s="227"/>
      <c r="V27" s="167"/>
      <c r="W27" s="227"/>
    </row>
    <row r="28" spans="1:28">
      <c r="A28" s="219" t="s">
        <v>196</v>
      </c>
      <c r="B28" s="236" t="s">
        <v>91</v>
      </c>
      <c r="C28" s="181">
        <v>3</v>
      </c>
      <c r="D28" s="187"/>
      <c r="E28" s="191"/>
      <c r="F28" s="192"/>
      <c r="G28" s="185">
        <v>6</v>
      </c>
      <c r="H28" s="186">
        <f t="shared" si="4"/>
        <v>180</v>
      </c>
      <c r="I28" s="181">
        <f>J28+K28+L28</f>
        <v>60</v>
      </c>
      <c r="J28" s="187">
        <v>30</v>
      </c>
      <c r="K28" s="187"/>
      <c r="L28" s="187">
        <v>30</v>
      </c>
      <c r="M28" s="188">
        <f t="shared" si="5"/>
        <v>120</v>
      </c>
      <c r="N28" s="173"/>
      <c r="O28" s="171"/>
      <c r="P28" s="237"/>
      <c r="Q28" s="173">
        <v>4</v>
      </c>
      <c r="R28" s="171"/>
      <c r="S28" s="173"/>
      <c r="T28" s="171"/>
      <c r="U28" s="172"/>
      <c r="V28" s="173"/>
      <c r="W28" s="172"/>
    </row>
    <row r="29" spans="1:28">
      <c r="A29" s="219" t="s">
        <v>197</v>
      </c>
      <c r="B29" s="236" t="s">
        <v>82</v>
      </c>
      <c r="C29" s="181"/>
      <c r="D29" s="187"/>
      <c r="E29" s="191"/>
      <c r="F29" s="192"/>
      <c r="G29" s="185">
        <f t="shared" ref="G29:M29" si="6">G30+G31</f>
        <v>6</v>
      </c>
      <c r="H29" s="238">
        <f t="shared" si="6"/>
        <v>180</v>
      </c>
      <c r="I29" s="239">
        <f t="shared" si="6"/>
        <v>65</v>
      </c>
      <c r="J29" s="240">
        <f t="shared" si="6"/>
        <v>26</v>
      </c>
      <c r="K29" s="240">
        <f t="shared" si="6"/>
        <v>0</v>
      </c>
      <c r="L29" s="240">
        <f t="shared" si="6"/>
        <v>39</v>
      </c>
      <c r="M29" s="241">
        <f t="shared" si="6"/>
        <v>115</v>
      </c>
      <c r="N29" s="173"/>
      <c r="O29" s="171"/>
      <c r="P29" s="237"/>
      <c r="Q29" s="173"/>
      <c r="R29" s="171"/>
      <c r="S29" s="173"/>
      <c r="T29" s="171"/>
      <c r="U29" s="172"/>
      <c r="V29" s="173"/>
      <c r="W29" s="172"/>
    </row>
    <row r="30" spans="1:28">
      <c r="A30" s="242" t="s">
        <v>198</v>
      </c>
      <c r="B30" s="243" t="s">
        <v>82</v>
      </c>
      <c r="C30" s="244">
        <v>4</v>
      </c>
      <c r="D30" s="245"/>
      <c r="E30" s="245"/>
      <c r="F30" s="246"/>
      <c r="G30" s="247">
        <v>5</v>
      </c>
      <c r="H30" s="226">
        <f>G30*30</f>
        <v>150</v>
      </c>
      <c r="I30" s="167">
        <f>J30+K30+L30</f>
        <v>65</v>
      </c>
      <c r="J30" s="222">
        <v>26</v>
      </c>
      <c r="K30" s="222"/>
      <c r="L30" s="222">
        <v>39</v>
      </c>
      <c r="M30" s="227">
        <f>H30-I30</f>
        <v>85</v>
      </c>
      <c r="N30" s="248"/>
      <c r="O30" s="249"/>
      <c r="P30" s="250"/>
      <c r="Q30" s="248"/>
      <c r="R30" s="249">
        <v>5</v>
      </c>
      <c r="S30" s="248"/>
      <c r="T30" s="249"/>
      <c r="U30" s="250"/>
      <c r="V30" s="251"/>
      <c r="W30" s="250"/>
    </row>
    <row r="31" spans="1:28" ht="19.5" customHeight="1" thickBot="1">
      <c r="A31" s="252" t="s">
        <v>199</v>
      </c>
      <c r="B31" s="253" t="s">
        <v>83</v>
      </c>
      <c r="C31" s="254"/>
      <c r="D31" s="255"/>
      <c r="E31" s="255"/>
      <c r="F31" s="256" t="s">
        <v>200</v>
      </c>
      <c r="G31" s="257">
        <v>1</v>
      </c>
      <c r="H31" s="258">
        <f>G31*30</f>
        <v>30</v>
      </c>
      <c r="I31" s="259">
        <f>J31+K31+L31</f>
        <v>0</v>
      </c>
      <c r="J31" s="255"/>
      <c r="K31" s="255"/>
      <c r="L31" s="255"/>
      <c r="M31" s="256">
        <f>H31-I31</f>
        <v>30</v>
      </c>
      <c r="N31" s="259"/>
      <c r="O31" s="260"/>
      <c r="P31" s="256"/>
      <c r="Q31" s="259"/>
      <c r="R31" s="260"/>
      <c r="S31" s="259"/>
      <c r="T31" s="260"/>
      <c r="U31" s="256"/>
      <c r="V31" s="259"/>
      <c r="W31" s="256"/>
    </row>
    <row r="32" spans="1:28" ht="16.5" thickBot="1">
      <c r="A32" s="1501" t="s">
        <v>201</v>
      </c>
      <c r="B32" s="1465"/>
      <c r="C32" s="1465"/>
      <c r="D32" s="1465"/>
      <c r="E32" s="1465"/>
      <c r="F32" s="1466"/>
      <c r="G32" s="261">
        <f>SUM(G21:G31)-G23-G24-G30-G31</f>
        <v>36</v>
      </c>
      <c r="H32" s="262">
        <f t="shared" ref="H32:M32" si="7">SUM(H21:H31)-H23-H24-H30-H31</f>
        <v>1080</v>
      </c>
      <c r="I32" s="262">
        <f t="shared" si="7"/>
        <v>425</v>
      </c>
      <c r="J32" s="262">
        <f t="shared" si="7"/>
        <v>224</v>
      </c>
      <c r="K32" s="262">
        <f t="shared" si="7"/>
        <v>0</v>
      </c>
      <c r="L32" s="262">
        <f t="shared" si="7"/>
        <v>201</v>
      </c>
      <c r="M32" s="262">
        <f t="shared" si="7"/>
        <v>655</v>
      </c>
      <c r="N32" s="262">
        <f t="shared" ref="N32:AB32" si="8">SUM(N21:N31)</f>
        <v>8</v>
      </c>
      <c r="O32" s="262">
        <f t="shared" si="8"/>
        <v>10</v>
      </c>
      <c r="P32" s="262">
        <f t="shared" si="8"/>
        <v>10</v>
      </c>
      <c r="Q32" s="262">
        <f t="shared" si="8"/>
        <v>4</v>
      </c>
      <c r="R32" s="262">
        <f t="shared" si="8"/>
        <v>5</v>
      </c>
      <c r="S32" s="262">
        <f t="shared" si="8"/>
        <v>0</v>
      </c>
      <c r="T32" s="262">
        <f t="shared" si="8"/>
        <v>0</v>
      </c>
      <c r="U32" s="262">
        <f t="shared" si="8"/>
        <v>0</v>
      </c>
      <c r="V32" s="262">
        <f t="shared" si="8"/>
        <v>0</v>
      </c>
      <c r="W32" s="262">
        <f t="shared" si="8"/>
        <v>0</v>
      </c>
      <c r="X32" s="263">
        <f t="shared" si="8"/>
        <v>0</v>
      </c>
      <c r="Y32" s="262">
        <f t="shared" si="8"/>
        <v>0</v>
      </c>
      <c r="Z32" s="262">
        <f t="shared" si="8"/>
        <v>0</v>
      </c>
      <c r="AA32" s="262">
        <f t="shared" si="8"/>
        <v>0</v>
      </c>
      <c r="AB32" s="262">
        <f t="shared" si="8"/>
        <v>0</v>
      </c>
    </row>
    <row r="33" spans="1:28" ht="16.5" thickBot="1">
      <c r="A33" s="1502" t="s">
        <v>202</v>
      </c>
      <c r="B33" s="1503"/>
      <c r="C33" s="1503"/>
      <c r="D33" s="1503"/>
      <c r="E33" s="1503"/>
      <c r="F33" s="1503"/>
      <c r="G33" s="1503"/>
      <c r="H33" s="1503"/>
      <c r="I33" s="1473"/>
      <c r="J33" s="1473"/>
      <c r="K33" s="1473"/>
      <c r="L33" s="1473"/>
      <c r="M33" s="1473"/>
      <c r="N33" s="1503"/>
      <c r="O33" s="1503"/>
      <c r="P33" s="1503"/>
      <c r="Q33" s="1503"/>
      <c r="R33" s="1503"/>
      <c r="S33" s="1503"/>
      <c r="T33" s="1503"/>
      <c r="U33" s="1503"/>
      <c r="V33" s="1503"/>
      <c r="W33" s="1504"/>
    </row>
    <row r="34" spans="1:28" s="118" customFormat="1">
      <c r="A34" s="130" t="s">
        <v>203</v>
      </c>
      <c r="B34" s="264" t="s">
        <v>204</v>
      </c>
      <c r="C34" s="265"/>
      <c r="D34" s="266">
        <v>2</v>
      </c>
      <c r="E34" s="266"/>
      <c r="F34" s="267"/>
      <c r="G34" s="268">
        <v>4.5</v>
      </c>
      <c r="H34" s="269">
        <f>G34*30</f>
        <v>135</v>
      </c>
      <c r="I34" s="132">
        <f>J34+K34+L34</f>
        <v>0</v>
      </c>
      <c r="J34" s="270"/>
      <c r="K34" s="270"/>
      <c r="L34" s="270"/>
      <c r="M34" s="212">
        <f>H34-I34</f>
        <v>135</v>
      </c>
      <c r="N34" s="271"/>
      <c r="O34" s="272"/>
      <c r="P34" s="273"/>
      <c r="Q34" s="274"/>
      <c r="R34" s="275"/>
      <c r="S34" s="274"/>
      <c r="T34" s="275"/>
      <c r="U34" s="273"/>
      <c r="V34" s="274"/>
      <c r="W34" s="273"/>
    </row>
    <row r="35" spans="1:28" s="118" customFormat="1" ht="16.5" thickBot="1">
      <c r="A35" s="276" t="s">
        <v>205</v>
      </c>
      <c r="B35" s="277" t="s">
        <v>44</v>
      </c>
      <c r="C35" s="278"/>
      <c r="D35" s="279" t="s">
        <v>200</v>
      </c>
      <c r="E35" s="279"/>
      <c r="F35" s="280"/>
      <c r="G35" s="281">
        <v>6</v>
      </c>
      <c r="H35" s="282">
        <f>G35*30</f>
        <v>180</v>
      </c>
      <c r="I35" s="283">
        <f>J35+K35+L35</f>
        <v>0</v>
      </c>
      <c r="J35" s="284"/>
      <c r="K35" s="284"/>
      <c r="L35" s="284"/>
      <c r="M35" s="285">
        <f>H35-I35</f>
        <v>180</v>
      </c>
      <c r="N35" s="286"/>
      <c r="O35" s="287"/>
      <c r="P35" s="155"/>
      <c r="Q35" s="288"/>
      <c r="R35" s="287"/>
      <c r="S35" s="288"/>
      <c r="T35" s="287"/>
      <c r="U35" s="155"/>
      <c r="V35" s="288"/>
      <c r="W35" s="155"/>
    </row>
    <row r="36" spans="1:28" s="118" customFormat="1" ht="16.5" thickBot="1">
      <c r="A36" s="1472" t="s">
        <v>206</v>
      </c>
      <c r="B36" s="1473"/>
      <c r="C36" s="1473"/>
      <c r="D36" s="1473"/>
      <c r="E36" s="1473"/>
      <c r="F36" s="1474"/>
      <c r="G36" s="289">
        <f t="shared" ref="G36:W36" si="9">SUM(G34:G35)</f>
        <v>10.5</v>
      </c>
      <c r="H36" s="290">
        <f t="shared" si="9"/>
        <v>315</v>
      </c>
      <c r="I36" s="291">
        <f t="shared" si="9"/>
        <v>0</v>
      </c>
      <c r="J36" s="291">
        <f t="shared" si="9"/>
        <v>0</v>
      </c>
      <c r="K36" s="291">
        <f t="shared" si="9"/>
        <v>0</v>
      </c>
      <c r="L36" s="291">
        <f t="shared" si="9"/>
        <v>0</v>
      </c>
      <c r="M36" s="291">
        <f t="shared" si="9"/>
        <v>315</v>
      </c>
      <c r="N36" s="290">
        <f t="shared" si="9"/>
        <v>0</v>
      </c>
      <c r="O36" s="290">
        <f t="shared" si="9"/>
        <v>0</v>
      </c>
      <c r="P36" s="290">
        <f t="shared" si="9"/>
        <v>0</v>
      </c>
      <c r="Q36" s="290">
        <f t="shared" si="9"/>
        <v>0</v>
      </c>
      <c r="R36" s="290">
        <f t="shared" si="9"/>
        <v>0</v>
      </c>
      <c r="S36" s="290">
        <f t="shared" si="9"/>
        <v>0</v>
      </c>
      <c r="T36" s="290">
        <f t="shared" si="9"/>
        <v>0</v>
      </c>
      <c r="U36" s="290">
        <f t="shared" si="9"/>
        <v>0</v>
      </c>
      <c r="V36" s="290">
        <f t="shared" si="9"/>
        <v>0</v>
      </c>
      <c r="W36" s="290">
        <f t="shared" si="9"/>
        <v>0</v>
      </c>
    </row>
    <row r="37" spans="1:28" ht="16.5" thickBot="1">
      <c r="A37" s="1472" t="s">
        <v>207</v>
      </c>
      <c r="B37" s="1473"/>
      <c r="C37" s="1473"/>
      <c r="D37" s="1473"/>
      <c r="E37" s="1473"/>
      <c r="F37" s="1473"/>
      <c r="G37" s="1473"/>
      <c r="H37" s="1473"/>
      <c r="I37" s="1473"/>
      <c r="J37" s="1473"/>
      <c r="K37" s="1473"/>
      <c r="L37" s="1473"/>
      <c r="M37" s="1473"/>
      <c r="N37" s="1473"/>
      <c r="O37" s="1473"/>
      <c r="P37" s="1473"/>
      <c r="Q37" s="1473"/>
      <c r="R37" s="1473"/>
      <c r="S37" s="1473"/>
      <c r="T37" s="1473"/>
      <c r="U37" s="1473"/>
      <c r="V37" s="1473"/>
      <c r="W37" s="1474"/>
    </row>
    <row r="38" spans="1:28" s="118" customFormat="1">
      <c r="A38" s="292" t="s">
        <v>208</v>
      </c>
      <c r="B38" s="293" t="s">
        <v>42</v>
      </c>
      <c r="C38" s="294"/>
      <c r="D38" s="295"/>
      <c r="E38" s="295"/>
      <c r="F38" s="296"/>
      <c r="G38" s="297">
        <v>3</v>
      </c>
      <c r="H38" s="298">
        <f>G38*30</f>
        <v>90</v>
      </c>
      <c r="I38" s="299">
        <f>J38+K38+L38</f>
        <v>0</v>
      </c>
      <c r="J38" s="300"/>
      <c r="K38" s="300"/>
      <c r="L38" s="300"/>
      <c r="M38" s="212">
        <f>H38-I38</f>
        <v>90</v>
      </c>
      <c r="N38" s="301"/>
      <c r="O38" s="302"/>
      <c r="P38" s="303"/>
      <c r="Q38" s="304"/>
      <c r="R38" s="302"/>
      <c r="S38" s="304"/>
      <c r="T38" s="302"/>
      <c r="U38" s="303"/>
      <c r="V38" s="304"/>
      <c r="W38" s="305"/>
    </row>
    <row r="39" spans="1:28" s="118" customFormat="1" ht="32.25" thickBot="1">
      <c r="A39" s="306" t="s">
        <v>209</v>
      </c>
      <c r="B39" s="307" t="s">
        <v>210</v>
      </c>
      <c r="C39" s="308">
        <v>4</v>
      </c>
      <c r="D39" s="309"/>
      <c r="E39" s="309"/>
      <c r="F39" s="310"/>
      <c r="G39" s="311">
        <v>3</v>
      </c>
      <c r="H39" s="312">
        <f>G39*30</f>
        <v>90</v>
      </c>
      <c r="I39" s="313">
        <f>J39+K39+L39</f>
        <v>0</v>
      </c>
      <c r="J39" s="314"/>
      <c r="K39" s="314"/>
      <c r="L39" s="314"/>
      <c r="M39" s="315">
        <f>H39-I39</f>
        <v>90</v>
      </c>
      <c r="N39" s="316"/>
      <c r="O39" s="317"/>
      <c r="P39" s="318"/>
      <c r="Q39" s="319"/>
      <c r="R39" s="317"/>
      <c r="S39" s="319"/>
      <c r="T39" s="317"/>
      <c r="U39" s="318"/>
      <c r="V39" s="319"/>
      <c r="W39" s="320"/>
    </row>
    <row r="40" spans="1:28" s="118" customFormat="1" ht="16.5" thickBot="1">
      <c r="A40" s="1475" t="s">
        <v>211</v>
      </c>
      <c r="B40" s="1476"/>
      <c r="C40" s="1476"/>
      <c r="D40" s="1476"/>
      <c r="E40" s="1476"/>
      <c r="F40" s="1477"/>
      <c r="G40" s="321">
        <f>SUM(G38:G39)</f>
        <v>6</v>
      </c>
      <c r="H40" s="322">
        <f>SUM(H38:H39)</f>
        <v>180</v>
      </c>
      <c r="I40" s="322">
        <f t="shared" ref="I40:W40" si="10">I38</f>
        <v>0</v>
      </c>
      <c r="J40" s="322">
        <f t="shared" si="10"/>
        <v>0</v>
      </c>
      <c r="K40" s="322">
        <f t="shared" si="10"/>
        <v>0</v>
      </c>
      <c r="L40" s="322">
        <f t="shared" si="10"/>
        <v>0</v>
      </c>
      <c r="M40" s="322">
        <f>SUM(M38:M39)</f>
        <v>180</v>
      </c>
      <c r="N40" s="322">
        <f t="shared" si="10"/>
        <v>0</v>
      </c>
      <c r="O40" s="322">
        <f t="shared" si="10"/>
        <v>0</v>
      </c>
      <c r="P40" s="322">
        <f t="shared" si="10"/>
        <v>0</v>
      </c>
      <c r="Q40" s="322">
        <f t="shared" si="10"/>
        <v>0</v>
      </c>
      <c r="R40" s="322">
        <f t="shared" si="10"/>
        <v>0</v>
      </c>
      <c r="S40" s="322">
        <f t="shared" si="10"/>
        <v>0</v>
      </c>
      <c r="T40" s="322">
        <f t="shared" si="10"/>
        <v>0</v>
      </c>
      <c r="U40" s="322">
        <f t="shared" si="10"/>
        <v>0</v>
      </c>
      <c r="V40" s="322">
        <f t="shared" si="10"/>
        <v>0</v>
      </c>
      <c r="W40" s="323">
        <f t="shared" si="10"/>
        <v>0</v>
      </c>
    </row>
    <row r="41" spans="1:28" ht="16.5" thickBot="1">
      <c r="A41" s="1478" t="s">
        <v>212</v>
      </c>
      <c r="B41" s="1479"/>
      <c r="C41" s="1479"/>
      <c r="D41" s="1479"/>
      <c r="E41" s="1479"/>
      <c r="F41" s="1479"/>
      <c r="G41" s="324">
        <f>G40+G36+G32+G19</f>
        <v>75</v>
      </c>
      <c r="H41" s="325">
        <f>H40+H36+H32+H19</f>
        <v>2250</v>
      </c>
      <c r="I41" s="325">
        <f t="shared" ref="I41:W41" si="11">I32+I19+I36+I40</f>
        <v>738</v>
      </c>
      <c r="J41" s="325">
        <f t="shared" si="11"/>
        <v>299</v>
      </c>
      <c r="K41" s="325">
        <f t="shared" si="11"/>
        <v>8</v>
      </c>
      <c r="L41" s="325">
        <f t="shared" si="11"/>
        <v>439</v>
      </c>
      <c r="M41" s="325">
        <f t="shared" si="11"/>
        <v>1512</v>
      </c>
      <c r="N41" s="325">
        <f t="shared" si="11"/>
        <v>19</v>
      </c>
      <c r="O41" s="325">
        <f t="shared" si="11"/>
        <v>14</v>
      </c>
      <c r="P41" s="325">
        <f t="shared" si="11"/>
        <v>14</v>
      </c>
      <c r="Q41" s="325">
        <f t="shared" si="11"/>
        <v>6</v>
      </c>
      <c r="R41" s="325">
        <f t="shared" si="11"/>
        <v>8</v>
      </c>
      <c r="S41" s="325">
        <f t="shared" si="11"/>
        <v>0</v>
      </c>
      <c r="T41" s="325">
        <f t="shared" si="11"/>
        <v>0</v>
      </c>
      <c r="U41" s="325">
        <f t="shared" si="11"/>
        <v>0</v>
      </c>
      <c r="V41" s="325">
        <f t="shared" si="11"/>
        <v>0</v>
      </c>
      <c r="W41" s="325">
        <f t="shared" si="11"/>
        <v>0</v>
      </c>
      <c r="X41" s="118">
        <f>30*G41</f>
        <v>2250</v>
      </c>
    </row>
    <row r="42" spans="1:28">
      <c r="A42" s="1480" t="s">
        <v>213</v>
      </c>
      <c r="B42" s="1481"/>
      <c r="C42" s="1481"/>
      <c r="D42" s="1481"/>
      <c r="E42" s="1481"/>
      <c r="F42" s="1481"/>
      <c r="G42" s="1481"/>
      <c r="H42" s="1481"/>
      <c r="I42" s="1481"/>
      <c r="J42" s="1481"/>
      <c r="K42" s="1481"/>
      <c r="L42" s="1481"/>
      <c r="M42" s="1481"/>
      <c r="N42" s="1481"/>
      <c r="O42" s="1481"/>
      <c r="P42" s="1481"/>
      <c r="Q42" s="1481"/>
      <c r="R42" s="1481"/>
      <c r="S42" s="1481"/>
      <c r="T42" s="1481"/>
      <c r="U42" s="1481"/>
      <c r="V42" s="1481"/>
      <c r="W42" s="1482"/>
    </row>
    <row r="43" spans="1:28" ht="16.5" thickBot="1">
      <c r="A43" s="1483" t="s">
        <v>214</v>
      </c>
      <c r="B43" s="1484"/>
      <c r="C43" s="1484"/>
      <c r="D43" s="1484"/>
      <c r="E43" s="1484"/>
      <c r="F43" s="1484"/>
      <c r="G43" s="1484"/>
      <c r="H43" s="1484"/>
      <c r="I43" s="1484"/>
      <c r="J43" s="1484"/>
      <c r="K43" s="1484"/>
      <c r="L43" s="1484"/>
      <c r="M43" s="1484"/>
      <c r="N43" s="1484"/>
      <c r="O43" s="1484"/>
      <c r="P43" s="1484"/>
      <c r="Q43" s="1484"/>
      <c r="R43" s="1484"/>
      <c r="S43" s="1484"/>
      <c r="T43" s="1484"/>
      <c r="U43" s="1484"/>
      <c r="V43" s="1484"/>
      <c r="W43" s="1485"/>
    </row>
    <row r="44" spans="1:28">
      <c r="A44" s="1486" t="s">
        <v>215</v>
      </c>
      <c r="B44" s="326" t="s">
        <v>216</v>
      </c>
      <c r="C44" s="327"/>
      <c r="D44" s="328">
        <v>1</v>
      </c>
      <c r="E44" s="328"/>
      <c r="F44" s="329"/>
      <c r="G44" s="330">
        <v>3</v>
      </c>
      <c r="H44" s="331">
        <f>G44*30</f>
        <v>90</v>
      </c>
      <c r="I44" s="332">
        <f>J44+K44+L44</f>
        <v>30</v>
      </c>
      <c r="J44" s="333">
        <v>15</v>
      </c>
      <c r="K44" s="333"/>
      <c r="L44" s="333">
        <v>15</v>
      </c>
      <c r="M44" s="334">
        <f>H44-I44</f>
        <v>60</v>
      </c>
      <c r="N44" s="327">
        <v>2</v>
      </c>
      <c r="O44" s="335"/>
      <c r="P44" s="329"/>
      <c r="Q44" s="327"/>
      <c r="R44" s="335"/>
      <c r="S44" s="327"/>
      <c r="T44" s="335"/>
      <c r="U44" s="329"/>
      <c r="V44" s="327"/>
      <c r="W44" s="329"/>
    </row>
    <row r="45" spans="1:28" ht="16.5" thickBot="1">
      <c r="A45" s="1487"/>
      <c r="B45" s="336" t="s">
        <v>217</v>
      </c>
      <c r="C45" s="337"/>
      <c r="D45" s="338"/>
      <c r="E45" s="338"/>
      <c r="F45" s="339"/>
      <c r="G45" s="340"/>
      <c r="H45" s="341"/>
      <c r="I45" s="342"/>
      <c r="J45" s="343"/>
      <c r="K45" s="343"/>
      <c r="L45" s="343"/>
      <c r="M45" s="344"/>
      <c r="N45" s="337"/>
      <c r="O45" s="345"/>
      <c r="P45" s="339"/>
      <c r="Q45" s="337"/>
      <c r="R45" s="345"/>
      <c r="S45" s="337"/>
      <c r="T45" s="345"/>
      <c r="U45" s="339"/>
      <c r="V45" s="337"/>
      <c r="W45" s="339"/>
    </row>
    <row r="46" spans="1:28" ht="16.5" thickBot="1">
      <c r="A46" s="1464" t="s">
        <v>218</v>
      </c>
      <c r="B46" s="1488"/>
      <c r="C46" s="1488"/>
      <c r="D46" s="1488"/>
      <c r="E46" s="1488"/>
      <c r="F46" s="1489"/>
      <c r="G46" s="346">
        <f t="shared" ref="G46:AB46" si="12">SUM(G44:G45)</f>
        <v>3</v>
      </c>
      <c r="H46" s="347">
        <f t="shared" si="12"/>
        <v>90</v>
      </c>
      <c r="I46" s="347">
        <f t="shared" si="12"/>
        <v>30</v>
      </c>
      <c r="J46" s="347">
        <f t="shared" si="12"/>
        <v>15</v>
      </c>
      <c r="K46" s="347">
        <f t="shared" si="12"/>
        <v>0</v>
      </c>
      <c r="L46" s="347">
        <f t="shared" si="12"/>
        <v>15</v>
      </c>
      <c r="M46" s="347">
        <f t="shared" si="12"/>
        <v>60</v>
      </c>
      <c r="N46" s="347">
        <f t="shared" si="12"/>
        <v>2</v>
      </c>
      <c r="O46" s="347">
        <f t="shared" si="12"/>
        <v>0</v>
      </c>
      <c r="P46" s="347">
        <f t="shared" si="12"/>
        <v>0</v>
      </c>
      <c r="Q46" s="347">
        <f t="shared" si="12"/>
        <v>0</v>
      </c>
      <c r="R46" s="347">
        <f t="shared" si="12"/>
        <v>0</v>
      </c>
      <c r="S46" s="347">
        <f t="shared" si="12"/>
        <v>0</v>
      </c>
      <c r="T46" s="347">
        <f t="shared" si="12"/>
        <v>0</v>
      </c>
      <c r="U46" s="347">
        <f t="shared" si="12"/>
        <v>0</v>
      </c>
      <c r="V46" s="347">
        <f t="shared" si="12"/>
        <v>0</v>
      </c>
      <c r="W46" s="347">
        <f t="shared" si="12"/>
        <v>0</v>
      </c>
      <c r="X46" s="348">
        <f t="shared" si="12"/>
        <v>0</v>
      </c>
      <c r="Y46" s="347">
        <f t="shared" si="12"/>
        <v>0</v>
      </c>
      <c r="Z46" s="347">
        <f t="shared" si="12"/>
        <v>0</v>
      </c>
      <c r="AA46" s="347">
        <f t="shared" si="12"/>
        <v>0</v>
      </c>
      <c r="AB46" s="347">
        <f t="shared" si="12"/>
        <v>0</v>
      </c>
    </row>
    <row r="47" spans="1:28" ht="16.5" thickBot="1">
      <c r="A47" s="1490" t="s">
        <v>219</v>
      </c>
      <c r="B47" s="1484"/>
      <c r="C47" s="1484"/>
      <c r="D47" s="1484"/>
      <c r="E47" s="1484"/>
      <c r="F47" s="1484"/>
      <c r="G47" s="1484"/>
      <c r="H47" s="1484"/>
      <c r="I47" s="1491"/>
      <c r="J47" s="1491"/>
      <c r="K47" s="1491"/>
      <c r="L47" s="1491"/>
      <c r="M47" s="1491"/>
      <c r="N47" s="1484"/>
      <c r="O47" s="1484"/>
      <c r="P47" s="1484"/>
      <c r="Q47" s="1484"/>
      <c r="R47" s="1484"/>
      <c r="S47" s="1484"/>
      <c r="T47" s="1484"/>
      <c r="U47" s="1484"/>
      <c r="V47" s="1484"/>
      <c r="W47" s="1485"/>
    </row>
    <row r="48" spans="1:28">
      <c r="A48" s="1492" t="s">
        <v>220</v>
      </c>
      <c r="B48" s="349" t="s">
        <v>221</v>
      </c>
      <c r="C48" s="350">
        <v>1</v>
      </c>
      <c r="D48" s="350"/>
      <c r="E48" s="350"/>
      <c r="F48" s="350"/>
      <c r="G48" s="351">
        <v>4</v>
      </c>
      <c r="H48" s="352">
        <f>G48*30</f>
        <v>120</v>
      </c>
      <c r="I48" s="353">
        <f>J48+L48+K48</f>
        <v>45</v>
      </c>
      <c r="J48" s="354">
        <v>30</v>
      </c>
      <c r="K48" s="354"/>
      <c r="L48" s="354">
        <v>15</v>
      </c>
      <c r="M48" s="355">
        <f>H48-I48</f>
        <v>75</v>
      </c>
      <c r="N48" s="356">
        <v>3</v>
      </c>
      <c r="O48" s="357"/>
      <c r="P48" s="358"/>
      <c r="Q48" s="353"/>
      <c r="R48" s="359"/>
      <c r="S48" s="356"/>
      <c r="T48" s="357"/>
      <c r="U48" s="358"/>
      <c r="V48" s="360"/>
      <c r="W48" s="358"/>
    </row>
    <row r="49" spans="1:23" ht="16.5" customHeight="1">
      <c r="A49" s="1462"/>
      <c r="B49" s="361" t="s">
        <v>222</v>
      </c>
      <c r="C49" s="362"/>
      <c r="D49" s="245"/>
      <c r="E49" s="363"/>
      <c r="F49" s="364"/>
      <c r="G49" s="365"/>
      <c r="H49" s="366"/>
      <c r="I49" s="367"/>
      <c r="J49" s="368"/>
      <c r="K49" s="368">
        <f>SUM(K50:K55)</f>
        <v>0</v>
      </c>
      <c r="L49" s="368"/>
      <c r="M49" s="369"/>
      <c r="N49" s="370"/>
      <c r="O49" s="371"/>
      <c r="P49" s="372"/>
      <c r="Q49" s="373"/>
      <c r="R49" s="374"/>
      <c r="S49" s="370"/>
      <c r="T49" s="371"/>
      <c r="U49" s="372"/>
      <c r="V49" s="373"/>
      <c r="W49" s="372"/>
    </row>
    <row r="50" spans="1:23">
      <c r="A50" s="1462" t="s">
        <v>223</v>
      </c>
      <c r="B50" s="243" t="s">
        <v>224</v>
      </c>
      <c r="C50" s="362">
        <v>2</v>
      </c>
      <c r="D50" s="245"/>
      <c r="E50" s="363"/>
      <c r="F50" s="364"/>
      <c r="G50" s="365">
        <v>4</v>
      </c>
      <c r="H50" s="375">
        <f t="shared" ref="H50:H60" si="13">G50*30</f>
        <v>120</v>
      </c>
      <c r="I50" s="376">
        <f>J50+L50+K50</f>
        <v>54</v>
      </c>
      <c r="J50" s="377">
        <v>36</v>
      </c>
      <c r="K50" s="378"/>
      <c r="L50" s="378">
        <v>18</v>
      </c>
      <c r="M50" s="379">
        <f t="shared" ref="M50:M60" si="14">H50-I50</f>
        <v>66</v>
      </c>
      <c r="N50" s="251"/>
      <c r="O50" s="249">
        <v>3</v>
      </c>
      <c r="P50" s="250">
        <v>3</v>
      </c>
      <c r="Q50" s="248"/>
      <c r="R50" s="380"/>
      <c r="S50" s="251"/>
      <c r="T50" s="249"/>
      <c r="U50" s="250"/>
      <c r="V50" s="248"/>
      <c r="W50" s="372"/>
    </row>
    <row r="51" spans="1:23">
      <c r="A51" s="1462"/>
      <c r="B51" s="361" t="s">
        <v>225</v>
      </c>
      <c r="C51" s="362"/>
      <c r="D51" s="245"/>
      <c r="E51" s="363"/>
      <c r="F51" s="364"/>
      <c r="G51" s="365"/>
      <c r="H51" s="375"/>
      <c r="I51" s="376"/>
      <c r="J51" s="377"/>
      <c r="K51" s="378"/>
      <c r="L51" s="378"/>
      <c r="M51" s="379"/>
      <c r="N51" s="251"/>
      <c r="O51" s="249"/>
      <c r="P51" s="250"/>
      <c r="Q51" s="248"/>
      <c r="R51" s="380"/>
      <c r="S51" s="251"/>
      <c r="T51" s="249"/>
      <c r="U51" s="250"/>
      <c r="V51" s="248"/>
      <c r="W51" s="372"/>
    </row>
    <row r="52" spans="1:23">
      <c r="A52" s="1462" t="s">
        <v>226</v>
      </c>
      <c r="B52" s="243" t="s">
        <v>227</v>
      </c>
      <c r="C52" s="362"/>
      <c r="D52" s="245" t="s">
        <v>228</v>
      </c>
      <c r="E52" s="363"/>
      <c r="F52" s="364"/>
      <c r="G52" s="365">
        <v>4</v>
      </c>
      <c r="H52" s="375">
        <f>G52*30</f>
        <v>120</v>
      </c>
      <c r="I52" s="376">
        <f>J52+L52+K52</f>
        <v>54</v>
      </c>
      <c r="J52" s="377">
        <v>36</v>
      </c>
      <c r="K52" s="378"/>
      <c r="L52" s="378">
        <v>18</v>
      </c>
      <c r="M52" s="379">
        <f>H52-I52</f>
        <v>66</v>
      </c>
      <c r="N52" s="251"/>
      <c r="O52" s="249">
        <v>3</v>
      </c>
      <c r="P52" s="250">
        <v>3</v>
      </c>
      <c r="Q52" s="248"/>
      <c r="R52" s="380"/>
      <c r="S52" s="251"/>
      <c r="T52" s="249"/>
      <c r="U52" s="250"/>
      <c r="V52" s="248"/>
      <c r="W52" s="372"/>
    </row>
    <row r="53" spans="1:23" ht="31.5">
      <c r="A53" s="1462"/>
      <c r="B53" s="243" t="s">
        <v>229</v>
      </c>
      <c r="C53" s="362"/>
      <c r="D53" s="245"/>
      <c r="E53" s="363"/>
      <c r="F53" s="364"/>
      <c r="G53" s="365"/>
      <c r="H53" s="375"/>
      <c r="I53" s="376"/>
      <c r="J53" s="377"/>
      <c r="K53" s="378"/>
      <c r="L53" s="378"/>
      <c r="M53" s="379"/>
      <c r="N53" s="251"/>
      <c r="O53" s="249"/>
      <c r="P53" s="250"/>
      <c r="Q53" s="248"/>
      <c r="R53" s="380"/>
      <c r="S53" s="251"/>
      <c r="T53" s="249"/>
      <c r="U53" s="250"/>
      <c r="V53" s="248"/>
      <c r="W53" s="372"/>
    </row>
    <row r="54" spans="1:23">
      <c r="A54" s="1462" t="s">
        <v>230</v>
      </c>
      <c r="B54" s="381" t="s">
        <v>231</v>
      </c>
      <c r="C54" s="362"/>
      <c r="D54" s="245" t="s">
        <v>232</v>
      </c>
      <c r="E54" s="363"/>
      <c r="F54" s="364"/>
      <c r="G54" s="365">
        <v>4</v>
      </c>
      <c r="H54" s="375">
        <f t="shared" si="13"/>
        <v>120</v>
      </c>
      <c r="I54" s="376">
        <f>J54+L54+K54</f>
        <v>45</v>
      </c>
      <c r="J54" s="377">
        <v>30</v>
      </c>
      <c r="K54" s="378"/>
      <c r="L54" s="378">
        <v>15</v>
      </c>
      <c r="M54" s="379">
        <f t="shared" si="14"/>
        <v>75</v>
      </c>
      <c r="N54" s="251"/>
      <c r="O54" s="249"/>
      <c r="P54" s="382"/>
      <c r="Q54" s="248">
        <v>3</v>
      </c>
      <c r="R54" s="380"/>
      <c r="S54" s="251"/>
      <c r="T54" s="249"/>
      <c r="U54" s="250"/>
      <c r="V54" s="248"/>
      <c r="W54" s="372"/>
    </row>
    <row r="55" spans="1:23">
      <c r="A55" s="1462"/>
      <c r="B55" s="381" t="s">
        <v>233</v>
      </c>
      <c r="C55" s="362"/>
      <c r="D55" s="245"/>
      <c r="E55" s="363"/>
      <c r="F55" s="364"/>
      <c r="G55" s="365"/>
      <c r="H55" s="375"/>
      <c r="I55" s="376"/>
      <c r="J55" s="377"/>
      <c r="K55" s="378"/>
      <c r="L55" s="378"/>
      <c r="M55" s="383"/>
      <c r="N55" s="251"/>
      <c r="O55" s="249"/>
      <c r="P55" s="382"/>
      <c r="Q55" s="248"/>
      <c r="R55" s="380"/>
      <c r="S55" s="251"/>
      <c r="T55" s="249"/>
      <c r="U55" s="250"/>
      <c r="V55" s="248"/>
      <c r="W55" s="372"/>
    </row>
    <row r="56" spans="1:23" ht="31.5">
      <c r="A56" s="1462" t="s">
        <v>234</v>
      </c>
      <c r="B56" s="243" t="s">
        <v>235</v>
      </c>
      <c r="C56" s="362">
        <v>3</v>
      </c>
      <c r="D56" s="245"/>
      <c r="E56" s="363"/>
      <c r="F56" s="363"/>
      <c r="G56" s="365">
        <v>4</v>
      </c>
      <c r="H56" s="384">
        <f t="shared" si="13"/>
        <v>120</v>
      </c>
      <c r="I56" s="376">
        <f>J56+L56+K56</f>
        <v>45</v>
      </c>
      <c r="J56" s="377">
        <v>30</v>
      </c>
      <c r="K56" s="378"/>
      <c r="L56" s="378">
        <v>15</v>
      </c>
      <c r="M56" s="379">
        <f t="shared" si="14"/>
        <v>75</v>
      </c>
      <c r="N56" s="251"/>
      <c r="O56" s="249"/>
      <c r="P56" s="382"/>
      <c r="Q56" s="248">
        <v>3</v>
      </c>
      <c r="R56" s="380"/>
      <c r="S56" s="251"/>
      <c r="T56" s="249"/>
      <c r="U56" s="250"/>
      <c r="V56" s="248"/>
      <c r="W56" s="372"/>
    </row>
    <row r="57" spans="1:23" ht="31.5">
      <c r="A57" s="1462"/>
      <c r="B57" s="243" t="s">
        <v>236</v>
      </c>
      <c r="C57" s="362"/>
      <c r="D57" s="245"/>
      <c r="E57" s="363"/>
      <c r="F57" s="363"/>
      <c r="G57" s="365"/>
      <c r="H57" s="366"/>
      <c r="I57" s="367"/>
      <c r="J57" s="368"/>
      <c r="K57" s="368"/>
      <c r="L57" s="368"/>
      <c r="M57" s="385"/>
      <c r="N57" s="251"/>
      <c r="O57" s="249"/>
      <c r="P57" s="382"/>
      <c r="Q57" s="248"/>
      <c r="R57" s="380"/>
      <c r="S57" s="251"/>
      <c r="T57" s="249"/>
      <c r="U57" s="250"/>
      <c r="V57" s="248"/>
      <c r="W57" s="372"/>
    </row>
    <row r="58" spans="1:23">
      <c r="A58" s="1462" t="s">
        <v>237</v>
      </c>
      <c r="B58" s="386" t="s">
        <v>238</v>
      </c>
      <c r="C58" s="362"/>
      <c r="D58" s="245" t="s">
        <v>184</v>
      </c>
      <c r="E58" s="363"/>
      <c r="F58" s="364"/>
      <c r="G58" s="365">
        <v>4</v>
      </c>
      <c r="H58" s="384">
        <f t="shared" si="13"/>
        <v>120</v>
      </c>
      <c r="I58" s="376">
        <f>J58+L58</f>
        <v>45</v>
      </c>
      <c r="J58" s="377">
        <v>15</v>
      </c>
      <c r="K58" s="378"/>
      <c r="L58" s="378">
        <v>30</v>
      </c>
      <c r="M58" s="379">
        <f t="shared" si="14"/>
        <v>75</v>
      </c>
      <c r="N58" s="251"/>
      <c r="O58" s="249"/>
      <c r="P58" s="382"/>
      <c r="Q58" s="248">
        <v>3</v>
      </c>
      <c r="R58" s="380"/>
      <c r="S58" s="251"/>
      <c r="T58" s="249"/>
      <c r="U58" s="250"/>
      <c r="V58" s="248"/>
      <c r="W58" s="250"/>
    </row>
    <row r="59" spans="1:23">
      <c r="A59" s="1462"/>
      <c r="B59" s="386" t="s">
        <v>239</v>
      </c>
      <c r="C59" s="362"/>
      <c r="D59" s="245"/>
      <c r="E59" s="363"/>
      <c r="F59" s="364"/>
      <c r="G59" s="365"/>
      <c r="H59" s="387"/>
      <c r="I59" s="376"/>
      <c r="J59" s="377"/>
      <c r="K59" s="378"/>
      <c r="L59" s="378"/>
      <c r="M59" s="379"/>
      <c r="N59" s="251"/>
      <c r="O59" s="249"/>
      <c r="P59" s="382"/>
      <c r="Q59" s="248"/>
      <c r="R59" s="380"/>
      <c r="S59" s="251"/>
      <c r="T59" s="249"/>
      <c r="U59" s="250"/>
      <c r="V59" s="248"/>
      <c r="W59" s="250"/>
    </row>
    <row r="60" spans="1:23" ht="31.5">
      <c r="A60" s="1462" t="s">
        <v>240</v>
      </c>
      <c r="B60" s="243" t="s">
        <v>241</v>
      </c>
      <c r="C60" s="362"/>
      <c r="D60" s="378">
        <v>3</v>
      </c>
      <c r="E60" s="364"/>
      <c r="F60" s="363"/>
      <c r="G60" s="365">
        <v>4</v>
      </c>
      <c r="H60" s="375">
        <f t="shared" si="13"/>
        <v>120</v>
      </c>
      <c r="I60" s="376">
        <f>J60+L60+K60</f>
        <v>45</v>
      </c>
      <c r="J60" s="377">
        <v>30</v>
      </c>
      <c r="K60" s="378"/>
      <c r="L60" s="378">
        <v>15</v>
      </c>
      <c r="M60" s="379">
        <f t="shared" si="14"/>
        <v>75</v>
      </c>
      <c r="N60" s="251"/>
      <c r="O60" s="249"/>
      <c r="P60" s="382"/>
      <c r="Q60" s="248">
        <v>3</v>
      </c>
      <c r="R60" s="380"/>
      <c r="S60" s="251"/>
      <c r="T60" s="249"/>
      <c r="U60" s="250"/>
      <c r="V60" s="248"/>
      <c r="W60" s="250"/>
    </row>
    <row r="61" spans="1:23">
      <c r="A61" s="1462"/>
      <c r="B61" s="243" t="s">
        <v>242</v>
      </c>
      <c r="C61" s="362"/>
      <c r="D61" s="378"/>
      <c r="E61" s="364"/>
      <c r="F61" s="363"/>
      <c r="G61" s="365"/>
      <c r="H61" s="388"/>
      <c r="I61" s="389"/>
      <c r="J61" s="390"/>
      <c r="K61" s="390"/>
      <c r="L61" s="390"/>
      <c r="M61" s="385"/>
      <c r="N61" s="251"/>
      <c r="O61" s="249"/>
      <c r="P61" s="382"/>
      <c r="Q61" s="248"/>
      <c r="R61" s="380"/>
      <c r="S61" s="251"/>
      <c r="T61" s="249"/>
      <c r="U61" s="250"/>
      <c r="V61" s="248"/>
      <c r="W61" s="250"/>
    </row>
    <row r="62" spans="1:23">
      <c r="A62" s="1462" t="s">
        <v>243</v>
      </c>
      <c r="B62" s="381" t="s">
        <v>244</v>
      </c>
      <c r="C62" s="362">
        <v>3</v>
      </c>
      <c r="D62" s="378"/>
      <c r="E62" s="364"/>
      <c r="F62" s="363"/>
      <c r="G62" s="365">
        <v>5</v>
      </c>
      <c r="H62" s="375">
        <f>G62*30</f>
        <v>150</v>
      </c>
      <c r="I62" s="376">
        <f>J62+L62+K62</f>
        <v>60</v>
      </c>
      <c r="J62" s="377">
        <v>30</v>
      </c>
      <c r="K62" s="378"/>
      <c r="L62" s="378">
        <v>30</v>
      </c>
      <c r="M62" s="379">
        <f>H62-I62</f>
        <v>90</v>
      </c>
      <c r="N62" s="251"/>
      <c r="O62" s="249"/>
      <c r="P62" s="382"/>
      <c r="Q62" s="248">
        <v>4</v>
      </c>
      <c r="R62" s="380"/>
      <c r="S62" s="251"/>
      <c r="T62" s="249"/>
      <c r="U62" s="250"/>
      <c r="V62" s="248"/>
      <c r="W62" s="250"/>
    </row>
    <row r="63" spans="1:23" ht="31.5">
      <c r="A63" s="1462"/>
      <c r="B63" s="381" t="s">
        <v>245</v>
      </c>
      <c r="C63" s="362"/>
      <c r="D63" s="378"/>
      <c r="E63" s="364"/>
      <c r="F63" s="363"/>
      <c r="G63" s="365"/>
      <c r="H63" s="388"/>
      <c r="I63" s="389"/>
      <c r="J63" s="390"/>
      <c r="K63" s="390"/>
      <c r="L63" s="390"/>
      <c r="M63" s="385"/>
      <c r="N63" s="251"/>
      <c r="O63" s="249"/>
      <c r="P63" s="382"/>
      <c r="Q63" s="248"/>
      <c r="R63" s="380"/>
      <c r="S63" s="251"/>
      <c r="T63" s="249"/>
      <c r="U63" s="250"/>
      <c r="V63" s="248"/>
      <c r="W63" s="250"/>
    </row>
    <row r="64" spans="1:23" ht="31.5">
      <c r="A64" s="1462" t="s">
        <v>246</v>
      </c>
      <c r="B64" s="243" t="s">
        <v>247</v>
      </c>
      <c r="C64" s="362">
        <v>4</v>
      </c>
      <c r="D64" s="378"/>
      <c r="E64" s="364"/>
      <c r="F64" s="363"/>
      <c r="G64" s="365">
        <v>5</v>
      </c>
      <c r="H64" s="375">
        <f>G64*30</f>
        <v>150</v>
      </c>
      <c r="I64" s="376">
        <f>J64+L64+K64</f>
        <v>52</v>
      </c>
      <c r="J64" s="377">
        <v>26</v>
      </c>
      <c r="K64" s="378">
        <v>26</v>
      </c>
      <c r="L64" s="378"/>
      <c r="M64" s="379">
        <f>H64-I64</f>
        <v>98</v>
      </c>
      <c r="N64" s="251"/>
      <c r="O64" s="249"/>
      <c r="P64" s="382"/>
      <c r="Q64" s="248"/>
      <c r="R64" s="380">
        <v>4</v>
      </c>
      <c r="S64" s="251"/>
      <c r="T64" s="249"/>
      <c r="U64" s="250"/>
      <c r="V64" s="248"/>
      <c r="W64" s="250"/>
    </row>
    <row r="65" spans="1:28" ht="31.5">
      <c r="A65" s="1462"/>
      <c r="B65" s="243" t="s">
        <v>248</v>
      </c>
      <c r="C65" s="362"/>
      <c r="D65" s="378"/>
      <c r="E65" s="364"/>
      <c r="F65" s="363"/>
      <c r="G65" s="365"/>
      <c r="H65" s="388"/>
      <c r="I65" s="389"/>
      <c r="J65" s="390"/>
      <c r="K65" s="390"/>
      <c r="L65" s="390"/>
      <c r="M65" s="385"/>
      <c r="N65" s="251"/>
      <c r="O65" s="249"/>
      <c r="P65" s="382"/>
      <c r="Q65" s="248"/>
      <c r="R65" s="380"/>
      <c r="S65" s="251"/>
      <c r="T65" s="249"/>
      <c r="U65" s="250"/>
      <c r="V65" s="248"/>
      <c r="W65" s="250"/>
    </row>
    <row r="66" spans="1:28">
      <c r="A66" s="1462" t="s">
        <v>249</v>
      </c>
      <c r="B66" s="381" t="s">
        <v>250</v>
      </c>
      <c r="C66" s="362">
        <v>4</v>
      </c>
      <c r="D66" s="378"/>
      <c r="E66" s="364"/>
      <c r="F66" s="363"/>
      <c r="G66" s="365">
        <v>4</v>
      </c>
      <c r="H66" s="384">
        <f>G66*30</f>
        <v>120</v>
      </c>
      <c r="I66" s="376">
        <f>J66+L66+K66</f>
        <v>52</v>
      </c>
      <c r="J66" s="377">
        <v>26</v>
      </c>
      <c r="K66" s="378"/>
      <c r="L66" s="378">
        <v>26</v>
      </c>
      <c r="M66" s="379">
        <f>H66-I66</f>
        <v>68</v>
      </c>
      <c r="N66" s="251"/>
      <c r="O66" s="249"/>
      <c r="P66" s="382"/>
      <c r="Q66" s="248"/>
      <c r="R66" s="380">
        <v>4</v>
      </c>
      <c r="S66" s="251"/>
      <c r="T66" s="249"/>
      <c r="U66" s="250"/>
      <c r="V66" s="248"/>
      <c r="W66" s="250"/>
    </row>
    <row r="67" spans="1:28" ht="16.5" thickBot="1">
      <c r="A67" s="1463"/>
      <c r="B67" s="391" t="s">
        <v>251</v>
      </c>
      <c r="C67" s="362"/>
      <c r="D67" s="378"/>
      <c r="E67" s="364"/>
      <c r="F67" s="363"/>
      <c r="G67" s="365"/>
      <c r="H67" s="384"/>
      <c r="I67" s="376"/>
      <c r="J67" s="377"/>
      <c r="K67" s="378"/>
      <c r="L67" s="378"/>
      <c r="M67" s="379"/>
      <c r="N67" s="251"/>
      <c r="O67" s="249"/>
      <c r="P67" s="382"/>
      <c r="Q67" s="392"/>
      <c r="R67" s="393"/>
      <c r="S67" s="251"/>
      <c r="T67" s="249"/>
      <c r="U67" s="250"/>
      <c r="V67" s="248"/>
      <c r="W67" s="250"/>
    </row>
    <row r="68" spans="1:28" ht="16.5" thickBot="1">
      <c r="A68" s="1464" t="s">
        <v>252</v>
      </c>
      <c r="B68" s="1465"/>
      <c r="C68" s="1465"/>
      <c r="D68" s="1465"/>
      <c r="E68" s="1465"/>
      <c r="F68" s="1466"/>
      <c r="G68" s="261">
        <f t="shared" ref="G68:AB68" si="15">SUM(G48:G67)</f>
        <v>42</v>
      </c>
      <c r="H68" s="262">
        <f t="shared" si="15"/>
        <v>1260</v>
      </c>
      <c r="I68" s="262">
        <f t="shared" si="15"/>
        <v>497</v>
      </c>
      <c r="J68" s="262">
        <f t="shared" si="15"/>
        <v>289</v>
      </c>
      <c r="K68" s="262">
        <f t="shared" si="15"/>
        <v>26</v>
      </c>
      <c r="L68" s="262">
        <f t="shared" si="15"/>
        <v>182</v>
      </c>
      <c r="M68" s="262">
        <f t="shared" si="15"/>
        <v>763</v>
      </c>
      <c r="N68" s="262">
        <f t="shared" si="15"/>
        <v>3</v>
      </c>
      <c r="O68" s="262">
        <f t="shared" si="15"/>
        <v>6</v>
      </c>
      <c r="P68" s="262">
        <f t="shared" si="15"/>
        <v>6</v>
      </c>
      <c r="Q68" s="262">
        <f t="shared" si="15"/>
        <v>16</v>
      </c>
      <c r="R68" s="262">
        <f t="shared" si="15"/>
        <v>8</v>
      </c>
      <c r="S68" s="262">
        <f t="shared" si="15"/>
        <v>0</v>
      </c>
      <c r="T68" s="262">
        <f t="shared" si="15"/>
        <v>0</v>
      </c>
      <c r="U68" s="262">
        <f t="shared" si="15"/>
        <v>0</v>
      </c>
      <c r="V68" s="262">
        <f t="shared" si="15"/>
        <v>0</v>
      </c>
      <c r="W68" s="262">
        <f t="shared" si="15"/>
        <v>0</v>
      </c>
      <c r="X68" s="263">
        <f t="shared" si="15"/>
        <v>0</v>
      </c>
      <c r="Y68" s="262">
        <f t="shared" si="15"/>
        <v>0</v>
      </c>
      <c r="Z68" s="262">
        <f t="shared" si="15"/>
        <v>0</v>
      </c>
      <c r="AA68" s="262">
        <f t="shared" si="15"/>
        <v>0</v>
      </c>
      <c r="AB68" s="262">
        <f t="shared" si="15"/>
        <v>0</v>
      </c>
    </row>
    <row r="69" spans="1:28" ht="16.5" thickBot="1">
      <c r="A69" s="1467" t="s">
        <v>253</v>
      </c>
      <c r="B69" s="1468"/>
      <c r="C69" s="1468"/>
      <c r="D69" s="1468"/>
      <c r="E69" s="1468"/>
      <c r="F69" s="1469"/>
      <c r="G69" s="394">
        <f t="shared" ref="G69:AB69" si="16">G68+G46</f>
        <v>45</v>
      </c>
      <c r="H69" s="395">
        <f t="shared" si="16"/>
        <v>1350</v>
      </c>
      <c r="I69" s="395">
        <f t="shared" si="16"/>
        <v>527</v>
      </c>
      <c r="J69" s="395">
        <f t="shared" si="16"/>
        <v>304</v>
      </c>
      <c r="K69" s="395">
        <f t="shared" si="16"/>
        <v>26</v>
      </c>
      <c r="L69" s="395">
        <f t="shared" si="16"/>
        <v>197</v>
      </c>
      <c r="M69" s="395">
        <f t="shared" si="16"/>
        <v>823</v>
      </c>
      <c r="N69" s="262">
        <f t="shared" si="16"/>
        <v>5</v>
      </c>
      <c r="O69" s="262">
        <f t="shared" si="16"/>
        <v>6</v>
      </c>
      <c r="P69" s="262">
        <f t="shared" si="16"/>
        <v>6</v>
      </c>
      <c r="Q69" s="262">
        <f t="shared" si="16"/>
        <v>16</v>
      </c>
      <c r="R69" s="262">
        <f t="shared" si="16"/>
        <v>8</v>
      </c>
      <c r="S69" s="262">
        <f t="shared" si="16"/>
        <v>0</v>
      </c>
      <c r="T69" s="262">
        <f t="shared" si="16"/>
        <v>0</v>
      </c>
      <c r="U69" s="262">
        <f t="shared" si="16"/>
        <v>0</v>
      </c>
      <c r="V69" s="262">
        <f t="shared" si="16"/>
        <v>0</v>
      </c>
      <c r="W69" s="262">
        <f t="shared" si="16"/>
        <v>0</v>
      </c>
      <c r="X69" s="263">
        <f t="shared" si="16"/>
        <v>0</v>
      </c>
      <c r="Y69" s="262">
        <f t="shared" si="16"/>
        <v>0</v>
      </c>
      <c r="Z69" s="262">
        <f t="shared" si="16"/>
        <v>0</v>
      </c>
      <c r="AA69" s="262">
        <f t="shared" si="16"/>
        <v>0</v>
      </c>
      <c r="AB69" s="262">
        <f t="shared" si="16"/>
        <v>0</v>
      </c>
    </row>
    <row r="70" spans="1:28" s="118" customFormat="1" ht="16.5" thickBot="1">
      <c r="A70" s="1470" t="s">
        <v>254</v>
      </c>
      <c r="B70" s="1470"/>
      <c r="C70" s="1470"/>
      <c r="D70" s="1470"/>
      <c r="E70" s="1470"/>
      <c r="F70" s="1470"/>
      <c r="G70" s="394">
        <f t="shared" ref="G70:M70" si="17">G69+G41</f>
        <v>120</v>
      </c>
      <c r="H70" s="395">
        <f t="shared" si="17"/>
        <v>3600</v>
      </c>
      <c r="I70" s="395">
        <f>I69+I41</f>
        <v>1265</v>
      </c>
      <c r="J70" s="395">
        <f t="shared" si="17"/>
        <v>603</v>
      </c>
      <c r="K70" s="395">
        <f t="shared" si="17"/>
        <v>34</v>
      </c>
      <c r="L70" s="395">
        <f t="shared" si="17"/>
        <v>636</v>
      </c>
      <c r="M70" s="395">
        <f t="shared" si="17"/>
        <v>2335</v>
      </c>
      <c r="N70" s="262">
        <f t="shared" ref="N70:W70" si="18">N41+N69</f>
        <v>24</v>
      </c>
      <c r="O70" s="262">
        <f t="shared" si="18"/>
        <v>20</v>
      </c>
      <c r="P70" s="262">
        <f t="shared" si="18"/>
        <v>20</v>
      </c>
      <c r="Q70" s="262">
        <f t="shared" si="18"/>
        <v>22</v>
      </c>
      <c r="R70" s="262">
        <f t="shared" si="18"/>
        <v>16</v>
      </c>
      <c r="S70" s="262">
        <f t="shared" si="18"/>
        <v>0</v>
      </c>
      <c r="T70" s="262">
        <f t="shared" si="18"/>
        <v>0</v>
      </c>
      <c r="U70" s="262">
        <f t="shared" si="18"/>
        <v>0</v>
      </c>
      <c r="V70" s="262">
        <f t="shared" si="18"/>
        <v>0</v>
      </c>
      <c r="W70" s="262">
        <f t="shared" si="18"/>
        <v>0</v>
      </c>
      <c r="Z70" s="396">
        <v>22</v>
      </c>
      <c r="AA70" s="396">
        <v>22</v>
      </c>
      <c r="AB70" s="396">
        <v>22</v>
      </c>
    </row>
    <row r="71" spans="1:28" s="118" customFormat="1" ht="16.5" thickBot="1">
      <c r="A71" s="1471" t="s">
        <v>255</v>
      </c>
      <c r="B71" s="1471"/>
      <c r="C71" s="1471"/>
      <c r="D71" s="1471"/>
      <c r="E71" s="1471"/>
      <c r="F71" s="1471"/>
      <c r="G71" s="1471"/>
      <c r="H71" s="1471"/>
      <c r="I71" s="1471"/>
      <c r="J71" s="1471"/>
      <c r="K71" s="1471"/>
      <c r="L71" s="1471"/>
      <c r="M71" s="1471"/>
      <c r="N71" s="262">
        <f>N70</f>
        <v>24</v>
      </c>
      <c r="O71" s="262">
        <f t="shared" ref="O71:AB71" si="19">O70</f>
        <v>20</v>
      </c>
      <c r="P71" s="262">
        <f t="shared" si="19"/>
        <v>20</v>
      </c>
      <c r="Q71" s="262">
        <f t="shared" si="19"/>
        <v>22</v>
      </c>
      <c r="R71" s="262">
        <f t="shared" si="19"/>
        <v>16</v>
      </c>
      <c r="S71" s="262">
        <f t="shared" si="19"/>
        <v>0</v>
      </c>
      <c r="T71" s="262">
        <f t="shared" si="19"/>
        <v>0</v>
      </c>
      <c r="U71" s="262">
        <f t="shared" si="19"/>
        <v>0</v>
      </c>
      <c r="V71" s="262">
        <f t="shared" si="19"/>
        <v>0</v>
      </c>
      <c r="W71" s="262">
        <f t="shared" si="19"/>
        <v>0</v>
      </c>
      <c r="X71" s="263">
        <f t="shared" si="19"/>
        <v>0</v>
      </c>
      <c r="Y71" s="262">
        <f t="shared" si="19"/>
        <v>0</v>
      </c>
      <c r="Z71" s="262">
        <f t="shared" si="19"/>
        <v>22</v>
      </c>
      <c r="AA71" s="262">
        <f t="shared" si="19"/>
        <v>22</v>
      </c>
      <c r="AB71" s="262">
        <f t="shared" si="19"/>
        <v>22</v>
      </c>
    </row>
    <row r="72" spans="1:28" s="118" customFormat="1" ht="16.5" thickBot="1">
      <c r="A72" s="1454" t="s">
        <v>256</v>
      </c>
      <c r="B72" s="1454"/>
      <c r="C72" s="1454"/>
      <c r="D72" s="1454"/>
      <c r="E72" s="1454"/>
      <c r="F72" s="1454"/>
      <c r="G72" s="1454"/>
      <c r="H72" s="1454"/>
      <c r="I72" s="1454"/>
      <c r="J72" s="1454"/>
      <c r="K72" s="1454"/>
      <c r="L72" s="1454"/>
      <c r="M72" s="1454"/>
      <c r="N72" s="262">
        <v>3</v>
      </c>
      <c r="O72" s="348"/>
      <c r="P72" s="397">
        <v>3</v>
      </c>
      <c r="Q72" s="397">
        <v>3</v>
      </c>
      <c r="R72" s="397">
        <v>3</v>
      </c>
      <c r="S72" s="397"/>
      <c r="T72" s="397"/>
      <c r="U72" s="397"/>
      <c r="V72" s="397"/>
      <c r="W72" s="397"/>
    </row>
    <row r="73" spans="1:28" s="118" customFormat="1" ht="16.5" thickBot="1">
      <c r="A73" s="1454" t="s">
        <v>257</v>
      </c>
      <c r="B73" s="1454"/>
      <c r="C73" s="1454"/>
      <c r="D73" s="1454"/>
      <c r="E73" s="1454"/>
      <c r="F73" s="1454"/>
      <c r="G73" s="1454"/>
      <c r="H73" s="1454"/>
      <c r="I73" s="1454"/>
      <c r="J73" s="1454"/>
      <c r="K73" s="1454"/>
      <c r="L73" s="1454"/>
      <c r="M73" s="1454"/>
      <c r="N73" s="325">
        <v>4</v>
      </c>
      <c r="O73" s="398"/>
      <c r="P73" s="399">
        <v>4</v>
      </c>
      <c r="Q73" s="399">
        <v>4</v>
      </c>
      <c r="R73" s="399">
        <v>2</v>
      </c>
      <c r="S73" s="399"/>
      <c r="T73" s="399"/>
      <c r="U73" s="399"/>
      <c r="V73" s="399"/>
      <c r="W73" s="399"/>
    </row>
    <row r="74" spans="1:28" s="118" customFormat="1" ht="16.5" thickBot="1">
      <c r="A74" s="1454" t="s">
        <v>258</v>
      </c>
      <c r="B74" s="1454"/>
      <c r="C74" s="1454"/>
      <c r="D74" s="1454"/>
      <c r="E74" s="1454"/>
      <c r="F74" s="1454"/>
      <c r="G74" s="1454"/>
      <c r="H74" s="1454"/>
      <c r="I74" s="1454"/>
      <c r="J74" s="1454"/>
      <c r="K74" s="1454"/>
      <c r="L74" s="1454"/>
      <c r="M74" s="1454"/>
      <c r="N74" s="400"/>
      <c r="O74" s="401"/>
      <c r="P74" s="401"/>
      <c r="Q74" s="402"/>
      <c r="R74" s="402"/>
      <c r="S74" s="402"/>
      <c r="T74" s="402"/>
      <c r="U74" s="402"/>
      <c r="V74" s="402"/>
      <c r="W74" s="402"/>
    </row>
    <row r="75" spans="1:28" s="118" customFormat="1" ht="16.5" thickBot="1">
      <c r="A75" s="1455" t="s">
        <v>259</v>
      </c>
      <c r="B75" s="1455"/>
      <c r="C75" s="1455"/>
      <c r="D75" s="1455"/>
      <c r="E75" s="1455"/>
      <c r="F75" s="1455"/>
      <c r="G75" s="1455"/>
      <c r="H75" s="1455"/>
      <c r="I75" s="1455"/>
      <c r="J75" s="1455"/>
      <c r="K75" s="1455"/>
      <c r="L75" s="1455"/>
      <c r="M75" s="1455"/>
      <c r="N75" s="403"/>
      <c r="O75" s="401"/>
      <c r="P75" s="404">
        <v>1</v>
      </c>
      <c r="Q75" s="405"/>
      <c r="R75" s="406">
        <v>1</v>
      </c>
      <c r="S75" s="406"/>
      <c r="T75" s="405"/>
      <c r="U75" s="406"/>
      <c r="V75" s="406"/>
      <c r="W75" s="406"/>
    </row>
    <row r="76" spans="1:28" s="118" customFormat="1" ht="16.5" thickBot="1">
      <c r="A76" s="1456" t="s">
        <v>260</v>
      </c>
      <c r="B76" s="1457"/>
      <c r="C76" s="1457"/>
      <c r="D76" s="1457"/>
      <c r="E76" s="1457"/>
      <c r="F76" s="1457"/>
      <c r="G76" s="1457"/>
      <c r="H76" s="1457"/>
      <c r="I76" s="1457"/>
      <c r="J76" s="1457"/>
      <c r="K76" s="1457"/>
      <c r="L76" s="1457"/>
      <c r="M76" s="1458"/>
      <c r="N76" s="1459" t="s">
        <v>261</v>
      </c>
      <c r="O76" s="1460"/>
      <c r="P76" s="1461"/>
      <c r="Q76" s="1446">
        <f>G41/G70*100</f>
        <v>62.5</v>
      </c>
      <c r="R76" s="1453"/>
      <c r="S76" s="1446" t="s">
        <v>41</v>
      </c>
      <c r="T76" s="1453"/>
      <c r="U76" s="1447"/>
      <c r="V76" s="1446">
        <f>G69/G70*100</f>
        <v>37.5</v>
      </c>
      <c r="W76" s="1447"/>
      <c r="X76" s="407">
        <f>SUM(N76:W76)</f>
        <v>100</v>
      </c>
    </row>
    <row r="77" spans="1:28" s="118" customFormat="1">
      <c r="A77" s="408"/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9"/>
      <c r="O77" s="409"/>
      <c r="P77" s="409"/>
      <c r="Q77" s="410"/>
      <c r="R77" s="410"/>
      <c r="S77" s="409"/>
      <c r="T77" s="409"/>
      <c r="U77" s="409"/>
      <c r="V77" s="409"/>
      <c r="W77" s="409"/>
    </row>
    <row r="78" spans="1:28" s="118" customFormat="1">
      <c r="A78" s="411"/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  <c r="S78" s="411"/>
      <c r="T78" s="411"/>
      <c r="U78" s="411"/>
      <c r="V78" s="411"/>
      <c r="W78" s="411"/>
    </row>
    <row r="79" spans="1:28" s="118" customFormat="1">
      <c r="A79" s="411"/>
      <c r="B79" s="412"/>
      <c r="C79" s="412"/>
      <c r="D79" s="412"/>
      <c r="E79" s="412"/>
      <c r="F79" s="412"/>
      <c r="G79" s="412"/>
      <c r="H79" s="412"/>
      <c r="I79" s="412"/>
      <c r="J79" s="412"/>
      <c r="K79" s="412"/>
      <c r="L79" s="411"/>
      <c r="M79" s="411"/>
      <c r="N79" s="411"/>
      <c r="O79" s="411"/>
      <c r="P79" s="411"/>
      <c r="Q79" s="411"/>
      <c r="R79" s="411"/>
      <c r="S79" s="411"/>
      <c r="T79" s="411"/>
      <c r="U79" s="411"/>
      <c r="V79" s="411"/>
      <c r="W79" s="411"/>
    </row>
    <row r="80" spans="1:28" s="118" customFormat="1">
      <c r="A80" s="411"/>
      <c r="B80" s="412" t="s">
        <v>262</v>
      </c>
      <c r="C80" s="412"/>
      <c r="D80" s="1448"/>
      <c r="E80" s="1448"/>
      <c r="F80" s="1449"/>
      <c r="G80" s="1449"/>
      <c r="H80" s="412"/>
      <c r="I80" s="1450" t="s">
        <v>263</v>
      </c>
      <c r="J80" s="1451"/>
      <c r="K80" s="1451"/>
      <c r="L80" s="411"/>
      <c r="M80" s="411"/>
      <c r="N80" s="411"/>
      <c r="O80" s="411"/>
      <c r="P80" s="411"/>
      <c r="Q80" s="411"/>
      <c r="R80" s="411"/>
      <c r="S80" s="411"/>
      <c r="T80" s="411"/>
      <c r="U80" s="411"/>
      <c r="V80" s="411"/>
      <c r="W80" s="411"/>
    </row>
    <row r="81" spans="1:23" s="118" customFormat="1">
      <c r="A81" s="411"/>
      <c r="B81" s="411"/>
      <c r="C81" s="411"/>
      <c r="D81" s="411"/>
      <c r="E81" s="411"/>
      <c r="F81" s="411"/>
      <c r="G81" s="411"/>
      <c r="H81" s="411"/>
      <c r="I81" s="411"/>
      <c r="J81" s="411"/>
      <c r="K81" s="411"/>
      <c r="L81" s="411"/>
      <c r="M81" s="411"/>
      <c r="N81" s="411"/>
      <c r="O81" s="411"/>
      <c r="P81" s="411"/>
      <c r="Q81" s="411"/>
      <c r="R81" s="411"/>
      <c r="S81" s="411"/>
      <c r="T81" s="411"/>
      <c r="U81" s="411"/>
      <c r="V81" s="411"/>
      <c r="W81" s="411"/>
    </row>
    <row r="82" spans="1:23" s="118" customFormat="1">
      <c r="A82" s="411"/>
      <c r="B82" s="412" t="s">
        <v>264</v>
      </c>
      <c r="C82" s="412"/>
      <c r="D82" s="1448"/>
      <c r="E82" s="1448"/>
      <c r="F82" s="1449"/>
      <c r="G82" s="1449"/>
      <c r="H82" s="412"/>
      <c r="I82" s="1450" t="s">
        <v>265</v>
      </c>
      <c r="J82" s="1452"/>
      <c r="K82" s="1452"/>
      <c r="L82" s="411"/>
      <c r="M82" s="411"/>
      <c r="N82" s="411"/>
      <c r="O82" s="411"/>
      <c r="P82" s="411"/>
      <c r="Q82" s="411"/>
      <c r="R82" s="411"/>
      <c r="S82" s="411"/>
      <c r="T82" s="411"/>
      <c r="U82" s="411"/>
      <c r="V82" s="411"/>
      <c r="W82" s="411"/>
    </row>
    <row r="83" spans="1:23" s="118" customFormat="1">
      <c r="A83" s="411"/>
      <c r="B83" s="411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  <c r="T83" s="411"/>
      <c r="U83" s="411"/>
      <c r="V83" s="411"/>
      <c r="W83" s="411"/>
    </row>
    <row r="84" spans="1:23" s="118" customFormat="1">
      <c r="A84" s="411"/>
      <c r="B84" s="412" t="s">
        <v>266</v>
      </c>
      <c r="C84" s="412"/>
      <c r="D84" s="1448"/>
      <c r="E84" s="1448"/>
      <c r="F84" s="1449"/>
      <c r="G84" s="1449"/>
      <c r="H84" s="412"/>
      <c r="I84" s="1450" t="s">
        <v>265</v>
      </c>
      <c r="J84" s="1452"/>
      <c r="K84" s="1452"/>
      <c r="L84" s="411"/>
      <c r="M84" s="411"/>
      <c r="N84" s="411"/>
      <c r="O84" s="411"/>
      <c r="P84" s="411"/>
      <c r="Q84" s="411"/>
      <c r="R84" s="411"/>
      <c r="S84" s="411"/>
      <c r="T84" s="411"/>
      <c r="U84" s="411"/>
      <c r="V84" s="411"/>
      <c r="W84" s="411"/>
    </row>
    <row r="85" spans="1:23" s="118" customFormat="1">
      <c r="A85" s="127"/>
      <c r="B85" s="413"/>
      <c r="C85" s="1445" t="s">
        <v>131</v>
      </c>
      <c r="D85" s="1445"/>
      <c r="E85" s="1445"/>
      <c r="F85" s="1445"/>
      <c r="G85" s="1445"/>
      <c r="H85" s="1445"/>
      <c r="I85" s="1445"/>
      <c r="J85" s="1445"/>
      <c r="K85" s="1445"/>
      <c r="L85" s="414"/>
      <c r="M85" s="414"/>
      <c r="N85" s="411"/>
      <c r="O85" s="411"/>
      <c r="P85" s="411"/>
      <c r="Q85" s="411"/>
      <c r="R85" s="411"/>
      <c r="S85" s="411"/>
      <c r="T85" s="411"/>
      <c r="U85" s="411"/>
      <c r="V85" s="411"/>
      <c r="W85" s="411"/>
    </row>
  </sheetData>
  <mergeCells count="69"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W10"/>
    <mergeCell ref="A19:B19"/>
    <mergeCell ref="A20:W20"/>
    <mergeCell ref="A32:F32"/>
    <mergeCell ref="A33:W33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74:M74"/>
    <mergeCell ref="A75:M75"/>
    <mergeCell ref="A76:M76"/>
    <mergeCell ref="N76:P76"/>
    <mergeCell ref="Q76:R76"/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A36"/>
  <sheetViews>
    <sheetView view="pageBreakPreview" topLeftCell="A10" zoomScale="60" zoomScaleNormal="50" workbookViewId="0">
      <selection activeCell="T33" sqref="T33:V33"/>
    </sheetView>
  </sheetViews>
  <sheetFormatPr defaultColWidth="3.28515625" defaultRowHeight="15.75"/>
  <cols>
    <col min="1" max="1" width="6.5703125" style="75" customWidth="1"/>
    <col min="2" max="2" width="5.140625" style="75" customWidth="1"/>
    <col min="3" max="3" width="4.42578125" style="75" customWidth="1"/>
    <col min="4" max="4" width="6.42578125" style="75" customWidth="1"/>
    <col min="5" max="5" width="4.28515625" style="75" customWidth="1"/>
    <col min="6" max="6" width="4.42578125" style="75" customWidth="1"/>
    <col min="7" max="7" width="3.7109375" style="75" customWidth="1"/>
    <col min="8" max="8" width="3.85546875" style="75" customWidth="1"/>
    <col min="9" max="9" width="4" style="75" customWidth="1"/>
    <col min="10" max="10" width="4.140625" style="75" customWidth="1"/>
    <col min="11" max="11" width="4.7109375" style="75" customWidth="1"/>
    <col min="12" max="12" width="4.85546875" style="75" customWidth="1"/>
    <col min="13" max="13" width="4" style="75" customWidth="1"/>
    <col min="14" max="14" width="5" style="75" customWidth="1"/>
    <col min="15" max="15" width="5.140625" style="75" customWidth="1"/>
    <col min="16" max="16" width="5.7109375" style="75" customWidth="1"/>
    <col min="17" max="18" width="4" style="75" customWidth="1"/>
    <col min="19" max="19" width="3.85546875" style="75" customWidth="1"/>
    <col min="20" max="20" width="4.85546875" style="75" customWidth="1"/>
    <col min="21" max="21" width="4.7109375" style="75" customWidth="1"/>
    <col min="22" max="22" width="6" style="75" customWidth="1"/>
    <col min="23" max="23" width="6.7109375" style="75" customWidth="1"/>
    <col min="24" max="24" width="6.140625" style="75" customWidth="1"/>
    <col min="25" max="25" width="7" style="75" customWidth="1"/>
    <col min="26" max="26" width="6.85546875" style="75" customWidth="1"/>
    <col min="27" max="27" width="6.7109375" style="75" customWidth="1"/>
    <col min="28" max="28" width="6" style="75" customWidth="1"/>
    <col min="29" max="29" width="7.5703125" style="75" customWidth="1"/>
    <col min="30" max="30" width="7.140625" style="75" customWidth="1"/>
    <col min="31" max="31" width="5.7109375" style="75" customWidth="1"/>
    <col min="32" max="32" width="7.42578125" style="75" customWidth="1"/>
    <col min="33" max="33" width="7" style="75" customWidth="1"/>
    <col min="34" max="34" width="7.42578125" style="75" customWidth="1"/>
    <col min="35" max="35" width="7.85546875" style="75" customWidth="1"/>
    <col min="36" max="36" width="8.140625" style="75" customWidth="1"/>
    <col min="37" max="37" width="7.85546875" style="75" customWidth="1"/>
    <col min="38" max="38" width="6.7109375" style="75" customWidth="1"/>
    <col min="39" max="39" width="6" style="75" customWidth="1"/>
    <col min="40" max="40" width="8.140625" style="75" customWidth="1"/>
    <col min="41" max="41" width="7.42578125" style="75" customWidth="1"/>
    <col min="42" max="42" width="5.140625" style="75" customWidth="1"/>
    <col min="43" max="43" width="4.5703125" style="75" customWidth="1"/>
    <col min="44" max="44" width="4.7109375" style="75" customWidth="1"/>
    <col min="45" max="45" width="3.85546875" style="75" customWidth="1"/>
    <col min="46" max="46" width="4.5703125" style="75" customWidth="1"/>
    <col min="47" max="47" width="5.42578125" style="75" customWidth="1"/>
    <col min="48" max="48" width="4.42578125" style="75" customWidth="1"/>
    <col min="49" max="49" width="6.7109375" style="75" customWidth="1"/>
    <col min="50" max="50" width="4.7109375" style="75" customWidth="1"/>
    <col min="51" max="51" width="5.42578125" style="75" customWidth="1"/>
    <col min="52" max="52" width="5.5703125" style="75" customWidth="1"/>
    <col min="53" max="53" width="4" style="75" customWidth="1"/>
    <col min="54" max="16384" width="3.28515625" style="75"/>
  </cols>
  <sheetData>
    <row r="1" spans="1:53" ht="33.75" customHeight="1">
      <c r="A1" s="1671" t="s">
        <v>98</v>
      </c>
      <c r="B1" s="1671"/>
      <c r="C1" s="1671"/>
      <c r="D1" s="1671"/>
      <c r="E1" s="1671"/>
      <c r="F1" s="1671"/>
      <c r="G1" s="1671"/>
      <c r="H1" s="1671"/>
      <c r="I1" s="1671"/>
      <c r="J1" s="1671"/>
      <c r="K1" s="1671"/>
      <c r="L1" s="1671"/>
      <c r="M1" s="1671"/>
      <c r="N1" s="1671"/>
      <c r="O1" s="1671"/>
      <c r="P1" s="1682" t="s">
        <v>99</v>
      </c>
      <c r="Q1" s="1682"/>
      <c r="R1" s="1682"/>
      <c r="S1" s="1682"/>
      <c r="T1" s="1682"/>
      <c r="U1" s="1682"/>
      <c r="V1" s="1682"/>
      <c r="W1" s="1682"/>
      <c r="X1" s="1682"/>
      <c r="Y1" s="1682"/>
      <c r="Z1" s="1682"/>
      <c r="AA1" s="1682"/>
      <c r="AB1" s="1682"/>
      <c r="AC1" s="1682"/>
      <c r="AD1" s="1682"/>
      <c r="AE1" s="1682"/>
      <c r="AF1" s="1682"/>
      <c r="AG1" s="1682"/>
      <c r="AH1" s="1682"/>
      <c r="AI1" s="1682"/>
      <c r="AJ1" s="1682"/>
      <c r="AK1" s="1682"/>
      <c r="AL1" s="1682"/>
      <c r="AM1" s="1682"/>
      <c r="AN1" s="74"/>
    </row>
    <row r="2" spans="1:53" ht="30">
      <c r="A2" s="1671" t="s">
        <v>100</v>
      </c>
      <c r="B2" s="1671"/>
      <c r="C2" s="1671"/>
      <c r="D2" s="1671"/>
      <c r="E2" s="1671"/>
      <c r="F2" s="1671"/>
      <c r="G2" s="1671"/>
      <c r="H2" s="1671"/>
      <c r="I2" s="1671"/>
      <c r="J2" s="1671"/>
      <c r="K2" s="1671"/>
      <c r="L2" s="1671"/>
      <c r="M2" s="1671"/>
      <c r="N2" s="1671"/>
      <c r="O2" s="1671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</row>
    <row r="3" spans="1:53" ht="33" customHeight="1">
      <c r="A3" s="1671" t="s">
        <v>101</v>
      </c>
      <c r="B3" s="1671"/>
      <c r="C3" s="1671"/>
      <c r="D3" s="1671"/>
      <c r="E3" s="1671"/>
      <c r="F3" s="1671"/>
      <c r="G3" s="1671"/>
      <c r="H3" s="1671"/>
      <c r="I3" s="1671"/>
      <c r="J3" s="1671"/>
      <c r="K3" s="1671"/>
      <c r="L3" s="1671"/>
      <c r="M3" s="1671"/>
      <c r="N3" s="1671"/>
      <c r="O3" s="1671"/>
      <c r="P3" s="1683" t="s">
        <v>102</v>
      </c>
      <c r="Q3" s="1683"/>
      <c r="R3" s="1683"/>
      <c r="S3" s="1683"/>
      <c r="T3" s="1683"/>
      <c r="U3" s="1683"/>
      <c r="V3" s="1683"/>
      <c r="W3" s="1683"/>
      <c r="X3" s="1683"/>
      <c r="Y3" s="1683"/>
      <c r="Z3" s="1683"/>
      <c r="AA3" s="1683"/>
      <c r="AB3" s="1683"/>
      <c r="AC3" s="1683"/>
      <c r="AD3" s="1683"/>
      <c r="AE3" s="1683"/>
      <c r="AF3" s="1683"/>
      <c r="AG3" s="1683"/>
      <c r="AH3" s="1683"/>
      <c r="AI3" s="1683"/>
      <c r="AJ3" s="1683"/>
      <c r="AK3" s="1683"/>
      <c r="AL3" s="1683"/>
      <c r="AM3" s="1683"/>
      <c r="AN3" s="1669" t="s">
        <v>319</v>
      </c>
      <c r="AO3" s="1669"/>
      <c r="AP3" s="1669"/>
      <c r="AQ3" s="1669"/>
      <c r="AR3" s="1669"/>
      <c r="AS3" s="1669"/>
      <c r="AT3" s="1669"/>
      <c r="AU3" s="1669"/>
      <c r="AV3" s="1669"/>
      <c r="AW3" s="1669"/>
      <c r="AX3" s="1669"/>
      <c r="AY3" s="1669"/>
      <c r="AZ3" s="1669"/>
      <c r="BA3" s="1669"/>
    </row>
    <row r="4" spans="1:53" ht="30.75">
      <c r="A4" s="1670" t="s">
        <v>103</v>
      </c>
      <c r="B4" s="1671"/>
      <c r="C4" s="1671"/>
      <c r="D4" s="1671"/>
      <c r="E4" s="1671"/>
      <c r="F4" s="1671"/>
      <c r="G4" s="1671"/>
      <c r="H4" s="1671"/>
      <c r="I4" s="1671"/>
      <c r="J4" s="1671"/>
      <c r="K4" s="1671"/>
      <c r="L4" s="1671"/>
      <c r="M4" s="1671"/>
      <c r="N4" s="1671"/>
      <c r="O4" s="1671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669"/>
      <c r="AO4" s="1669"/>
      <c r="AP4" s="1669"/>
      <c r="AQ4" s="1669"/>
      <c r="AR4" s="1669"/>
      <c r="AS4" s="1669"/>
      <c r="AT4" s="1669"/>
      <c r="AU4" s="1669"/>
      <c r="AV4" s="1669"/>
      <c r="AW4" s="1669"/>
      <c r="AX4" s="1669"/>
      <c r="AY4" s="1669"/>
      <c r="AZ4" s="1669"/>
      <c r="BA4" s="1669"/>
    </row>
    <row r="5" spans="1:53" ht="36.7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1677" t="s">
        <v>104</v>
      </c>
      <c r="Q5" s="1678"/>
      <c r="R5" s="1678"/>
      <c r="S5" s="1678"/>
      <c r="T5" s="1678"/>
      <c r="U5" s="1678"/>
      <c r="V5" s="1678"/>
      <c r="W5" s="1678"/>
      <c r="X5" s="1678"/>
      <c r="Y5" s="1678"/>
      <c r="Z5" s="1678"/>
      <c r="AA5" s="1678"/>
      <c r="AB5" s="1678"/>
      <c r="AC5" s="1678"/>
      <c r="AD5" s="1678"/>
      <c r="AE5" s="1678"/>
      <c r="AF5" s="1678"/>
      <c r="AG5" s="1678"/>
      <c r="AH5" s="1678"/>
      <c r="AI5" s="1678"/>
      <c r="AJ5" s="1678"/>
      <c r="AK5" s="1678"/>
      <c r="AL5" s="1678"/>
      <c r="AM5" s="1678"/>
    </row>
    <row r="6" spans="1:53" s="80" customFormat="1" ht="24.75" customHeight="1">
      <c r="A6" s="1671" t="s">
        <v>105</v>
      </c>
      <c r="B6" s="1671"/>
      <c r="C6" s="1671"/>
      <c r="D6" s="1671"/>
      <c r="E6" s="1671"/>
      <c r="F6" s="1671"/>
      <c r="G6" s="1671"/>
      <c r="H6" s="1671"/>
      <c r="I6" s="1671"/>
      <c r="J6" s="1671"/>
      <c r="K6" s="1671"/>
      <c r="L6" s="1671"/>
      <c r="M6" s="1671"/>
      <c r="N6" s="1671"/>
      <c r="O6" s="1671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1679"/>
      <c r="AP6" s="1679"/>
      <c r="AQ6" s="1679"/>
      <c r="AR6" s="1679"/>
      <c r="AS6" s="1679"/>
      <c r="AT6" s="1679"/>
      <c r="AU6" s="1679"/>
      <c r="AV6" s="1679"/>
      <c r="AW6" s="1679"/>
      <c r="AX6" s="1679"/>
      <c r="AY6" s="1679"/>
      <c r="AZ6" s="1679"/>
      <c r="BA6" s="1679"/>
    </row>
    <row r="7" spans="1:53" s="80" customFormat="1" ht="27" customHeight="1">
      <c r="A7" s="1671" t="s">
        <v>106</v>
      </c>
      <c r="B7" s="1671"/>
      <c r="C7" s="1671"/>
      <c r="D7" s="1671"/>
      <c r="E7" s="1671"/>
      <c r="F7" s="1671"/>
      <c r="G7" s="1671"/>
      <c r="H7" s="1671"/>
      <c r="I7" s="1671"/>
      <c r="J7" s="1671"/>
      <c r="K7" s="1671"/>
      <c r="L7" s="1671"/>
      <c r="M7" s="1671"/>
      <c r="N7" s="1671"/>
      <c r="O7" s="1671"/>
      <c r="P7" s="1672" t="s">
        <v>107</v>
      </c>
      <c r="Q7" s="1672"/>
      <c r="R7" s="1672"/>
      <c r="S7" s="1672"/>
      <c r="T7" s="1672"/>
      <c r="U7" s="1672"/>
      <c r="V7" s="1672"/>
      <c r="W7" s="1672"/>
      <c r="X7" s="1672"/>
      <c r="Y7" s="1672"/>
      <c r="Z7" s="1672"/>
      <c r="AA7" s="1672"/>
      <c r="AB7" s="1672"/>
      <c r="AC7" s="1672"/>
      <c r="AD7" s="1672"/>
      <c r="AE7" s="1672"/>
      <c r="AF7" s="1672"/>
      <c r="AG7" s="1672"/>
      <c r="AH7" s="1672"/>
      <c r="AI7" s="1672"/>
      <c r="AJ7" s="1672"/>
      <c r="AK7" s="1672"/>
      <c r="AL7" s="1672"/>
      <c r="AM7" s="484"/>
      <c r="AN7" s="1680" t="s">
        <v>108</v>
      </c>
      <c r="AO7" s="1681"/>
      <c r="AP7" s="1681"/>
      <c r="AQ7" s="1681"/>
      <c r="AR7" s="1681"/>
      <c r="AS7" s="1681"/>
      <c r="AT7" s="1681"/>
      <c r="AU7" s="1681"/>
      <c r="AV7" s="1681"/>
      <c r="AW7" s="1681"/>
      <c r="AX7" s="1681"/>
      <c r="AY7" s="1681"/>
      <c r="AZ7" s="1681"/>
      <c r="BA7" s="1681"/>
    </row>
    <row r="8" spans="1:53" s="80" customFormat="1" ht="27.75" customHeight="1">
      <c r="P8" s="1672" t="s">
        <v>109</v>
      </c>
      <c r="Q8" s="1672"/>
      <c r="R8" s="1672"/>
      <c r="S8" s="1672"/>
      <c r="T8" s="1672"/>
      <c r="U8" s="1672"/>
      <c r="V8" s="1672"/>
      <c r="W8" s="1672"/>
      <c r="X8" s="1672"/>
      <c r="Y8" s="1672"/>
      <c r="Z8" s="1672"/>
      <c r="AA8" s="1672"/>
      <c r="AB8" s="1672"/>
      <c r="AC8" s="1672"/>
      <c r="AD8" s="1672"/>
      <c r="AE8" s="1672"/>
      <c r="AF8" s="1672"/>
      <c r="AG8" s="1672"/>
      <c r="AH8" s="1672"/>
      <c r="AI8" s="1672"/>
      <c r="AJ8" s="1672"/>
      <c r="AK8" s="1672"/>
      <c r="AL8" s="1672"/>
      <c r="AM8" s="484"/>
      <c r="AN8" s="1673" t="s">
        <v>110</v>
      </c>
      <c r="AO8" s="1673"/>
      <c r="AP8" s="1673"/>
      <c r="AQ8" s="1673"/>
      <c r="AR8" s="1673"/>
      <c r="AS8" s="1673"/>
      <c r="AT8" s="1673"/>
      <c r="AU8" s="1673"/>
      <c r="AV8" s="1673"/>
      <c r="AW8" s="1673"/>
      <c r="AX8" s="1673"/>
      <c r="AY8" s="1673"/>
      <c r="AZ8" s="1673"/>
      <c r="BA8" s="1673"/>
    </row>
    <row r="9" spans="1:53" s="80" customFormat="1" ht="27.75" customHeight="1">
      <c r="P9" s="1672" t="s">
        <v>320</v>
      </c>
      <c r="Q9" s="1672"/>
      <c r="R9" s="1672"/>
      <c r="S9" s="1672"/>
      <c r="T9" s="1672"/>
      <c r="U9" s="1672"/>
      <c r="V9" s="1672"/>
      <c r="W9" s="1672"/>
      <c r="X9" s="1672"/>
      <c r="Y9" s="1672"/>
      <c r="Z9" s="1672"/>
      <c r="AA9" s="1672"/>
      <c r="AB9" s="1672"/>
      <c r="AC9" s="1672"/>
      <c r="AD9" s="1672"/>
      <c r="AE9" s="1672"/>
      <c r="AF9" s="1672"/>
      <c r="AG9" s="1672"/>
      <c r="AH9" s="1672"/>
      <c r="AI9" s="1672"/>
      <c r="AJ9" s="1672"/>
      <c r="AK9" s="1672"/>
      <c r="AL9" s="1672"/>
      <c r="AM9" s="484"/>
      <c r="AN9" s="1673"/>
      <c r="AO9" s="1673"/>
      <c r="AP9" s="1673"/>
      <c r="AQ9" s="1673"/>
      <c r="AR9" s="1673"/>
      <c r="AS9" s="1673"/>
      <c r="AT9" s="1673"/>
      <c r="AU9" s="1673"/>
      <c r="AV9" s="1673"/>
      <c r="AW9" s="1673"/>
      <c r="AX9" s="1673"/>
      <c r="AY9" s="1673"/>
      <c r="AZ9" s="1673"/>
      <c r="BA9" s="1673"/>
    </row>
    <row r="10" spans="1:53" s="80" customFormat="1" ht="27.75" customHeight="1">
      <c r="P10" s="1674" t="s">
        <v>111</v>
      </c>
      <c r="Q10" s="1675"/>
      <c r="R10" s="1675"/>
      <c r="S10" s="1675"/>
      <c r="T10" s="1675"/>
      <c r="U10" s="1675"/>
      <c r="V10" s="1675"/>
      <c r="W10" s="1675"/>
      <c r="X10" s="1675"/>
      <c r="Y10" s="1675"/>
      <c r="Z10" s="1675"/>
      <c r="AA10" s="1675"/>
      <c r="AB10" s="1675"/>
      <c r="AC10" s="1675"/>
      <c r="AD10" s="1675"/>
      <c r="AE10" s="1675"/>
      <c r="AF10" s="1675"/>
      <c r="AG10" s="1675"/>
      <c r="AH10" s="1675"/>
      <c r="AI10" s="1675"/>
      <c r="AJ10" s="1675"/>
      <c r="AK10" s="1675"/>
      <c r="AL10" s="1676"/>
      <c r="AM10" s="1676"/>
      <c r="AN10" s="1673"/>
      <c r="AO10" s="1673"/>
      <c r="AP10" s="1673"/>
      <c r="AQ10" s="1673"/>
      <c r="AR10" s="1673"/>
      <c r="AS10" s="1673"/>
      <c r="AT10" s="1673"/>
      <c r="AU10" s="1673"/>
      <c r="AV10" s="1673"/>
      <c r="AW10" s="1673"/>
      <c r="AX10" s="1673"/>
      <c r="AY10" s="1673"/>
      <c r="AZ10" s="1673"/>
      <c r="BA10" s="1673"/>
    </row>
    <row r="11" spans="1:53" s="80" customFormat="1" ht="27.75" customHeight="1">
      <c r="P11" s="1674" t="s">
        <v>321</v>
      </c>
      <c r="Q11" s="1674"/>
      <c r="R11" s="1674"/>
      <c r="S11" s="1674"/>
      <c r="T11" s="1674"/>
      <c r="U11" s="1674"/>
      <c r="V11" s="1674"/>
      <c r="W11" s="1674"/>
      <c r="X11" s="1674"/>
      <c r="Y11" s="1674"/>
      <c r="Z11" s="1674"/>
      <c r="AA11" s="1674"/>
      <c r="AB11" s="1674"/>
      <c r="AC11" s="1674"/>
      <c r="AD11" s="1674"/>
      <c r="AE11" s="1674"/>
      <c r="AF11" s="1674"/>
      <c r="AG11" s="1674"/>
      <c r="AH11" s="1674"/>
      <c r="AI11" s="1674"/>
      <c r="AJ11" s="1674"/>
      <c r="AK11" s="1674"/>
      <c r="AL11" s="1674"/>
      <c r="AM11" s="1674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</row>
    <row r="12" spans="1:53" s="80" customFormat="1" ht="27.75" customHeight="1">
      <c r="P12" s="82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4"/>
      <c r="AM12" s="84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</row>
    <row r="13" spans="1:53" s="80" customFormat="1" ht="27.75" customHeight="1">
      <c r="P13" s="82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4"/>
      <c r="AM13" s="84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</row>
    <row r="14" spans="1:53" s="80" customFormat="1" ht="18.75"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</row>
    <row r="15" spans="1:53" s="80" customFormat="1" ht="22.5">
      <c r="A15" s="1684" t="s">
        <v>112</v>
      </c>
      <c r="B15" s="1684"/>
      <c r="C15" s="1684"/>
      <c r="D15" s="1684"/>
      <c r="E15" s="1684"/>
      <c r="F15" s="1684"/>
      <c r="G15" s="1684"/>
      <c r="H15" s="1684"/>
      <c r="I15" s="1684"/>
      <c r="J15" s="1684"/>
      <c r="K15" s="1684"/>
      <c r="L15" s="1684"/>
      <c r="M15" s="1684"/>
      <c r="N15" s="1684"/>
      <c r="O15" s="1684"/>
      <c r="P15" s="1684"/>
      <c r="Q15" s="1684"/>
      <c r="R15" s="1684"/>
      <c r="S15" s="1684"/>
      <c r="T15" s="1684"/>
      <c r="U15" s="1684"/>
      <c r="V15" s="1684"/>
      <c r="W15" s="1684"/>
      <c r="X15" s="1684"/>
      <c r="Y15" s="1684"/>
      <c r="Z15" s="1684"/>
      <c r="AA15" s="1684"/>
      <c r="AB15" s="1684"/>
      <c r="AC15" s="1684"/>
      <c r="AD15" s="1684"/>
      <c r="AE15" s="1684"/>
      <c r="AF15" s="1684"/>
      <c r="AG15" s="1684"/>
      <c r="AH15" s="1684"/>
      <c r="AI15" s="1684"/>
      <c r="AJ15" s="1684"/>
      <c r="AK15" s="1684"/>
      <c r="AL15" s="1684"/>
      <c r="AM15" s="1684"/>
      <c r="AN15" s="1684"/>
      <c r="AO15" s="1684"/>
      <c r="AP15" s="1684"/>
      <c r="AQ15" s="1684"/>
      <c r="AR15" s="1684"/>
      <c r="AS15" s="1684"/>
      <c r="AT15" s="1684"/>
      <c r="AU15" s="1684"/>
      <c r="AV15" s="1684"/>
      <c r="AW15" s="1684"/>
      <c r="AX15" s="1684"/>
      <c r="AY15" s="1684"/>
      <c r="AZ15" s="1684"/>
      <c r="BA15" s="1684"/>
    </row>
    <row r="16" spans="1:53" s="80" customFormat="1" ht="19.5" thickBo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</row>
    <row r="17" spans="1:53" ht="18" customHeight="1">
      <c r="A17" s="1688" t="s">
        <v>113</v>
      </c>
      <c r="B17" s="1662" t="s">
        <v>114</v>
      </c>
      <c r="C17" s="1663"/>
      <c r="D17" s="1663"/>
      <c r="E17" s="1664"/>
      <c r="F17" s="1662" t="s">
        <v>115</v>
      </c>
      <c r="G17" s="1663"/>
      <c r="H17" s="1663"/>
      <c r="I17" s="1664"/>
      <c r="J17" s="1665" t="s">
        <v>116</v>
      </c>
      <c r="K17" s="1666"/>
      <c r="L17" s="1666"/>
      <c r="M17" s="1666"/>
      <c r="N17" s="1665" t="s">
        <v>117</v>
      </c>
      <c r="O17" s="1666"/>
      <c r="P17" s="1666"/>
      <c r="Q17" s="1666"/>
      <c r="R17" s="1667"/>
      <c r="S17" s="1665" t="s">
        <v>118</v>
      </c>
      <c r="T17" s="1668"/>
      <c r="U17" s="1668"/>
      <c r="V17" s="1668"/>
      <c r="W17" s="1667"/>
      <c r="X17" s="1665" t="s">
        <v>119</v>
      </c>
      <c r="Y17" s="1666"/>
      <c r="Z17" s="1666"/>
      <c r="AA17" s="1667"/>
      <c r="AB17" s="1662" t="s">
        <v>120</v>
      </c>
      <c r="AC17" s="1663"/>
      <c r="AD17" s="1663"/>
      <c r="AE17" s="1664"/>
      <c r="AF17" s="1662" t="s">
        <v>121</v>
      </c>
      <c r="AG17" s="1663"/>
      <c r="AH17" s="1663"/>
      <c r="AI17" s="1664"/>
      <c r="AJ17" s="1665" t="s">
        <v>122</v>
      </c>
      <c r="AK17" s="1668"/>
      <c r="AL17" s="1668"/>
      <c r="AM17" s="1668"/>
      <c r="AN17" s="1667"/>
      <c r="AO17" s="1665" t="s">
        <v>123</v>
      </c>
      <c r="AP17" s="1666"/>
      <c r="AQ17" s="1666"/>
      <c r="AR17" s="1666"/>
      <c r="AS17" s="1685" t="s">
        <v>124</v>
      </c>
      <c r="AT17" s="1686"/>
      <c r="AU17" s="1686"/>
      <c r="AV17" s="1686"/>
      <c r="AW17" s="1687"/>
      <c r="AX17" s="1665" t="s">
        <v>125</v>
      </c>
      <c r="AY17" s="1666"/>
      <c r="AZ17" s="1666"/>
      <c r="BA17" s="1667"/>
    </row>
    <row r="18" spans="1:53" s="48" customFormat="1" ht="20.25" customHeight="1" thickBot="1">
      <c r="A18" s="1689"/>
      <c r="B18" s="87">
        <v>1</v>
      </c>
      <c r="C18" s="88">
        <v>2</v>
      </c>
      <c r="D18" s="88">
        <v>3</v>
      </c>
      <c r="E18" s="89">
        <v>4</v>
      </c>
      <c r="F18" s="87">
        <v>5</v>
      </c>
      <c r="G18" s="88">
        <v>6</v>
      </c>
      <c r="H18" s="88">
        <v>7</v>
      </c>
      <c r="I18" s="89">
        <v>8</v>
      </c>
      <c r="J18" s="87">
        <v>9</v>
      </c>
      <c r="K18" s="88">
        <v>10</v>
      </c>
      <c r="L18" s="88">
        <v>11</v>
      </c>
      <c r="M18" s="90">
        <v>12</v>
      </c>
      <c r="N18" s="87">
        <v>13</v>
      </c>
      <c r="O18" s="88">
        <v>14</v>
      </c>
      <c r="P18" s="88">
        <v>15</v>
      </c>
      <c r="Q18" s="88">
        <v>16</v>
      </c>
      <c r="R18" s="89">
        <v>17</v>
      </c>
      <c r="S18" s="87">
        <v>18</v>
      </c>
      <c r="T18" s="88">
        <v>19</v>
      </c>
      <c r="U18" s="88">
        <v>20</v>
      </c>
      <c r="V18" s="88">
        <v>21</v>
      </c>
      <c r="W18" s="89">
        <v>22</v>
      </c>
      <c r="X18" s="87">
        <v>23</v>
      </c>
      <c r="Y18" s="88">
        <v>24</v>
      </c>
      <c r="Z18" s="88">
        <v>25</v>
      </c>
      <c r="AA18" s="89">
        <v>26</v>
      </c>
      <c r="AB18" s="87">
        <v>27</v>
      </c>
      <c r="AC18" s="88">
        <v>28</v>
      </c>
      <c r="AD18" s="88">
        <v>29</v>
      </c>
      <c r="AE18" s="89">
        <v>30</v>
      </c>
      <c r="AF18" s="87">
        <v>31</v>
      </c>
      <c r="AG18" s="88">
        <v>32</v>
      </c>
      <c r="AH18" s="88">
        <v>33</v>
      </c>
      <c r="AI18" s="89">
        <v>34</v>
      </c>
      <c r="AJ18" s="87">
        <v>35</v>
      </c>
      <c r="AK18" s="88">
        <v>36</v>
      </c>
      <c r="AL18" s="88">
        <v>37</v>
      </c>
      <c r="AM18" s="88">
        <v>38</v>
      </c>
      <c r="AN18" s="89">
        <v>39</v>
      </c>
      <c r="AO18" s="87">
        <v>40</v>
      </c>
      <c r="AP18" s="88">
        <v>41</v>
      </c>
      <c r="AQ18" s="88">
        <v>42</v>
      </c>
      <c r="AR18" s="90">
        <v>43</v>
      </c>
      <c r="AS18" s="87">
        <v>44</v>
      </c>
      <c r="AT18" s="88">
        <v>45</v>
      </c>
      <c r="AU18" s="88">
        <v>46</v>
      </c>
      <c r="AV18" s="88">
        <v>47</v>
      </c>
      <c r="AW18" s="89">
        <v>48</v>
      </c>
      <c r="AX18" s="87">
        <v>49</v>
      </c>
      <c r="AY18" s="88">
        <v>50</v>
      </c>
      <c r="AZ18" s="88">
        <v>51</v>
      </c>
      <c r="BA18" s="89">
        <v>52</v>
      </c>
    </row>
    <row r="19" spans="1:53" ht="20.100000000000001" customHeight="1">
      <c r="A19" s="91">
        <v>1</v>
      </c>
      <c r="B19" s="92" t="s">
        <v>126</v>
      </c>
      <c r="C19" s="93" t="s">
        <v>126</v>
      </c>
      <c r="D19" s="93" t="s">
        <v>126</v>
      </c>
      <c r="E19" s="94" t="s">
        <v>126</v>
      </c>
      <c r="F19" s="92" t="s">
        <v>126</v>
      </c>
      <c r="G19" s="93" t="s">
        <v>126</v>
      </c>
      <c r="H19" s="93" t="s">
        <v>126</v>
      </c>
      <c r="I19" s="94" t="s">
        <v>126</v>
      </c>
      <c r="J19" s="92" t="s">
        <v>126</v>
      </c>
      <c r="K19" s="93" t="s">
        <v>126</v>
      </c>
      <c r="L19" s="93" t="s">
        <v>126</v>
      </c>
      <c r="M19" s="94" t="s">
        <v>126</v>
      </c>
      <c r="N19" s="92" t="s">
        <v>126</v>
      </c>
      <c r="O19" s="93" t="s">
        <v>126</v>
      </c>
      <c r="P19" s="93" t="s">
        <v>126</v>
      </c>
      <c r="Q19" s="93" t="s">
        <v>127</v>
      </c>
      <c r="R19" s="94" t="s">
        <v>127</v>
      </c>
      <c r="S19" s="92" t="s">
        <v>128</v>
      </c>
      <c r="T19" s="93" t="s">
        <v>128</v>
      </c>
      <c r="U19" s="93" t="s">
        <v>126</v>
      </c>
      <c r="V19" s="93" t="s">
        <v>126</v>
      </c>
      <c r="W19" s="94" t="s">
        <v>126</v>
      </c>
      <c r="X19" s="92" t="s">
        <v>126</v>
      </c>
      <c r="Y19" s="93" t="s">
        <v>126</v>
      </c>
      <c r="Z19" s="93" t="s">
        <v>126</v>
      </c>
      <c r="AA19" s="94" t="s">
        <v>126</v>
      </c>
      <c r="AB19" s="92" t="s">
        <v>126</v>
      </c>
      <c r="AC19" s="93" t="s">
        <v>126</v>
      </c>
      <c r="AD19" s="93" t="s">
        <v>322</v>
      </c>
      <c r="AE19" s="496" t="s">
        <v>128</v>
      </c>
      <c r="AF19" s="92" t="s">
        <v>128</v>
      </c>
      <c r="AG19" s="93" t="s">
        <v>126</v>
      </c>
      <c r="AH19" s="93" t="s">
        <v>126</v>
      </c>
      <c r="AI19" s="94" t="s">
        <v>126</v>
      </c>
      <c r="AJ19" s="93" t="s">
        <v>126</v>
      </c>
      <c r="AK19" s="93" t="s">
        <v>126</v>
      </c>
      <c r="AL19" s="93" t="s">
        <v>126</v>
      </c>
      <c r="AM19" s="93" t="s">
        <v>126</v>
      </c>
      <c r="AN19" s="94" t="s">
        <v>126</v>
      </c>
      <c r="AO19" s="92" t="s">
        <v>126</v>
      </c>
      <c r="AP19" s="93" t="s">
        <v>127</v>
      </c>
      <c r="AQ19" s="93" t="s">
        <v>127</v>
      </c>
      <c r="AR19" s="94" t="s">
        <v>128</v>
      </c>
      <c r="AS19" s="92" t="s">
        <v>128</v>
      </c>
      <c r="AT19" s="93" t="s">
        <v>128</v>
      </c>
      <c r="AU19" s="93" t="s">
        <v>128</v>
      </c>
      <c r="AV19" s="93" t="s">
        <v>128</v>
      </c>
      <c r="AW19" s="94" t="s">
        <v>128</v>
      </c>
      <c r="AX19" s="95" t="s">
        <v>128</v>
      </c>
      <c r="AY19" s="93" t="s">
        <v>128</v>
      </c>
      <c r="AZ19" s="93" t="s">
        <v>128</v>
      </c>
      <c r="BA19" s="94" t="s">
        <v>128</v>
      </c>
    </row>
    <row r="20" spans="1:53" ht="20.100000000000001" customHeight="1" thickBot="1">
      <c r="A20" s="96">
        <v>2</v>
      </c>
      <c r="B20" s="97" t="s">
        <v>126</v>
      </c>
      <c r="C20" s="98" t="s">
        <v>126</v>
      </c>
      <c r="D20" s="98" t="s">
        <v>126</v>
      </c>
      <c r="E20" s="99" t="s">
        <v>126</v>
      </c>
      <c r="F20" s="97" t="s">
        <v>126</v>
      </c>
      <c r="G20" s="98" t="s">
        <v>126</v>
      </c>
      <c r="H20" s="98" t="s">
        <v>126</v>
      </c>
      <c r="I20" s="99" t="s">
        <v>126</v>
      </c>
      <c r="J20" s="97" t="s">
        <v>126</v>
      </c>
      <c r="K20" s="98" t="s">
        <v>126</v>
      </c>
      <c r="L20" s="98" t="s">
        <v>126</v>
      </c>
      <c r="M20" s="99" t="s">
        <v>126</v>
      </c>
      <c r="N20" s="97" t="s">
        <v>126</v>
      </c>
      <c r="O20" s="98" t="s">
        <v>126</v>
      </c>
      <c r="P20" s="98" t="s">
        <v>126</v>
      </c>
      <c r="Q20" s="98" t="s">
        <v>127</v>
      </c>
      <c r="R20" s="99" t="s">
        <v>127</v>
      </c>
      <c r="S20" s="97" t="s">
        <v>128</v>
      </c>
      <c r="T20" s="98" t="s">
        <v>128</v>
      </c>
      <c r="U20" s="98" t="s">
        <v>126</v>
      </c>
      <c r="V20" s="98" t="s">
        <v>126</v>
      </c>
      <c r="W20" s="99" t="s">
        <v>126</v>
      </c>
      <c r="X20" s="97" t="s">
        <v>126</v>
      </c>
      <c r="Y20" s="98" t="s">
        <v>126</v>
      </c>
      <c r="Z20" s="98" t="s">
        <v>126</v>
      </c>
      <c r="AA20" s="100" t="s">
        <v>126</v>
      </c>
      <c r="AB20" s="97" t="s">
        <v>126</v>
      </c>
      <c r="AC20" s="98" t="s">
        <v>126</v>
      </c>
      <c r="AD20" s="98" t="s">
        <v>126</v>
      </c>
      <c r="AE20" s="100" t="s">
        <v>126</v>
      </c>
      <c r="AF20" s="97" t="s">
        <v>126</v>
      </c>
      <c r="AG20" s="98" t="s">
        <v>126</v>
      </c>
      <c r="AH20" s="98" t="s">
        <v>127</v>
      </c>
      <c r="AI20" s="100" t="s">
        <v>127</v>
      </c>
      <c r="AJ20" s="97" t="s">
        <v>13</v>
      </c>
      <c r="AK20" s="98" t="s">
        <v>13</v>
      </c>
      <c r="AL20" s="98" t="s">
        <v>13</v>
      </c>
      <c r="AM20" s="98" t="s">
        <v>13</v>
      </c>
      <c r="AN20" s="99" t="s">
        <v>129</v>
      </c>
      <c r="AO20" s="97" t="s">
        <v>129</v>
      </c>
      <c r="AP20" s="98" t="s">
        <v>130</v>
      </c>
      <c r="AQ20" s="98" t="s">
        <v>130</v>
      </c>
      <c r="AR20" s="99"/>
      <c r="AS20" s="101"/>
      <c r="AT20" s="102"/>
      <c r="AU20" s="98"/>
      <c r="AV20" s="98"/>
      <c r="AW20" s="99"/>
      <c r="AX20" s="103"/>
      <c r="AY20" s="98"/>
      <c r="AZ20" s="98"/>
      <c r="BA20" s="99"/>
    </row>
    <row r="21" spans="1:53" ht="19.5" customHeight="1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6"/>
      <c r="AG21" s="106"/>
      <c r="AH21" s="106"/>
      <c r="AI21" s="106"/>
      <c r="AJ21" s="105"/>
      <c r="AK21" s="105"/>
      <c r="AL21" s="105"/>
      <c r="AM21" s="105"/>
      <c r="AN21" s="105"/>
      <c r="AO21" s="105"/>
      <c r="AP21" s="105"/>
      <c r="AQ21" s="105"/>
      <c r="AR21" s="105"/>
      <c r="AS21" s="107"/>
      <c r="AT21" s="108"/>
      <c r="AU21" s="108"/>
      <c r="AV21" s="108"/>
      <c r="AW21" s="108"/>
      <c r="AX21" s="108"/>
      <c r="AY21" s="108"/>
      <c r="AZ21" s="108"/>
      <c r="BA21" s="108"/>
    </row>
    <row r="22" spans="1:53" ht="19.5" customHeight="1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6"/>
      <c r="AH22" s="106"/>
      <c r="AI22" s="106"/>
      <c r="AJ22" s="105"/>
      <c r="AK22" s="105"/>
      <c r="AL22" s="105"/>
      <c r="AM22" s="105"/>
      <c r="AN22" s="105"/>
      <c r="AO22" s="105"/>
      <c r="AP22" s="105"/>
      <c r="AQ22" s="105"/>
      <c r="AR22" s="105"/>
      <c r="AS22" s="107"/>
      <c r="AT22" s="108"/>
      <c r="AU22" s="108"/>
      <c r="AV22" s="108"/>
      <c r="AW22" s="108"/>
      <c r="AX22" s="108"/>
      <c r="AY22" s="108"/>
      <c r="AZ22" s="108"/>
      <c r="BA22" s="108"/>
    </row>
    <row r="23" spans="1:53" ht="19.5" customHeight="1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6"/>
      <c r="AG23" s="106"/>
      <c r="AH23" s="106"/>
      <c r="AI23" s="106"/>
      <c r="AJ23" s="105"/>
      <c r="AK23" s="105"/>
      <c r="AL23" s="105"/>
      <c r="AM23" s="105"/>
      <c r="AN23" s="105"/>
      <c r="AO23" s="105"/>
      <c r="AP23" s="105"/>
      <c r="AQ23" s="105"/>
      <c r="AR23" s="105"/>
      <c r="AS23" s="107"/>
      <c r="AT23" s="108"/>
      <c r="AU23" s="108"/>
      <c r="AV23" s="108"/>
      <c r="AW23" s="108"/>
      <c r="AX23" s="108"/>
      <c r="AY23" s="108"/>
      <c r="AZ23" s="108"/>
      <c r="BA23" s="108"/>
    </row>
    <row r="24" spans="1:53" ht="20.100000000000001" customHeight="1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 t="s">
        <v>131</v>
      </c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</row>
    <row r="25" spans="1:53" s="109" customFormat="1" ht="21" customHeight="1">
      <c r="A25" s="1629" t="s">
        <v>132</v>
      </c>
      <c r="B25" s="1629"/>
      <c r="C25" s="1629"/>
      <c r="D25" s="1629"/>
      <c r="E25" s="1629"/>
      <c r="F25" s="1629"/>
      <c r="G25" s="1629"/>
      <c r="H25" s="1629"/>
      <c r="I25" s="1629"/>
      <c r="J25" s="1630"/>
      <c r="K25" s="1630"/>
      <c r="L25" s="1630"/>
      <c r="M25" s="1630"/>
      <c r="N25" s="1630"/>
      <c r="O25" s="1630"/>
      <c r="P25" s="1630"/>
      <c r="Q25" s="1630"/>
      <c r="R25" s="1630"/>
      <c r="S25" s="1630"/>
      <c r="T25" s="1630"/>
      <c r="U25" s="1630"/>
      <c r="V25" s="1630"/>
      <c r="W25" s="1630"/>
      <c r="X25" s="1630"/>
      <c r="Y25" s="1630"/>
      <c r="Z25" s="1630"/>
      <c r="AA25" s="1630"/>
      <c r="AB25" s="1630"/>
      <c r="AC25" s="1630"/>
      <c r="AD25" s="1630"/>
      <c r="AE25" s="1630"/>
      <c r="AF25" s="1630"/>
      <c r="AG25" s="1630"/>
      <c r="AH25" s="1630"/>
      <c r="AI25" s="1630"/>
      <c r="AJ25" s="1630"/>
      <c r="AK25" s="1630"/>
      <c r="AL25" s="1630"/>
      <c r="AM25" s="1630"/>
      <c r="AN25" s="1630"/>
      <c r="AO25" s="1630"/>
      <c r="AP25" s="1630"/>
      <c r="AQ25" s="1630"/>
      <c r="AR25" s="1630"/>
      <c r="AS25" s="1630"/>
      <c r="AT25" s="1630"/>
      <c r="AU25" s="1630"/>
      <c r="AV25" s="110"/>
      <c r="AW25" s="110"/>
      <c r="AX25" s="110"/>
      <c r="AY25" s="110"/>
      <c r="AZ25" s="110"/>
      <c r="BA25" s="75"/>
    </row>
    <row r="26" spans="1:53">
      <c r="AV26" s="110"/>
      <c r="AW26" s="110"/>
      <c r="AX26" s="110"/>
      <c r="AY26" s="110"/>
      <c r="AZ26" s="110"/>
    </row>
    <row r="27" spans="1:53" ht="21.75" customHeight="1">
      <c r="A27" s="111" t="s">
        <v>133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631" t="s">
        <v>134</v>
      </c>
      <c r="AB27" s="1631"/>
      <c r="AC27" s="1631"/>
      <c r="AD27" s="1631"/>
      <c r="AE27" s="1631"/>
      <c r="AF27" s="1631"/>
      <c r="AG27" s="1631"/>
      <c r="AH27" s="1631"/>
      <c r="AI27" s="1631"/>
      <c r="AJ27" s="1631"/>
      <c r="AK27" s="1631"/>
      <c r="AL27" s="1631"/>
      <c r="AM27" s="1631"/>
      <c r="AN27" s="111"/>
      <c r="AO27" s="1631" t="s">
        <v>135</v>
      </c>
      <c r="AP27" s="1631"/>
      <c r="AQ27" s="1631"/>
      <c r="AR27" s="1631"/>
      <c r="AS27" s="1631"/>
      <c r="AT27" s="1631"/>
      <c r="AU27" s="1631"/>
      <c r="AV27" s="1631"/>
      <c r="AW27" s="1631"/>
      <c r="AX27" s="1631"/>
      <c r="AY27" s="1631"/>
      <c r="AZ27" s="1631"/>
      <c r="BA27" s="1631"/>
    </row>
    <row r="28" spans="1:53" ht="11.25" customHeight="1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80"/>
    </row>
    <row r="29" spans="1:53" ht="22.5" customHeight="1">
      <c r="A29" s="1632" t="s">
        <v>113</v>
      </c>
      <c r="B29" s="1617"/>
      <c r="C29" s="1633" t="s">
        <v>136</v>
      </c>
      <c r="D29" s="1616"/>
      <c r="E29" s="1616"/>
      <c r="F29" s="1617"/>
      <c r="G29" s="1634" t="s">
        <v>137</v>
      </c>
      <c r="H29" s="1635"/>
      <c r="I29" s="1636"/>
      <c r="J29" s="1615" t="s">
        <v>138</v>
      </c>
      <c r="K29" s="1616"/>
      <c r="L29" s="1616"/>
      <c r="M29" s="1617"/>
      <c r="N29" s="1643" t="s">
        <v>139</v>
      </c>
      <c r="O29" s="1644"/>
      <c r="P29" s="1645"/>
      <c r="Q29" s="1615" t="s">
        <v>140</v>
      </c>
      <c r="R29" s="1652"/>
      <c r="S29" s="1653"/>
      <c r="T29" s="1615" t="s">
        <v>141</v>
      </c>
      <c r="U29" s="1616"/>
      <c r="V29" s="1617"/>
      <c r="W29" s="1615" t="s">
        <v>142</v>
      </c>
      <c r="X29" s="1616"/>
      <c r="Y29" s="1617"/>
      <c r="Z29" s="108"/>
      <c r="AA29" s="1624" t="s">
        <v>143</v>
      </c>
      <c r="AB29" s="1624"/>
      <c r="AC29" s="1624"/>
      <c r="AD29" s="1624"/>
      <c r="AE29" s="1624"/>
      <c r="AF29" s="1624"/>
      <c r="AG29" s="1624"/>
      <c r="AH29" s="1625" t="s">
        <v>144</v>
      </c>
      <c r="AI29" s="1625"/>
      <c r="AJ29" s="1625"/>
      <c r="AK29" s="1589" t="s">
        <v>145</v>
      </c>
      <c r="AL29" s="1589"/>
      <c r="AM29" s="1589"/>
      <c r="AN29" s="115"/>
      <c r="AO29" s="1589" t="s">
        <v>146</v>
      </c>
      <c r="AP29" s="1590"/>
      <c r="AQ29" s="1590"/>
      <c r="AR29" s="1590"/>
      <c r="AS29" s="1643" t="s">
        <v>147</v>
      </c>
      <c r="AT29" s="1644"/>
      <c r="AU29" s="1644"/>
      <c r="AV29" s="1644"/>
      <c r="AW29" s="1645"/>
      <c r="AX29" s="1625" t="s">
        <v>144</v>
      </c>
      <c r="AY29" s="1625"/>
      <c r="AZ29" s="1625"/>
      <c r="BA29" s="1659"/>
    </row>
    <row r="30" spans="1:53" ht="15.75" customHeight="1">
      <c r="A30" s="1618"/>
      <c r="B30" s="1620"/>
      <c r="C30" s="1618"/>
      <c r="D30" s="1619"/>
      <c r="E30" s="1619"/>
      <c r="F30" s="1620"/>
      <c r="G30" s="1637"/>
      <c r="H30" s="1638"/>
      <c r="I30" s="1639"/>
      <c r="J30" s="1618"/>
      <c r="K30" s="1619"/>
      <c r="L30" s="1619"/>
      <c r="M30" s="1620"/>
      <c r="N30" s="1646"/>
      <c r="O30" s="1647"/>
      <c r="P30" s="1648"/>
      <c r="Q30" s="1654"/>
      <c r="R30" s="1630"/>
      <c r="S30" s="1655"/>
      <c r="T30" s="1618"/>
      <c r="U30" s="1619"/>
      <c r="V30" s="1620"/>
      <c r="W30" s="1618"/>
      <c r="X30" s="1619"/>
      <c r="Y30" s="1620"/>
      <c r="Z30" s="108"/>
      <c r="AA30" s="1624"/>
      <c r="AB30" s="1624"/>
      <c r="AC30" s="1624"/>
      <c r="AD30" s="1624"/>
      <c r="AE30" s="1624"/>
      <c r="AF30" s="1624"/>
      <c r="AG30" s="1624"/>
      <c r="AH30" s="1625"/>
      <c r="AI30" s="1625"/>
      <c r="AJ30" s="1625"/>
      <c r="AK30" s="1589"/>
      <c r="AL30" s="1589"/>
      <c r="AM30" s="1589"/>
      <c r="AN30" s="115"/>
      <c r="AO30" s="1590"/>
      <c r="AP30" s="1590"/>
      <c r="AQ30" s="1590"/>
      <c r="AR30" s="1590"/>
      <c r="AS30" s="1646"/>
      <c r="AT30" s="1647"/>
      <c r="AU30" s="1647"/>
      <c r="AV30" s="1647"/>
      <c r="AW30" s="1648"/>
      <c r="AX30" s="1625"/>
      <c r="AY30" s="1625"/>
      <c r="AZ30" s="1625"/>
      <c r="BA30" s="1659"/>
    </row>
    <row r="31" spans="1:53" ht="42" customHeight="1">
      <c r="A31" s="1621"/>
      <c r="B31" s="1623"/>
      <c r="C31" s="1621"/>
      <c r="D31" s="1622"/>
      <c r="E31" s="1622"/>
      <c r="F31" s="1623"/>
      <c r="G31" s="1640"/>
      <c r="H31" s="1641"/>
      <c r="I31" s="1642"/>
      <c r="J31" s="1621"/>
      <c r="K31" s="1622"/>
      <c r="L31" s="1622"/>
      <c r="M31" s="1623"/>
      <c r="N31" s="1649"/>
      <c r="O31" s="1650"/>
      <c r="P31" s="1651"/>
      <c r="Q31" s="1656"/>
      <c r="R31" s="1657"/>
      <c r="S31" s="1658"/>
      <c r="T31" s="1621"/>
      <c r="U31" s="1622"/>
      <c r="V31" s="1623"/>
      <c r="W31" s="1621"/>
      <c r="X31" s="1622"/>
      <c r="Y31" s="1623"/>
      <c r="Z31" s="108"/>
      <c r="AA31" s="1624"/>
      <c r="AB31" s="1624"/>
      <c r="AC31" s="1624"/>
      <c r="AD31" s="1624"/>
      <c r="AE31" s="1624"/>
      <c r="AF31" s="1624"/>
      <c r="AG31" s="1624"/>
      <c r="AH31" s="1625"/>
      <c r="AI31" s="1625"/>
      <c r="AJ31" s="1625"/>
      <c r="AK31" s="1589"/>
      <c r="AL31" s="1589"/>
      <c r="AM31" s="1589"/>
      <c r="AN31" s="115"/>
      <c r="AO31" s="1590"/>
      <c r="AP31" s="1590"/>
      <c r="AQ31" s="1590"/>
      <c r="AR31" s="1590"/>
      <c r="AS31" s="1646"/>
      <c r="AT31" s="1647"/>
      <c r="AU31" s="1647"/>
      <c r="AV31" s="1647"/>
      <c r="AW31" s="1648"/>
      <c r="AX31" s="1625"/>
      <c r="AY31" s="1625"/>
      <c r="AZ31" s="1625"/>
      <c r="BA31" s="1659"/>
    </row>
    <row r="32" spans="1:53" ht="26.25" customHeight="1">
      <c r="A32" s="1660">
        <v>1</v>
      </c>
      <c r="B32" s="1661"/>
      <c r="C32" s="1561">
        <f>COUNTIF($B19:$AO19,$B$19)</f>
        <v>33</v>
      </c>
      <c r="D32" s="1573"/>
      <c r="E32" s="1573"/>
      <c r="F32" s="1574"/>
      <c r="G32" s="1561">
        <v>5</v>
      </c>
      <c r="H32" s="1573"/>
      <c r="I32" s="1574"/>
      <c r="J32" s="1561"/>
      <c r="K32" s="1573"/>
      <c r="L32" s="1573"/>
      <c r="M32" s="1574"/>
      <c r="N32" s="1561"/>
      <c r="O32" s="1573"/>
      <c r="P32" s="1574"/>
      <c r="Q32" s="1578"/>
      <c r="R32" s="1579"/>
      <c r="S32" s="1580"/>
      <c r="T32" s="1561">
        <v>14</v>
      </c>
      <c r="U32" s="1562"/>
      <c r="V32" s="1626"/>
      <c r="W32" s="1561">
        <f>C32+G32+J32+N32+Q32+T32</f>
        <v>52</v>
      </c>
      <c r="X32" s="1562"/>
      <c r="Y32" s="1563"/>
      <c r="Z32" s="108"/>
      <c r="AA32" s="1564" t="s">
        <v>148</v>
      </c>
      <c r="AB32" s="1565"/>
      <c r="AC32" s="1565"/>
      <c r="AD32" s="1565"/>
      <c r="AE32" s="1565"/>
      <c r="AF32" s="1565"/>
      <c r="AG32" s="1566"/>
      <c r="AH32" s="1591">
        <v>4</v>
      </c>
      <c r="AI32" s="1592"/>
      <c r="AJ32" s="1593"/>
      <c r="AK32" s="1591">
        <v>4</v>
      </c>
      <c r="AL32" s="1592"/>
      <c r="AM32" s="1593"/>
      <c r="AN32" s="115"/>
      <c r="AO32" s="1590"/>
      <c r="AP32" s="1590"/>
      <c r="AQ32" s="1590"/>
      <c r="AR32" s="1590"/>
      <c r="AS32" s="1649"/>
      <c r="AT32" s="1650"/>
      <c r="AU32" s="1650"/>
      <c r="AV32" s="1650"/>
      <c r="AW32" s="1651"/>
      <c r="AX32" s="1625"/>
      <c r="AY32" s="1625"/>
      <c r="AZ32" s="1625"/>
      <c r="BA32" s="1659"/>
    </row>
    <row r="33" spans="1:53" ht="27" customHeight="1">
      <c r="A33" s="1581">
        <v>2</v>
      </c>
      <c r="B33" s="1582"/>
      <c r="C33" s="1561">
        <v>28</v>
      </c>
      <c r="D33" s="1573"/>
      <c r="E33" s="1573"/>
      <c r="F33" s="1574"/>
      <c r="G33" s="1575">
        <v>4</v>
      </c>
      <c r="H33" s="1576"/>
      <c r="I33" s="1577"/>
      <c r="J33" s="1575">
        <v>4</v>
      </c>
      <c r="K33" s="1576"/>
      <c r="L33" s="1576"/>
      <c r="M33" s="1577"/>
      <c r="N33" s="1575">
        <v>2</v>
      </c>
      <c r="O33" s="1576"/>
      <c r="P33" s="1577"/>
      <c r="Q33" s="1585">
        <v>2</v>
      </c>
      <c r="R33" s="1579"/>
      <c r="S33" s="1580"/>
      <c r="T33" s="1575">
        <v>2</v>
      </c>
      <c r="U33" s="1587"/>
      <c r="V33" s="1588"/>
      <c r="W33" s="1561">
        <f>C33+G33+J33+N33+Q33+T33</f>
        <v>42</v>
      </c>
      <c r="X33" s="1562"/>
      <c r="Y33" s="1563"/>
      <c r="Z33" s="108"/>
      <c r="AA33" s="1567"/>
      <c r="AB33" s="1568"/>
      <c r="AC33" s="1568"/>
      <c r="AD33" s="1568"/>
      <c r="AE33" s="1568"/>
      <c r="AF33" s="1568"/>
      <c r="AG33" s="1569"/>
      <c r="AH33" s="1594"/>
      <c r="AI33" s="1595"/>
      <c r="AJ33" s="1596"/>
      <c r="AK33" s="1594"/>
      <c r="AL33" s="1595"/>
      <c r="AM33" s="1596"/>
      <c r="AN33" s="115"/>
      <c r="AO33" s="1591" t="s">
        <v>39</v>
      </c>
      <c r="AP33" s="1592"/>
      <c r="AQ33" s="1592"/>
      <c r="AR33" s="1593"/>
      <c r="AS33" s="1627" t="s">
        <v>149</v>
      </c>
      <c r="AT33" s="1627"/>
      <c r="AU33" s="1627"/>
      <c r="AV33" s="1627"/>
      <c r="AW33" s="1627"/>
      <c r="AX33" s="1628">
        <v>4</v>
      </c>
      <c r="AY33" s="1628"/>
      <c r="AZ33" s="1628"/>
      <c r="BA33" s="1628"/>
    </row>
    <row r="34" spans="1:53" ht="21.75" customHeight="1">
      <c r="A34" s="1581"/>
      <c r="B34" s="1582"/>
      <c r="C34" s="1561"/>
      <c r="D34" s="1573"/>
      <c r="E34" s="1573"/>
      <c r="F34" s="1574"/>
      <c r="G34" s="1575"/>
      <c r="H34" s="1576"/>
      <c r="I34" s="1577"/>
      <c r="J34" s="1575"/>
      <c r="K34" s="1576"/>
      <c r="L34" s="1576"/>
      <c r="M34" s="1577"/>
      <c r="N34" s="1575"/>
      <c r="O34" s="1576"/>
      <c r="P34" s="1577"/>
      <c r="Q34" s="1578"/>
      <c r="R34" s="1579"/>
      <c r="S34" s="1580"/>
      <c r="T34" s="1575"/>
      <c r="U34" s="1587"/>
      <c r="V34" s="1588"/>
      <c r="W34" s="1561"/>
      <c r="X34" s="1562"/>
      <c r="Y34" s="1563"/>
      <c r="Z34" s="108"/>
      <c r="AA34" s="1570"/>
      <c r="AB34" s="1571"/>
      <c r="AC34" s="1571"/>
      <c r="AD34" s="1571"/>
      <c r="AE34" s="1571"/>
      <c r="AF34" s="1571"/>
      <c r="AG34" s="1572"/>
      <c r="AH34" s="1597"/>
      <c r="AI34" s="1598"/>
      <c r="AJ34" s="1599"/>
      <c r="AK34" s="1597"/>
      <c r="AL34" s="1598"/>
      <c r="AM34" s="1599"/>
      <c r="AN34" s="115"/>
      <c r="AO34" s="1594"/>
      <c r="AP34" s="1595"/>
      <c r="AQ34" s="1595"/>
      <c r="AR34" s="1596"/>
      <c r="AS34" s="1627"/>
      <c r="AT34" s="1627"/>
      <c r="AU34" s="1627"/>
      <c r="AV34" s="1627"/>
      <c r="AW34" s="1627"/>
      <c r="AX34" s="1628"/>
      <c r="AY34" s="1628"/>
      <c r="AZ34" s="1628"/>
      <c r="BA34" s="1628"/>
    </row>
    <row r="35" spans="1:53" ht="25.5" customHeight="1">
      <c r="A35" s="1581"/>
      <c r="B35" s="1582"/>
      <c r="C35" s="1561"/>
      <c r="D35" s="1573"/>
      <c r="E35" s="1573"/>
      <c r="F35" s="1574"/>
      <c r="G35" s="1575"/>
      <c r="H35" s="1576"/>
      <c r="I35" s="1577"/>
      <c r="J35" s="1575"/>
      <c r="K35" s="1576"/>
      <c r="L35" s="1576"/>
      <c r="M35" s="1577"/>
      <c r="N35" s="1575"/>
      <c r="O35" s="1576"/>
      <c r="P35" s="1577"/>
      <c r="Q35" s="1585"/>
      <c r="R35" s="1579"/>
      <c r="S35" s="1580"/>
      <c r="T35" s="1586"/>
      <c r="U35" s="1587"/>
      <c r="V35" s="1588"/>
      <c r="W35" s="1561"/>
      <c r="X35" s="1562"/>
      <c r="Y35" s="1563"/>
      <c r="Z35" s="108"/>
      <c r="AA35" s="1583" t="s">
        <v>42</v>
      </c>
      <c r="AB35" s="1583"/>
      <c r="AC35" s="1583"/>
      <c r="AD35" s="1583"/>
      <c r="AE35" s="1583"/>
      <c r="AF35" s="1583"/>
      <c r="AG35" s="1583"/>
      <c r="AH35" s="1584">
        <v>4</v>
      </c>
      <c r="AI35" s="1584"/>
      <c r="AJ35" s="1584"/>
      <c r="AK35" s="1584">
        <v>2</v>
      </c>
      <c r="AL35" s="1584"/>
      <c r="AM35" s="1584"/>
      <c r="AN35" s="116"/>
      <c r="AO35" s="1594"/>
      <c r="AP35" s="1595"/>
      <c r="AQ35" s="1595"/>
      <c r="AR35" s="1596"/>
      <c r="AS35" s="1627"/>
      <c r="AT35" s="1627"/>
      <c r="AU35" s="1627"/>
      <c r="AV35" s="1627"/>
      <c r="AW35" s="1627"/>
      <c r="AX35" s="1628"/>
      <c r="AY35" s="1628"/>
      <c r="AZ35" s="1628"/>
      <c r="BA35" s="1628"/>
    </row>
    <row r="36" spans="1:53" ht="34.5" customHeight="1">
      <c r="A36" s="1600" t="s">
        <v>22</v>
      </c>
      <c r="B36" s="1601"/>
      <c r="C36" s="1602">
        <f>SUM(C32:F35)</f>
        <v>61</v>
      </c>
      <c r="D36" s="1603"/>
      <c r="E36" s="1603"/>
      <c r="F36" s="1604"/>
      <c r="G36" s="1605">
        <f>SUM(G32:I35)</f>
        <v>9</v>
      </c>
      <c r="H36" s="1606"/>
      <c r="I36" s="1601"/>
      <c r="J36" s="1607">
        <f>SUM(J32:M35)</f>
        <v>4</v>
      </c>
      <c r="K36" s="1608"/>
      <c r="L36" s="1608"/>
      <c r="M36" s="1609"/>
      <c r="N36" s="1607">
        <f>SUM(N32:P35)</f>
        <v>2</v>
      </c>
      <c r="O36" s="1608"/>
      <c r="P36" s="1609"/>
      <c r="Q36" s="1610">
        <f>SUM(Q32:S35)</f>
        <v>2</v>
      </c>
      <c r="R36" s="1611"/>
      <c r="S36" s="1612"/>
      <c r="T36" s="1605">
        <f>SUM(T32:V35)</f>
        <v>16</v>
      </c>
      <c r="U36" s="1613"/>
      <c r="V36" s="1614"/>
      <c r="W36" s="1605">
        <f>SUM(W32:Y35)</f>
        <v>94</v>
      </c>
      <c r="X36" s="1613"/>
      <c r="Y36" s="1614"/>
      <c r="Z36" s="108"/>
      <c r="AA36" s="1583"/>
      <c r="AB36" s="1583"/>
      <c r="AC36" s="1583"/>
      <c r="AD36" s="1583"/>
      <c r="AE36" s="1583"/>
      <c r="AF36" s="1583"/>
      <c r="AG36" s="1583"/>
      <c r="AH36" s="1584"/>
      <c r="AI36" s="1584"/>
      <c r="AJ36" s="1584"/>
      <c r="AK36" s="1584"/>
      <c r="AL36" s="1584"/>
      <c r="AM36" s="1584"/>
      <c r="AN36" s="117"/>
      <c r="AO36" s="1597"/>
      <c r="AP36" s="1598"/>
      <c r="AQ36" s="1598"/>
      <c r="AR36" s="1599"/>
      <c r="AS36" s="1627"/>
      <c r="AT36" s="1627"/>
      <c r="AU36" s="1627"/>
      <c r="AV36" s="1627"/>
      <c r="AW36" s="1627"/>
      <c r="AX36" s="1628"/>
      <c r="AY36" s="1628"/>
      <c r="AZ36" s="1628"/>
      <c r="BA36" s="1628"/>
    </row>
  </sheetData>
  <mergeCells count="98">
    <mergeCell ref="AK32:AM34"/>
    <mergeCell ref="A1:O1"/>
    <mergeCell ref="P1:AM1"/>
    <mergeCell ref="A2:O2"/>
    <mergeCell ref="A3:O3"/>
    <mergeCell ref="P3:AM3"/>
    <mergeCell ref="P11:AM11"/>
    <mergeCell ref="A15:BA15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AN3:BA4"/>
    <mergeCell ref="A4:O4"/>
    <mergeCell ref="P8:AL8"/>
    <mergeCell ref="AN8:BA10"/>
    <mergeCell ref="P9:AL9"/>
    <mergeCell ref="P10:AM10"/>
    <mergeCell ref="P5:AM5"/>
    <mergeCell ref="A6:O6"/>
    <mergeCell ref="AO6:BA6"/>
    <mergeCell ref="A7:O7"/>
    <mergeCell ref="P7:AL7"/>
    <mergeCell ref="AN7:BA7"/>
    <mergeCell ref="B17:E17"/>
    <mergeCell ref="F17:I17"/>
    <mergeCell ref="J17:M17"/>
    <mergeCell ref="N17:R17"/>
    <mergeCell ref="S17:W17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T29:V31"/>
    <mergeCell ref="W29:Y31"/>
    <mergeCell ref="AA29:AG31"/>
    <mergeCell ref="AH29:AJ31"/>
    <mergeCell ref="G32:I32"/>
    <mergeCell ref="J32:M32"/>
    <mergeCell ref="N32:P32"/>
    <mergeCell ref="Q32:S32"/>
    <mergeCell ref="T32:V32"/>
    <mergeCell ref="AH32:AJ34"/>
    <mergeCell ref="T33:V33"/>
    <mergeCell ref="W33:Y33"/>
    <mergeCell ref="W32:Y32"/>
    <mergeCell ref="N33:P33"/>
    <mergeCell ref="Q33:S33"/>
    <mergeCell ref="T34:V34"/>
    <mergeCell ref="AK29:AM31"/>
    <mergeCell ref="AO29:AR32"/>
    <mergeCell ref="A33:B33"/>
    <mergeCell ref="C33:F33"/>
    <mergeCell ref="G33:I33"/>
    <mergeCell ref="J33:M33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J35:M35"/>
    <mergeCell ref="N35:P35"/>
    <mergeCell ref="Q35:S35"/>
    <mergeCell ref="T35:V35"/>
    <mergeCell ref="W35:Y35"/>
    <mergeCell ref="W34:Y34"/>
    <mergeCell ref="AA32:AG34"/>
    <mergeCell ref="C34:F34"/>
    <mergeCell ref="G34:I34"/>
    <mergeCell ref="J34:M34"/>
    <mergeCell ref="N34:P34"/>
    <mergeCell ref="Q34:S34"/>
  </mergeCells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A36"/>
  <sheetViews>
    <sheetView view="pageBreakPreview" topLeftCell="A13" zoomScale="60" zoomScaleNormal="50" workbookViewId="0">
      <selection activeCell="AR12" sqref="AR12"/>
    </sheetView>
  </sheetViews>
  <sheetFormatPr defaultColWidth="3.28515625" defaultRowHeight="15.75"/>
  <cols>
    <col min="1" max="1" width="6.5703125" style="75" customWidth="1"/>
    <col min="2" max="2" width="5.140625" style="75" customWidth="1"/>
    <col min="3" max="3" width="4.42578125" style="75" customWidth="1"/>
    <col min="4" max="4" width="6.42578125" style="75" customWidth="1"/>
    <col min="5" max="5" width="4.28515625" style="75" customWidth="1"/>
    <col min="6" max="6" width="4.42578125" style="75" customWidth="1"/>
    <col min="7" max="7" width="3.7109375" style="75" customWidth="1"/>
    <col min="8" max="8" width="3.85546875" style="75" customWidth="1"/>
    <col min="9" max="9" width="4" style="75" customWidth="1"/>
    <col min="10" max="10" width="4.140625" style="75" customWidth="1"/>
    <col min="11" max="11" width="4.7109375" style="75" customWidth="1"/>
    <col min="12" max="12" width="4.85546875" style="75" customWidth="1"/>
    <col min="13" max="13" width="4" style="75" customWidth="1"/>
    <col min="14" max="14" width="5" style="75" customWidth="1"/>
    <col min="15" max="15" width="5.140625" style="75" customWidth="1"/>
    <col min="16" max="16" width="5.7109375" style="75" customWidth="1"/>
    <col min="17" max="18" width="4" style="75" customWidth="1"/>
    <col min="19" max="19" width="3.85546875" style="75" customWidth="1"/>
    <col min="20" max="20" width="4.85546875" style="75" customWidth="1"/>
    <col min="21" max="21" width="4.7109375" style="75" customWidth="1"/>
    <col min="22" max="22" width="6" style="75" customWidth="1"/>
    <col min="23" max="23" width="6.7109375" style="75" customWidth="1"/>
    <col min="24" max="24" width="6.140625" style="75" customWidth="1"/>
    <col min="25" max="25" width="7" style="75" customWidth="1"/>
    <col min="26" max="26" width="6.85546875" style="75" customWidth="1"/>
    <col min="27" max="27" width="6.7109375" style="75" customWidth="1"/>
    <col min="28" max="28" width="6" style="75" customWidth="1"/>
    <col min="29" max="29" width="7.5703125" style="75" customWidth="1"/>
    <col min="30" max="30" width="7.140625" style="75" customWidth="1"/>
    <col min="31" max="31" width="5.7109375" style="75" customWidth="1"/>
    <col min="32" max="32" width="7.42578125" style="75" customWidth="1"/>
    <col min="33" max="33" width="7" style="75" customWidth="1"/>
    <col min="34" max="34" width="7.42578125" style="75" customWidth="1"/>
    <col min="35" max="35" width="7.85546875" style="75" customWidth="1"/>
    <col min="36" max="36" width="8.140625" style="75" customWidth="1"/>
    <col min="37" max="37" width="7.85546875" style="75" customWidth="1"/>
    <col min="38" max="38" width="6.7109375" style="75" customWidth="1"/>
    <col min="39" max="39" width="6" style="75" customWidth="1"/>
    <col min="40" max="40" width="8.140625" style="75" customWidth="1"/>
    <col min="41" max="41" width="7.42578125" style="75" customWidth="1"/>
    <col min="42" max="42" width="5.140625" style="75" customWidth="1"/>
    <col min="43" max="43" width="4.5703125" style="75" customWidth="1"/>
    <col min="44" max="44" width="4.7109375" style="75" customWidth="1"/>
    <col min="45" max="45" width="3.85546875" style="75" customWidth="1"/>
    <col min="46" max="46" width="4.5703125" style="75" customWidth="1"/>
    <col min="47" max="47" width="5.42578125" style="75" customWidth="1"/>
    <col min="48" max="48" width="4.42578125" style="75" customWidth="1"/>
    <col min="49" max="49" width="6.7109375" style="75" customWidth="1"/>
    <col min="50" max="50" width="4.7109375" style="75" customWidth="1"/>
    <col min="51" max="51" width="5.42578125" style="75" customWidth="1"/>
    <col min="52" max="52" width="5.5703125" style="75" customWidth="1"/>
    <col min="53" max="53" width="4" style="75" customWidth="1"/>
    <col min="54" max="16384" width="3.28515625" style="75"/>
  </cols>
  <sheetData>
    <row r="1" spans="1:53" ht="33.75" customHeight="1">
      <c r="A1" s="1671" t="s">
        <v>98</v>
      </c>
      <c r="B1" s="1671"/>
      <c r="C1" s="1671"/>
      <c r="D1" s="1671"/>
      <c r="E1" s="1671"/>
      <c r="F1" s="1671"/>
      <c r="G1" s="1671"/>
      <c r="H1" s="1671"/>
      <c r="I1" s="1671"/>
      <c r="J1" s="1671"/>
      <c r="K1" s="1671"/>
      <c r="L1" s="1671"/>
      <c r="M1" s="1671"/>
      <c r="N1" s="1671"/>
      <c r="O1" s="1671"/>
      <c r="P1" s="1682" t="s">
        <v>99</v>
      </c>
      <c r="Q1" s="1682"/>
      <c r="R1" s="1682"/>
      <c r="S1" s="1682"/>
      <c r="T1" s="1682"/>
      <c r="U1" s="1682"/>
      <c r="V1" s="1682"/>
      <c r="W1" s="1682"/>
      <c r="X1" s="1682"/>
      <c r="Y1" s="1682"/>
      <c r="Z1" s="1682"/>
      <c r="AA1" s="1682"/>
      <c r="AB1" s="1682"/>
      <c r="AC1" s="1682"/>
      <c r="AD1" s="1682"/>
      <c r="AE1" s="1682"/>
      <c r="AF1" s="1682"/>
      <c r="AG1" s="1682"/>
      <c r="AH1" s="1682"/>
      <c r="AI1" s="1682"/>
      <c r="AJ1" s="1682"/>
      <c r="AK1" s="1682"/>
      <c r="AL1" s="1682"/>
      <c r="AM1" s="1682"/>
      <c r="AN1" s="74"/>
      <c r="AT1" s="80" t="s">
        <v>530</v>
      </c>
    </row>
    <row r="2" spans="1:53" ht="30">
      <c r="A2" s="1671" t="s">
        <v>100</v>
      </c>
      <c r="B2" s="1671"/>
      <c r="C2" s="1671"/>
      <c r="D2" s="1671"/>
      <c r="E2" s="1671"/>
      <c r="F2" s="1671"/>
      <c r="G2" s="1671"/>
      <c r="H2" s="1671"/>
      <c r="I2" s="1671"/>
      <c r="J2" s="1671"/>
      <c r="K2" s="1671"/>
      <c r="L2" s="1671"/>
      <c r="M2" s="1671"/>
      <c r="N2" s="1671"/>
      <c r="O2" s="1671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</row>
    <row r="3" spans="1:53" ht="33" customHeight="1">
      <c r="A3" s="1671" t="s">
        <v>101</v>
      </c>
      <c r="B3" s="1671"/>
      <c r="C3" s="1671"/>
      <c r="D3" s="1671"/>
      <c r="E3" s="1671"/>
      <c r="F3" s="1671"/>
      <c r="G3" s="1671"/>
      <c r="H3" s="1671"/>
      <c r="I3" s="1671"/>
      <c r="J3" s="1671"/>
      <c r="K3" s="1671"/>
      <c r="L3" s="1671"/>
      <c r="M3" s="1671"/>
      <c r="N3" s="1671"/>
      <c r="O3" s="1671"/>
      <c r="P3" s="1683" t="s">
        <v>102</v>
      </c>
      <c r="Q3" s="1683"/>
      <c r="R3" s="1683"/>
      <c r="S3" s="1683"/>
      <c r="T3" s="1683"/>
      <c r="U3" s="1683"/>
      <c r="V3" s="1683"/>
      <c r="W3" s="1683"/>
      <c r="X3" s="1683"/>
      <c r="Y3" s="1683"/>
      <c r="Z3" s="1683"/>
      <c r="AA3" s="1683"/>
      <c r="AB3" s="1683"/>
      <c r="AC3" s="1683"/>
      <c r="AD3" s="1683"/>
      <c r="AE3" s="1683"/>
      <c r="AF3" s="1683"/>
      <c r="AG3" s="1683"/>
      <c r="AH3" s="1683"/>
      <c r="AI3" s="1683"/>
      <c r="AJ3" s="1683"/>
      <c r="AK3" s="1683"/>
      <c r="AL3" s="1683"/>
      <c r="AM3" s="1683"/>
      <c r="AN3" s="1669" t="s">
        <v>459</v>
      </c>
      <c r="AO3" s="1669"/>
      <c r="AP3" s="1669"/>
      <c r="AQ3" s="1669"/>
      <c r="AR3" s="1669"/>
      <c r="AS3" s="1669"/>
      <c r="AT3" s="1669"/>
      <c r="AU3" s="1669"/>
      <c r="AV3" s="1669"/>
      <c r="AW3" s="1669"/>
      <c r="AX3" s="1669"/>
      <c r="AY3" s="1669"/>
      <c r="AZ3" s="1669"/>
      <c r="BA3" s="1669"/>
    </row>
    <row r="4" spans="1:53" ht="30.75">
      <c r="A4" s="1670" t="s">
        <v>103</v>
      </c>
      <c r="B4" s="1671"/>
      <c r="C4" s="1671"/>
      <c r="D4" s="1671"/>
      <c r="E4" s="1671"/>
      <c r="F4" s="1671"/>
      <c r="G4" s="1671"/>
      <c r="H4" s="1671"/>
      <c r="I4" s="1671"/>
      <c r="J4" s="1671"/>
      <c r="K4" s="1671"/>
      <c r="L4" s="1671"/>
      <c r="M4" s="1671"/>
      <c r="N4" s="1671"/>
      <c r="O4" s="1671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669"/>
      <c r="AO4" s="1669"/>
      <c r="AP4" s="1669"/>
      <c r="AQ4" s="1669"/>
      <c r="AR4" s="1669"/>
      <c r="AS4" s="1669"/>
      <c r="AT4" s="1669"/>
      <c r="AU4" s="1669"/>
      <c r="AV4" s="1669"/>
      <c r="AW4" s="1669"/>
      <c r="AX4" s="1669"/>
      <c r="AY4" s="1669"/>
      <c r="AZ4" s="1669"/>
      <c r="BA4" s="1669"/>
    </row>
    <row r="5" spans="1:53" ht="36.75" customHeight="1">
      <c r="A5" s="729"/>
      <c r="B5" s="729"/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1677" t="s">
        <v>104</v>
      </c>
      <c r="Q5" s="1678"/>
      <c r="R5" s="1678"/>
      <c r="S5" s="1678"/>
      <c r="T5" s="1678"/>
      <c r="U5" s="1678"/>
      <c r="V5" s="1678"/>
      <c r="W5" s="1678"/>
      <c r="X5" s="1678"/>
      <c r="Y5" s="1678"/>
      <c r="Z5" s="1678"/>
      <c r="AA5" s="1678"/>
      <c r="AB5" s="1678"/>
      <c r="AC5" s="1678"/>
      <c r="AD5" s="1678"/>
      <c r="AE5" s="1678"/>
      <c r="AF5" s="1678"/>
      <c r="AG5" s="1678"/>
      <c r="AH5" s="1678"/>
      <c r="AI5" s="1678"/>
      <c r="AJ5" s="1678"/>
      <c r="AK5" s="1678"/>
      <c r="AL5" s="1678"/>
      <c r="AM5" s="1678"/>
      <c r="AN5" s="1692"/>
      <c r="AO5" s="1692"/>
      <c r="AP5" s="1692"/>
      <c r="AQ5" s="1692"/>
      <c r="AR5" s="1692"/>
      <c r="AS5" s="1692"/>
      <c r="AT5" s="1692"/>
      <c r="AU5" s="1692"/>
      <c r="AV5" s="1692"/>
      <c r="AW5" s="1692"/>
      <c r="AX5" s="1692"/>
      <c r="AY5" s="1692"/>
      <c r="AZ5" s="1692"/>
      <c r="BA5" s="1692"/>
    </row>
    <row r="6" spans="1:53" s="80" customFormat="1" ht="24.75" customHeight="1">
      <c r="A6" s="1671" t="s">
        <v>105</v>
      </c>
      <c r="B6" s="1671"/>
      <c r="C6" s="1671"/>
      <c r="D6" s="1671"/>
      <c r="E6" s="1671"/>
      <c r="F6" s="1671"/>
      <c r="G6" s="1671"/>
      <c r="H6" s="1671"/>
      <c r="I6" s="1671"/>
      <c r="J6" s="1671"/>
      <c r="K6" s="1671"/>
      <c r="L6" s="1671"/>
      <c r="M6" s="1671"/>
      <c r="N6" s="1671"/>
      <c r="O6" s="1671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1679"/>
      <c r="AP6" s="1679"/>
      <c r="AQ6" s="1679"/>
      <c r="AR6" s="1679"/>
      <c r="AS6" s="1679"/>
      <c r="AT6" s="1679"/>
      <c r="AU6" s="1679"/>
      <c r="AV6" s="1679"/>
      <c r="AW6" s="1679"/>
      <c r="AX6" s="1679"/>
      <c r="AY6" s="1679"/>
      <c r="AZ6" s="1679"/>
      <c r="BA6" s="1679"/>
    </row>
    <row r="7" spans="1:53" s="80" customFormat="1" ht="27" customHeight="1">
      <c r="A7" s="1671" t="s">
        <v>106</v>
      </c>
      <c r="B7" s="1671"/>
      <c r="C7" s="1671"/>
      <c r="D7" s="1671"/>
      <c r="E7" s="1671"/>
      <c r="F7" s="1671"/>
      <c r="G7" s="1671"/>
      <c r="H7" s="1671"/>
      <c r="I7" s="1671"/>
      <c r="J7" s="1671"/>
      <c r="K7" s="1671"/>
      <c r="L7" s="1671"/>
      <c r="M7" s="1671"/>
      <c r="N7" s="1671"/>
      <c r="O7" s="1671"/>
      <c r="P7" s="1672" t="s">
        <v>107</v>
      </c>
      <c r="Q7" s="1672"/>
      <c r="R7" s="1672"/>
      <c r="S7" s="1672"/>
      <c r="T7" s="1672"/>
      <c r="U7" s="1672"/>
      <c r="V7" s="1672"/>
      <c r="W7" s="1672"/>
      <c r="X7" s="1672"/>
      <c r="Y7" s="1672"/>
      <c r="Z7" s="1672"/>
      <c r="AA7" s="1672"/>
      <c r="AB7" s="1672"/>
      <c r="AC7" s="1672"/>
      <c r="AD7" s="1672"/>
      <c r="AE7" s="1672"/>
      <c r="AF7" s="1672"/>
      <c r="AG7" s="1672"/>
      <c r="AH7" s="1672"/>
      <c r="AI7" s="1672"/>
      <c r="AJ7" s="1672"/>
      <c r="AK7" s="1672"/>
      <c r="AL7" s="1672"/>
      <c r="AM7" s="730"/>
      <c r="AN7" s="1680" t="s">
        <v>108</v>
      </c>
      <c r="AO7" s="1681"/>
      <c r="AP7" s="1681"/>
      <c r="AQ7" s="1681"/>
      <c r="AR7" s="1681"/>
      <c r="AS7" s="1681"/>
      <c r="AT7" s="1681"/>
      <c r="AU7" s="1681"/>
      <c r="AV7" s="1681"/>
      <c r="AW7" s="1681"/>
      <c r="AX7" s="1681"/>
      <c r="AY7" s="1681"/>
      <c r="AZ7" s="1681"/>
      <c r="BA7" s="1681"/>
    </row>
    <row r="8" spans="1:53" s="80" customFormat="1" ht="27.75" customHeight="1">
      <c r="P8" s="1672" t="s">
        <v>460</v>
      </c>
      <c r="Q8" s="1672"/>
      <c r="R8" s="1672"/>
      <c r="S8" s="1672"/>
      <c r="T8" s="1672"/>
      <c r="U8" s="1672"/>
      <c r="V8" s="1672"/>
      <c r="W8" s="1672"/>
      <c r="X8" s="1672"/>
      <c r="Y8" s="1672"/>
      <c r="Z8" s="1672"/>
      <c r="AA8" s="1672"/>
      <c r="AB8" s="1672"/>
      <c r="AC8" s="1672"/>
      <c r="AD8" s="1672"/>
      <c r="AE8" s="1672"/>
      <c r="AF8" s="1672"/>
      <c r="AG8" s="1672"/>
      <c r="AH8" s="1672"/>
      <c r="AI8" s="1672"/>
      <c r="AJ8" s="1672"/>
      <c r="AK8" s="1672"/>
      <c r="AL8" s="1672"/>
      <c r="AM8" s="730"/>
      <c r="AN8" s="1690" t="s">
        <v>110</v>
      </c>
      <c r="AO8" s="1690"/>
      <c r="AP8" s="1690"/>
      <c r="AQ8" s="1690"/>
      <c r="AR8" s="1690"/>
      <c r="AS8" s="1690"/>
      <c r="AT8" s="1690"/>
      <c r="AU8" s="1690"/>
      <c r="AV8" s="1690"/>
      <c r="AW8" s="1690"/>
      <c r="AX8" s="1690"/>
      <c r="AY8" s="1690"/>
      <c r="AZ8" s="1690"/>
      <c r="BA8" s="1690"/>
    </row>
    <row r="9" spans="1:53" s="80" customFormat="1" ht="27.75" customHeight="1">
      <c r="P9" s="1672" t="s">
        <v>461</v>
      </c>
      <c r="Q9" s="1672"/>
      <c r="R9" s="1672"/>
      <c r="S9" s="1672"/>
      <c r="T9" s="1672"/>
      <c r="U9" s="1672"/>
      <c r="V9" s="1672"/>
      <c r="W9" s="1672"/>
      <c r="X9" s="1672"/>
      <c r="Y9" s="1672"/>
      <c r="Z9" s="1672"/>
      <c r="AA9" s="1672"/>
      <c r="AB9" s="1672"/>
      <c r="AC9" s="1672"/>
      <c r="AD9" s="1672"/>
      <c r="AE9" s="1672"/>
      <c r="AF9" s="1672"/>
      <c r="AG9" s="1672"/>
      <c r="AH9" s="1672"/>
      <c r="AI9" s="1672"/>
      <c r="AJ9" s="1672"/>
      <c r="AK9" s="1672"/>
      <c r="AL9" s="1672"/>
      <c r="AM9" s="730"/>
      <c r="AN9" s="1690"/>
      <c r="AO9" s="1690"/>
      <c r="AP9" s="1690"/>
      <c r="AQ9" s="1690"/>
      <c r="AR9" s="1690"/>
      <c r="AS9" s="1690"/>
      <c r="AT9" s="1690"/>
      <c r="AU9" s="1690"/>
      <c r="AV9" s="1690"/>
      <c r="AW9" s="1690"/>
      <c r="AX9" s="1690"/>
      <c r="AY9" s="1690"/>
      <c r="AZ9" s="1690"/>
      <c r="BA9" s="1690"/>
    </row>
    <row r="10" spans="1:53" s="80" customFormat="1" ht="27.75" customHeight="1">
      <c r="P10" s="1674" t="s">
        <v>111</v>
      </c>
      <c r="Q10" s="1675"/>
      <c r="R10" s="1675"/>
      <c r="S10" s="1675"/>
      <c r="T10" s="1675"/>
      <c r="U10" s="1675"/>
      <c r="V10" s="1675"/>
      <c r="W10" s="1675"/>
      <c r="X10" s="1675"/>
      <c r="Y10" s="1675"/>
      <c r="Z10" s="1675"/>
      <c r="AA10" s="1675"/>
      <c r="AB10" s="1675"/>
      <c r="AC10" s="1675"/>
      <c r="AD10" s="1675"/>
      <c r="AE10" s="1675"/>
      <c r="AF10" s="1675"/>
      <c r="AG10" s="1675"/>
      <c r="AH10" s="1675"/>
      <c r="AI10" s="1675"/>
      <c r="AJ10" s="1675"/>
      <c r="AK10" s="1675"/>
      <c r="AL10" s="1691"/>
      <c r="AM10" s="1691"/>
      <c r="AN10" s="1690"/>
      <c r="AO10" s="1690"/>
      <c r="AP10" s="1690"/>
      <c r="AQ10" s="1690"/>
      <c r="AR10" s="1690"/>
      <c r="AS10" s="1690"/>
      <c r="AT10" s="1690"/>
      <c r="AU10" s="1690"/>
      <c r="AV10" s="1690"/>
      <c r="AW10" s="1690"/>
      <c r="AX10" s="1690"/>
      <c r="AY10" s="1690"/>
      <c r="AZ10" s="1690"/>
      <c r="BA10" s="1690"/>
    </row>
    <row r="11" spans="1:53" s="80" customFormat="1" ht="27.75" customHeight="1">
      <c r="P11" s="1674" t="s">
        <v>462</v>
      </c>
      <c r="Q11" s="1674"/>
      <c r="R11" s="1674"/>
      <c r="S11" s="1674"/>
      <c r="T11" s="1674"/>
      <c r="U11" s="1674"/>
      <c r="V11" s="1674"/>
      <c r="W11" s="1674"/>
      <c r="X11" s="1674"/>
      <c r="Y11" s="1674"/>
      <c r="Z11" s="1674"/>
      <c r="AA11" s="1674"/>
      <c r="AB11" s="1674"/>
      <c r="AC11" s="1674"/>
      <c r="AD11" s="1674"/>
      <c r="AE11" s="1674"/>
      <c r="AF11" s="1674"/>
      <c r="AG11" s="1674"/>
      <c r="AH11" s="1674"/>
      <c r="AI11" s="1674"/>
      <c r="AJ11" s="1674"/>
      <c r="AK11" s="1674"/>
      <c r="AL11" s="1674"/>
      <c r="AM11" s="1674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</row>
    <row r="12" spans="1:53" s="80" customFormat="1" ht="27.75" customHeight="1">
      <c r="P12" s="1693"/>
      <c r="Q12" s="1693"/>
      <c r="R12" s="1693"/>
      <c r="S12" s="1693"/>
      <c r="T12" s="1693"/>
      <c r="U12" s="1693"/>
      <c r="V12" s="1693"/>
      <c r="W12" s="1693"/>
      <c r="X12" s="1693"/>
      <c r="Y12" s="1693"/>
      <c r="Z12" s="1693"/>
      <c r="AA12" s="1693"/>
      <c r="AB12" s="1693"/>
      <c r="AC12" s="1693"/>
      <c r="AD12" s="1693"/>
      <c r="AE12" s="1693"/>
      <c r="AF12" s="1693"/>
      <c r="AG12" s="1693"/>
      <c r="AH12" s="1693"/>
      <c r="AI12" s="1693"/>
      <c r="AJ12" s="1693"/>
      <c r="AK12" s="1693"/>
      <c r="AL12" s="1693"/>
      <c r="AM12" s="1693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</row>
    <row r="13" spans="1:53" s="80" customFormat="1" ht="27.75" customHeight="1">
      <c r="P13" s="1693"/>
      <c r="Q13" s="1693"/>
      <c r="R13" s="1693"/>
      <c r="S13" s="1693"/>
      <c r="T13" s="1693"/>
      <c r="U13" s="1693"/>
      <c r="V13" s="1693"/>
      <c r="W13" s="1693"/>
      <c r="X13" s="1693"/>
      <c r="Y13" s="1693"/>
      <c r="Z13" s="1693"/>
      <c r="AA13" s="1693"/>
      <c r="AB13" s="1693"/>
      <c r="AC13" s="1693"/>
      <c r="AD13" s="1693"/>
      <c r="AE13" s="1693"/>
      <c r="AF13" s="1693"/>
      <c r="AG13" s="1693"/>
      <c r="AH13" s="1693"/>
      <c r="AI13" s="1693"/>
      <c r="AJ13" s="1693"/>
      <c r="AK13" s="1693"/>
      <c r="AL13" s="1693"/>
      <c r="AM13" s="1693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</row>
    <row r="14" spans="1:53" s="80" customFormat="1" ht="18.75"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</row>
    <row r="15" spans="1:53" s="80" customFormat="1" ht="22.5">
      <c r="A15" s="1684" t="s">
        <v>472</v>
      </c>
      <c r="B15" s="1684"/>
      <c r="C15" s="1684"/>
      <c r="D15" s="1684"/>
      <c r="E15" s="1684"/>
      <c r="F15" s="1684"/>
      <c r="G15" s="1684"/>
      <c r="H15" s="1684"/>
      <c r="I15" s="1684"/>
      <c r="J15" s="1684"/>
      <c r="K15" s="1684"/>
      <c r="L15" s="1684"/>
      <c r="M15" s="1684"/>
      <c r="N15" s="1684"/>
      <c r="O15" s="1684"/>
      <c r="P15" s="1684"/>
      <c r="Q15" s="1684"/>
      <c r="R15" s="1684"/>
      <c r="S15" s="1684"/>
      <c r="T15" s="1684"/>
      <c r="U15" s="1684"/>
      <c r="V15" s="1684"/>
      <c r="W15" s="1684"/>
      <c r="X15" s="1684"/>
      <c r="Y15" s="1684"/>
      <c r="Z15" s="1684"/>
      <c r="AA15" s="1684"/>
      <c r="AB15" s="1684"/>
      <c r="AC15" s="1684"/>
      <c r="AD15" s="1684"/>
      <c r="AE15" s="1684"/>
      <c r="AF15" s="1684"/>
      <c r="AG15" s="1684"/>
      <c r="AH15" s="1684"/>
      <c r="AI15" s="1684"/>
      <c r="AJ15" s="1684"/>
      <c r="AK15" s="1684"/>
      <c r="AL15" s="1684"/>
      <c r="AM15" s="1684"/>
      <c r="AN15" s="1684"/>
      <c r="AO15" s="1684"/>
      <c r="AP15" s="1684"/>
      <c r="AQ15" s="1684"/>
      <c r="AR15" s="1684"/>
      <c r="AS15" s="1684"/>
      <c r="AT15" s="1684"/>
      <c r="AU15" s="1684"/>
      <c r="AV15" s="1684"/>
      <c r="AW15" s="1684"/>
      <c r="AX15" s="1684"/>
      <c r="AY15" s="1684"/>
      <c r="AZ15" s="1684"/>
      <c r="BA15" s="1684"/>
    </row>
    <row r="16" spans="1:53" s="80" customFormat="1" ht="19.5" thickBo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</row>
    <row r="17" spans="1:53" ht="18" customHeight="1">
      <c r="A17" s="1688" t="s">
        <v>113</v>
      </c>
      <c r="B17" s="1662" t="s">
        <v>114</v>
      </c>
      <c r="C17" s="1663"/>
      <c r="D17" s="1663"/>
      <c r="E17" s="1664"/>
      <c r="F17" s="1662" t="s">
        <v>115</v>
      </c>
      <c r="G17" s="1663"/>
      <c r="H17" s="1663"/>
      <c r="I17" s="1664"/>
      <c r="J17" s="1665" t="s">
        <v>116</v>
      </c>
      <c r="K17" s="1666"/>
      <c r="L17" s="1666"/>
      <c r="M17" s="1666"/>
      <c r="N17" s="1665" t="s">
        <v>117</v>
      </c>
      <c r="O17" s="1666"/>
      <c r="P17" s="1666"/>
      <c r="Q17" s="1666"/>
      <c r="R17" s="1667"/>
      <c r="S17" s="1665" t="s">
        <v>118</v>
      </c>
      <c r="T17" s="1668"/>
      <c r="U17" s="1668"/>
      <c r="V17" s="1668"/>
      <c r="W17" s="1667"/>
      <c r="X17" s="1665" t="s">
        <v>119</v>
      </c>
      <c r="Y17" s="1666"/>
      <c r="Z17" s="1666"/>
      <c r="AA17" s="1667"/>
      <c r="AB17" s="1662" t="s">
        <v>120</v>
      </c>
      <c r="AC17" s="1663"/>
      <c r="AD17" s="1663"/>
      <c r="AE17" s="1664"/>
      <c r="AF17" s="1662" t="s">
        <v>121</v>
      </c>
      <c r="AG17" s="1663"/>
      <c r="AH17" s="1663"/>
      <c r="AI17" s="1664"/>
      <c r="AJ17" s="1665" t="s">
        <v>122</v>
      </c>
      <c r="AK17" s="1668"/>
      <c r="AL17" s="1668"/>
      <c r="AM17" s="1668"/>
      <c r="AN17" s="1667"/>
      <c r="AO17" s="1665" t="s">
        <v>123</v>
      </c>
      <c r="AP17" s="1666"/>
      <c r="AQ17" s="1666"/>
      <c r="AR17" s="1666"/>
      <c r="AS17" s="1685" t="s">
        <v>124</v>
      </c>
      <c r="AT17" s="1686"/>
      <c r="AU17" s="1686"/>
      <c r="AV17" s="1686"/>
      <c r="AW17" s="1687"/>
      <c r="AX17" s="1665" t="s">
        <v>125</v>
      </c>
      <c r="AY17" s="1666"/>
      <c r="AZ17" s="1666"/>
      <c r="BA17" s="1667"/>
    </row>
    <row r="18" spans="1:53" s="48" customFormat="1" ht="20.25" customHeight="1" thickBot="1">
      <c r="A18" s="1689"/>
      <c r="B18" s="87">
        <v>1</v>
      </c>
      <c r="C18" s="88">
        <v>2</v>
      </c>
      <c r="D18" s="88">
        <v>3</v>
      </c>
      <c r="E18" s="89">
        <v>4</v>
      </c>
      <c r="F18" s="87">
        <v>5</v>
      </c>
      <c r="G18" s="88">
        <v>6</v>
      </c>
      <c r="H18" s="88">
        <v>7</v>
      </c>
      <c r="I18" s="89">
        <v>8</v>
      </c>
      <c r="J18" s="87">
        <v>9</v>
      </c>
      <c r="K18" s="88">
        <v>10</v>
      </c>
      <c r="L18" s="88">
        <v>11</v>
      </c>
      <c r="M18" s="90">
        <v>12</v>
      </c>
      <c r="N18" s="87">
        <v>13</v>
      </c>
      <c r="O18" s="88">
        <v>14</v>
      </c>
      <c r="P18" s="88">
        <v>15</v>
      </c>
      <c r="Q18" s="88">
        <v>16</v>
      </c>
      <c r="R18" s="89">
        <v>17</v>
      </c>
      <c r="S18" s="87">
        <v>18</v>
      </c>
      <c r="T18" s="88">
        <v>19</v>
      </c>
      <c r="U18" s="88">
        <v>20</v>
      </c>
      <c r="V18" s="88">
        <v>21</v>
      </c>
      <c r="W18" s="89">
        <v>22</v>
      </c>
      <c r="X18" s="87">
        <v>23</v>
      </c>
      <c r="Y18" s="88">
        <v>24</v>
      </c>
      <c r="Z18" s="88">
        <v>25</v>
      </c>
      <c r="AA18" s="89">
        <v>26</v>
      </c>
      <c r="AB18" s="87">
        <v>27</v>
      </c>
      <c r="AC18" s="88">
        <v>28</v>
      </c>
      <c r="AD18" s="88">
        <v>29</v>
      </c>
      <c r="AE18" s="89">
        <v>30</v>
      </c>
      <c r="AF18" s="87">
        <v>31</v>
      </c>
      <c r="AG18" s="88">
        <v>32</v>
      </c>
      <c r="AH18" s="88">
        <v>33</v>
      </c>
      <c r="AI18" s="89">
        <v>34</v>
      </c>
      <c r="AJ18" s="87">
        <v>35</v>
      </c>
      <c r="AK18" s="88">
        <v>36</v>
      </c>
      <c r="AL18" s="88">
        <v>37</v>
      </c>
      <c r="AM18" s="88">
        <v>38</v>
      </c>
      <c r="AN18" s="89">
        <v>39</v>
      </c>
      <c r="AO18" s="87">
        <v>40</v>
      </c>
      <c r="AP18" s="88">
        <v>41</v>
      </c>
      <c r="AQ18" s="88">
        <v>42</v>
      </c>
      <c r="AR18" s="90">
        <v>43</v>
      </c>
      <c r="AS18" s="87">
        <v>44</v>
      </c>
      <c r="AT18" s="88">
        <v>45</v>
      </c>
      <c r="AU18" s="88">
        <v>46</v>
      </c>
      <c r="AV18" s="88">
        <v>47</v>
      </c>
      <c r="AW18" s="89">
        <v>48</v>
      </c>
      <c r="AX18" s="87">
        <v>49</v>
      </c>
      <c r="AY18" s="88">
        <v>50</v>
      </c>
      <c r="AZ18" s="88">
        <v>51</v>
      </c>
      <c r="BA18" s="89">
        <v>52</v>
      </c>
    </row>
    <row r="19" spans="1:53" ht="20.100000000000001" customHeight="1">
      <c r="A19" s="91">
        <v>1</v>
      </c>
      <c r="B19" s="92" t="s">
        <v>126</v>
      </c>
      <c r="C19" s="93" t="s">
        <v>126</v>
      </c>
      <c r="D19" s="93" t="s">
        <v>126</v>
      </c>
      <c r="E19" s="94" t="s">
        <v>126</v>
      </c>
      <c r="F19" s="92" t="s">
        <v>126</v>
      </c>
      <c r="G19" s="93" t="s">
        <v>126</v>
      </c>
      <c r="H19" s="93" t="s">
        <v>126</v>
      </c>
      <c r="I19" s="94" t="s">
        <v>126</v>
      </c>
      <c r="J19" s="92" t="s">
        <v>126</v>
      </c>
      <c r="K19" s="93" t="s">
        <v>126</v>
      </c>
      <c r="L19" s="93" t="s">
        <v>126</v>
      </c>
      <c r="M19" s="94" t="s">
        <v>126</v>
      </c>
      <c r="N19" s="92" t="s">
        <v>126</v>
      </c>
      <c r="O19" s="93" t="s">
        <v>126</v>
      </c>
      <c r="P19" s="93" t="s">
        <v>126</v>
      </c>
      <c r="Q19" s="93" t="s">
        <v>127</v>
      </c>
      <c r="R19" s="94" t="s">
        <v>127</v>
      </c>
      <c r="S19" s="92" t="s">
        <v>128</v>
      </c>
      <c r="T19" s="93" t="s">
        <v>128</v>
      </c>
      <c r="U19" s="93" t="s">
        <v>126</v>
      </c>
      <c r="V19" s="93" t="s">
        <v>126</v>
      </c>
      <c r="W19" s="94" t="s">
        <v>126</v>
      </c>
      <c r="X19" s="92" t="s">
        <v>126</v>
      </c>
      <c r="Y19" s="93" t="s">
        <v>126</v>
      </c>
      <c r="Z19" s="93" t="s">
        <v>126</v>
      </c>
      <c r="AA19" s="94" t="s">
        <v>126</v>
      </c>
      <c r="AB19" s="92" t="s">
        <v>126</v>
      </c>
      <c r="AC19" s="93" t="s">
        <v>126</v>
      </c>
      <c r="AD19" s="93" t="s">
        <v>127</v>
      </c>
      <c r="AE19" s="496" t="s">
        <v>128</v>
      </c>
      <c r="AF19" s="92" t="s">
        <v>128</v>
      </c>
      <c r="AG19" s="93" t="s">
        <v>126</v>
      </c>
      <c r="AH19" s="93" t="s">
        <v>126</v>
      </c>
      <c r="AI19" s="94" t="s">
        <v>126</v>
      </c>
      <c r="AJ19" s="93" t="s">
        <v>126</v>
      </c>
      <c r="AK19" s="93" t="s">
        <v>126</v>
      </c>
      <c r="AL19" s="93" t="s">
        <v>126</v>
      </c>
      <c r="AM19" s="93" t="s">
        <v>126</v>
      </c>
      <c r="AN19" s="94" t="s">
        <v>126</v>
      </c>
      <c r="AO19" s="92" t="s">
        <v>126</v>
      </c>
      <c r="AP19" s="93" t="s">
        <v>127</v>
      </c>
      <c r="AQ19" s="93" t="s">
        <v>127</v>
      </c>
      <c r="AR19" s="94" t="s">
        <v>128</v>
      </c>
      <c r="AS19" s="92" t="s">
        <v>128</v>
      </c>
      <c r="AT19" s="93" t="s">
        <v>128</v>
      </c>
      <c r="AU19" s="93" t="s">
        <v>128</v>
      </c>
      <c r="AV19" s="93" t="s">
        <v>128</v>
      </c>
      <c r="AW19" s="94" t="s">
        <v>128</v>
      </c>
      <c r="AX19" s="95" t="s">
        <v>128</v>
      </c>
      <c r="AY19" s="93" t="s">
        <v>128</v>
      </c>
      <c r="AZ19" s="93" t="s">
        <v>128</v>
      </c>
      <c r="BA19" s="94" t="s">
        <v>128</v>
      </c>
    </row>
    <row r="20" spans="1:53" ht="20.100000000000001" customHeight="1" thickBot="1">
      <c r="A20" s="96">
        <v>2</v>
      </c>
      <c r="B20" s="97" t="s">
        <v>126</v>
      </c>
      <c r="C20" s="98" t="s">
        <v>126</v>
      </c>
      <c r="D20" s="98" t="s">
        <v>126</v>
      </c>
      <c r="E20" s="99" t="s">
        <v>126</v>
      </c>
      <c r="F20" s="97" t="s">
        <v>126</v>
      </c>
      <c r="G20" s="98" t="s">
        <v>126</v>
      </c>
      <c r="H20" s="98" t="s">
        <v>126</v>
      </c>
      <c r="I20" s="99" t="s">
        <v>126</v>
      </c>
      <c r="J20" s="97" t="s">
        <v>126</v>
      </c>
      <c r="K20" s="98" t="s">
        <v>126</v>
      </c>
      <c r="L20" s="98" t="s">
        <v>126</v>
      </c>
      <c r="M20" s="99" t="s">
        <v>126</v>
      </c>
      <c r="N20" s="97" t="s">
        <v>126</v>
      </c>
      <c r="O20" s="98" t="s">
        <v>126</v>
      </c>
      <c r="P20" s="98" t="s">
        <v>126</v>
      </c>
      <c r="Q20" s="98" t="s">
        <v>127</v>
      </c>
      <c r="R20" s="99" t="s">
        <v>127</v>
      </c>
      <c r="S20" s="97" t="s">
        <v>128</v>
      </c>
      <c r="T20" s="98" t="s">
        <v>128</v>
      </c>
      <c r="U20" s="98" t="s">
        <v>126</v>
      </c>
      <c r="V20" s="98" t="s">
        <v>126</v>
      </c>
      <c r="W20" s="99" t="s">
        <v>126</v>
      </c>
      <c r="X20" s="97" t="s">
        <v>126</v>
      </c>
      <c r="Y20" s="98" t="s">
        <v>126</v>
      </c>
      <c r="Z20" s="98" t="s">
        <v>126</v>
      </c>
      <c r="AA20" s="100" t="s">
        <v>126</v>
      </c>
      <c r="AB20" s="97" t="s">
        <v>126</v>
      </c>
      <c r="AC20" s="98" t="s">
        <v>126</v>
      </c>
      <c r="AD20" s="98" t="s">
        <v>126</v>
      </c>
      <c r="AE20" s="100" t="s">
        <v>126</v>
      </c>
      <c r="AF20" s="97" t="s">
        <v>126</v>
      </c>
      <c r="AG20" s="98" t="s">
        <v>126</v>
      </c>
      <c r="AH20" s="98" t="s">
        <v>127</v>
      </c>
      <c r="AI20" s="100" t="s">
        <v>127</v>
      </c>
      <c r="AJ20" s="97" t="s">
        <v>13</v>
      </c>
      <c r="AK20" s="98" t="s">
        <v>13</v>
      </c>
      <c r="AL20" s="98" t="s">
        <v>13</v>
      </c>
      <c r="AM20" s="98" t="s">
        <v>13</v>
      </c>
      <c r="AN20" s="99" t="s">
        <v>129</v>
      </c>
      <c r="AO20" s="97" t="s">
        <v>129</v>
      </c>
      <c r="AP20" s="98" t="s">
        <v>130</v>
      </c>
      <c r="AQ20" s="98" t="s">
        <v>130</v>
      </c>
      <c r="AR20" s="99"/>
      <c r="AS20" s="101"/>
      <c r="AT20" s="102"/>
      <c r="AU20" s="98"/>
      <c r="AV20" s="98"/>
      <c r="AW20" s="99"/>
      <c r="AX20" s="103"/>
      <c r="AY20" s="98"/>
      <c r="AZ20" s="98"/>
      <c r="BA20" s="99"/>
    </row>
    <row r="21" spans="1:53" ht="19.5" customHeight="1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6"/>
      <c r="AG21" s="106"/>
      <c r="AH21" s="106"/>
      <c r="AI21" s="106"/>
      <c r="AJ21" s="105"/>
      <c r="AK21" s="105"/>
      <c r="AL21" s="105"/>
      <c r="AM21" s="105"/>
      <c r="AN21" s="105"/>
      <c r="AO21" s="105"/>
      <c r="AP21" s="105"/>
      <c r="AQ21" s="105"/>
      <c r="AR21" s="105"/>
      <c r="AS21" s="107"/>
      <c r="AT21" s="108"/>
      <c r="AU21" s="108"/>
      <c r="AV21" s="108"/>
      <c r="AW21" s="108"/>
      <c r="AX21" s="108"/>
      <c r="AY21" s="108"/>
      <c r="AZ21" s="108"/>
      <c r="BA21" s="108"/>
    </row>
    <row r="22" spans="1:53" ht="19.5" customHeight="1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6"/>
      <c r="AH22" s="106"/>
      <c r="AI22" s="106"/>
      <c r="AJ22" s="105"/>
      <c r="AK22" s="105"/>
      <c r="AL22" s="105"/>
      <c r="AM22" s="105"/>
      <c r="AN22" s="105"/>
      <c r="AO22" s="105"/>
      <c r="AP22" s="105"/>
      <c r="AQ22" s="105"/>
      <c r="AR22" s="105"/>
      <c r="AS22" s="107"/>
      <c r="AT22" s="108"/>
      <c r="AU22" s="108"/>
      <c r="AV22" s="108"/>
      <c r="AW22" s="108"/>
      <c r="AX22" s="108"/>
      <c r="AY22" s="108"/>
      <c r="AZ22" s="108"/>
      <c r="BA22" s="108"/>
    </row>
    <row r="23" spans="1:53" ht="19.5" customHeight="1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6"/>
      <c r="AG23" s="106"/>
      <c r="AH23" s="106"/>
      <c r="AI23" s="106"/>
      <c r="AJ23" s="105"/>
      <c r="AK23" s="105"/>
      <c r="AL23" s="105"/>
      <c r="AM23" s="105"/>
      <c r="AN23" s="105"/>
      <c r="AO23" s="105"/>
      <c r="AP23" s="105"/>
      <c r="AQ23" s="105"/>
      <c r="AR23" s="105"/>
      <c r="AS23" s="107"/>
      <c r="AT23" s="108"/>
      <c r="AU23" s="108"/>
      <c r="AV23" s="108"/>
      <c r="AW23" s="108"/>
      <c r="AX23" s="108"/>
      <c r="AY23" s="108"/>
      <c r="AZ23" s="108"/>
      <c r="BA23" s="108"/>
    </row>
    <row r="24" spans="1:53" ht="20.100000000000001" customHeight="1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 t="s">
        <v>131</v>
      </c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</row>
    <row r="25" spans="1:53" s="109" customFormat="1" ht="21" customHeight="1">
      <c r="A25" s="1629" t="s">
        <v>475</v>
      </c>
      <c r="B25" s="1629"/>
      <c r="C25" s="1629"/>
      <c r="D25" s="1629"/>
      <c r="E25" s="1629"/>
      <c r="F25" s="1629"/>
      <c r="G25" s="1629"/>
      <c r="H25" s="1629"/>
      <c r="I25" s="1629"/>
      <c r="J25" s="1630"/>
      <c r="K25" s="1630"/>
      <c r="L25" s="1630"/>
      <c r="M25" s="1630"/>
      <c r="N25" s="1630"/>
      <c r="O25" s="1630"/>
      <c r="P25" s="1630"/>
      <c r="Q25" s="1630"/>
      <c r="R25" s="1630"/>
      <c r="S25" s="1630"/>
      <c r="T25" s="1630"/>
      <c r="U25" s="1630"/>
      <c r="V25" s="1630"/>
      <c r="W25" s="1630"/>
      <c r="X25" s="1630"/>
      <c r="Y25" s="1630"/>
      <c r="Z25" s="1630"/>
      <c r="AA25" s="1630"/>
      <c r="AB25" s="1630"/>
      <c r="AC25" s="1630"/>
      <c r="AD25" s="1630"/>
      <c r="AE25" s="1630"/>
      <c r="AF25" s="1630"/>
      <c r="AG25" s="1630"/>
      <c r="AH25" s="1630"/>
      <c r="AI25" s="1630"/>
      <c r="AJ25" s="1630"/>
      <c r="AK25" s="1630"/>
      <c r="AL25" s="1630"/>
      <c r="AM25" s="1630"/>
      <c r="AN25" s="1630"/>
      <c r="AO25" s="1630"/>
      <c r="AP25" s="1630"/>
      <c r="AQ25" s="1630"/>
      <c r="AR25" s="1630"/>
      <c r="AS25" s="1630"/>
      <c r="AT25" s="1630"/>
      <c r="AU25" s="1630"/>
      <c r="AV25" s="110"/>
      <c r="AW25" s="110"/>
      <c r="AX25" s="110"/>
      <c r="AY25" s="110"/>
      <c r="AZ25" s="110"/>
      <c r="BA25" s="75"/>
    </row>
    <row r="26" spans="1:53">
      <c r="AV26" s="110"/>
      <c r="AW26" s="110"/>
      <c r="AX26" s="110"/>
      <c r="AY26" s="110"/>
      <c r="AZ26" s="110"/>
    </row>
    <row r="27" spans="1:53" ht="21.75" customHeight="1">
      <c r="A27" s="111" t="s">
        <v>133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631" t="s">
        <v>134</v>
      </c>
      <c r="AB27" s="1631"/>
      <c r="AC27" s="1631"/>
      <c r="AD27" s="1631"/>
      <c r="AE27" s="1631"/>
      <c r="AF27" s="1631"/>
      <c r="AG27" s="1631"/>
      <c r="AH27" s="1631"/>
      <c r="AI27" s="1631"/>
      <c r="AJ27" s="1631"/>
      <c r="AK27" s="1631"/>
      <c r="AL27" s="1631"/>
      <c r="AM27" s="1631"/>
      <c r="AN27" s="111"/>
      <c r="AO27" s="1631" t="s">
        <v>474</v>
      </c>
      <c r="AP27" s="1631"/>
      <c r="AQ27" s="1631"/>
      <c r="AR27" s="1631"/>
      <c r="AS27" s="1631"/>
      <c r="AT27" s="1631"/>
      <c r="AU27" s="1631"/>
      <c r="AV27" s="1631"/>
      <c r="AW27" s="1631"/>
      <c r="AX27" s="1631"/>
      <c r="AY27" s="1631"/>
      <c r="AZ27" s="1631"/>
      <c r="BA27" s="1631"/>
    </row>
    <row r="28" spans="1:53" ht="11.25" customHeight="1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80"/>
    </row>
    <row r="29" spans="1:53" ht="22.5" customHeight="1">
      <c r="A29" s="1632" t="s">
        <v>113</v>
      </c>
      <c r="B29" s="1617"/>
      <c r="C29" s="1633" t="s">
        <v>136</v>
      </c>
      <c r="D29" s="1616"/>
      <c r="E29" s="1616"/>
      <c r="F29" s="1617"/>
      <c r="G29" s="1634" t="s">
        <v>137</v>
      </c>
      <c r="H29" s="1635"/>
      <c r="I29" s="1636"/>
      <c r="J29" s="1615" t="s">
        <v>138</v>
      </c>
      <c r="K29" s="1616"/>
      <c r="L29" s="1616"/>
      <c r="M29" s="1617"/>
      <c r="N29" s="1643" t="s">
        <v>139</v>
      </c>
      <c r="O29" s="1644"/>
      <c r="P29" s="1645"/>
      <c r="Q29" s="1615" t="s">
        <v>476</v>
      </c>
      <c r="R29" s="1652"/>
      <c r="S29" s="1653"/>
      <c r="T29" s="1615" t="s">
        <v>141</v>
      </c>
      <c r="U29" s="1616"/>
      <c r="V29" s="1617"/>
      <c r="W29" s="1615" t="s">
        <v>142</v>
      </c>
      <c r="X29" s="1616"/>
      <c r="Y29" s="1617"/>
      <c r="Z29" s="108"/>
      <c r="AA29" s="1624" t="s">
        <v>143</v>
      </c>
      <c r="AB29" s="1624"/>
      <c r="AC29" s="1624"/>
      <c r="AD29" s="1624"/>
      <c r="AE29" s="1624"/>
      <c r="AF29" s="1624"/>
      <c r="AG29" s="1624"/>
      <c r="AH29" s="1625" t="s">
        <v>144</v>
      </c>
      <c r="AI29" s="1625"/>
      <c r="AJ29" s="1625"/>
      <c r="AK29" s="1589" t="s">
        <v>145</v>
      </c>
      <c r="AL29" s="1589"/>
      <c r="AM29" s="1589"/>
      <c r="AN29" s="115"/>
      <c r="AO29" s="1589" t="s">
        <v>477</v>
      </c>
      <c r="AP29" s="1590"/>
      <c r="AQ29" s="1590"/>
      <c r="AR29" s="1590"/>
      <c r="AS29" s="1643" t="s">
        <v>538</v>
      </c>
      <c r="AT29" s="1644"/>
      <c r="AU29" s="1644"/>
      <c r="AV29" s="1644"/>
      <c r="AW29" s="1645"/>
      <c r="AX29" s="1625" t="s">
        <v>144</v>
      </c>
      <c r="AY29" s="1625"/>
      <c r="AZ29" s="1625"/>
      <c r="BA29" s="1659"/>
    </row>
    <row r="30" spans="1:53" ht="15.75" customHeight="1">
      <c r="A30" s="1618"/>
      <c r="B30" s="1620"/>
      <c r="C30" s="1618"/>
      <c r="D30" s="1619"/>
      <c r="E30" s="1619"/>
      <c r="F30" s="1620"/>
      <c r="G30" s="1637"/>
      <c r="H30" s="1638"/>
      <c r="I30" s="1639"/>
      <c r="J30" s="1618"/>
      <c r="K30" s="1619"/>
      <c r="L30" s="1619"/>
      <c r="M30" s="1620"/>
      <c r="N30" s="1646"/>
      <c r="O30" s="1647"/>
      <c r="P30" s="1648"/>
      <c r="Q30" s="1654"/>
      <c r="R30" s="1630"/>
      <c r="S30" s="1655"/>
      <c r="T30" s="1618"/>
      <c r="U30" s="1619"/>
      <c r="V30" s="1620"/>
      <c r="W30" s="1618"/>
      <c r="X30" s="1619"/>
      <c r="Y30" s="1620"/>
      <c r="Z30" s="108"/>
      <c r="AA30" s="1624"/>
      <c r="AB30" s="1624"/>
      <c r="AC30" s="1624"/>
      <c r="AD30" s="1624"/>
      <c r="AE30" s="1624"/>
      <c r="AF30" s="1624"/>
      <c r="AG30" s="1624"/>
      <c r="AH30" s="1625"/>
      <c r="AI30" s="1625"/>
      <c r="AJ30" s="1625"/>
      <c r="AK30" s="1589"/>
      <c r="AL30" s="1589"/>
      <c r="AM30" s="1589"/>
      <c r="AN30" s="115"/>
      <c r="AO30" s="1590"/>
      <c r="AP30" s="1590"/>
      <c r="AQ30" s="1590"/>
      <c r="AR30" s="1590"/>
      <c r="AS30" s="1646"/>
      <c r="AT30" s="1647"/>
      <c r="AU30" s="1647"/>
      <c r="AV30" s="1647"/>
      <c r="AW30" s="1648"/>
      <c r="AX30" s="1625"/>
      <c r="AY30" s="1625"/>
      <c r="AZ30" s="1625"/>
      <c r="BA30" s="1659"/>
    </row>
    <row r="31" spans="1:53" ht="42" customHeight="1">
      <c r="A31" s="1621"/>
      <c r="B31" s="1623"/>
      <c r="C31" s="1621"/>
      <c r="D31" s="1622"/>
      <c r="E31" s="1622"/>
      <c r="F31" s="1623"/>
      <c r="G31" s="1640"/>
      <c r="H31" s="1641"/>
      <c r="I31" s="1642"/>
      <c r="J31" s="1621"/>
      <c r="K31" s="1622"/>
      <c r="L31" s="1622"/>
      <c r="M31" s="1623"/>
      <c r="N31" s="1649"/>
      <c r="O31" s="1650"/>
      <c r="P31" s="1651"/>
      <c r="Q31" s="1656"/>
      <c r="R31" s="1657"/>
      <c r="S31" s="1658"/>
      <c r="T31" s="1621"/>
      <c r="U31" s="1622"/>
      <c r="V31" s="1623"/>
      <c r="W31" s="1621"/>
      <c r="X31" s="1622"/>
      <c r="Y31" s="1623"/>
      <c r="Z31" s="108"/>
      <c r="AA31" s="1624"/>
      <c r="AB31" s="1624"/>
      <c r="AC31" s="1624"/>
      <c r="AD31" s="1624"/>
      <c r="AE31" s="1624"/>
      <c r="AF31" s="1624"/>
      <c r="AG31" s="1624"/>
      <c r="AH31" s="1625"/>
      <c r="AI31" s="1625"/>
      <c r="AJ31" s="1625"/>
      <c r="AK31" s="1589"/>
      <c r="AL31" s="1589"/>
      <c r="AM31" s="1589"/>
      <c r="AN31" s="115"/>
      <c r="AO31" s="1590"/>
      <c r="AP31" s="1590"/>
      <c r="AQ31" s="1590"/>
      <c r="AR31" s="1590"/>
      <c r="AS31" s="1646"/>
      <c r="AT31" s="1647"/>
      <c r="AU31" s="1647"/>
      <c r="AV31" s="1647"/>
      <c r="AW31" s="1648"/>
      <c r="AX31" s="1625"/>
      <c r="AY31" s="1625"/>
      <c r="AZ31" s="1625"/>
      <c r="BA31" s="1659"/>
    </row>
    <row r="32" spans="1:53" ht="26.25" customHeight="1">
      <c r="A32" s="1660">
        <v>1</v>
      </c>
      <c r="B32" s="1661"/>
      <c r="C32" s="1561">
        <f>COUNTIF($B19:$AO19,$B$19)</f>
        <v>33</v>
      </c>
      <c r="D32" s="1573"/>
      <c r="E32" s="1573"/>
      <c r="F32" s="1574"/>
      <c r="G32" s="1561">
        <v>5</v>
      </c>
      <c r="H32" s="1573"/>
      <c r="I32" s="1574"/>
      <c r="J32" s="1561"/>
      <c r="K32" s="1573"/>
      <c r="L32" s="1573"/>
      <c r="M32" s="1574"/>
      <c r="N32" s="1561"/>
      <c r="O32" s="1573"/>
      <c r="P32" s="1574"/>
      <c r="Q32" s="1578"/>
      <c r="R32" s="1579"/>
      <c r="S32" s="1580"/>
      <c r="T32" s="1561">
        <v>14</v>
      </c>
      <c r="U32" s="1562"/>
      <c r="V32" s="1626"/>
      <c r="W32" s="1561">
        <f>C32+G32+J32+N32+Q32+T32</f>
        <v>52</v>
      </c>
      <c r="X32" s="1562"/>
      <c r="Y32" s="1563"/>
      <c r="Z32" s="108"/>
      <c r="AA32" s="1583"/>
      <c r="AB32" s="1583"/>
      <c r="AC32" s="1583"/>
      <c r="AD32" s="1583"/>
      <c r="AE32" s="1583"/>
      <c r="AF32" s="1583"/>
      <c r="AG32" s="1583"/>
      <c r="AH32" s="1584"/>
      <c r="AI32" s="1584"/>
      <c r="AJ32" s="1584"/>
      <c r="AK32" s="1584"/>
      <c r="AL32" s="1584"/>
      <c r="AM32" s="1584"/>
      <c r="AN32" s="115"/>
      <c r="AO32" s="1590"/>
      <c r="AP32" s="1590"/>
      <c r="AQ32" s="1590"/>
      <c r="AR32" s="1590"/>
      <c r="AS32" s="1649"/>
      <c r="AT32" s="1650"/>
      <c r="AU32" s="1650"/>
      <c r="AV32" s="1650"/>
      <c r="AW32" s="1651"/>
      <c r="AX32" s="1625"/>
      <c r="AY32" s="1625"/>
      <c r="AZ32" s="1625"/>
      <c r="BA32" s="1659"/>
    </row>
    <row r="33" spans="1:53" ht="27" customHeight="1">
      <c r="A33" s="1581">
        <v>2</v>
      </c>
      <c r="B33" s="1582"/>
      <c r="C33" s="1561">
        <v>28</v>
      </c>
      <c r="D33" s="1573"/>
      <c r="E33" s="1573"/>
      <c r="F33" s="1574"/>
      <c r="G33" s="1575">
        <v>4</v>
      </c>
      <c r="H33" s="1576"/>
      <c r="I33" s="1577"/>
      <c r="J33" s="1575">
        <v>4</v>
      </c>
      <c r="K33" s="1576"/>
      <c r="L33" s="1576"/>
      <c r="M33" s="1577"/>
      <c r="N33" s="1575">
        <v>2</v>
      </c>
      <c r="O33" s="1576"/>
      <c r="P33" s="1577"/>
      <c r="Q33" s="1585">
        <v>2</v>
      </c>
      <c r="R33" s="1579"/>
      <c r="S33" s="1580"/>
      <c r="T33" s="1575">
        <v>2</v>
      </c>
      <c r="U33" s="1587"/>
      <c r="V33" s="1588"/>
      <c r="W33" s="1561">
        <f>C33+G33+J33+N33+Q33+T33</f>
        <v>42</v>
      </c>
      <c r="X33" s="1562"/>
      <c r="Y33" s="1563"/>
      <c r="Z33" s="108"/>
      <c r="AA33" s="1694" t="s">
        <v>148</v>
      </c>
      <c r="AB33" s="1694"/>
      <c r="AC33" s="1694"/>
      <c r="AD33" s="1694"/>
      <c r="AE33" s="1694"/>
      <c r="AF33" s="1694"/>
      <c r="AG33" s="1694"/>
      <c r="AH33" s="1584">
        <v>4</v>
      </c>
      <c r="AI33" s="1584"/>
      <c r="AJ33" s="1584"/>
      <c r="AK33" s="1584">
        <v>4</v>
      </c>
      <c r="AL33" s="1584"/>
      <c r="AM33" s="1584"/>
      <c r="AN33" s="115"/>
      <c r="AO33" s="1591">
        <v>1</v>
      </c>
      <c r="AP33" s="1592"/>
      <c r="AQ33" s="1592"/>
      <c r="AR33" s="1593"/>
      <c r="AS33" s="1627" t="s">
        <v>473</v>
      </c>
      <c r="AT33" s="1627"/>
      <c r="AU33" s="1627"/>
      <c r="AV33" s="1627"/>
      <c r="AW33" s="1627"/>
      <c r="AX33" s="1628">
        <v>4</v>
      </c>
      <c r="AY33" s="1628"/>
      <c r="AZ33" s="1628"/>
      <c r="BA33" s="1628"/>
    </row>
    <row r="34" spans="1:53" ht="21.75" customHeight="1">
      <c r="A34" s="1581"/>
      <c r="B34" s="1582"/>
      <c r="C34" s="1561"/>
      <c r="D34" s="1573"/>
      <c r="E34" s="1573"/>
      <c r="F34" s="1574"/>
      <c r="G34" s="1575"/>
      <c r="H34" s="1576"/>
      <c r="I34" s="1577"/>
      <c r="J34" s="1575"/>
      <c r="K34" s="1576"/>
      <c r="L34" s="1576"/>
      <c r="M34" s="1577"/>
      <c r="N34" s="1575"/>
      <c r="O34" s="1576"/>
      <c r="P34" s="1577"/>
      <c r="Q34" s="1578"/>
      <c r="R34" s="1579"/>
      <c r="S34" s="1580"/>
      <c r="T34" s="1575"/>
      <c r="U34" s="1587"/>
      <c r="V34" s="1588"/>
      <c r="W34" s="1561"/>
      <c r="X34" s="1562"/>
      <c r="Y34" s="1563"/>
      <c r="Z34" s="108"/>
      <c r="AA34" s="1694"/>
      <c r="AB34" s="1694"/>
      <c r="AC34" s="1694"/>
      <c r="AD34" s="1694"/>
      <c r="AE34" s="1694"/>
      <c r="AF34" s="1694"/>
      <c r="AG34" s="1694"/>
      <c r="AH34" s="1584"/>
      <c r="AI34" s="1584"/>
      <c r="AJ34" s="1584"/>
      <c r="AK34" s="1584"/>
      <c r="AL34" s="1584"/>
      <c r="AM34" s="1584"/>
      <c r="AN34" s="115"/>
      <c r="AO34" s="1594"/>
      <c r="AP34" s="1595"/>
      <c r="AQ34" s="1595"/>
      <c r="AR34" s="1596"/>
      <c r="AS34" s="1627"/>
      <c r="AT34" s="1627"/>
      <c r="AU34" s="1627"/>
      <c r="AV34" s="1627"/>
      <c r="AW34" s="1627"/>
      <c r="AX34" s="1628"/>
      <c r="AY34" s="1628"/>
      <c r="AZ34" s="1628"/>
      <c r="BA34" s="1628"/>
    </row>
    <row r="35" spans="1:53" ht="25.5" customHeight="1">
      <c r="A35" s="1581"/>
      <c r="B35" s="1582"/>
      <c r="C35" s="1561"/>
      <c r="D35" s="1573"/>
      <c r="E35" s="1573"/>
      <c r="F35" s="1574"/>
      <c r="G35" s="1575"/>
      <c r="H35" s="1576"/>
      <c r="I35" s="1577"/>
      <c r="J35" s="1575"/>
      <c r="K35" s="1576"/>
      <c r="L35" s="1576"/>
      <c r="M35" s="1577"/>
      <c r="N35" s="1575"/>
      <c r="O35" s="1576"/>
      <c r="P35" s="1577"/>
      <c r="Q35" s="1585"/>
      <c r="R35" s="1579"/>
      <c r="S35" s="1580"/>
      <c r="T35" s="1586"/>
      <c r="U35" s="1587"/>
      <c r="V35" s="1588"/>
      <c r="W35" s="1561"/>
      <c r="X35" s="1562"/>
      <c r="Y35" s="1563"/>
      <c r="Z35" s="108"/>
      <c r="AA35" s="1583"/>
      <c r="AB35" s="1583"/>
      <c r="AC35" s="1583"/>
      <c r="AD35" s="1583"/>
      <c r="AE35" s="1583"/>
      <c r="AF35" s="1583"/>
      <c r="AG35" s="1583"/>
      <c r="AH35" s="1584"/>
      <c r="AI35" s="1584"/>
      <c r="AJ35" s="1584"/>
      <c r="AK35" s="1584"/>
      <c r="AL35" s="1584"/>
      <c r="AM35" s="1584"/>
      <c r="AN35" s="116"/>
      <c r="AO35" s="1594"/>
      <c r="AP35" s="1595"/>
      <c r="AQ35" s="1595"/>
      <c r="AR35" s="1596"/>
      <c r="AS35" s="1627"/>
      <c r="AT35" s="1627"/>
      <c r="AU35" s="1627"/>
      <c r="AV35" s="1627"/>
      <c r="AW35" s="1627"/>
      <c r="AX35" s="1628"/>
      <c r="AY35" s="1628"/>
      <c r="AZ35" s="1628"/>
      <c r="BA35" s="1628"/>
    </row>
    <row r="36" spans="1:53" ht="34.5" customHeight="1">
      <c r="A36" s="1600" t="s">
        <v>22</v>
      </c>
      <c r="B36" s="1601"/>
      <c r="C36" s="1602">
        <f>SUM(C32:F35)</f>
        <v>61</v>
      </c>
      <c r="D36" s="1603"/>
      <c r="E36" s="1603"/>
      <c r="F36" s="1604"/>
      <c r="G36" s="1605">
        <f>SUM(G32:I35)</f>
        <v>9</v>
      </c>
      <c r="H36" s="1606"/>
      <c r="I36" s="1601"/>
      <c r="J36" s="1607">
        <f>SUM(J32:M35)</f>
        <v>4</v>
      </c>
      <c r="K36" s="1608"/>
      <c r="L36" s="1608"/>
      <c r="M36" s="1609"/>
      <c r="N36" s="1607">
        <f>SUM(N32:P35)</f>
        <v>2</v>
      </c>
      <c r="O36" s="1608"/>
      <c r="P36" s="1609"/>
      <c r="Q36" s="1610">
        <f>SUM(Q32:S35)</f>
        <v>2</v>
      </c>
      <c r="R36" s="1611"/>
      <c r="S36" s="1612"/>
      <c r="T36" s="1605">
        <f>SUM(T32:V35)</f>
        <v>16</v>
      </c>
      <c r="U36" s="1613"/>
      <c r="V36" s="1614"/>
      <c r="W36" s="1605">
        <f>SUM(W32:Y35)</f>
        <v>94</v>
      </c>
      <c r="X36" s="1613"/>
      <c r="Y36" s="1614"/>
      <c r="Z36" s="108"/>
      <c r="AA36" s="1583"/>
      <c r="AB36" s="1583"/>
      <c r="AC36" s="1583"/>
      <c r="AD36" s="1583"/>
      <c r="AE36" s="1583"/>
      <c r="AF36" s="1583"/>
      <c r="AG36" s="1583"/>
      <c r="AH36" s="1584"/>
      <c r="AI36" s="1584"/>
      <c r="AJ36" s="1584"/>
      <c r="AK36" s="1584"/>
      <c r="AL36" s="1584"/>
      <c r="AM36" s="1584"/>
      <c r="AN36" s="117"/>
      <c r="AO36" s="1597"/>
      <c r="AP36" s="1598"/>
      <c r="AQ36" s="1598"/>
      <c r="AR36" s="1599"/>
      <c r="AS36" s="1627"/>
      <c r="AT36" s="1627"/>
      <c r="AU36" s="1627"/>
      <c r="AV36" s="1627"/>
      <c r="AW36" s="1627"/>
      <c r="AX36" s="1628"/>
      <c r="AY36" s="1628"/>
      <c r="AZ36" s="1628"/>
      <c r="BA36" s="1628"/>
    </row>
  </sheetData>
  <mergeCells count="104"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12:AM12"/>
    <mergeCell ref="P13:AM13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N5:BA5"/>
  </mergeCells>
  <pageMargins left="0.75" right="0.75" top="1" bottom="1" header="0.5" footer="0.5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233"/>
  <sheetViews>
    <sheetView tabSelected="1" view="pageBreakPreview" topLeftCell="A189" zoomScale="84" zoomScaleNormal="85" zoomScaleSheetLayoutView="84" workbookViewId="0">
      <selection activeCell="B27" sqref="B27"/>
    </sheetView>
  </sheetViews>
  <sheetFormatPr defaultRowHeight="15.75"/>
  <cols>
    <col min="1" max="1" width="11.28515625" style="598" customWidth="1"/>
    <col min="2" max="2" width="47.28515625" style="177" customWidth="1"/>
    <col min="3" max="3" width="6.7109375" style="599" customWidth="1"/>
    <col min="4" max="4" width="12" style="600" customWidth="1"/>
    <col min="5" max="5" width="7.28515625" style="600" customWidth="1"/>
    <col min="6" max="6" width="6.42578125" style="599" customWidth="1"/>
    <col min="7" max="7" width="7.42578125" style="599" customWidth="1"/>
    <col min="8" max="8" width="9.85546875" style="599" customWidth="1"/>
    <col min="9" max="9" width="8.7109375" style="177" customWidth="1"/>
    <col min="10" max="10" width="8" style="177" customWidth="1"/>
    <col min="11" max="11" width="7.42578125" style="177" customWidth="1"/>
    <col min="12" max="12" width="7.85546875" style="177" customWidth="1"/>
    <col min="13" max="13" width="8.85546875" style="177" customWidth="1"/>
    <col min="14" max="14" width="6.7109375" style="177" customWidth="1"/>
    <col min="15" max="23" width="5.85546875" style="177" customWidth="1"/>
    <col min="24" max="28" width="0" style="177" hidden="1" customWidth="1"/>
    <col min="29" max="16384" width="9.140625" style="177"/>
  </cols>
  <sheetData>
    <row r="1" spans="1:29" s="118" customFormat="1" ht="18.75" thickBot="1">
      <c r="A1" s="1782" t="s">
        <v>471</v>
      </c>
      <c r="B1" s="1783"/>
      <c r="C1" s="1783"/>
      <c r="D1" s="1783"/>
      <c r="E1" s="1783"/>
      <c r="F1" s="1783"/>
      <c r="G1" s="1783"/>
      <c r="H1" s="1783"/>
      <c r="I1" s="1783"/>
      <c r="J1" s="1783"/>
      <c r="K1" s="1783"/>
      <c r="L1" s="1783"/>
      <c r="M1" s="1783"/>
      <c r="N1" s="1783"/>
      <c r="O1" s="1783"/>
      <c r="P1" s="1783"/>
      <c r="Q1" s="1783"/>
      <c r="R1" s="1783"/>
      <c r="S1" s="1783"/>
      <c r="T1" s="1783"/>
      <c r="U1" s="1783"/>
      <c r="V1" s="1783"/>
      <c r="W1" s="1784"/>
    </row>
    <row r="2" spans="1:29" s="118" customFormat="1" ht="15.75" customHeight="1">
      <c r="A2" s="1785" t="s">
        <v>151</v>
      </c>
      <c r="B2" s="1788" t="s">
        <v>152</v>
      </c>
      <c r="C2" s="1791" t="s">
        <v>153</v>
      </c>
      <c r="D2" s="1792"/>
      <c r="E2" s="1792"/>
      <c r="F2" s="1793"/>
      <c r="G2" s="1794" t="s">
        <v>154</v>
      </c>
      <c r="H2" s="1797" t="s">
        <v>155</v>
      </c>
      <c r="I2" s="1798"/>
      <c r="J2" s="1798"/>
      <c r="K2" s="1798"/>
      <c r="L2" s="1798"/>
      <c r="M2" s="1799"/>
      <c r="N2" s="1806" t="s">
        <v>470</v>
      </c>
      <c r="O2" s="1807"/>
      <c r="P2" s="1807"/>
      <c r="Q2" s="1807"/>
      <c r="R2" s="1807"/>
      <c r="S2" s="832"/>
      <c r="T2" s="832"/>
      <c r="U2" s="832"/>
      <c r="V2" s="832"/>
      <c r="W2" s="833"/>
    </row>
    <row r="3" spans="1:29" s="118" customFormat="1" ht="16.5" thickBot="1">
      <c r="A3" s="1786"/>
      <c r="B3" s="1789"/>
      <c r="C3" s="1800" t="s">
        <v>157</v>
      </c>
      <c r="D3" s="1802" t="s">
        <v>158</v>
      </c>
      <c r="E3" s="1804" t="s">
        <v>159</v>
      </c>
      <c r="F3" s="1805"/>
      <c r="G3" s="1795"/>
      <c r="H3" s="1814" t="s">
        <v>6</v>
      </c>
      <c r="I3" s="1766" t="s">
        <v>160</v>
      </c>
      <c r="J3" s="1767"/>
      <c r="K3" s="1767"/>
      <c r="L3" s="1768"/>
      <c r="M3" s="1769" t="s">
        <v>161</v>
      </c>
      <c r="N3" s="1808"/>
      <c r="O3" s="1809"/>
      <c r="P3" s="1809"/>
      <c r="Q3" s="1809"/>
      <c r="R3" s="1809"/>
      <c r="S3" s="834"/>
      <c r="T3" s="834"/>
      <c r="U3" s="834"/>
      <c r="V3" s="834"/>
      <c r="W3" s="835"/>
    </row>
    <row r="4" spans="1:29" s="118" customFormat="1" ht="16.5" thickBot="1">
      <c r="A4" s="1786"/>
      <c r="B4" s="1789"/>
      <c r="C4" s="1800"/>
      <c r="D4" s="1802"/>
      <c r="E4" s="1802" t="s">
        <v>162</v>
      </c>
      <c r="F4" s="1821" t="s">
        <v>163</v>
      </c>
      <c r="G4" s="1795"/>
      <c r="H4" s="1815"/>
      <c r="I4" s="1760" t="s">
        <v>22</v>
      </c>
      <c r="J4" s="1760" t="s">
        <v>26</v>
      </c>
      <c r="K4" s="1760" t="s">
        <v>164</v>
      </c>
      <c r="L4" s="1760" t="s">
        <v>165</v>
      </c>
      <c r="M4" s="1770"/>
      <c r="N4" s="1763" t="s">
        <v>166</v>
      </c>
      <c r="O4" s="1764"/>
      <c r="P4" s="1765"/>
      <c r="Q4" s="1763" t="s">
        <v>167</v>
      </c>
      <c r="R4" s="1764"/>
      <c r="S4" s="1763"/>
      <c r="T4" s="1764"/>
      <c r="U4" s="1765"/>
      <c r="V4" s="1763"/>
      <c r="W4" s="1765"/>
    </row>
    <row r="5" spans="1:29" s="118" customFormat="1" ht="16.5" thickBot="1">
      <c r="A5" s="1786"/>
      <c r="B5" s="1789"/>
      <c r="C5" s="1800"/>
      <c r="D5" s="1802"/>
      <c r="E5" s="1802"/>
      <c r="F5" s="1821"/>
      <c r="G5" s="1795"/>
      <c r="H5" s="1815"/>
      <c r="I5" s="1761"/>
      <c r="J5" s="1761"/>
      <c r="K5" s="1761"/>
      <c r="L5" s="1761"/>
      <c r="M5" s="1770"/>
      <c r="N5" s="500">
        <v>1</v>
      </c>
      <c r="O5" s="501" t="s">
        <v>62</v>
      </c>
      <c r="P5" s="502" t="s">
        <v>63</v>
      </c>
      <c r="Q5" s="500">
        <v>3</v>
      </c>
      <c r="R5" s="350">
        <v>4</v>
      </c>
      <c r="S5" s="503"/>
      <c r="T5" s="501"/>
      <c r="U5" s="504"/>
      <c r="V5" s="500"/>
      <c r="W5" s="504"/>
    </row>
    <row r="6" spans="1:29" s="118" customFormat="1" ht="16.5" thickBot="1">
      <c r="A6" s="1786"/>
      <c r="B6" s="1789"/>
      <c r="C6" s="1800"/>
      <c r="D6" s="1802"/>
      <c r="E6" s="1802"/>
      <c r="F6" s="1821"/>
      <c r="G6" s="1795"/>
      <c r="H6" s="1815"/>
      <c r="I6" s="1761"/>
      <c r="J6" s="1761"/>
      <c r="K6" s="1761"/>
      <c r="L6" s="1761"/>
      <c r="M6" s="1771"/>
      <c r="N6" s="962" t="s">
        <v>411</v>
      </c>
      <c r="O6" s="963"/>
      <c r="P6" s="963"/>
      <c r="Q6" s="963"/>
      <c r="R6" s="963"/>
      <c r="S6" s="963"/>
      <c r="T6" s="963"/>
      <c r="U6" s="963"/>
      <c r="V6" s="963"/>
      <c r="W6" s="964"/>
    </row>
    <row r="7" spans="1:29" s="118" customFormat="1" ht="25.5" customHeight="1" thickBot="1">
      <c r="A7" s="1787"/>
      <c r="B7" s="1790"/>
      <c r="C7" s="1801"/>
      <c r="D7" s="1803"/>
      <c r="E7" s="1803"/>
      <c r="F7" s="1822"/>
      <c r="G7" s="1796"/>
      <c r="H7" s="1816"/>
      <c r="I7" s="1762"/>
      <c r="J7" s="1762"/>
      <c r="K7" s="1762"/>
      <c r="L7" s="1762"/>
      <c r="M7" s="1772"/>
      <c r="N7" s="500">
        <v>15</v>
      </c>
      <c r="O7" s="501">
        <v>9</v>
      </c>
      <c r="P7" s="504">
        <v>9</v>
      </c>
      <c r="Q7" s="505">
        <v>15</v>
      </c>
      <c r="R7" s="806">
        <v>13</v>
      </c>
      <c r="S7" s="503"/>
      <c r="T7" s="501"/>
      <c r="U7" s="504"/>
      <c r="V7" s="500"/>
      <c r="W7" s="504"/>
    </row>
    <row r="8" spans="1:29" s="118" customFormat="1" ht="16.5" thickBot="1">
      <c r="A8" s="506">
        <v>1</v>
      </c>
      <c r="B8" s="507">
        <v>2</v>
      </c>
      <c r="C8" s="508">
        <v>3</v>
      </c>
      <c r="D8" s="506">
        <v>4</v>
      </c>
      <c r="E8" s="506">
        <v>5</v>
      </c>
      <c r="F8" s="506">
        <v>6</v>
      </c>
      <c r="G8" s="506">
        <v>7</v>
      </c>
      <c r="H8" s="506">
        <v>8</v>
      </c>
      <c r="I8" s="506">
        <v>9</v>
      </c>
      <c r="J8" s="506">
        <v>10</v>
      </c>
      <c r="K8" s="506">
        <v>11</v>
      </c>
      <c r="L8" s="506">
        <v>12</v>
      </c>
      <c r="M8" s="509">
        <v>13</v>
      </c>
      <c r="N8" s="802">
        <v>14</v>
      </c>
      <c r="O8" s="803">
        <v>15</v>
      </c>
      <c r="P8" s="802">
        <v>16</v>
      </c>
      <c r="Q8" s="803">
        <v>17</v>
      </c>
      <c r="R8" s="588">
        <v>18</v>
      </c>
      <c r="S8" s="804"/>
      <c r="T8" s="803"/>
      <c r="U8" s="802"/>
      <c r="V8" s="803"/>
      <c r="W8" s="805"/>
      <c r="X8" s="127">
        <v>25</v>
      </c>
      <c r="Y8" s="125">
        <v>26</v>
      </c>
      <c r="Z8" s="128">
        <v>27</v>
      </c>
      <c r="AA8" s="125">
        <v>28</v>
      </c>
      <c r="AB8" s="128">
        <v>29</v>
      </c>
    </row>
    <row r="9" spans="1:29" s="118" customFormat="1" ht="16.5" thickBot="1">
      <c r="A9" s="1810" t="s">
        <v>169</v>
      </c>
      <c r="B9" s="1811"/>
      <c r="C9" s="1812"/>
      <c r="D9" s="1812"/>
      <c r="E9" s="1812"/>
      <c r="F9" s="1812"/>
      <c r="G9" s="1812"/>
      <c r="H9" s="1812"/>
      <c r="I9" s="1812"/>
      <c r="J9" s="1812"/>
      <c r="K9" s="1812"/>
      <c r="L9" s="1812"/>
      <c r="M9" s="1812"/>
      <c r="N9" s="1811"/>
      <c r="O9" s="1811"/>
      <c r="P9" s="1811"/>
      <c r="Q9" s="1811"/>
      <c r="R9" s="1811"/>
      <c r="S9" s="1811"/>
      <c r="T9" s="1811"/>
      <c r="U9" s="1811"/>
      <c r="V9" s="1811"/>
      <c r="W9" s="1813"/>
    </row>
    <row r="10" spans="1:29" s="118" customFormat="1" ht="16.5" thickBot="1">
      <c r="A10" s="1695" t="s">
        <v>170</v>
      </c>
      <c r="B10" s="1696"/>
      <c r="C10" s="1696"/>
      <c r="D10" s="1696"/>
      <c r="E10" s="1696"/>
      <c r="F10" s="1696"/>
      <c r="G10" s="1696"/>
      <c r="H10" s="1696"/>
      <c r="I10" s="1696"/>
      <c r="J10" s="1696"/>
      <c r="K10" s="1696"/>
      <c r="L10" s="1696"/>
      <c r="M10" s="1696"/>
      <c r="N10" s="1696"/>
      <c r="O10" s="1696"/>
      <c r="P10" s="1696"/>
      <c r="Q10" s="1696"/>
      <c r="R10" s="1696"/>
      <c r="S10" s="1696"/>
      <c r="T10" s="1696"/>
      <c r="U10" s="1696"/>
      <c r="V10" s="1696"/>
      <c r="W10" s="1697"/>
    </row>
    <row r="11" spans="1:29" s="421" customFormat="1" ht="32.25" customHeight="1">
      <c r="A11" s="203" t="s">
        <v>171</v>
      </c>
      <c r="B11" s="800" t="s">
        <v>38</v>
      </c>
      <c r="C11" s="786"/>
      <c r="D11" s="787"/>
      <c r="E11" s="788"/>
      <c r="F11" s="789"/>
      <c r="G11" s="776">
        <f>G12+G13</f>
        <v>3</v>
      </c>
      <c r="H11" s="777">
        <f t="shared" ref="H11:H21" si="0">G11*30</f>
        <v>90</v>
      </c>
      <c r="I11" s="762"/>
      <c r="J11" s="763"/>
      <c r="K11" s="763"/>
      <c r="L11" s="764"/>
      <c r="M11" s="765"/>
      <c r="N11" s="216"/>
      <c r="O11" s="217"/>
      <c r="P11" s="215"/>
      <c r="Q11" s="216"/>
      <c r="R11" s="215"/>
      <c r="S11" s="218"/>
      <c r="T11" s="145"/>
      <c r="U11" s="145"/>
      <c r="V11" s="145"/>
      <c r="W11" s="145"/>
      <c r="AC11" s="118">
        <f t="shared" ref="AC11:AC40" si="1">SUM(N11:R11)</f>
        <v>0</v>
      </c>
    </row>
    <row r="12" spans="1:29" s="421" customFormat="1" ht="21.75" customHeight="1">
      <c r="A12" s="535"/>
      <c r="B12" s="602" t="s">
        <v>541</v>
      </c>
      <c r="C12" s="510"/>
      <c r="D12" s="466"/>
      <c r="E12" s="511"/>
      <c r="F12" s="772"/>
      <c r="G12" s="771">
        <f>'Семестровка уск'!D84</f>
        <v>1</v>
      </c>
      <c r="H12" s="767">
        <f t="shared" si="0"/>
        <v>30</v>
      </c>
      <c r="I12" s="513"/>
      <c r="J12" s="1368"/>
      <c r="K12" s="1368"/>
      <c r="L12" s="514"/>
      <c r="M12" s="766"/>
      <c r="N12" s="517"/>
      <c r="O12" s="516"/>
      <c r="P12" s="383"/>
      <c r="Q12" s="517"/>
      <c r="R12" s="383"/>
      <c r="S12" s="515"/>
      <c r="T12" s="145"/>
      <c r="U12" s="145"/>
      <c r="V12" s="145"/>
      <c r="W12" s="145"/>
      <c r="AC12" s="118">
        <f t="shared" si="1"/>
        <v>0</v>
      </c>
    </row>
    <row r="13" spans="1:29" s="145" customFormat="1" ht="16.5" thickBot="1">
      <c r="A13" s="799"/>
      <c r="B13" s="603" t="s">
        <v>267</v>
      </c>
      <c r="C13" s="1367"/>
      <c r="D13" s="1368">
        <v>3</v>
      </c>
      <c r="E13" s="1379"/>
      <c r="F13" s="773"/>
      <c r="G13" s="778">
        <f>'Семестровка уск'!E84</f>
        <v>2</v>
      </c>
      <c r="H13" s="766">
        <f t="shared" si="0"/>
        <v>60</v>
      </c>
      <c r="I13" s="1367">
        <f>J13+L13</f>
        <v>22</v>
      </c>
      <c r="J13" s="1368">
        <f>'Семестровка уск'!H84</f>
        <v>15</v>
      </c>
      <c r="K13" s="1368"/>
      <c r="L13" s="514">
        <f>'Семестровка уск'!J84</f>
        <v>7</v>
      </c>
      <c r="M13" s="766">
        <f>H13-I13</f>
        <v>38</v>
      </c>
      <c r="N13" s="521"/>
      <c r="O13" s="519"/>
      <c r="P13" s="520"/>
      <c r="Q13" s="521">
        <v>1.5</v>
      </c>
      <c r="R13" s="861"/>
      <c r="S13" s="518"/>
      <c r="AC13" s="118"/>
    </row>
    <row r="14" spans="1:29" s="145" customFormat="1" ht="21" customHeight="1" thickBot="1">
      <c r="A14" s="798" t="s">
        <v>172</v>
      </c>
      <c r="B14" s="1103" t="s">
        <v>481</v>
      </c>
      <c r="C14" s="1084"/>
      <c r="D14" s="1094" t="s">
        <v>188</v>
      </c>
      <c r="E14" s="1094"/>
      <c r="F14" s="1104"/>
      <c r="G14" s="948">
        <f>'Семестровка уск'!E19</f>
        <v>1</v>
      </c>
      <c r="H14" s="198">
        <f t="shared" si="0"/>
        <v>30</v>
      </c>
      <c r="I14" s="1084">
        <f>J14+L14</f>
        <v>15</v>
      </c>
      <c r="J14" s="1085">
        <f>'Семестровка уск'!H19</f>
        <v>8</v>
      </c>
      <c r="K14" s="1085"/>
      <c r="L14" s="1088">
        <f>'Семестровка уск'!J19</f>
        <v>7</v>
      </c>
      <c r="M14" s="766">
        <f t="shared" ref="M14:M48" si="2">H14-I14</f>
        <v>15</v>
      </c>
      <c r="N14" s="1105">
        <f>'Семестровка уск'!L19</f>
        <v>1</v>
      </c>
      <c r="O14" s="1106"/>
      <c r="P14" s="1092"/>
      <c r="Q14" s="1089"/>
      <c r="R14" s="1092"/>
      <c r="S14" s="493"/>
      <c r="AC14" s="118"/>
    </row>
    <row r="15" spans="1:29" s="145" customFormat="1" ht="33" customHeight="1" thickBot="1">
      <c r="A15" s="798"/>
      <c r="B15" s="1103" t="s">
        <v>511</v>
      </c>
      <c r="C15" s="1084"/>
      <c r="D15" s="1094" t="s">
        <v>200</v>
      </c>
      <c r="E15" s="1095"/>
      <c r="F15" s="1104"/>
      <c r="G15" s="948">
        <v>3</v>
      </c>
      <c r="H15" s="198">
        <v>90</v>
      </c>
      <c r="I15" s="1084">
        <v>39</v>
      </c>
      <c r="J15" s="1085"/>
      <c r="K15" s="1085"/>
      <c r="L15" s="1088">
        <v>39</v>
      </c>
      <c r="M15" s="766">
        <f t="shared" si="2"/>
        <v>51</v>
      </c>
      <c r="N15" s="1105"/>
      <c r="O15" s="1090"/>
      <c r="P15" s="1092"/>
      <c r="Q15" s="1089"/>
      <c r="R15" s="1092">
        <v>3</v>
      </c>
      <c r="S15" s="1365"/>
      <c r="AC15" s="118"/>
    </row>
    <row r="16" spans="1:29" s="421" customFormat="1" ht="21.75" customHeight="1" thickBot="1">
      <c r="A16" s="798" t="s">
        <v>179</v>
      </c>
      <c r="B16" s="1102" t="s">
        <v>540</v>
      </c>
      <c r="C16" s="1084"/>
      <c r="D16" s="1094"/>
      <c r="E16" s="1095"/>
      <c r="F16" s="1096"/>
      <c r="G16" s="593">
        <f>'Семестровка уск'!D10</f>
        <v>15</v>
      </c>
      <c r="H16" s="896">
        <f t="shared" si="0"/>
        <v>450</v>
      </c>
      <c r="I16" s="1097"/>
      <c r="J16" s="1098"/>
      <c r="K16" s="1098"/>
      <c r="L16" s="1099"/>
      <c r="M16" s="766"/>
      <c r="N16" s="1097"/>
      <c r="O16" s="1100"/>
      <c r="P16" s="1101"/>
      <c r="Q16" s="1097"/>
      <c r="R16" s="1101"/>
      <c r="S16" s="441"/>
      <c r="T16" s="145"/>
      <c r="U16" s="145"/>
      <c r="V16" s="145"/>
      <c r="W16" s="145"/>
      <c r="AC16" s="118"/>
    </row>
    <row r="17" spans="1:29" s="145" customFormat="1" ht="21" customHeight="1">
      <c r="A17" s="203" t="s">
        <v>182</v>
      </c>
      <c r="B17" s="800" t="s">
        <v>532</v>
      </c>
      <c r="C17" s="786"/>
      <c r="D17" s="787"/>
      <c r="E17" s="787"/>
      <c r="F17" s="789"/>
      <c r="G17" s="776">
        <f>G18+G19</f>
        <v>5</v>
      </c>
      <c r="H17" s="1046">
        <f t="shared" si="0"/>
        <v>150</v>
      </c>
      <c r="I17" s="786"/>
      <c r="J17" s="822"/>
      <c r="K17" s="822"/>
      <c r="L17" s="569"/>
      <c r="M17" s="766"/>
      <c r="N17" s="216"/>
      <c r="O17" s="1065"/>
      <c r="P17" s="215"/>
      <c r="Q17" s="216"/>
      <c r="R17" s="215"/>
      <c r="S17" s="441"/>
      <c r="AC17" s="118"/>
    </row>
    <row r="18" spans="1:29" s="145" customFormat="1" ht="21" customHeight="1">
      <c r="A18" s="432"/>
      <c r="B18" s="602" t="s">
        <v>541</v>
      </c>
      <c r="C18" s="526"/>
      <c r="D18" s="527"/>
      <c r="E18" s="527"/>
      <c r="F18" s="775"/>
      <c r="G18" s="790">
        <v>4</v>
      </c>
      <c r="H18" s="779">
        <f t="shared" si="0"/>
        <v>120</v>
      </c>
      <c r="I18" s="526"/>
      <c r="J18" s="447"/>
      <c r="K18" s="447"/>
      <c r="L18" s="542"/>
      <c r="M18" s="766"/>
      <c r="N18" s="439"/>
      <c r="O18" s="531"/>
      <c r="P18" s="438"/>
      <c r="Q18" s="439"/>
      <c r="R18" s="438"/>
      <c r="S18" s="441"/>
      <c r="AC18" s="118"/>
    </row>
    <row r="19" spans="1:29" s="145" customFormat="1" ht="21" customHeight="1" thickBot="1">
      <c r="A19" s="1378"/>
      <c r="B19" s="1025" t="s">
        <v>267</v>
      </c>
      <c r="C19" s="1047"/>
      <c r="D19" s="1048" t="s">
        <v>188</v>
      </c>
      <c r="E19" s="1048"/>
      <c r="F19" s="1072"/>
      <c r="G19" s="1073">
        <v>1</v>
      </c>
      <c r="H19" s="1074">
        <f t="shared" si="0"/>
        <v>30</v>
      </c>
      <c r="I19" s="918">
        <v>15</v>
      </c>
      <c r="J19" s="1052">
        <v>8</v>
      </c>
      <c r="K19" s="1053">
        <v>7</v>
      </c>
      <c r="L19" s="1053">
        <f>'Семестровка уск'!J18</f>
        <v>0</v>
      </c>
      <c r="M19" s="766">
        <f t="shared" si="2"/>
        <v>15</v>
      </c>
      <c r="N19" s="1054">
        <v>1</v>
      </c>
      <c r="O19" s="1055"/>
      <c r="P19" s="1056"/>
      <c r="Q19" s="1054"/>
      <c r="R19" s="1056"/>
      <c r="S19" s="441"/>
      <c r="AC19" s="118"/>
    </row>
    <row r="20" spans="1:29" s="421" customFormat="1">
      <c r="A20" s="203" t="s">
        <v>183</v>
      </c>
      <c r="B20" s="811" t="s">
        <v>51</v>
      </c>
      <c r="C20" s="813"/>
      <c r="D20" s="814"/>
      <c r="E20" s="814"/>
      <c r="F20" s="883"/>
      <c r="G20" s="1045">
        <f>G21+G22</f>
        <v>7</v>
      </c>
      <c r="H20" s="1046">
        <f t="shared" si="0"/>
        <v>210</v>
      </c>
      <c r="I20" s="813"/>
      <c r="J20" s="814"/>
      <c r="K20" s="814"/>
      <c r="L20" s="815"/>
      <c r="M20" s="766"/>
      <c r="N20" s="813"/>
      <c r="O20" s="814"/>
      <c r="P20" s="815"/>
      <c r="Q20" s="813"/>
      <c r="R20" s="815"/>
      <c r="S20" s="761"/>
      <c r="T20" s="145"/>
      <c r="U20" s="145"/>
      <c r="V20" s="145"/>
      <c r="W20" s="145"/>
      <c r="AC20" s="118"/>
    </row>
    <row r="21" spans="1:29" s="421" customFormat="1" ht="31.5">
      <c r="A21" s="770" t="s">
        <v>314</v>
      </c>
      <c r="B21" s="1423" t="s">
        <v>542</v>
      </c>
      <c r="C21" s="554"/>
      <c r="D21" s="532"/>
      <c r="E21" s="532"/>
      <c r="F21" s="760"/>
      <c r="G21" s="770">
        <v>4</v>
      </c>
      <c r="H21" s="780">
        <f t="shared" si="0"/>
        <v>120</v>
      </c>
      <c r="I21" s="554"/>
      <c r="J21" s="532"/>
      <c r="K21" s="532"/>
      <c r="L21" s="555"/>
      <c r="M21" s="766"/>
      <c r="N21" s="554"/>
      <c r="O21" s="532"/>
      <c r="P21" s="555"/>
      <c r="Q21" s="554"/>
      <c r="R21" s="555"/>
      <c r="S21" s="761"/>
      <c r="T21" s="145"/>
      <c r="U21" s="145"/>
      <c r="V21" s="145"/>
      <c r="W21" s="145"/>
      <c r="AC21" s="118"/>
    </row>
    <row r="22" spans="1:29" s="421" customFormat="1">
      <c r="A22" s="770" t="s">
        <v>315</v>
      </c>
      <c r="B22" s="745" t="s">
        <v>93</v>
      </c>
      <c r="C22" s="526"/>
      <c r="D22" s="527"/>
      <c r="E22" s="528"/>
      <c r="F22" s="774"/>
      <c r="G22" s="781">
        <v>3</v>
      </c>
      <c r="H22" s="780">
        <f t="shared" ref="H22:H24" si="3">G22*30</f>
        <v>90</v>
      </c>
      <c r="I22" s="533"/>
      <c r="J22" s="529"/>
      <c r="K22" s="529"/>
      <c r="L22" s="534"/>
      <c r="M22" s="766"/>
      <c r="N22" s="439"/>
      <c r="O22" s="440"/>
      <c r="P22" s="438"/>
      <c r="Q22" s="439"/>
      <c r="R22" s="383"/>
      <c r="S22" s="441"/>
      <c r="T22" s="145"/>
      <c r="U22" s="145"/>
      <c r="V22" s="145"/>
      <c r="W22" s="145"/>
      <c r="AC22" s="118"/>
    </row>
    <row r="23" spans="1:29" s="421" customFormat="1">
      <c r="A23" s="432"/>
      <c r="B23" s="602" t="s">
        <v>541</v>
      </c>
      <c r="C23" s="526"/>
      <c r="D23" s="527"/>
      <c r="E23" s="528"/>
      <c r="F23" s="774"/>
      <c r="G23" s="781">
        <f>'Семестровка уск'!D14</f>
        <v>1.5</v>
      </c>
      <c r="H23" s="780">
        <f t="shared" si="3"/>
        <v>45</v>
      </c>
      <c r="I23" s="533"/>
      <c r="J23" s="529"/>
      <c r="K23" s="529"/>
      <c r="L23" s="534"/>
      <c r="M23" s="766"/>
      <c r="N23" s="439"/>
      <c r="O23" s="440"/>
      <c r="P23" s="438"/>
      <c r="Q23" s="439"/>
      <c r="R23" s="383"/>
      <c r="S23" s="441"/>
      <c r="T23" s="145"/>
      <c r="U23" s="145"/>
      <c r="V23" s="145"/>
      <c r="W23" s="145"/>
      <c r="AC23" s="118"/>
    </row>
    <row r="24" spans="1:29" s="421" customFormat="1" ht="16.5" thickBot="1">
      <c r="A24" s="1378"/>
      <c r="B24" s="1025" t="s">
        <v>267</v>
      </c>
      <c r="C24" s="1047"/>
      <c r="D24" s="1048" t="s">
        <v>188</v>
      </c>
      <c r="E24" s="1049"/>
      <c r="F24" s="1050"/>
      <c r="G24" s="590">
        <v>1.5</v>
      </c>
      <c r="H24" s="1051">
        <f t="shared" si="3"/>
        <v>45</v>
      </c>
      <c r="I24" s="830">
        <v>30</v>
      </c>
      <c r="J24" s="1052">
        <v>15</v>
      </c>
      <c r="K24" s="1052"/>
      <c r="L24" s="1053">
        <v>15</v>
      </c>
      <c r="M24" s="766">
        <f t="shared" si="2"/>
        <v>15</v>
      </c>
      <c r="N24" s="1054">
        <v>2</v>
      </c>
      <c r="O24" s="1055"/>
      <c r="P24" s="1056"/>
      <c r="Q24" s="1054"/>
      <c r="R24" s="826"/>
      <c r="S24" s="441"/>
      <c r="T24" s="145"/>
      <c r="U24" s="145"/>
      <c r="V24" s="145"/>
      <c r="W24" s="145"/>
      <c r="AC24" s="118"/>
    </row>
    <row r="25" spans="1:29" s="421" customFormat="1" ht="18.75" customHeight="1" thickBot="1">
      <c r="A25" s="1377" t="s">
        <v>274</v>
      </c>
      <c r="B25" s="1063" t="s">
        <v>78</v>
      </c>
      <c r="C25" s="823"/>
      <c r="D25" s="1040"/>
      <c r="E25" s="1040"/>
      <c r="F25" s="1041"/>
      <c r="G25" s="1042">
        <f>G26+G29</f>
        <v>12</v>
      </c>
      <c r="H25" s="1042">
        <f>H26+H29</f>
        <v>360</v>
      </c>
      <c r="I25" s="823"/>
      <c r="J25" s="1369"/>
      <c r="K25" s="1369"/>
      <c r="L25" s="1370"/>
      <c r="M25" s="766"/>
      <c r="N25" s="1043"/>
      <c r="O25" s="1064"/>
      <c r="P25" s="1044"/>
      <c r="Q25" s="1043"/>
      <c r="R25" s="1044"/>
      <c r="S25" s="515"/>
      <c r="T25" s="145"/>
      <c r="U25" s="145"/>
      <c r="V25" s="145"/>
      <c r="W25" s="145"/>
      <c r="AC25" s="118"/>
    </row>
    <row r="26" spans="1:29" s="421" customFormat="1" ht="22.5" customHeight="1">
      <c r="A26" s="203" t="s">
        <v>316</v>
      </c>
      <c r="B26" s="800" t="s">
        <v>357</v>
      </c>
      <c r="C26" s="786"/>
      <c r="D26" s="787"/>
      <c r="E26" s="787"/>
      <c r="F26" s="789"/>
      <c r="G26" s="776">
        <f>G27+G28</f>
        <v>6</v>
      </c>
      <c r="H26" s="777">
        <f>G26*30</f>
        <v>180</v>
      </c>
      <c r="I26" s="786"/>
      <c r="J26" s="822"/>
      <c r="K26" s="822"/>
      <c r="L26" s="569"/>
      <c r="M26" s="766"/>
      <c r="N26" s="216"/>
      <c r="O26" s="1065"/>
      <c r="P26" s="215"/>
      <c r="Q26" s="216"/>
      <c r="R26" s="215"/>
      <c r="S26" s="515"/>
      <c r="T26" s="145"/>
      <c r="U26" s="145"/>
      <c r="V26" s="145"/>
      <c r="W26" s="145"/>
      <c r="AC26" s="118"/>
    </row>
    <row r="27" spans="1:29" s="421" customFormat="1" ht="22.5" customHeight="1">
      <c r="A27" s="535"/>
      <c r="B27" s="602" t="s">
        <v>541</v>
      </c>
      <c r="C27" s="510"/>
      <c r="D27" s="466"/>
      <c r="E27" s="466"/>
      <c r="F27" s="772"/>
      <c r="G27" s="771">
        <v>4</v>
      </c>
      <c r="H27" s="767">
        <f t="shared" ref="H27:H28" si="4">G27*30</f>
        <v>120</v>
      </c>
      <c r="I27" s="510"/>
      <c r="J27" s="748"/>
      <c r="K27" s="748"/>
      <c r="L27" s="524"/>
      <c r="M27" s="766"/>
      <c r="N27" s="517"/>
      <c r="O27" s="442"/>
      <c r="P27" s="383"/>
      <c r="Q27" s="517"/>
      <c r="R27" s="383"/>
      <c r="S27" s="515"/>
      <c r="T27" s="145"/>
      <c r="U27" s="145"/>
      <c r="V27" s="145"/>
      <c r="W27" s="145"/>
      <c r="AC27" s="118"/>
    </row>
    <row r="28" spans="1:29" s="421" customFormat="1" ht="22.5" customHeight="1" thickBot="1">
      <c r="A28" s="1066"/>
      <c r="B28" s="1025" t="s">
        <v>267</v>
      </c>
      <c r="C28" s="830">
        <v>1</v>
      </c>
      <c r="D28" s="1067"/>
      <c r="E28" s="1067"/>
      <c r="F28" s="1068"/>
      <c r="G28" s="1069">
        <v>2</v>
      </c>
      <c r="H28" s="782">
        <f t="shared" si="4"/>
        <v>60</v>
      </c>
      <c r="I28" s="830">
        <v>30</v>
      </c>
      <c r="J28" s="1070">
        <v>15</v>
      </c>
      <c r="K28" s="1070"/>
      <c r="L28" s="1071">
        <v>15</v>
      </c>
      <c r="M28" s="766">
        <f t="shared" si="2"/>
        <v>30</v>
      </c>
      <c r="N28" s="918">
        <v>2</v>
      </c>
      <c r="O28" s="825"/>
      <c r="P28" s="826"/>
      <c r="Q28" s="918"/>
      <c r="R28" s="826"/>
      <c r="S28" s="51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</row>
    <row r="29" spans="1:29" s="421" customFormat="1" ht="21.75" customHeight="1">
      <c r="A29" s="432" t="s">
        <v>317</v>
      </c>
      <c r="B29" s="801" t="s">
        <v>33</v>
      </c>
      <c r="C29" s="526"/>
      <c r="D29" s="527"/>
      <c r="E29" s="528"/>
      <c r="F29" s="775"/>
      <c r="G29" s="790">
        <f>G30+G31</f>
        <v>6</v>
      </c>
      <c r="H29" s="790">
        <f>H30+H31</f>
        <v>180</v>
      </c>
      <c r="I29" s="786"/>
      <c r="J29" s="822"/>
      <c r="K29" s="822"/>
      <c r="L29" s="569"/>
      <c r="M29" s="766"/>
      <c r="N29" s="439"/>
      <c r="O29" s="440"/>
      <c r="P29" s="438"/>
      <c r="Q29" s="439"/>
      <c r="R29" s="438"/>
      <c r="S29" s="51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</row>
    <row r="30" spans="1:29" s="421" customFormat="1" ht="18" customHeight="1">
      <c r="A30" s="535"/>
      <c r="B30" s="602" t="s">
        <v>541</v>
      </c>
      <c r="C30" s="510"/>
      <c r="D30" s="466"/>
      <c r="E30" s="511"/>
      <c r="F30" s="772"/>
      <c r="G30" s="771">
        <v>3</v>
      </c>
      <c r="H30" s="767">
        <f t="shared" ref="H30:H38" si="5">G30*30</f>
        <v>90</v>
      </c>
      <c r="I30" s="510"/>
      <c r="J30" s="748"/>
      <c r="K30" s="748"/>
      <c r="L30" s="524"/>
      <c r="M30" s="766"/>
      <c r="N30" s="517"/>
      <c r="O30" s="516"/>
      <c r="P30" s="383"/>
      <c r="Q30" s="517"/>
      <c r="R30" s="383"/>
      <c r="S30" s="51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</row>
    <row r="31" spans="1:29" s="421" customFormat="1" ht="22.5" customHeight="1" thickBot="1">
      <c r="A31" s="535"/>
      <c r="B31" s="604" t="s">
        <v>267</v>
      </c>
      <c r="C31" s="510"/>
      <c r="D31" s="466" t="s">
        <v>562</v>
      </c>
      <c r="E31" s="511"/>
      <c r="F31" s="772"/>
      <c r="G31" s="771">
        <f>'Семестровка уск'!E48</f>
        <v>3</v>
      </c>
      <c r="H31" s="767">
        <f t="shared" si="5"/>
        <v>90</v>
      </c>
      <c r="I31" s="830">
        <v>36</v>
      </c>
      <c r="J31" s="831">
        <v>18</v>
      </c>
      <c r="K31" s="831"/>
      <c r="L31" s="1141">
        <v>18</v>
      </c>
      <c r="M31" s="766">
        <f t="shared" si="2"/>
        <v>54</v>
      </c>
      <c r="N31" s="517"/>
      <c r="O31" s="516">
        <f>'Семестровка уск'!L48</f>
        <v>4</v>
      </c>
      <c r="P31" s="383"/>
      <c r="Q31" s="517"/>
      <c r="R31" s="383"/>
      <c r="S31" s="51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</row>
    <row r="32" spans="1:29" s="421" customFormat="1" ht="21.75" customHeight="1">
      <c r="A32" s="535" t="s">
        <v>275</v>
      </c>
      <c r="B32" s="601" t="s">
        <v>61</v>
      </c>
      <c r="C32" s="510"/>
      <c r="D32" s="466"/>
      <c r="E32" s="511"/>
      <c r="F32" s="772"/>
      <c r="G32" s="771">
        <f>G33+G34</f>
        <v>6</v>
      </c>
      <c r="H32" s="767">
        <f t="shared" si="5"/>
        <v>180</v>
      </c>
      <c r="I32" s="823"/>
      <c r="J32" s="1369"/>
      <c r="K32" s="1369"/>
      <c r="L32" s="1370"/>
      <c r="M32" s="766"/>
      <c r="N32" s="517"/>
      <c r="O32" s="516"/>
      <c r="P32" s="383"/>
      <c r="Q32" s="517"/>
      <c r="R32" s="383"/>
      <c r="S32" s="51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</row>
    <row r="33" spans="1:31" s="421" customFormat="1" ht="21.75" customHeight="1">
      <c r="A33" s="535"/>
      <c r="B33" s="602" t="s">
        <v>541</v>
      </c>
      <c r="C33" s="510"/>
      <c r="D33" s="466"/>
      <c r="E33" s="511"/>
      <c r="F33" s="772"/>
      <c r="G33" s="771">
        <v>3</v>
      </c>
      <c r="H33" s="767">
        <f t="shared" si="5"/>
        <v>90</v>
      </c>
      <c r="I33" s="1367"/>
      <c r="J33" s="1368"/>
      <c r="K33" s="1368"/>
      <c r="L33" s="514"/>
      <c r="M33" s="766"/>
      <c r="N33" s="517"/>
      <c r="O33" s="516"/>
      <c r="P33" s="383"/>
      <c r="Q33" s="517"/>
      <c r="R33" s="383"/>
      <c r="S33" s="51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</row>
    <row r="34" spans="1:31" s="421" customFormat="1" ht="21.75" customHeight="1" thickBot="1">
      <c r="A34" s="551"/>
      <c r="B34" s="603" t="s">
        <v>267</v>
      </c>
      <c r="C34" s="1428">
        <v>1</v>
      </c>
      <c r="D34" s="1422"/>
      <c r="E34" s="1075"/>
      <c r="F34" s="1061"/>
      <c r="G34" s="778">
        <v>3</v>
      </c>
      <c r="H34" s="766">
        <f t="shared" si="5"/>
        <v>90</v>
      </c>
      <c r="I34" s="1367">
        <v>60</v>
      </c>
      <c r="J34" s="1368">
        <v>30</v>
      </c>
      <c r="K34" s="1368"/>
      <c r="L34" s="514">
        <v>30</v>
      </c>
      <c r="M34" s="766">
        <f t="shared" si="2"/>
        <v>30</v>
      </c>
      <c r="N34" s="513">
        <v>4</v>
      </c>
      <c r="O34" s="549"/>
      <c r="P34" s="545"/>
      <c r="Q34" s="513"/>
      <c r="R34" s="545"/>
      <c r="S34" s="51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</row>
    <row r="35" spans="1:31" s="421" customFormat="1" ht="31.5" customHeight="1">
      <c r="A35" s="203" t="s">
        <v>276</v>
      </c>
      <c r="B35" s="800" t="s">
        <v>509</v>
      </c>
      <c r="C35" s="786"/>
      <c r="D35" s="787"/>
      <c r="E35" s="788"/>
      <c r="F35" s="789"/>
      <c r="G35" s="776">
        <f>G36+G37</f>
        <v>7</v>
      </c>
      <c r="H35" s="777">
        <f t="shared" si="5"/>
        <v>210</v>
      </c>
      <c r="I35" s="786"/>
      <c r="J35" s="822"/>
      <c r="K35" s="822"/>
      <c r="L35" s="569"/>
      <c r="M35" s="766"/>
      <c r="N35" s="216"/>
      <c r="O35" s="1065"/>
      <c r="P35" s="215"/>
      <c r="Q35" s="216"/>
      <c r="R35" s="215"/>
      <c r="S35" s="51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</row>
    <row r="36" spans="1:31" s="421" customFormat="1" ht="22.5" customHeight="1">
      <c r="A36" s="535"/>
      <c r="B36" s="602" t="s">
        <v>541</v>
      </c>
      <c r="C36" s="510"/>
      <c r="D36" s="466"/>
      <c r="E36" s="511"/>
      <c r="F36" s="772"/>
      <c r="G36" s="771">
        <v>5</v>
      </c>
      <c r="H36" s="767">
        <f t="shared" si="5"/>
        <v>150</v>
      </c>
      <c r="I36" s="510"/>
      <c r="J36" s="748"/>
      <c r="K36" s="748"/>
      <c r="L36" s="524"/>
      <c r="M36" s="766"/>
      <c r="N36" s="517"/>
      <c r="O36" s="442"/>
      <c r="P36" s="383"/>
      <c r="Q36" s="517"/>
      <c r="R36" s="383"/>
      <c r="S36" s="51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</row>
    <row r="37" spans="1:31" s="421" customFormat="1" ht="18.75" customHeight="1" thickBot="1">
      <c r="A37" s="1066"/>
      <c r="B37" s="1025" t="s">
        <v>267</v>
      </c>
      <c r="C37" s="830">
        <v>1</v>
      </c>
      <c r="D37" s="1067"/>
      <c r="E37" s="1078"/>
      <c r="F37" s="1068"/>
      <c r="G37" s="1069">
        <v>2</v>
      </c>
      <c r="H37" s="782">
        <f t="shared" si="5"/>
        <v>60</v>
      </c>
      <c r="I37" s="830">
        <v>30</v>
      </c>
      <c r="J37" s="1380">
        <v>15</v>
      </c>
      <c r="K37" s="1380">
        <f>'Семестровка уск'!I26</f>
        <v>0</v>
      </c>
      <c r="L37" s="1381">
        <v>15</v>
      </c>
      <c r="M37" s="766">
        <f t="shared" si="2"/>
        <v>30</v>
      </c>
      <c r="N37" s="1382">
        <v>2</v>
      </c>
      <c r="O37" s="825"/>
      <c r="P37" s="826"/>
      <c r="Q37" s="918"/>
      <c r="R37" s="826"/>
      <c r="S37" s="515"/>
      <c r="T37" s="516"/>
      <c r="U37" s="145"/>
      <c r="V37" s="515"/>
      <c r="W37" s="145"/>
      <c r="AC37" s="118"/>
    </row>
    <row r="38" spans="1:31" ht="21.75" customHeight="1" thickBot="1">
      <c r="A38" s="798" t="s">
        <v>277</v>
      </c>
      <c r="B38" s="1083" t="s">
        <v>543</v>
      </c>
      <c r="C38" s="1084"/>
      <c r="D38" s="1085"/>
      <c r="E38" s="1086"/>
      <c r="F38" s="1087"/>
      <c r="G38" s="948">
        <f>'Семестровка уск'!D29</f>
        <v>5</v>
      </c>
      <c r="H38" s="198">
        <f t="shared" si="5"/>
        <v>150</v>
      </c>
      <c r="I38" s="1084"/>
      <c r="J38" s="1085"/>
      <c r="K38" s="1085"/>
      <c r="L38" s="1088"/>
      <c r="M38" s="766"/>
      <c r="N38" s="1089"/>
      <c r="O38" s="1090"/>
      <c r="P38" s="1091"/>
      <c r="Q38" s="1089"/>
      <c r="R38" s="1092"/>
      <c r="S38" s="493"/>
      <c r="T38" s="145"/>
      <c r="U38" s="145"/>
      <c r="V38" s="145"/>
      <c r="W38" s="145"/>
      <c r="AC38" s="118">
        <f t="shared" si="1"/>
        <v>0</v>
      </c>
    </row>
    <row r="39" spans="1:31" s="421" customFormat="1" ht="36" customHeight="1" thickBot="1">
      <c r="A39" s="798" t="s">
        <v>278</v>
      </c>
      <c r="B39" s="1103" t="s">
        <v>544</v>
      </c>
      <c r="C39" s="1084"/>
      <c r="D39" s="1094"/>
      <c r="E39" s="1095"/>
      <c r="F39" s="1104"/>
      <c r="G39" s="948">
        <f>'Семестровка уск'!D47</f>
        <v>3.5</v>
      </c>
      <c r="H39" s="198">
        <f t="shared" ref="H39" si="6">G39*30</f>
        <v>105</v>
      </c>
      <c r="I39" s="1084"/>
      <c r="J39" s="1085"/>
      <c r="K39" s="1085"/>
      <c r="L39" s="1088"/>
      <c r="M39" s="766"/>
      <c r="N39" s="1097"/>
      <c r="O39" s="1100"/>
      <c r="P39" s="1101"/>
      <c r="Q39" s="1097"/>
      <c r="R39" s="1101"/>
      <c r="S39" s="515"/>
      <c r="T39" s="516"/>
      <c r="U39" s="145"/>
      <c r="V39" s="515"/>
      <c r="W39" s="145"/>
      <c r="AC39" s="118">
        <f t="shared" si="1"/>
        <v>0</v>
      </c>
    </row>
    <row r="40" spans="1:31" s="145" customFormat="1" ht="24" customHeight="1">
      <c r="A40" s="432" t="s">
        <v>279</v>
      </c>
      <c r="B40" s="801" t="s">
        <v>30</v>
      </c>
      <c r="C40" s="526"/>
      <c r="D40" s="527"/>
      <c r="E40" s="528"/>
      <c r="F40" s="775"/>
      <c r="G40" s="790">
        <f>G41+G42</f>
        <v>4</v>
      </c>
      <c r="H40" s="1107">
        <f>G40*30</f>
        <v>120</v>
      </c>
      <c r="I40" s="526"/>
      <c r="J40" s="447"/>
      <c r="K40" s="447"/>
      <c r="L40" s="542"/>
      <c r="M40" s="766"/>
      <c r="N40" s="969"/>
      <c r="O40" s="1077"/>
      <c r="P40" s="970"/>
      <c r="Q40" s="969"/>
      <c r="R40" s="970"/>
      <c r="S40" s="493"/>
      <c r="AC40" s="118">
        <f t="shared" si="1"/>
        <v>0</v>
      </c>
    </row>
    <row r="41" spans="1:31" s="145" customFormat="1" ht="24" customHeight="1">
      <c r="A41" s="535"/>
      <c r="B41" s="602" t="s">
        <v>541</v>
      </c>
      <c r="C41" s="510"/>
      <c r="D41" s="466"/>
      <c r="E41" s="466"/>
      <c r="F41" s="772"/>
      <c r="G41" s="771">
        <v>2.5</v>
      </c>
      <c r="H41" s="1082">
        <f t="shared" ref="H41:H43" si="7">G41*30</f>
        <v>75</v>
      </c>
      <c r="I41" s="510"/>
      <c r="J41" s="748"/>
      <c r="K41" s="748"/>
      <c r="L41" s="524"/>
      <c r="M41" s="766"/>
      <c r="N41" s="537"/>
      <c r="O41" s="525"/>
      <c r="P41" s="495"/>
      <c r="Q41" s="537"/>
      <c r="R41" s="495"/>
      <c r="S41" s="493"/>
      <c r="AC41" s="118"/>
    </row>
    <row r="42" spans="1:31" s="145" customFormat="1" ht="24" customHeight="1" thickBot="1">
      <c r="A42" s="551"/>
      <c r="B42" s="603" t="s">
        <v>267</v>
      </c>
      <c r="C42" s="1367"/>
      <c r="D42" s="1060" t="s">
        <v>188</v>
      </c>
      <c r="E42" s="1060"/>
      <c r="F42" s="1061"/>
      <c r="G42" s="778">
        <v>1.5</v>
      </c>
      <c r="H42" s="1111">
        <f t="shared" si="7"/>
        <v>45</v>
      </c>
      <c r="I42" s="1367">
        <v>22</v>
      </c>
      <c r="J42" s="1368">
        <v>15</v>
      </c>
      <c r="K42" s="1368">
        <f>'Семестровка уск'!I20</f>
        <v>0</v>
      </c>
      <c r="L42" s="514">
        <v>7</v>
      </c>
      <c r="M42" s="766">
        <f t="shared" si="2"/>
        <v>23</v>
      </c>
      <c r="N42" s="1093">
        <v>1.5</v>
      </c>
      <c r="O42" s="976"/>
      <c r="P42" s="522"/>
      <c r="Q42" s="521"/>
      <c r="R42" s="522"/>
      <c r="S42" s="493"/>
      <c r="AC42" s="118"/>
    </row>
    <row r="43" spans="1:31" s="145" customFormat="1" ht="28.5" customHeight="1">
      <c r="A43" s="1372" t="s">
        <v>298</v>
      </c>
      <c r="B43" s="800" t="s">
        <v>510</v>
      </c>
      <c r="C43" s="786"/>
      <c r="D43" s="787"/>
      <c r="E43" s="787"/>
      <c r="F43" s="789"/>
      <c r="G43" s="1113">
        <v>5</v>
      </c>
      <c r="H43" s="1114">
        <f t="shared" si="7"/>
        <v>150</v>
      </c>
      <c r="I43" s="1124"/>
      <c r="J43" s="822"/>
      <c r="K43" s="822"/>
      <c r="L43" s="881"/>
      <c r="M43" s="766"/>
      <c r="N43" s="1115"/>
      <c r="O43" s="983"/>
      <c r="P43" s="986"/>
      <c r="Q43" s="985"/>
      <c r="R43" s="986"/>
      <c r="S43" s="518"/>
      <c r="AC43" s="118"/>
    </row>
    <row r="44" spans="1:31" s="145" customFormat="1" ht="24" customHeight="1">
      <c r="A44" s="841"/>
      <c r="B44" s="602" t="s">
        <v>541</v>
      </c>
      <c r="C44" s="526"/>
      <c r="D44" s="527"/>
      <c r="E44" s="527"/>
      <c r="F44" s="775"/>
      <c r="G44" s="784">
        <v>3</v>
      </c>
      <c r="H44" s="1112">
        <f>G44*30</f>
        <v>90</v>
      </c>
      <c r="I44" s="1367"/>
      <c r="J44" s="447"/>
      <c r="K44" s="447"/>
      <c r="L44" s="448"/>
      <c r="M44" s="766"/>
      <c r="N44" s="1109"/>
      <c r="O44" s="968"/>
      <c r="P44" s="970"/>
      <c r="Q44" s="969"/>
      <c r="R44" s="970"/>
      <c r="S44" s="518"/>
      <c r="AC44" s="118"/>
    </row>
    <row r="45" spans="1:31" s="145" customFormat="1" ht="24" customHeight="1" thickBot="1">
      <c r="A45" s="1116"/>
      <c r="B45" s="1025" t="s">
        <v>267</v>
      </c>
      <c r="C45" s="1047" t="s">
        <v>63</v>
      </c>
      <c r="D45" s="1048"/>
      <c r="E45" s="1048"/>
      <c r="F45" s="1072"/>
      <c r="G45" s="1117">
        <v>2</v>
      </c>
      <c r="H45" s="1119">
        <f>G45*30</f>
        <v>60</v>
      </c>
      <c r="I45" s="830">
        <f t="shared" ref="I45" si="8">J45+K45+L45</f>
        <v>36</v>
      </c>
      <c r="J45" s="1118">
        <v>18</v>
      </c>
      <c r="K45" s="1118">
        <f>'Семестровка уск'!I85</f>
        <v>0</v>
      </c>
      <c r="L45" s="1118">
        <v>18</v>
      </c>
      <c r="M45" s="766">
        <f t="shared" si="2"/>
        <v>24</v>
      </c>
      <c r="N45" s="1120"/>
      <c r="O45" s="1121"/>
      <c r="P45" s="1122">
        <v>4</v>
      </c>
      <c r="Q45" s="1123"/>
      <c r="R45" s="1122"/>
      <c r="S45" s="518"/>
      <c r="AC45" s="118"/>
    </row>
    <row r="46" spans="1:31" s="145" customFormat="1" ht="24" customHeight="1">
      <c r="A46" s="1373" t="s">
        <v>483</v>
      </c>
      <c r="B46" s="1383" t="str">
        <f>'Семестровка уск'!C49</f>
        <v>Історія економічної думки</v>
      </c>
      <c r="C46" s="526"/>
      <c r="D46" s="447"/>
      <c r="E46" s="447"/>
      <c r="F46" s="542"/>
      <c r="G46" s="541">
        <f>G47+G48</f>
        <v>3</v>
      </c>
      <c r="H46" s="768">
        <f>G46*30</f>
        <v>90</v>
      </c>
      <c r="I46" s="786"/>
      <c r="J46" s="822"/>
      <c r="K46" s="822"/>
      <c r="L46" s="569"/>
      <c r="M46" s="766"/>
      <c r="N46" s="526"/>
      <c r="O46" s="447"/>
      <c r="P46" s="542"/>
      <c r="Q46" s="526"/>
      <c r="R46" s="542"/>
      <c r="S46" s="518"/>
      <c r="AC46" s="118"/>
    </row>
    <row r="47" spans="1:31" s="145" customFormat="1" ht="15.75" customHeight="1">
      <c r="A47" s="841"/>
      <c r="B47" s="602" t="s">
        <v>541</v>
      </c>
      <c r="C47" s="510"/>
      <c r="D47" s="748"/>
      <c r="E47" s="748"/>
      <c r="F47" s="524"/>
      <c r="G47" s="512">
        <v>1</v>
      </c>
      <c r="H47" s="768">
        <f>G47*30</f>
        <v>30</v>
      </c>
      <c r="I47" s="510"/>
      <c r="J47" s="748"/>
      <c r="K47" s="748"/>
      <c r="L47" s="524"/>
      <c r="M47" s="766"/>
      <c r="N47" s="510"/>
      <c r="O47" s="748"/>
      <c r="P47" s="524"/>
      <c r="Q47" s="510"/>
      <c r="R47" s="524"/>
      <c r="S47" s="518"/>
      <c r="AC47" s="118"/>
    </row>
    <row r="48" spans="1:31" s="419" customFormat="1" ht="21.75" customHeight="1" thickBot="1">
      <c r="A48" s="1058" t="s">
        <v>131</v>
      </c>
      <c r="B48" s="604" t="s">
        <v>267</v>
      </c>
      <c r="C48" s="510">
        <v>2</v>
      </c>
      <c r="D48" s="748"/>
      <c r="E48" s="748"/>
      <c r="F48" s="524"/>
      <c r="G48" s="512">
        <v>2</v>
      </c>
      <c r="H48" s="768">
        <f>G48*30</f>
        <v>60</v>
      </c>
      <c r="I48" s="830">
        <v>36</v>
      </c>
      <c r="J48" s="831">
        <v>18</v>
      </c>
      <c r="K48" s="831">
        <f>'Семестровка уск'!I49</f>
        <v>0</v>
      </c>
      <c r="L48" s="1141">
        <f>'Семестровка уск'!J49</f>
        <v>18</v>
      </c>
      <c r="M48" s="766">
        <f t="shared" si="2"/>
        <v>24</v>
      </c>
      <c r="N48" s="517"/>
      <c r="O48" s="1384">
        <f>'Семестровка уск'!L49</f>
        <v>2</v>
      </c>
      <c r="P48" s="1184">
        <f>'Семестровка уск'!L49</f>
        <v>2</v>
      </c>
      <c r="Q48" s="510"/>
      <c r="R48" s="524"/>
      <c r="S48" s="947"/>
      <c r="T48" s="145"/>
      <c r="U48" s="145"/>
      <c r="V48" s="145"/>
      <c r="W48" s="145"/>
      <c r="AC48" s="118"/>
      <c r="AE48" s="465"/>
    </row>
    <row r="49" spans="1:31" s="145" customFormat="1" ht="16.5" customHeight="1" thickBot="1">
      <c r="A49" s="1744" t="s">
        <v>458</v>
      </c>
      <c r="B49" s="1745"/>
      <c r="C49" s="1745"/>
      <c r="D49" s="1745"/>
      <c r="E49" s="1745"/>
      <c r="F49" s="1746"/>
      <c r="G49" s="948">
        <f>G12+G16+G18+G21+G23+G27+G30+G33+G36+G38+G39+G41+G44+G47</f>
        <v>55.5</v>
      </c>
      <c r="H49" s="198">
        <f>H12+H16+H18+H21+H23+H27+H30+H33+H36+H38+H39+H41+H44+H47</f>
        <v>1665</v>
      </c>
      <c r="I49" s="198"/>
      <c r="J49" s="198"/>
      <c r="K49" s="198"/>
      <c r="L49" s="198"/>
      <c r="M49" s="198"/>
      <c r="N49" s="949"/>
      <c r="O49" s="949"/>
      <c r="P49" s="950"/>
      <c r="Q49" s="949"/>
      <c r="R49" s="951"/>
      <c r="S49" s="949"/>
      <c r="AC49" s="476"/>
    </row>
    <row r="50" spans="1:31" s="145" customFormat="1" ht="16.5" customHeight="1" thickBot="1">
      <c r="A50" s="1744" t="s">
        <v>280</v>
      </c>
      <c r="B50" s="1745"/>
      <c r="C50" s="1745"/>
      <c r="D50" s="1745"/>
      <c r="E50" s="1745"/>
      <c r="F50" s="1746"/>
      <c r="G50" s="948">
        <f>G13+G14+G15+G19+G24+G28+G31+G34+G37+G42+G45+G48</f>
        <v>24</v>
      </c>
      <c r="H50" s="948">
        <f>H13+H14+H15+H19+H24+H28+H31+H34+H37+H42+H45+H48</f>
        <v>720</v>
      </c>
      <c r="I50" s="948">
        <f>I13+I14+I15+I19+I24+I28+I31+I34+I37+I42+I45+I48</f>
        <v>371</v>
      </c>
      <c r="J50" s="948">
        <f>J13+J14+J19+J24+J28+J31+J34+J37+J42+J45+J48</f>
        <v>175</v>
      </c>
      <c r="K50" s="948">
        <f>K13+K14+K19+K24+K28+K31+K34+K37+K42+K45+K48</f>
        <v>7</v>
      </c>
      <c r="L50" s="948">
        <f>L13+L14+L15+L19+L24+L28+L31+L34+L37+L42+L45+L48</f>
        <v>189</v>
      </c>
      <c r="M50" s="948">
        <f>M13+M14+M15+M19+M24+M28+M31+M34+M37+M42+M45+M48</f>
        <v>349</v>
      </c>
      <c r="N50" s="952">
        <f>SUM(N11:N49)+2</f>
        <v>15.5</v>
      </c>
      <c r="O50" s="1062">
        <f>SUM(O11:O49)+2</f>
        <v>8</v>
      </c>
      <c r="P50" s="1062">
        <f>SUM(P11:P49)+2</f>
        <v>8</v>
      </c>
      <c r="Q50" s="952">
        <f>SUM(Q11:Q49)</f>
        <v>1.5</v>
      </c>
      <c r="R50" s="952">
        <f>SUM(R11:R49)</f>
        <v>3</v>
      </c>
      <c r="S50" s="952"/>
    </row>
    <row r="51" spans="1:31" s="118" customFormat="1" ht="16.5" customHeight="1" thickBot="1">
      <c r="A51" s="1495" t="s">
        <v>281</v>
      </c>
      <c r="B51" s="1747"/>
      <c r="C51" s="1747"/>
      <c r="D51" s="1747"/>
      <c r="E51" s="1747"/>
      <c r="F51" s="1496"/>
      <c r="G51" s="200">
        <f>G49+G50</f>
        <v>79.5</v>
      </c>
      <c r="H51" s="200">
        <f t="shared" ref="H51:M51" si="9">H49+H50</f>
        <v>2385</v>
      </c>
      <c r="I51" s="200">
        <f t="shared" si="9"/>
        <v>371</v>
      </c>
      <c r="J51" s="200">
        <f t="shared" si="9"/>
        <v>175</v>
      </c>
      <c r="K51" s="200">
        <f t="shared" si="9"/>
        <v>7</v>
      </c>
      <c r="L51" s="200">
        <f t="shared" si="9"/>
        <v>189</v>
      </c>
      <c r="M51" s="200">
        <f t="shared" si="9"/>
        <v>349</v>
      </c>
      <c r="N51" s="201"/>
      <c r="O51" s="201"/>
      <c r="P51" s="201"/>
      <c r="Q51" s="201"/>
      <c r="R51" s="201"/>
      <c r="S51" s="201"/>
      <c r="T51" s="145"/>
      <c r="U51" s="145"/>
      <c r="V51" s="145"/>
      <c r="W51" s="145"/>
      <c r="X51" s="202">
        <f>SUM(X22:X42)</f>
        <v>0</v>
      </c>
      <c r="Y51" s="201">
        <f>SUM(Y22:Y42)</f>
        <v>0</v>
      </c>
      <c r="Z51" s="201">
        <f>SUM(Z22:Z42)</f>
        <v>0</v>
      </c>
      <c r="AA51" s="201">
        <f>SUM(AA22:AA42)</f>
        <v>0</v>
      </c>
      <c r="AB51" s="201">
        <f>SUM(AB22:AB42)</f>
        <v>0</v>
      </c>
      <c r="AE51" s="145"/>
    </row>
    <row r="52" spans="1:31" ht="16.5" customHeight="1" thickBot="1">
      <c r="A52" s="1698" t="s">
        <v>186</v>
      </c>
      <c r="B52" s="1699"/>
      <c r="C52" s="1699"/>
      <c r="D52" s="1699"/>
      <c r="E52" s="1699"/>
      <c r="F52" s="1699"/>
      <c r="G52" s="1699"/>
      <c r="H52" s="1699"/>
      <c r="I52" s="1699"/>
      <c r="J52" s="1699"/>
      <c r="K52" s="1699"/>
      <c r="L52" s="1699"/>
      <c r="M52" s="1699"/>
      <c r="N52" s="1699"/>
      <c r="O52" s="1699"/>
      <c r="P52" s="1699"/>
      <c r="Q52" s="1699"/>
      <c r="R52" s="1699"/>
      <c r="S52" s="1699"/>
      <c r="T52" s="1699"/>
      <c r="U52" s="1699"/>
      <c r="V52" s="1699"/>
      <c r="W52" s="1700"/>
    </row>
    <row r="53" spans="1:31" ht="22.5" customHeight="1">
      <c r="A53" s="1376" t="s">
        <v>187</v>
      </c>
      <c r="B53" s="800" t="s">
        <v>43</v>
      </c>
      <c r="C53" s="216"/>
      <c r="D53" s="1065"/>
      <c r="E53" s="1125"/>
      <c r="F53" s="1126"/>
      <c r="G53" s="1113">
        <f>G54+G55+G56</f>
        <v>7</v>
      </c>
      <c r="H53" s="777">
        <f>G53*30</f>
        <v>210</v>
      </c>
      <c r="I53" s="216"/>
      <c r="J53" s="1065"/>
      <c r="K53" s="1065"/>
      <c r="L53" s="215"/>
      <c r="M53" s="992"/>
      <c r="N53" s="985"/>
      <c r="O53" s="1127"/>
      <c r="P53" s="1128"/>
      <c r="Q53" s="985"/>
      <c r="R53" s="986"/>
      <c r="S53" s="786"/>
      <c r="T53" s="822"/>
      <c r="U53" s="569"/>
      <c r="V53" s="820"/>
      <c r="W53" s="524"/>
      <c r="AC53" s="118"/>
    </row>
    <row r="54" spans="1:31" ht="16.5" customHeight="1">
      <c r="A54" s="1133"/>
      <c r="B54" s="602" t="s">
        <v>541</v>
      </c>
      <c r="C54" s="517"/>
      <c r="D54" s="442"/>
      <c r="E54" s="546"/>
      <c r="F54" s="369"/>
      <c r="G54" s="916">
        <v>4</v>
      </c>
      <c r="H54" s="924">
        <f>G54*30</f>
        <v>120</v>
      </c>
      <c r="I54" s="517"/>
      <c r="J54" s="442"/>
      <c r="K54" s="442"/>
      <c r="L54" s="383"/>
      <c r="M54" s="924"/>
      <c r="N54" s="537"/>
      <c r="O54" s="494"/>
      <c r="P54" s="539"/>
      <c r="Q54" s="537"/>
      <c r="R54" s="495"/>
      <c r="S54" s="510"/>
      <c r="T54" s="748"/>
      <c r="U54" s="524"/>
      <c r="V54" s="820"/>
      <c r="W54" s="524"/>
      <c r="AC54" s="118"/>
    </row>
    <row r="55" spans="1:31" ht="16.5" customHeight="1">
      <c r="A55" s="1133"/>
      <c r="B55" s="604" t="s">
        <v>267</v>
      </c>
      <c r="C55" s="517" t="s">
        <v>62</v>
      </c>
      <c r="D55" s="442"/>
      <c r="E55" s="546"/>
      <c r="F55" s="369"/>
      <c r="G55" s="917">
        <v>2</v>
      </c>
      <c r="H55" s="767">
        <f>G55*30</f>
        <v>60</v>
      </c>
      <c r="I55" s="510">
        <v>36</v>
      </c>
      <c r="J55" s="748">
        <v>18</v>
      </c>
      <c r="K55" s="748">
        <f>'Семестровка уск'!I32</f>
        <v>0</v>
      </c>
      <c r="L55" s="524">
        <v>18</v>
      </c>
      <c r="M55" s="767">
        <f>H55-I55</f>
        <v>24</v>
      </c>
      <c r="N55" s="510"/>
      <c r="O55" s="494">
        <v>4</v>
      </c>
      <c r="P55" s="539"/>
      <c r="Q55" s="537"/>
      <c r="R55" s="495"/>
      <c r="S55" s="510"/>
      <c r="T55" s="748"/>
      <c r="U55" s="524"/>
      <c r="V55" s="820"/>
      <c r="W55" s="524"/>
      <c r="AC55" s="118"/>
    </row>
    <row r="56" spans="1:31" ht="16.5" customHeight="1" thickBot="1">
      <c r="A56" s="1134"/>
      <c r="B56" s="1130" t="str">
        <f>'Семестровка уск'!C33</f>
        <v>Курсова робота "Економіка підприємства"</v>
      </c>
      <c r="C56" s="918"/>
      <c r="D56" s="825"/>
      <c r="E56" s="825"/>
      <c r="F56" s="1131" t="s">
        <v>563</v>
      </c>
      <c r="G56" s="1142">
        <f>'Семестровка уск'!E33</f>
        <v>1</v>
      </c>
      <c r="H56" s="782">
        <f>G56*30</f>
        <v>30</v>
      </c>
      <c r="I56" s="918"/>
      <c r="J56" s="825"/>
      <c r="K56" s="825"/>
      <c r="L56" s="826"/>
      <c r="M56" s="926">
        <f>H56-I56</f>
        <v>30</v>
      </c>
      <c r="N56" s="958"/>
      <c r="O56" s="940"/>
      <c r="P56" s="1132"/>
      <c r="Q56" s="958"/>
      <c r="R56" s="959"/>
      <c r="S56" s="510"/>
      <c r="T56" s="748"/>
      <c r="U56" s="524"/>
      <c r="V56" s="820"/>
      <c r="W56" s="524"/>
      <c r="AC56" s="118"/>
    </row>
    <row r="57" spans="1:31" ht="41.25" hidden="1" customHeight="1">
      <c r="A57" s="1374"/>
      <c r="B57" s="843"/>
      <c r="C57" s="543"/>
      <c r="D57" s="544"/>
      <c r="E57" s="544"/>
      <c r="F57" s="545"/>
      <c r="G57" s="916"/>
      <c r="H57" s="924"/>
      <c r="I57" s="515"/>
      <c r="J57" s="442"/>
      <c r="K57" s="442"/>
      <c r="L57" s="546"/>
      <c r="M57" s="924"/>
      <c r="N57" s="517"/>
      <c r="O57" s="442"/>
      <c r="P57" s="383"/>
      <c r="Q57" s="517"/>
      <c r="R57" s="383"/>
      <c r="S57" s="526"/>
      <c r="T57" s="445"/>
      <c r="U57" s="542"/>
      <c r="V57" s="446"/>
      <c r="W57" s="542"/>
      <c r="AC57" s="118"/>
    </row>
    <row r="58" spans="1:31" ht="32.25" customHeight="1" thickBot="1">
      <c r="A58" s="841" t="s">
        <v>189</v>
      </c>
      <c r="B58" s="1148" t="s">
        <v>545</v>
      </c>
      <c r="C58" s="1367"/>
      <c r="D58" s="1368"/>
      <c r="E58" s="1379"/>
      <c r="F58" s="1149"/>
      <c r="G58" s="917">
        <f>'Семестровка уск'!D24</f>
        <v>4</v>
      </c>
      <c r="H58" s="766">
        <f t="shared" ref="H58:H69" si="10">G58*30</f>
        <v>120</v>
      </c>
      <c r="I58" s="1059"/>
      <c r="J58" s="1368"/>
      <c r="K58" s="1368"/>
      <c r="L58" s="1379"/>
      <c r="M58" s="766"/>
      <c r="N58" s="521"/>
      <c r="O58" s="519"/>
      <c r="P58" s="520"/>
      <c r="Q58" s="521"/>
      <c r="R58" s="522"/>
      <c r="S58" s="537"/>
      <c r="T58" s="494"/>
      <c r="U58" s="495"/>
      <c r="V58" s="493"/>
      <c r="W58" s="495"/>
      <c r="AC58" s="118"/>
    </row>
    <row r="59" spans="1:31">
      <c r="A59" s="1372" t="s">
        <v>192</v>
      </c>
      <c r="B59" s="800" t="s">
        <v>53</v>
      </c>
      <c r="C59" s="216"/>
      <c r="D59" s="1065"/>
      <c r="E59" s="1125"/>
      <c r="F59" s="1126"/>
      <c r="G59" s="1113">
        <f>G60+G61</f>
        <v>5</v>
      </c>
      <c r="H59" s="777">
        <f t="shared" si="10"/>
        <v>150</v>
      </c>
      <c r="I59" s="218"/>
      <c r="J59" s="1065"/>
      <c r="K59" s="1065"/>
      <c r="L59" s="1125"/>
      <c r="M59" s="992"/>
      <c r="N59" s="985"/>
      <c r="O59" s="1127"/>
      <c r="P59" s="1128"/>
      <c r="Q59" s="985"/>
      <c r="R59" s="986"/>
      <c r="S59" s="537"/>
      <c r="T59" s="494"/>
      <c r="U59" s="495"/>
      <c r="V59" s="493"/>
      <c r="W59" s="495"/>
      <c r="AC59" s="118"/>
    </row>
    <row r="60" spans="1:31">
      <c r="A60" s="839"/>
      <c r="B60" s="602" t="s">
        <v>541</v>
      </c>
      <c r="C60" s="517"/>
      <c r="D60" s="442"/>
      <c r="E60" s="546"/>
      <c r="F60" s="369"/>
      <c r="G60" s="388">
        <f>'Семестровка уск'!D59</f>
        <v>2</v>
      </c>
      <c r="H60" s="924">
        <f t="shared" si="10"/>
        <v>60</v>
      </c>
      <c r="I60" s="515"/>
      <c r="J60" s="442"/>
      <c r="K60" s="442"/>
      <c r="L60" s="546"/>
      <c r="M60" s="924"/>
      <c r="N60" s="537"/>
      <c r="O60" s="494"/>
      <c r="P60" s="539"/>
      <c r="Q60" s="537"/>
      <c r="R60" s="495"/>
      <c r="S60" s="537"/>
      <c r="T60" s="494"/>
      <c r="U60" s="495"/>
      <c r="V60" s="493"/>
      <c r="W60" s="495"/>
      <c r="AC60" s="118"/>
    </row>
    <row r="61" spans="1:31" ht="16.5" thickBot="1">
      <c r="A61" s="1129"/>
      <c r="B61" s="1025" t="s">
        <v>267</v>
      </c>
      <c r="C61" s="918"/>
      <c r="D61" s="825" t="s">
        <v>405</v>
      </c>
      <c r="E61" s="927"/>
      <c r="F61" s="1131"/>
      <c r="G61" s="1142">
        <f>'Семестровка уск'!E59</f>
        <v>3</v>
      </c>
      <c r="H61" s="782">
        <f t="shared" si="10"/>
        <v>90</v>
      </c>
      <c r="I61" s="1143">
        <v>45</v>
      </c>
      <c r="J61" s="831">
        <v>27</v>
      </c>
      <c r="K61" s="831"/>
      <c r="L61" s="1140">
        <v>18</v>
      </c>
      <c r="M61" s="782">
        <f>H61-I61</f>
        <v>45</v>
      </c>
      <c r="N61" s="830"/>
      <c r="O61" s="1228"/>
      <c r="P61" s="1071">
        <v>5</v>
      </c>
      <c r="Q61" s="958"/>
      <c r="R61" s="959"/>
      <c r="S61" s="537"/>
      <c r="AC61" s="118"/>
    </row>
    <row r="62" spans="1:31" ht="33" customHeight="1">
      <c r="A62" s="1374" t="s">
        <v>193</v>
      </c>
      <c r="B62" s="1383" t="s">
        <v>512</v>
      </c>
      <c r="C62" s="1150"/>
      <c r="D62" s="1064"/>
      <c r="E62" s="1064"/>
      <c r="F62" s="438"/>
      <c r="G62" s="784">
        <f>G63+G64</f>
        <v>4</v>
      </c>
      <c r="H62" s="768">
        <f t="shared" si="10"/>
        <v>120</v>
      </c>
      <c r="I62" s="441"/>
      <c r="J62" s="531"/>
      <c r="K62" s="531"/>
      <c r="L62" s="915"/>
      <c r="M62" s="993"/>
      <c r="N62" s="439"/>
      <c r="O62" s="1172"/>
      <c r="P62" s="1173"/>
      <c r="Q62" s="439"/>
      <c r="R62" s="438"/>
      <c r="S62" s="526"/>
      <c r="AC62" s="118"/>
    </row>
    <row r="63" spans="1:31" ht="16.5" customHeight="1">
      <c r="A63" s="1374"/>
      <c r="B63" s="602" t="s">
        <v>541</v>
      </c>
      <c r="C63" s="543"/>
      <c r="D63" s="544"/>
      <c r="E63" s="544"/>
      <c r="F63" s="383"/>
      <c r="G63" s="388">
        <v>0</v>
      </c>
      <c r="H63" s="767"/>
      <c r="I63" s="515"/>
      <c r="J63" s="442"/>
      <c r="K63" s="442"/>
      <c r="L63" s="546"/>
      <c r="M63" s="924"/>
      <c r="N63" s="517"/>
      <c r="O63" s="1174"/>
      <c r="P63" s="379"/>
      <c r="Q63" s="517"/>
      <c r="R63" s="383"/>
      <c r="S63" s="526"/>
      <c r="AC63" s="118"/>
    </row>
    <row r="64" spans="1:31" ht="16.5" customHeight="1" thickBot="1">
      <c r="A64" s="794"/>
      <c r="B64" s="603" t="s">
        <v>267</v>
      </c>
      <c r="C64" s="1367"/>
      <c r="D64" s="1368" t="s">
        <v>184</v>
      </c>
      <c r="E64" s="1368"/>
      <c r="F64" s="514"/>
      <c r="G64" s="842">
        <f>'Семестровка уск'!E78</f>
        <v>4</v>
      </c>
      <c r="H64" s="766">
        <f t="shared" si="10"/>
        <v>120</v>
      </c>
      <c r="I64" s="1059">
        <f>J64+L64</f>
        <v>45</v>
      </c>
      <c r="J64" s="1368">
        <f>'Семестровка уск'!H78</f>
        <v>15</v>
      </c>
      <c r="K64" s="1368"/>
      <c r="L64" s="1379">
        <f>'Семестровка уск'!J78</f>
        <v>30</v>
      </c>
      <c r="M64" s="766">
        <f>H64-I64</f>
        <v>75</v>
      </c>
      <c r="N64" s="513"/>
      <c r="O64" s="1385"/>
      <c r="P64" s="1386"/>
      <c r="Q64" s="1367">
        <f>'Семестровка уск'!L78</f>
        <v>3</v>
      </c>
      <c r="R64" s="514"/>
      <c r="S64" s="526"/>
      <c r="AC64" s="118"/>
    </row>
    <row r="65" spans="1:32" ht="40.5" customHeight="1" thickBot="1">
      <c r="A65" s="1135" t="s">
        <v>194</v>
      </c>
      <c r="B65" s="1108" t="s">
        <v>489</v>
      </c>
      <c r="C65" s="1084"/>
      <c r="D65" s="1085"/>
      <c r="E65" s="1085"/>
      <c r="F65" s="1088"/>
      <c r="G65" s="1366">
        <f>'Семестровка уск'!D58</f>
        <v>4</v>
      </c>
      <c r="H65" s="198">
        <f t="shared" si="10"/>
        <v>120</v>
      </c>
      <c r="I65" s="1136"/>
      <c r="J65" s="1085"/>
      <c r="K65" s="1085"/>
      <c r="L65" s="1086"/>
      <c r="M65" s="198"/>
      <c r="N65" s="1084"/>
      <c r="O65" s="1175"/>
      <c r="P65" s="1176"/>
      <c r="Q65" s="1084"/>
      <c r="R65" s="1088"/>
      <c r="S65" s="823"/>
      <c r="AC65" s="118"/>
    </row>
    <row r="66" spans="1:32">
      <c r="A66" s="1749" t="s">
        <v>196</v>
      </c>
      <c r="B66" s="1137" t="s">
        <v>270</v>
      </c>
      <c r="C66" s="1138"/>
      <c r="D66" s="822"/>
      <c r="E66" s="881"/>
      <c r="F66" s="569"/>
      <c r="G66" s="1113">
        <f>G67+G68</f>
        <v>5</v>
      </c>
      <c r="H66" s="777">
        <f t="shared" si="10"/>
        <v>150</v>
      </c>
      <c r="I66" s="922"/>
      <c r="J66" s="822"/>
      <c r="K66" s="822"/>
      <c r="L66" s="881"/>
      <c r="M66" s="777"/>
      <c r="N66" s="216"/>
      <c r="O66" s="1177"/>
      <c r="P66" s="355"/>
      <c r="Q66" s="216"/>
      <c r="R66" s="215"/>
      <c r="S66" s="517"/>
      <c r="AC66" s="118"/>
    </row>
    <row r="67" spans="1:32">
      <c r="A67" s="1750"/>
      <c r="B67" s="602" t="s">
        <v>541</v>
      </c>
      <c r="C67" s="547"/>
      <c r="D67" s="748"/>
      <c r="E67" s="490"/>
      <c r="F67" s="524"/>
      <c r="G67" s="783">
        <f>'Семестровка уск'!D61</f>
        <v>2</v>
      </c>
      <c r="H67" s="767">
        <f t="shared" si="10"/>
        <v>60</v>
      </c>
      <c r="I67" s="820"/>
      <c r="J67" s="748"/>
      <c r="K67" s="748"/>
      <c r="L67" s="490"/>
      <c r="M67" s="767"/>
      <c r="N67" s="517"/>
      <c r="O67" s="836"/>
      <c r="P67" s="379"/>
      <c r="Q67" s="517"/>
      <c r="R67" s="383"/>
      <c r="S67" s="517"/>
      <c r="AC67" s="118"/>
    </row>
    <row r="68" spans="1:32" ht="16.5" thickBot="1">
      <c r="A68" s="1755"/>
      <c r="B68" s="1025" t="s">
        <v>267</v>
      </c>
      <c r="C68" s="1139"/>
      <c r="D68" s="831" t="s">
        <v>563</v>
      </c>
      <c r="E68" s="1140"/>
      <c r="F68" s="1141"/>
      <c r="G68" s="1142">
        <f>'Семестровка уск'!E61</f>
        <v>3</v>
      </c>
      <c r="H68" s="782">
        <f t="shared" si="10"/>
        <v>90</v>
      </c>
      <c r="I68" s="1143">
        <f>J68+K68+L68</f>
        <v>45</v>
      </c>
      <c r="J68" s="831">
        <f>'Семестровка уск'!H61</f>
        <v>27</v>
      </c>
      <c r="K68" s="831"/>
      <c r="L68" s="1140">
        <f>'Семестровка уск'!J61</f>
        <v>18</v>
      </c>
      <c r="M68" s="782">
        <f>H68-I68</f>
        <v>45</v>
      </c>
      <c r="N68" s="918"/>
      <c r="O68" s="1178">
        <f>'Семестровка уск'!L61</f>
        <v>5</v>
      </c>
      <c r="P68" s="1179"/>
      <c r="Q68" s="918"/>
      <c r="R68" s="826"/>
      <c r="S68" s="517"/>
      <c r="AC68" s="118"/>
    </row>
    <row r="69" spans="1:32" ht="25.5" customHeight="1" thickBot="1">
      <c r="A69" s="1145" t="s">
        <v>197</v>
      </c>
      <c r="B69" s="1108" t="s">
        <v>546</v>
      </c>
      <c r="C69" s="1146"/>
      <c r="D69" s="1085"/>
      <c r="E69" s="1086"/>
      <c r="F69" s="1088"/>
      <c r="G69" s="1147">
        <f>'Семестровка уск'!D25</f>
        <v>4</v>
      </c>
      <c r="H69" s="198">
        <f t="shared" si="10"/>
        <v>120</v>
      </c>
      <c r="I69" s="1136"/>
      <c r="J69" s="1085"/>
      <c r="K69" s="1085"/>
      <c r="L69" s="1086"/>
      <c r="M69" s="198"/>
      <c r="N69" s="1097"/>
      <c r="O69" s="1180"/>
      <c r="P69" s="1181"/>
      <c r="Q69" s="1097"/>
      <c r="R69" s="1101"/>
      <c r="S69" s="517"/>
      <c r="AC69" s="118"/>
    </row>
    <row r="70" spans="1:32" ht="36" customHeight="1">
      <c r="A70" s="1749" t="s">
        <v>282</v>
      </c>
      <c r="B70" s="844" t="s">
        <v>558</v>
      </c>
      <c r="C70" s="526"/>
      <c r="D70" s="447"/>
      <c r="E70" s="447"/>
      <c r="F70" s="542"/>
      <c r="G70" s="1144">
        <v>4</v>
      </c>
      <c r="H70" s="777">
        <f t="shared" ref="H70" si="11">G70*30</f>
        <v>120</v>
      </c>
      <c r="I70" s="446"/>
      <c r="J70" s="447"/>
      <c r="K70" s="447"/>
      <c r="L70" s="448"/>
      <c r="M70" s="768"/>
      <c r="N70" s="439"/>
      <c r="O70" s="1182"/>
      <c r="P70" s="1183"/>
      <c r="Q70" s="526"/>
      <c r="R70" s="542"/>
      <c r="S70" s="526"/>
      <c r="AC70" s="118"/>
    </row>
    <row r="71" spans="1:32" ht="17.25" customHeight="1">
      <c r="A71" s="1750"/>
      <c r="B71" s="602" t="s">
        <v>541</v>
      </c>
      <c r="C71" s="510"/>
      <c r="D71" s="748"/>
      <c r="E71" s="748"/>
      <c r="F71" s="524"/>
      <c r="G71" s="512"/>
      <c r="H71" s="768"/>
      <c r="I71" s="446"/>
      <c r="J71" s="447"/>
      <c r="K71" s="447"/>
      <c r="L71" s="448"/>
      <c r="M71" s="768"/>
      <c r="N71" s="439"/>
      <c r="O71" s="1182"/>
      <c r="P71" s="1184"/>
      <c r="Q71" s="510"/>
      <c r="R71" s="524"/>
      <c r="S71" s="526"/>
      <c r="AC71" s="118"/>
    </row>
    <row r="72" spans="1:32" ht="19.5" customHeight="1" thickBot="1">
      <c r="A72" s="1751"/>
      <c r="B72" s="604" t="s">
        <v>267</v>
      </c>
      <c r="C72" s="433" t="s">
        <v>228</v>
      </c>
      <c r="D72" s="1387"/>
      <c r="E72" s="434"/>
      <c r="F72" s="435"/>
      <c r="G72" s="920">
        <v>4</v>
      </c>
      <c r="H72" s="1119">
        <f>G72*30</f>
        <v>120</v>
      </c>
      <c r="I72" s="446">
        <v>54</v>
      </c>
      <c r="J72" s="436">
        <v>18</v>
      </c>
      <c r="K72" s="436"/>
      <c r="L72" s="1388">
        <v>36</v>
      </c>
      <c r="M72" s="768">
        <f>H72-I72</f>
        <v>66</v>
      </c>
      <c r="N72" s="437"/>
      <c r="O72" s="1389">
        <v>3</v>
      </c>
      <c r="P72" s="1173">
        <v>3</v>
      </c>
      <c r="Q72" s="439"/>
      <c r="R72" s="383"/>
      <c r="S72" s="439"/>
      <c r="AC72" s="118"/>
    </row>
    <row r="73" spans="1:32" ht="36" hidden="1" customHeight="1">
      <c r="A73" s="1373"/>
      <c r="B73" s="843"/>
      <c r="C73" s="543"/>
      <c r="D73" s="544"/>
      <c r="E73" s="544"/>
      <c r="F73" s="545"/>
      <c r="G73" s="916"/>
      <c r="H73" s="768">
        <f t="shared" ref="H73:H76" si="12">G73*30</f>
        <v>0</v>
      </c>
      <c r="I73" s="550"/>
      <c r="J73" s="544"/>
      <c r="K73" s="544"/>
      <c r="L73" s="684"/>
      <c r="M73" s="925"/>
      <c r="N73" s="513"/>
      <c r="O73" s="549"/>
      <c r="P73" s="545"/>
      <c r="Q73" s="513"/>
      <c r="R73" s="545"/>
      <c r="S73" s="513"/>
      <c r="AC73" s="118"/>
    </row>
    <row r="74" spans="1:32" ht="17.25" customHeight="1">
      <c r="A74" s="1752" t="s">
        <v>283</v>
      </c>
      <c r="B74" s="1390" t="s">
        <v>539</v>
      </c>
      <c r="C74" s="1159"/>
      <c r="D74" s="1160"/>
      <c r="E74" s="1161"/>
      <c r="F74" s="1162"/>
      <c r="G74" s="1163">
        <v>4.5</v>
      </c>
      <c r="H74" s="768">
        <f t="shared" si="12"/>
        <v>135</v>
      </c>
      <c r="I74" s="1165"/>
      <c r="J74" s="1161"/>
      <c r="K74" s="1161"/>
      <c r="L74" s="1161"/>
      <c r="M74" s="1164"/>
      <c r="N74" s="762"/>
      <c r="O74" s="1166"/>
      <c r="P74" s="1162"/>
      <c r="Q74" s="762"/>
      <c r="R74" s="215"/>
      <c r="S74" s="513"/>
      <c r="AC74" s="118"/>
    </row>
    <row r="75" spans="1:32" ht="18" customHeight="1">
      <c r="A75" s="1753"/>
      <c r="B75" s="602" t="s">
        <v>541</v>
      </c>
      <c r="C75" s="543"/>
      <c r="D75" s="544"/>
      <c r="E75" s="684"/>
      <c r="F75" s="545"/>
      <c r="G75" s="916">
        <v>1.5</v>
      </c>
      <c r="H75" s="768">
        <f t="shared" si="12"/>
        <v>45</v>
      </c>
      <c r="I75" s="550"/>
      <c r="J75" s="684"/>
      <c r="K75" s="684"/>
      <c r="L75" s="684"/>
      <c r="M75" s="925"/>
      <c r="N75" s="513"/>
      <c r="O75" s="549"/>
      <c r="P75" s="545"/>
      <c r="Q75" s="513"/>
      <c r="R75" s="383"/>
      <c r="S75" s="513"/>
      <c r="AC75" s="118"/>
    </row>
    <row r="76" spans="1:32" ht="21" customHeight="1" thickBot="1">
      <c r="A76" s="1754"/>
      <c r="B76" s="604" t="s">
        <v>267</v>
      </c>
      <c r="C76" s="824"/>
      <c r="D76" s="825" t="s">
        <v>184</v>
      </c>
      <c r="E76" s="927"/>
      <c r="F76" s="826"/>
      <c r="G76" s="921">
        <v>3</v>
      </c>
      <c r="H76" s="768">
        <f t="shared" si="12"/>
        <v>90</v>
      </c>
      <c r="I76" s="923">
        <f>J76+K76+L76</f>
        <v>45</v>
      </c>
      <c r="J76" s="927">
        <v>15</v>
      </c>
      <c r="K76" s="927">
        <f>'Семестровка уск'!I23</f>
        <v>0</v>
      </c>
      <c r="L76" s="927">
        <v>30</v>
      </c>
      <c r="M76" s="926">
        <f>H76-I76</f>
        <v>45</v>
      </c>
      <c r="N76" s="1167"/>
      <c r="O76" s="1079"/>
      <c r="P76" s="826"/>
      <c r="Q76" s="918">
        <v>3</v>
      </c>
      <c r="R76" s="826"/>
      <c r="S76" s="513"/>
      <c r="AC76" s="118"/>
    </row>
    <row r="77" spans="1:32" ht="31.5">
      <c r="A77" s="1749" t="s">
        <v>284</v>
      </c>
      <c r="B77" s="1076" t="s">
        <v>513</v>
      </c>
      <c r="C77" s="439"/>
      <c r="D77" s="531"/>
      <c r="E77" s="915"/>
      <c r="F77" s="1157"/>
      <c r="G77" s="1158">
        <f>G78+G79</f>
        <v>5</v>
      </c>
      <c r="H77" s="993">
        <f>G77*30</f>
        <v>150</v>
      </c>
      <c r="I77" s="441"/>
      <c r="J77" s="915"/>
      <c r="K77" s="915"/>
      <c r="L77" s="915"/>
      <c r="M77" s="993"/>
      <c r="N77" s="439"/>
      <c r="O77" s="440"/>
      <c r="P77" s="793"/>
      <c r="Q77" s="969"/>
      <c r="R77" s="970"/>
      <c r="S77" s="537"/>
    </row>
    <row r="78" spans="1:32">
      <c r="A78" s="1750"/>
      <c r="B78" s="602" t="s">
        <v>541</v>
      </c>
      <c r="C78" s="517"/>
      <c r="D78" s="442"/>
      <c r="E78" s="546"/>
      <c r="F78" s="369"/>
      <c r="G78" s="916">
        <f>'Семестровка уск'!D57</f>
        <v>2</v>
      </c>
      <c r="H78" s="767">
        <f>G78*30</f>
        <v>60</v>
      </c>
      <c r="I78" s="515"/>
      <c r="J78" s="546"/>
      <c r="K78" s="546"/>
      <c r="L78" s="546"/>
      <c r="M78" s="924"/>
      <c r="N78" s="517"/>
      <c r="O78" s="516"/>
      <c r="P78" s="552"/>
      <c r="Q78" s="537"/>
      <c r="R78" s="495"/>
      <c r="S78" s="537"/>
    </row>
    <row r="79" spans="1:32" s="145" customFormat="1" ht="16.5" thickBot="1">
      <c r="A79" s="1755"/>
      <c r="B79" s="603" t="s">
        <v>267</v>
      </c>
      <c r="C79" s="1391">
        <v>3</v>
      </c>
      <c r="D79" s="1368"/>
      <c r="E79" s="1379"/>
      <c r="F79" s="514"/>
      <c r="G79" s="917">
        <f>'Семестровка уск'!E57</f>
        <v>3</v>
      </c>
      <c r="H79" s="766">
        <f>G79*30</f>
        <v>90</v>
      </c>
      <c r="I79" s="1059">
        <f>J79+K79+L79</f>
        <v>60</v>
      </c>
      <c r="J79" s="1368">
        <v>30</v>
      </c>
      <c r="K79" s="1368">
        <f>'Семестровка уск'!I57</f>
        <v>0</v>
      </c>
      <c r="L79" s="1368">
        <v>30</v>
      </c>
      <c r="M79" s="766">
        <f>H79-I79</f>
        <v>30</v>
      </c>
      <c r="N79" s="513"/>
      <c r="O79" s="1169"/>
      <c r="P79" s="1170"/>
      <c r="Q79" s="513">
        <v>4</v>
      </c>
      <c r="R79" s="545"/>
      <c r="S79" s="51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F79" s="177"/>
    </row>
    <row r="80" spans="1:32" ht="33.75" customHeight="1" thickBot="1">
      <c r="A80" s="1135" t="s">
        <v>285</v>
      </c>
      <c r="B80" s="1392" t="s">
        <v>557</v>
      </c>
      <c r="C80" s="1084"/>
      <c r="D80" s="1085"/>
      <c r="E80" s="1085"/>
      <c r="F80" s="1088"/>
      <c r="G80" s="1366">
        <v>5</v>
      </c>
      <c r="H80" s="198">
        <f t="shared" ref="H80" si="13">G80*30</f>
        <v>150</v>
      </c>
      <c r="I80" s="1136"/>
      <c r="J80" s="1085"/>
      <c r="K80" s="1085"/>
      <c r="L80" s="1085"/>
      <c r="M80" s="198"/>
      <c r="N80" s="1084"/>
      <c r="O80" s="1085"/>
      <c r="P80" s="1088"/>
      <c r="Q80" s="1084"/>
      <c r="R80" s="1088"/>
      <c r="S80" s="510"/>
    </row>
    <row r="81" spans="1:38" ht="16.5" hidden="1" customHeight="1">
      <c r="A81" s="919"/>
      <c r="B81" s="1171"/>
      <c r="C81" s="823"/>
      <c r="D81" s="1369"/>
      <c r="E81" s="1369"/>
      <c r="F81" s="1370"/>
      <c r="G81" s="541"/>
      <c r="H81" s="768"/>
      <c r="I81" s="446"/>
      <c r="J81" s="1369"/>
      <c r="K81" s="1369"/>
      <c r="L81" s="860"/>
      <c r="M81" s="768"/>
      <c r="N81" s="526"/>
      <c r="O81" s="447"/>
      <c r="P81" s="542"/>
      <c r="Q81" s="526"/>
      <c r="R81" s="542"/>
      <c r="S81" s="510"/>
    </row>
    <row r="82" spans="1:38" ht="16.5" hidden="1" customHeight="1">
      <c r="A82" s="837"/>
      <c r="B82" s="603"/>
      <c r="C82" s="1367"/>
      <c r="D82" s="1368"/>
      <c r="E82" s="1368"/>
      <c r="F82" s="514"/>
      <c r="G82" s="842"/>
      <c r="H82" s="766"/>
      <c r="I82" s="1059"/>
      <c r="J82" s="1368"/>
      <c r="K82" s="1368"/>
      <c r="L82" s="1379"/>
      <c r="M82" s="928"/>
      <c r="N82" s="1367"/>
      <c r="O82" s="1368"/>
      <c r="P82" s="514"/>
      <c r="Q82" s="1367"/>
      <c r="R82" s="514"/>
      <c r="S82" s="510"/>
    </row>
    <row r="83" spans="1:38" s="145" customFormat="1" ht="23.25" customHeight="1">
      <c r="A83" s="1703" t="s">
        <v>318</v>
      </c>
      <c r="B83" s="1153" t="str">
        <f>'Семестровка уск'!C30</f>
        <v>Фінанси</v>
      </c>
      <c r="C83" s="1138"/>
      <c r="D83" s="822"/>
      <c r="E83" s="881"/>
      <c r="F83" s="569"/>
      <c r="G83" s="1154">
        <f>G84+G85</f>
        <v>5</v>
      </c>
      <c r="H83" s="777">
        <f t="shared" ref="H83:H85" si="14">G83*30</f>
        <v>150</v>
      </c>
      <c r="I83" s="922"/>
      <c r="J83" s="822"/>
      <c r="K83" s="822"/>
      <c r="L83" s="881"/>
      <c r="M83" s="777"/>
      <c r="N83" s="216"/>
      <c r="O83" s="1155"/>
      <c r="P83" s="1156"/>
      <c r="Q83" s="216"/>
      <c r="R83" s="215"/>
      <c r="S83" s="51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</row>
    <row r="84" spans="1:38" s="145" customFormat="1">
      <c r="A84" s="1707"/>
      <c r="B84" s="602" t="s">
        <v>541</v>
      </c>
      <c r="C84" s="547"/>
      <c r="D84" s="748"/>
      <c r="E84" s="490"/>
      <c r="F84" s="524"/>
      <c r="G84" s="917">
        <f>'Семестровка уск'!D30</f>
        <v>2</v>
      </c>
      <c r="H84" s="767">
        <f t="shared" si="14"/>
        <v>60</v>
      </c>
      <c r="I84" s="820"/>
      <c r="J84" s="748"/>
      <c r="K84" s="748"/>
      <c r="L84" s="490"/>
      <c r="M84" s="767"/>
      <c r="N84" s="517"/>
      <c r="O84" s="548"/>
      <c r="P84" s="553"/>
      <c r="Q84" s="517"/>
      <c r="R84" s="383"/>
      <c r="S84" s="51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</row>
    <row r="85" spans="1:38" ht="16.5" thickBot="1">
      <c r="A85" s="1748"/>
      <c r="B85" s="1025" t="s">
        <v>267</v>
      </c>
      <c r="C85" s="1139"/>
      <c r="D85" s="831" t="s">
        <v>181</v>
      </c>
      <c r="E85" s="1140"/>
      <c r="F85" s="1141"/>
      <c r="G85" s="1142">
        <f>'Семестровка уск'!E30</f>
        <v>3</v>
      </c>
      <c r="H85" s="782">
        <f t="shared" si="14"/>
        <v>90</v>
      </c>
      <c r="I85" s="1143">
        <v>30</v>
      </c>
      <c r="J85" s="831">
        <v>15</v>
      </c>
      <c r="K85" s="831"/>
      <c r="L85" s="1140">
        <v>15</v>
      </c>
      <c r="M85" s="782">
        <f t="shared" ref="M85" si="15">H85-I85</f>
        <v>60</v>
      </c>
      <c r="N85" s="918">
        <v>2</v>
      </c>
      <c r="O85" s="1079"/>
      <c r="P85" s="826"/>
      <c r="Q85" s="918"/>
      <c r="R85" s="826"/>
      <c r="S85" s="517"/>
    </row>
    <row r="86" spans="1:38">
      <c r="A86" s="1703" t="s">
        <v>286</v>
      </c>
      <c r="B86" s="1193" t="str">
        <f>'Семестровка уск'!C54</f>
        <v>Потенціал і розвиток підприємства</v>
      </c>
      <c r="C86" s="786"/>
      <c r="D86" s="822"/>
      <c r="E86" s="881"/>
      <c r="F86" s="1194"/>
      <c r="G86" s="1113">
        <f>G87+G88+G89</f>
        <v>7</v>
      </c>
      <c r="H86" s="776">
        <f>H87+H88</f>
        <v>180</v>
      </c>
      <c r="I86" s="886"/>
      <c r="J86" s="814"/>
      <c r="K86" s="814">
        <f>K88+K91</f>
        <v>0</v>
      </c>
      <c r="L86" s="883"/>
      <c r="M86" s="1045"/>
      <c r="N86" s="985"/>
      <c r="O86" s="1127"/>
      <c r="P86" s="1195"/>
      <c r="Q86" s="985"/>
      <c r="R86" s="986"/>
      <c r="S86" s="537"/>
    </row>
    <row r="87" spans="1:38">
      <c r="A87" s="1707"/>
      <c r="B87" s="602" t="s">
        <v>541</v>
      </c>
      <c r="C87" s="510"/>
      <c r="D87" s="748"/>
      <c r="E87" s="490"/>
      <c r="F87" s="536"/>
      <c r="G87" s="917">
        <v>4</v>
      </c>
      <c r="H87" s="924">
        <f t="shared" ref="H87:H93" si="16">G87*30</f>
        <v>120</v>
      </c>
      <c r="I87" s="761"/>
      <c r="J87" s="532"/>
      <c r="K87" s="532"/>
      <c r="L87" s="760"/>
      <c r="M87" s="770"/>
      <c r="N87" s="537"/>
      <c r="O87" s="494"/>
      <c r="P87" s="538"/>
      <c r="Q87" s="537"/>
      <c r="R87" s="495"/>
      <c r="S87" s="537"/>
    </row>
    <row r="88" spans="1:38">
      <c r="A88" s="1707"/>
      <c r="B88" s="604" t="s">
        <v>267</v>
      </c>
      <c r="C88" s="244">
        <v>2</v>
      </c>
      <c r="D88" s="245"/>
      <c r="E88" s="245"/>
      <c r="F88" s="246"/>
      <c r="G88" s="916">
        <v>2</v>
      </c>
      <c r="H88" s="924">
        <f t="shared" si="16"/>
        <v>60</v>
      </c>
      <c r="I88" s="515">
        <f>J88+K88+L88</f>
        <v>36</v>
      </c>
      <c r="J88" s="442">
        <v>18</v>
      </c>
      <c r="K88" s="442"/>
      <c r="L88" s="546">
        <v>18</v>
      </c>
      <c r="M88" s="924">
        <f>H88-I88</f>
        <v>24</v>
      </c>
      <c r="N88" s="248"/>
      <c r="O88" s="249">
        <v>2</v>
      </c>
      <c r="P88" s="250">
        <v>2</v>
      </c>
      <c r="Q88" s="248"/>
      <c r="R88" s="250"/>
      <c r="S88" s="248"/>
    </row>
    <row r="89" spans="1:38" s="145" customFormat="1" ht="39" customHeight="1" thickBot="1">
      <c r="A89" s="1748"/>
      <c r="B89" s="1230" t="s">
        <v>487</v>
      </c>
      <c r="C89" s="1139"/>
      <c r="D89" s="831"/>
      <c r="E89" s="1140"/>
      <c r="F89" s="1141" t="s">
        <v>405</v>
      </c>
      <c r="G89" s="1142">
        <f>'Семестровка уск'!E55</f>
        <v>1</v>
      </c>
      <c r="H89" s="782">
        <f>G89*30</f>
        <v>30</v>
      </c>
      <c r="I89" s="1143"/>
      <c r="J89" s="831"/>
      <c r="K89" s="831"/>
      <c r="L89" s="1393"/>
      <c r="M89" s="926">
        <f t="shared" ref="M89:M90" si="17">H89-I89</f>
        <v>30</v>
      </c>
      <c r="N89" s="918"/>
      <c r="O89" s="1178"/>
      <c r="P89" s="1179"/>
      <c r="Q89" s="918"/>
      <c r="R89" s="826"/>
      <c r="S89" s="51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F89" s="177"/>
    </row>
    <row r="90" spans="1:38">
      <c r="A90" s="840" t="s">
        <v>409</v>
      </c>
      <c r="B90" s="1063" t="s">
        <v>456</v>
      </c>
      <c r="C90" s="1185"/>
      <c r="D90" s="1186"/>
      <c r="E90" s="1186"/>
      <c r="F90" s="1187"/>
      <c r="G90" s="1158">
        <f>G91+G92+G93</f>
        <v>10</v>
      </c>
      <c r="H90" s="993">
        <f t="shared" si="16"/>
        <v>300</v>
      </c>
      <c r="I90" s="441"/>
      <c r="J90" s="1064"/>
      <c r="K90" s="1064"/>
      <c r="L90" s="1188"/>
      <c r="M90" s="993">
        <f t="shared" si="17"/>
        <v>300</v>
      </c>
      <c r="N90" s="1189"/>
      <c r="O90" s="1190"/>
      <c r="P90" s="1191"/>
      <c r="Q90" s="1189"/>
      <c r="R90" s="1192"/>
      <c r="S90" s="464"/>
    </row>
    <row r="91" spans="1:38" ht="19.5" customHeight="1">
      <c r="A91" s="839"/>
      <c r="B91" s="1229" t="str">
        <f>'Семестровка уск'!C82</f>
        <v>Проектний аналіз (розділ 1)</v>
      </c>
      <c r="C91" s="543"/>
      <c r="D91" s="544" t="s">
        <v>184</v>
      </c>
      <c r="E91" s="544"/>
      <c r="F91" s="545"/>
      <c r="G91" s="916">
        <v>5</v>
      </c>
      <c r="H91" s="924">
        <f t="shared" si="16"/>
        <v>150</v>
      </c>
      <c r="I91" s="515">
        <f>J91+K91+L91</f>
        <v>45</v>
      </c>
      <c r="J91" s="544">
        <f>'Семестровка уск'!H82</f>
        <v>15</v>
      </c>
      <c r="K91" s="544"/>
      <c r="L91" s="684">
        <f>'Семестровка уск'!J82</f>
        <v>30</v>
      </c>
      <c r="M91" s="924">
        <f>H91-I91</f>
        <v>105</v>
      </c>
      <c r="N91" s="513"/>
      <c r="O91" s="549"/>
      <c r="P91" s="545"/>
      <c r="Q91" s="513">
        <f>'Семестровка уск'!L82</f>
        <v>3</v>
      </c>
      <c r="R91" s="383"/>
      <c r="S91" s="513"/>
    </row>
    <row r="92" spans="1:38" ht="35.25" customHeight="1">
      <c r="A92" s="839"/>
      <c r="B92" s="1229" t="s">
        <v>490</v>
      </c>
      <c r="C92" s="543">
        <v>4</v>
      </c>
      <c r="D92" s="544"/>
      <c r="E92" s="544"/>
      <c r="F92" s="545"/>
      <c r="G92" s="916">
        <f>'Семестровка уск'!E105</f>
        <v>4</v>
      </c>
      <c r="H92" s="924">
        <f t="shared" si="16"/>
        <v>120</v>
      </c>
      <c r="I92" s="515">
        <f>J92+K92+L92</f>
        <v>52</v>
      </c>
      <c r="J92" s="544">
        <f>'Семестровка уск'!H105</f>
        <v>26</v>
      </c>
      <c r="K92" s="544"/>
      <c r="L92" s="684">
        <v>26</v>
      </c>
      <c r="M92" s="924">
        <f>H92-I92</f>
        <v>68</v>
      </c>
      <c r="N92" s="513"/>
      <c r="O92" s="549"/>
      <c r="P92" s="545"/>
      <c r="Q92" s="513"/>
      <c r="R92" s="383">
        <f>'Семестровка уск'!L105</f>
        <v>4</v>
      </c>
      <c r="S92" s="513"/>
    </row>
    <row r="93" spans="1:38" ht="19.5" customHeight="1" thickBot="1">
      <c r="A93" s="795"/>
      <c r="B93" s="1229" t="str">
        <f>'Семестровка уск'!C106</f>
        <v>Курсова робота "Проектний аналіз"</v>
      </c>
      <c r="C93" s="543"/>
      <c r="D93" s="544"/>
      <c r="E93" s="544"/>
      <c r="F93" s="545" t="s">
        <v>200</v>
      </c>
      <c r="G93" s="916">
        <f>'Семестровка уск'!E106</f>
        <v>1</v>
      </c>
      <c r="H93" s="925">
        <f t="shared" si="16"/>
        <v>30</v>
      </c>
      <c r="I93" s="550"/>
      <c r="J93" s="544"/>
      <c r="K93" s="544"/>
      <c r="L93" s="1394"/>
      <c r="M93" s="925"/>
      <c r="N93" s="513"/>
      <c r="O93" s="549"/>
      <c r="P93" s="545"/>
      <c r="Q93" s="513"/>
      <c r="R93" s="545"/>
      <c r="S93" s="513"/>
      <c r="AG93" s="145"/>
      <c r="AH93" s="145"/>
      <c r="AI93" s="145"/>
      <c r="AJ93" s="145"/>
      <c r="AK93" s="145"/>
      <c r="AL93" s="145"/>
    </row>
    <row r="94" spans="1:38" ht="19.5" customHeight="1" thickBot="1">
      <c r="A94" s="1145"/>
      <c r="B94" s="1197"/>
      <c r="C94" s="1198"/>
      <c r="D94" s="1199"/>
      <c r="E94" s="1199"/>
      <c r="F94" s="1101"/>
      <c r="G94" s="1200"/>
      <c r="H94" s="946"/>
      <c r="I94" s="1201"/>
      <c r="J94" s="1199"/>
      <c r="K94" s="1199"/>
      <c r="L94" s="1202"/>
      <c r="M94" s="946"/>
      <c r="N94" s="1097"/>
      <c r="O94" s="1199"/>
      <c r="P94" s="1101"/>
      <c r="Q94" s="1097"/>
      <c r="R94" s="1101"/>
      <c r="S94" s="513"/>
      <c r="AG94" s="145"/>
      <c r="AH94" s="145"/>
      <c r="AI94" s="145"/>
      <c r="AJ94" s="145"/>
      <c r="AK94" s="145"/>
      <c r="AL94" s="145"/>
    </row>
    <row r="95" spans="1:38" ht="19.5" customHeight="1" thickBot="1">
      <c r="A95" s="1708" t="s">
        <v>550</v>
      </c>
      <c r="B95" s="1709"/>
      <c r="C95" s="1709"/>
      <c r="D95" s="1709"/>
      <c r="E95" s="1709"/>
      <c r="F95" s="1709"/>
      <c r="G95" s="1018">
        <f>G54+G58+G60+G63+G65+G67+G69+G75+G78+G84+G87+G80</f>
        <v>34.5</v>
      </c>
      <c r="H95" s="1018">
        <f>H54+H58+H60+H65+H67+H70+H75+H78+H80+H84+H87</f>
        <v>1035</v>
      </c>
      <c r="I95" s="1196"/>
      <c r="J95" s="1196"/>
      <c r="K95" s="1196"/>
      <c r="L95" s="1196"/>
      <c r="M95" s="1196"/>
      <c r="N95" s="1196"/>
      <c r="O95" s="1196"/>
      <c r="P95" s="1196"/>
      <c r="Q95" s="1196"/>
      <c r="R95" s="1196"/>
      <c r="S95" s="946"/>
      <c r="AE95" s="145"/>
    </row>
    <row r="96" spans="1:38" ht="19.5" customHeight="1" thickBot="1">
      <c r="A96" s="1710" t="s">
        <v>280</v>
      </c>
      <c r="B96" s="1711"/>
      <c r="C96" s="1711"/>
      <c r="D96" s="1711"/>
      <c r="E96" s="1711"/>
      <c r="F96" s="1711"/>
      <c r="G96" s="945">
        <f>G55+G56+G61+G64+G68+G72+G76+G79+G85+G88+G89+G91+G92+G93+G94</f>
        <v>39</v>
      </c>
      <c r="H96" s="945">
        <f>H55+H56+H61+H64+H68+H72+H76+H79+H85+H88+H89+H91+H92+H93+H94</f>
        <v>1170</v>
      </c>
      <c r="I96" s="945">
        <f t="shared" ref="I96:M96" si="18">I55+I56+I61+I64+I68+I72+I76+I79+I80+I85+I88+I89+I91+I92+I93+I94</f>
        <v>493</v>
      </c>
      <c r="J96" s="945">
        <f t="shared" si="18"/>
        <v>224</v>
      </c>
      <c r="K96" s="945">
        <v>0</v>
      </c>
      <c r="L96" s="945">
        <f t="shared" si="18"/>
        <v>269</v>
      </c>
      <c r="M96" s="945">
        <f t="shared" si="18"/>
        <v>647</v>
      </c>
      <c r="N96" s="946">
        <f>SUM(N53:N95)</f>
        <v>2</v>
      </c>
      <c r="O96" s="946">
        <f t="shared" ref="O96:R96" si="19">SUM(O53:O95)</f>
        <v>14</v>
      </c>
      <c r="P96" s="946">
        <f t="shared" si="19"/>
        <v>10</v>
      </c>
      <c r="Q96" s="946">
        <f t="shared" si="19"/>
        <v>13</v>
      </c>
      <c r="R96" s="946">
        <f t="shared" si="19"/>
        <v>4</v>
      </c>
      <c r="S96" s="946"/>
      <c r="AE96" s="145"/>
    </row>
    <row r="97" spans="1:31" ht="16.5" thickBot="1">
      <c r="A97" s="1701" t="s">
        <v>201</v>
      </c>
      <c r="B97" s="1702"/>
      <c r="C97" s="1702"/>
      <c r="D97" s="1702"/>
      <c r="E97" s="1702"/>
      <c r="F97" s="1702"/>
      <c r="G97" s="594">
        <f>G95+G96</f>
        <v>73.5</v>
      </c>
      <c r="H97" s="594">
        <f t="shared" ref="H97:M97" si="20">H95+H96</f>
        <v>2205</v>
      </c>
      <c r="I97" s="594">
        <f t="shared" si="20"/>
        <v>493</v>
      </c>
      <c r="J97" s="594">
        <f t="shared" si="20"/>
        <v>224</v>
      </c>
      <c r="K97" s="594">
        <f t="shared" si="20"/>
        <v>0</v>
      </c>
      <c r="L97" s="594">
        <f t="shared" si="20"/>
        <v>269</v>
      </c>
      <c r="M97" s="594">
        <f t="shared" si="20"/>
        <v>647</v>
      </c>
      <c r="N97" s="497"/>
      <c r="O97" s="497"/>
      <c r="P97" s="497"/>
      <c r="Q97" s="497"/>
      <c r="R97" s="497"/>
      <c r="S97" s="594">
        <f>G53+G58+G59+G62+G65+G66+G69+G70+G74+G77+G80+G83+G86+G90+G94</f>
        <v>73.5</v>
      </c>
      <c r="X97" s="177">
        <f>SUM(X72:X91)</f>
        <v>0</v>
      </c>
      <c r="Y97" s="177">
        <f>SUM(Y72:Y91)</f>
        <v>0</v>
      </c>
      <c r="Z97" s="177">
        <f>SUM(Z72:Z91)</f>
        <v>0</v>
      </c>
      <c r="AA97" s="177">
        <f>SUM(AA72:AA91)</f>
        <v>0</v>
      </c>
      <c r="AB97" s="177">
        <f>SUM(AB72:AB91)</f>
        <v>0</v>
      </c>
      <c r="AE97" s="145"/>
    </row>
    <row r="98" spans="1:31" ht="16.5" thickBot="1">
      <c r="A98" s="1703" t="s">
        <v>202</v>
      </c>
      <c r="B98" s="1704"/>
      <c r="C98" s="1704"/>
      <c r="D98" s="1704"/>
      <c r="E98" s="1704"/>
      <c r="F98" s="1704"/>
      <c r="G98" s="1705"/>
      <c r="H98" s="1705"/>
      <c r="I98" s="1705"/>
      <c r="J98" s="1705"/>
      <c r="K98" s="1705"/>
      <c r="L98" s="1705"/>
      <c r="M98" s="1705"/>
      <c r="N98" s="1705"/>
      <c r="O98" s="1705"/>
      <c r="P98" s="1705"/>
      <c r="Q98" s="1705"/>
      <c r="R98" s="1705"/>
      <c r="S98" s="1705"/>
      <c r="T98" s="1705"/>
      <c r="U98" s="1705"/>
      <c r="V98" s="1705"/>
      <c r="W98" s="1706"/>
    </row>
    <row r="99" spans="1:31" ht="31.5">
      <c r="A99" s="1213" t="s">
        <v>287</v>
      </c>
      <c r="B99" s="1035" t="s">
        <v>547</v>
      </c>
      <c r="C99" s="1214"/>
      <c r="D99" s="1215"/>
      <c r="E99" s="1215"/>
      <c r="F99" s="1216"/>
      <c r="G99" s="943">
        <f>'Семестровка уск'!D22</f>
        <v>4.5</v>
      </c>
      <c r="H99" s="1223">
        <f>G99*30</f>
        <v>135</v>
      </c>
      <c r="I99" s="980"/>
      <c r="J99" s="867"/>
      <c r="K99" s="867"/>
      <c r="L99" s="981"/>
      <c r="M99" s="943"/>
      <c r="N99" s="866"/>
      <c r="O99" s="867"/>
      <c r="P99" s="868"/>
      <c r="Q99" s="866"/>
      <c r="R99" s="868"/>
      <c r="S99" s="866"/>
      <c r="T99" s="867"/>
      <c r="U99" s="868"/>
      <c r="V99" s="872"/>
      <c r="W99" s="796"/>
    </row>
    <row r="100" spans="1:31" ht="31.5">
      <c r="A100" s="838" t="s">
        <v>288</v>
      </c>
      <c r="B100" s="1036" t="s">
        <v>548</v>
      </c>
      <c r="C100" s="872"/>
      <c r="D100" s="523"/>
      <c r="E100" s="523"/>
      <c r="F100" s="942"/>
      <c r="G100" s="944">
        <f>'Семестровка уск'!D44</f>
        <v>4.5</v>
      </c>
      <c r="H100" s="1224">
        <f>G100*30</f>
        <v>135</v>
      </c>
      <c r="I100" s="863"/>
      <c r="J100" s="558"/>
      <c r="K100" s="558"/>
      <c r="L100" s="557"/>
      <c r="M100" s="944"/>
      <c r="N100" s="869"/>
      <c r="O100" s="558"/>
      <c r="P100" s="797"/>
      <c r="Q100" s="869"/>
      <c r="R100" s="797"/>
      <c r="S100" s="869"/>
      <c r="T100" s="558"/>
      <c r="U100" s="797"/>
      <c r="V100" s="872"/>
      <c r="W100" s="796"/>
    </row>
    <row r="101" spans="1:31" ht="31.5">
      <c r="A101" s="838" t="s">
        <v>289</v>
      </c>
      <c r="B101" s="1036" t="s">
        <v>549</v>
      </c>
      <c r="C101" s="872"/>
      <c r="D101" s="523"/>
      <c r="E101" s="523"/>
      <c r="F101" s="942"/>
      <c r="G101" s="944">
        <f>'Семестровка уск'!D45</f>
        <v>4.5</v>
      </c>
      <c r="H101" s="1224">
        <f>G101*30</f>
        <v>135</v>
      </c>
      <c r="I101" s="863"/>
      <c r="J101" s="558"/>
      <c r="K101" s="558"/>
      <c r="L101" s="557"/>
      <c r="M101" s="944"/>
      <c r="N101" s="869"/>
      <c r="O101" s="558"/>
      <c r="P101" s="797"/>
      <c r="Q101" s="869"/>
      <c r="R101" s="797"/>
      <c r="S101" s="869"/>
      <c r="T101" s="558"/>
      <c r="U101" s="797"/>
      <c r="V101" s="872"/>
      <c r="W101" s="796"/>
    </row>
    <row r="102" spans="1:31" s="118" customFormat="1" ht="16.5" thickBot="1">
      <c r="A102" s="1116" t="s">
        <v>290</v>
      </c>
      <c r="B102" s="1037" t="s">
        <v>44</v>
      </c>
      <c r="C102" s="1217"/>
      <c r="D102" s="98" t="s">
        <v>200</v>
      </c>
      <c r="E102" s="98"/>
      <c r="F102" s="1218"/>
      <c r="G102" s="1219">
        <f>'Семестровка уск'!E108</f>
        <v>6</v>
      </c>
      <c r="H102" s="1225">
        <f>G102*30</f>
        <v>180</v>
      </c>
      <c r="I102" s="1143">
        <f>J102+K102+L102</f>
        <v>0</v>
      </c>
      <c r="J102" s="831"/>
      <c r="K102" s="831"/>
      <c r="L102" s="1140"/>
      <c r="M102" s="782">
        <f>H102-I102</f>
        <v>180</v>
      </c>
      <c r="N102" s="1220"/>
      <c r="O102" s="1221"/>
      <c r="P102" s="1071"/>
      <c r="Q102" s="1220"/>
      <c r="R102" s="1222"/>
      <c r="S102" s="561"/>
      <c r="T102" s="177"/>
      <c r="U102" s="177"/>
      <c r="V102" s="559"/>
      <c r="W102" s="560"/>
    </row>
    <row r="103" spans="1:31" s="118" customFormat="1">
      <c r="A103" s="1708" t="s">
        <v>550</v>
      </c>
      <c r="B103" s="1709"/>
      <c r="C103" s="1709"/>
      <c r="D103" s="1709"/>
      <c r="E103" s="1709"/>
      <c r="F103" s="1709"/>
      <c r="G103" s="1209">
        <f>G99+G100+G101</f>
        <v>13.5</v>
      </c>
      <c r="H103" s="1209">
        <f>H99+H100+H101</f>
        <v>405</v>
      </c>
      <c r="I103" s="446"/>
      <c r="J103" s="447"/>
      <c r="K103" s="447"/>
      <c r="L103" s="448"/>
      <c r="M103" s="768"/>
      <c r="N103" s="1210"/>
      <c r="O103" s="1211"/>
      <c r="P103" s="534"/>
      <c r="Q103" s="1210"/>
      <c r="R103" s="1212"/>
      <c r="S103" s="870"/>
      <c r="T103" s="177"/>
      <c r="U103" s="177"/>
      <c r="V103" s="864"/>
      <c r="W103" s="530"/>
      <c r="AE103" s="145"/>
    </row>
    <row r="104" spans="1:31" s="118" customFormat="1">
      <c r="A104" s="1710" t="s">
        <v>280</v>
      </c>
      <c r="B104" s="1711"/>
      <c r="C104" s="1711"/>
      <c r="D104" s="1711"/>
      <c r="E104" s="1711"/>
      <c r="F104" s="1711"/>
      <c r="G104" s="944">
        <f>G102</f>
        <v>6</v>
      </c>
      <c r="H104" s="944">
        <f>H102</f>
        <v>180</v>
      </c>
      <c r="I104" s="875">
        <f t="shared" ref="I104:R104" si="21">I102</f>
        <v>0</v>
      </c>
      <c r="J104" s="585">
        <f t="shared" si="21"/>
        <v>0</v>
      </c>
      <c r="K104" s="585">
        <f t="shared" si="21"/>
        <v>0</v>
      </c>
      <c r="L104" s="873">
        <f t="shared" si="21"/>
        <v>0</v>
      </c>
      <c r="M104" s="1231">
        <f t="shared" si="21"/>
        <v>180</v>
      </c>
      <c r="N104" s="877">
        <f t="shared" si="21"/>
        <v>0</v>
      </c>
      <c r="O104" s="585">
        <f t="shared" si="21"/>
        <v>0</v>
      </c>
      <c r="P104" s="878">
        <f t="shared" si="21"/>
        <v>0</v>
      </c>
      <c r="Q104" s="877">
        <f t="shared" si="21"/>
        <v>0</v>
      </c>
      <c r="R104" s="878">
        <f t="shared" si="21"/>
        <v>0</v>
      </c>
      <c r="S104" s="869"/>
      <c r="T104" s="177"/>
      <c r="U104" s="177"/>
      <c r="V104" s="863"/>
      <c r="W104" s="797"/>
      <c r="AE104" s="145"/>
    </row>
    <row r="105" spans="1:31" s="118" customFormat="1" ht="16.5" thickBot="1">
      <c r="A105" s="1707" t="s">
        <v>206</v>
      </c>
      <c r="B105" s="1705"/>
      <c r="C105" s="1705"/>
      <c r="D105" s="1705"/>
      <c r="E105" s="1705"/>
      <c r="F105" s="1705"/>
      <c r="G105" s="590">
        <f>G103+G104</f>
        <v>19.5</v>
      </c>
      <c r="H105" s="590">
        <f>H103+H104</f>
        <v>585</v>
      </c>
      <c r="I105" s="865"/>
      <c r="J105" s="562"/>
      <c r="K105" s="562"/>
      <c r="L105" s="862"/>
      <c r="M105" s="871"/>
      <c r="N105" s="871"/>
      <c r="O105" s="871"/>
      <c r="P105" s="871"/>
      <c r="Q105" s="871"/>
      <c r="R105" s="871"/>
      <c r="S105" s="871"/>
      <c r="T105" s="177"/>
      <c r="U105" s="177"/>
      <c r="V105" s="865"/>
      <c r="W105" s="562"/>
      <c r="AE105" s="145"/>
    </row>
    <row r="106" spans="1:31" ht="16.5" thickBot="1">
      <c r="A106" s="1703" t="s">
        <v>492</v>
      </c>
      <c r="B106" s="1704"/>
      <c r="C106" s="1704"/>
      <c r="D106" s="1704"/>
      <c r="E106" s="1704"/>
      <c r="F106" s="1704"/>
      <c r="G106" s="1704"/>
      <c r="H106" s="1704"/>
      <c r="I106" s="1704"/>
      <c r="J106" s="1704"/>
      <c r="K106" s="1704"/>
      <c r="L106" s="1704"/>
      <c r="M106" s="1704"/>
      <c r="N106" s="1704"/>
      <c r="O106" s="1704"/>
      <c r="P106" s="1704"/>
      <c r="Q106" s="1704"/>
      <c r="R106" s="1704"/>
      <c r="S106" s="1704"/>
      <c r="T106" s="1704"/>
      <c r="U106" s="1704"/>
      <c r="V106" s="1704"/>
      <c r="W106" s="1774"/>
    </row>
    <row r="107" spans="1:31" s="118" customFormat="1">
      <c r="A107" s="203"/>
      <c r="B107" s="563"/>
      <c r="C107" s="564"/>
      <c r="D107" s="565"/>
      <c r="E107" s="565"/>
      <c r="F107" s="566"/>
      <c r="G107" s="567"/>
      <c r="H107" s="1001"/>
      <c r="I107" s="999"/>
      <c r="J107" s="568"/>
      <c r="K107" s="568"/>
      <c r="L107" s="568"/>
      <c r="M107" s="881"/>
      <c r="N107" s="572"/>
      <c r="O107" s="571"/>
      <c r="P107" s="573"/>
      <c r="Q107" s="572"/>
      <c r="R107" s="879"/>
      <c r="S107" s="572"/>
      <c r="T107" s="177"/>
      <c r="U107" s="573"/>
      <c r="V107" s="570"/>
      <c r="W107" s="573"/>
    </row>
    <row r="108" spans="1:31" s="118" customFormat="1" ht="16.5" thickBot="1">
      <c r="A108" s="1066"/>
      <c r="B108" s="574" t="s">
        <v>473</v>
      </c>
      <c r="C108" s="575">
        <v>4</v>
      </c>
      <c r="D108" s="576"/>
      <c r="E108" s="576"/>
      <c r="F108" s="577"/>
      <c r="G108" s="578">
        <f>'Семестровка уск'!E109</f>
        <v>6</v>
      </c>
      <c r="H108" s="1002">
        <f>G108*30</f>
        <v>180</v>
      </c>
      <c r="I108" s="1000">
        <f>J108+K108+L108</f>
        <v>0</v>
      </c>
      <c r="J108" s="579"/>
      <c r="K108" s="579"/>
      <c r="L108" s="579"/>
      <c r="M108" s="882">
        <f>H108-I108</f>
        <v>180</v>
      </c>
      <c r="N108" s="582"/>
      <c r="O108" s="581"/>
      <c r="P108" s="583"/>
      <c r="Q108" s="582"/>
      <c r="R108" s="880"/>
      <c r="S108" s="582"/>
      <c r="T108" s="177"/>
      <c r="U108" s="583"/>
      <c r="V108" s="580"/>
      <c r="W108" s="583"/>
    </row>
    <row r="109" spans="1:31" s="118" customFormat="1" ht="16.5" thickBot="1">
      <c r="A109" s="1775" t="s">
        <v>211</v>
      </c>
      <c r="B109" s="1776"/>
      <c r="C109" s="1776"/>
      <c r="D109" s="1776"/>
      <c r="E109" s="1776"/>
      <c r="F109" s="1776"/>
      <c r="G109" s="1232">
        <f>SUM(G107:G108)</f>
        <v>6</v>
      </c>
      <c r="H109" s="1233">
        <f>SUM(H107:H108)</f>
        <v>180</v>
      </c>
      <c r="I109" s="1234">
        <f t="shared" ref="I109:Q109" si="22">I107</f>
        <v>0</v>
      </c>
      <c r="J109" s="1235">
        <f t="shared" si="22"/>
        <v>0</v>
      </c>
      <c r="K109" s="1235">
        <f t="shared" si="22"/>
        <v>0</v>
      </c>
      <c r="L109" s="1235">
        <f t="shared" si="22"/>
        <v>0</v>
      </c>
      <c r="M109" s="1236">
        <f>SUM(M107:M108)</f>
        <v>180</v>
      </c>
      <c r="N109" s="1235">
        <f t="shared" si="22"/>
        <v>0</v>
      </c>
      <c r="O109" s="1235">
        <f t="shared" si="22"/>
        <v>0</v>
      </c>
      <c r="P109" s="1233">
        <f t="shared" si="22"/>
        <v>0</v>
      </c>
      <c r="Q109" s="1235">
        <f t="shared" si="22"/>
        <v>0</v>
      </c>
      <c r="R109" s="1233"/>
      <c r="S109" s="584"/>
      <c r="T109" s="177"/>
      <c r="U109" s="562"/>
      <c r="V109" s="874"/>
      <c r="W109" s="562"/>
    </row>
    <row r="110" spans="1:31" s="118" customFormat="1" ht="16.5" thickBot="1">
      <c r="A110" s="1817" t="s">
        <v>551</v>
      </c>
      <c r="B110" s="1818"/>
      <c r="C110" s="1818"/>
      <c r="D110" s="1818"/>
      <c r="E110" s="1818"/>
      <c r="F110" s="1818"/>
      <c r="G110" s="1237">
        <f>G95+G103+G49</f>
        <v>103.5</v>
      </c>
      <c r="H110" s="1238">
        <f>H95+H103+H49</f>
        <v>3105</v>
      </c>
      <c r="I110" s="1239"/>
      <c r="J110" s="1240"/>
      <c r="K110" s="1240"/>
      <c r="L110" s="1240"/>
      <c r="M110" s="1241"/>
      <c r="N110" s="1242"/>
      <c r="O110" s="1240"/>
      <c r="P110" s="1243"/>
      <c r="Q110" s="1242"/>
      <c r="R110" s="1243"/>
      <c r="S110" s="877"/>
      <c r="T110" s="177"/>
      <c r="U110" s="878"/>
      <c r="V110" s="875"/>
      <c r="W110" s="585"/>
      <c r="AE110" s="145"/>
    </row>
    <row r="111" spans="1:31" s="118" customFormat="1" ht="16.5" customHeight="1" thickBot="1">
      <c r="A111" s="1819" t="s">
        <v>294</v>
      </c>
      <c r="B111" s="1820"/>
      <c r="C111" s="1820"/>
      <c r="D111" s="1820"/>
      <c r="E111" s="1820"/>
      <c r="F111" s="1820"/>
      <c r="G111" s="866">
        <f>G96+G104+G50+G109</f>
        <v>75</v>
      </c>
      <c r="H111" s="866">
        <f t="shared" ref="H111:R111" si="23">H96+H104+H50+H109</f>
        <v>2250</v>
      </c>
      <c r="I111" s="1244">
        <f t="shared" si="23"/>
        <v>864</v>
      </c>
      <c r="J111" s="1244">
        <f t="shared" si="23"/>
        <v>399</v>
      </c>
      <c r="K111" s="1244">
        <f t="shared" si="23"/>
        <v>7</v>
      </c>
      <c r="L111" s="1244">
        <f t="shared" si="23"/>
        <v>458</v>
      </c>
      <c r="M111" s="1244">
        <f t="shared" si="23"/>
        <v>1356</v>
      </c>
      <c r="N111" s="1244">
        <f t="shared" si="23"/>
        <v>17.5</v>
      </c>
      <c r="O111" s="1244">
        <f t="shared" si="23"/>
        <v>22</v>
      </c>
      <c r="P111" s="1244">
        <f t="shared" si="23"/>
        <v>18</v>
      </c>
      <c r="Q111" s="1244">
        <f t="shared" si="23"/>
        <v>14.5</v>
      </c>
      <c r="R111" s="1245">
        <f t="shared" si="23"/>
        <v>7</v>
      </c>
      <c r="S111" s="877"/>
      <c r="T111" s="177"/>
      <c r="U111" s="878"/>
      <c r="V111" s="875"/>
      <c r="W111" s="585"/>
      <c r="AE111" s="145"/>
    </row>
    <row r="112" spans="1:31" ht="16.5" thickBot="1">
      <c r="A112" s="1777" t="s">
        <v>212</v>
      </c>
      <c r="B112" s="1778"/>
      <c r="C112" s="1778"/>
      <c r="D112" s="1778"/>
      <c r="E112" s="1778"/>
      <c r="F112" s="1778"/>
      <c r="G112" s="1003">
        <f>G110+G111</f>
        <v>178.5</v>
      </c>
      <c r="H112" s="1003">
        <f>H110+H111</f>
        <v>5355</v>
      </c>
      <c r="I112" s="498"/>
      <c r="J112" s="556"/>
      <c r="K112" s="556"/>
      <c r="L112" s="556"/>
      <c r="M112" s="852"/>
      <c r="N112" s="556"/>
      <c r="O112" s="556"/>
      <c r="P112" s="556"/>
      <c r="Q112" s="556"/>
      <c r="R112" s="556"/>
      <c r="S112" s="556"/>
      <c r="U112" s="556"/>
      <c r="V112" s="876"/>
      <c r="W112" s="587"/>
      <c r="X112" s="118">
        <f>30*G112</f>
        <v>5355</v>
      </c>
      <c r="AE112" s="145"/>
    </row>
    <row r="113" spans="1:29">
      <c r="A113" s="1779" t="s">
        <v>213</v>
      </c>
      <c r="B113" s="1780"/>
      <c r="C113" s="1780"/>
      <c r="D113" s="1780"/>
      <c r="E113" s="1780"/>
      <c r="F113" s="1780"/>
      <c r="G113" s="1780"/>
      <c r="H113" s="1780"/>
      <c r="I113" s="1780"/>
      <c r="J113" s="1780"/>
      <c r="K113" s="1780"/>
      <c r="L113" s="1780"/>
      <c r="M113" s="1780"/>
      <c r="N113" s="1780"/>
      <c r="O113" s="1780"/>
      <c r="P113" s="1780"/>
      <c r="Q113" s="1780"/>
      <c r="R113" s="1780"/>
      <c r="S113" s="1780"/>
      <c r="T113" s="1780"/>
      <c r="U113" s="1780"/>
      <c r="V113" s="1780"/>
      <c r="W113" s="1781"/>
    </row>
    <row r="114" spans="1:29" ht="16.5" thickBot="1">
      <c r="A114" s="1695" t="s">
        <v>214</v>
      </c>
      <c r="B114" s="1696"/>
      <c r="C114" s="1696"/>
      <c r="D114" s="1696"/>
      <c r="E114" s="1696"/>
      <c r="F114" s="1696"/>
      <c r="G114" s="1696"/>
      <c r="H114" s="1696"/>
      <c r="I114" s="1696"/>
      <c r="J114" s="1696"/>
      <c r="K114" s="1696"/>
      <c r="L114" s="1696"/>
      <c r="M114" s="1696"/>
      <c r="N114" s="1696"/>
      <c r="O114" s="1696"/>
      <c r="P114" s="1696"/>
      <c r="Q114" s="1696"/>
      <c r="R114" s="1696"/>
      <c r="S114" s="1696"/>
      <c r="T114" s="1696"/>
      <c r="U114" s="1696"/>
      <c r="V114" s="1696"/>
      <c r="W114" s="1697"/>
    </row>
    <row r="115" spans="1:29" ht="16.5" thickBot="1">
      <c r="A115" s="1026" t="s">
        <v>215</v>
      </c>
      <c r="B115" s="1027" t="s">
        <v>496</v>
      </c>
      <c r="C115" s="1028"/>
      <c r="D115" s="1029"/>
      <c r="E115" s="1029"/>
      <c r="F115" s="1030"/>
      <c r="G115" s="1031"/>
      <c r="H115" s="1031"/>
      <c r="I115" s="1032"/>
      <c r="J115" s="1029"/>
      <c r="K115" s="1029"/>
      <c r="L115" s="1030"/>
      <c r="M115" s="1031"/>
      <c r="N115" s="1032"/>
      <c r="O115" s="1029"/>
      <c r="P115" s="1033"/>
      <c r="Q115" s="1028"/>
      <c r="R115" s="1033"/>
      <c r="S115" s="813"/>
    </row>
    <row r="116" spans="1:29" ht="32.25" thickBot="1">
      <c r="A116" s="1757" t="s">
        <v>271</v>
      </c>
      <c r="B116" s="1023" t="s">
        <v>552</v>
      </c>
      <c r="C116" s="353"/>
      <c r="D116" s="354"/>
      <c r="E116" s="354"/>
      <c r="F116" s="1024"/>
      <c r="G116" s="776">
        <f>'Семестровка уск'!D51</f>
        <v>3.5</v>
      </c>
      <c r="H116" s="1045">
        <f>G116*30</f>
        <v>105</v>
      </c>
      <c r="I116" s="1007"/>
      <c r="J116" s="808"/>
      <c r="K116" s="808"/>
      <c r="L116" s="885"/>
      <c r="M116" s="1253"/>
      <c r="N116" s="888"/>
      <c r="O116" s="354"/>
      <c r="P116" s="809"/>
      <c r="Q116" s="353"/>
      <c r="R116" s="809"/>
      <c r="S116" s="373"/>
      <c r="AC116" s="118">
        <f t="shared" ref="AC116:AC122" si="24">SUM(N116:R116)</f>
        <v>0</v>
      </c>
    </row>
    <row r="117" spans="1:29" ht="16.5" thickBot="1">
      <c r="A117" s="1756"/>
      <c r="B117" s="843" t="s">
        <v>533</v>
      </c>
      <c r="C117" s="373"/>
      <c r="D117" s="350"/>
      <c r="E117" s="350"/>
      <c r="F117" s="372"/>
      <c r="G117" s="776">
        <f>G116</f>
        <v>3.5</v>
      </c>
      <c r="H117" s="1045">
        <f t="shared" ref="H117:H118" si="25">G117*30</f>
        <v>105</v>
      </c>
      <c r="I117" s="1250"/>
      <c r="J117" s="1251"/>
      <c r="K117" s="1251"/>
      <c r="L117" s="1252"/>
      <c r="M117" s="1249"/>
      <c r="N117" s="1284"/>
      <c r="O117" s="829"/>
      <c r="P117" s="589"/>
      <c r="Q117" s="506"/>
      <c r="R117" s="589"/>
      <c r="S117" s="373"/>
      <c r="AC117" s="118"/>
    </row>
    <row r="118" spans="1:29" ht="32.25" thickBot="1">
      <c r="A118" s="1758"/>
      <c r="B118" s="812" t="s">
        <v>553</v>
      </c>
      <c r="C118" s="802"/>
      <c r="D118" s="1034"/>
      <c r="E118" s="1034"/>
      <c r="F118" s="1256"/>
      <c r="G118" s="776">
        <f>G116</f>
        <v>3.5</v>
      </c>
      <c r="H118" s="1045">
        <f t="shared" si="25"/>
        <v>105</v>
      </c>
      <c r="I118" s="1006"/>
      <c r="J118" s="810"/>
      <c r="K118" s="810"/>
      <c r="L118" s="884"/>
      <c r="M118" s="1255"/>
      <c r="N118" s="887"/>
      <c r="O118" s="817"/>
      <c r="P118" s="819"/>
      <c r="Q118" s="816"/>
      <c r="R118" s="819"/>
      <c r="S118" s="373"/>
      <c r="AC118" s="118">
        <f t="shared" si="24"/>
        <v>0</v>
      </c>
    </row>
    <row r="119" spans="1:29" ht="21.75" customHeight="1" thickBot="1">
      <c r="A119" s="1756" t="s">
        <v>272</v>
      </c>
      <c r="B119" s="1017" t="s">
        <v>554</v>
      </c>
      <c r="C119" s="360"/>
      <c r="D119" s="588"/>
      <c r="E119" s="588"/>
      <c r="F119" s="988"/>
      <c r="G119" s="776">
        <f>'Семестровка уск'!D31</f>
        <v>4</v>
      </c>
      <c r="H119" s="1045">
        <f>G119*30</f>
        <v>120</v>
      </c>
      <c r="I119" s="1020"/>
      <c r="J119" s="1021"/>
      <c r="K119" s="1021"/>
      <c r="L119" s="1022"/>
      <c r="M119" s="1262"/>
      <c r="N119" s="356"/>
      <c r="O119" s="588"/>
      <c r="P119" s="358"/>
      <c r="Q119" s="360"/>
      <c r="R119" s="358"/>
      <c r="S119" s="373"/>
      <c r="AC119" s="118">
        <f t="shared" si="24"/>
        <v>0</v>
      </c>
    </row>
    <row r="120" spans="1:29" ht="32.25" thickBot="1">
      <c r="A120" s="1756"/>
      <c r="B120" s="843" t="s">
        <v>555</v>
      </c>
      <c r="C120" s="506"/>
      <c r="D120" s="829"/>
      <c r="E120" s="829"/>
      <c r="F120" s="1247"/>
      <c r="G120" s="457">
        <f>G119</f>
        <v>4</v>
      </c>
      <c r="H120" s="1031">
        <f t="shared" ref="H120:H121" si="26">G120*30</f>
        <v>120</v>
      </c>
      <c r="I120" s="1250"/>
      <c r="J120" s="1251"/>
      <c r="K120" s="1251"/>
      <c r="L120" s="1252"/>
      <c r="M120" s="1249"/>
      <c r="N120" s="1284"/>
      <c r="O120" s="829"/>
      <c r="P120" s="589"/>
      <c r="Q120" s="506"/>
      <c r="R120" s="589"/>
      <c r="S120" s="373"/>
      <c r="AC120" s="118"/>
    </row>
    <row r="121" spans="1:29" ht="18" customHeight="1" thickBot="1">
      <c r="A121" s="1756"/>
      <c r="B121" s="1395" t="s">
        <v>533</v>
      </c>
      <c r="C121" s="500"/>
      <c r="D121" s="806"/>
      <c r="E121" s="806"/>
      <c r="F121" s="502"/>
      <c r="G121" s="945">
        <f>G119</f>
        <v>4</v>
      </c>
      <c r="H121" s="1008">
        <f t="shared" si="26"/>
        <v>120</v>
      </c>
      <c r="I121" s="1260"/>
      <c r="J121" s="1259"/>
      <c r="K121" s="1259"/>
      <c r="L121" s="1265"/>
      <c r="M121" s="1009"/>
      <c r="N121" s="503"/>
      <c r="O121" s="806"/>
      <c r="P121" s="504"/>
      <c r="Q121" s="500"/>
      <c r="R121" s="504"/>
      <c r="S121" s="373"/>
      <c r="AC121" s="118">
        <f t="shared" si="24"/>
        <v>0</v>
      </c>
    </row>
    <row r="122" spans="1:29" ht="31.5">
      <c r="A122" s="1757" t="s">
        <v>291</v>
      </c>
      <c r="B122" s="1137" t="s">
        <v>495</v>
      </c>
      <c r="C122" s="353"/>
      <c r="D122" s="354"/>
      <c r="E122" s="354"/>
      <c r="F122" s="1024"/>
      <c r="G122" s="776">
        <f>G123+G124</f>
        <v>3</v>
      </c>
      <c r="H122" s="1045">
        <f>G122*30</f>
        <v>90</v>
      </c>
      <c r="I122" s="1007">
        <f>J122+K122+L122</f>
        <v>0</v>
      </c>
      <c r="J122" s="808"/>
      <c r="K122" s="808"/>
      <c r="L122" s="885"/>
      <c r="M122" s="1253"/>
      <c r="N122" s="888"/>
      <c r="O122" s="354"/>
      <c r="P122" s="809"/>
      <c r="Q122" s="353"/>
      <c r="R122" s="809"/>
      <c r="S122" s="373"/>
      <c r="AC122" s="118">
        <f t="shared" si="24"/>
        <v>0</v>
      </c>
    </row>
    <row r="123" spans="1:29">
      <c r="A123" s="1756"/>
      <c r="B123" s="602" t="s">
        <v>541</v>
      </c>
      <c r="C123" s="373"/>
      <c r="D123" s="350"/>
      <c r="E123" s="350"/>
      <c r="F123" s="1004"/>
      <c r="G123" s="365">
        <f>'Семестровка уск'!D11</f>
        <v>1</v>
      </c>
      <c r="H123" s="1254">
        <f t="shared" ref="H123:H135" si="27">G123*30</f>
        <v>30</v>
      </c>
      <c r="I123" s="989">
        <f>J123+K123+L123</f>
        <v>0</v>
      </c>
      <c r="J123" s="368"/>
      <c r="K123" s="368"/>
      <c r="L123" s="846"/>
      <c r="M123" s="1254"/>
      <c r="N123" s="370"/>
      <c r="O123" s="350"/>
      <c r="P123" s="372"/>
      <c r="Q123" s="373"/>
      <c r="R123" s="372"/>
      <c r="S123" s="373"/>
      <c r="AC123" s="118"/>
    </row>
    <row r="124" spans="1:29" ht="16.5" thickBot="1">
      <c r="A124" s="1756"/>
      <c r="B124" s="603" t="s">
        <v>267</v>
      </c>
      <c r="C124" s="1010"/>
      <c r="D124" s="1011">
        <v>1</v>
      </c>
      <c r="E124" s="1011"/>
      <c r="F124" s="1012"/>
      <c r="G124" s="778">
        <f>'Семестровка уск'!E11</f>
        <v>2</v>
      </c>
      <c r="H124" s="1263">
        <f t="shared" si="27"/>
        <v>60</v>
      </c>
      <c r="I124" s="1264">
        <v>30</v>
      </c>
      <c r="J124" s="1371">
        <f>'Семестровка уск'!H11</f>
        <v>0</v>
      </c>
      <c r="K124" s="1371">
        <f>'Семестровка уск'!I11</f>
        <v>0</v>
      </c>
      <c r="L124" s="1266">
        <v>30</v>
      </c>
      <c r="M124" s="1263">
        <v>30</v>
      </c>
      <c r="N124" s="1285">
        <v>2</v>
      </c>
      <c r="O124" s="1011"/>
      <c r="P124" s="1016"/>
      <c r="Q124" s="1010"/>
      <c r="R124" s="1016"/>
      <c r="S124" s="373"/>
      <c r="AC124" s="118"/>
    </row>
    <row r="125" spans="1:29" ht="16.5" thickBot="1">
      <c r="A125" s="1756"/>
      <c r="B125" s="1395" t="s">
        <v>533</v>
      </c>
      <c r="C125" s="500"/>
      <c r="D125" s="806"/>
      <c r="E125" s="806"/>
      <c r="F125" s="502"/>
      <c r="G125" s="948">
        <f>G122</f>
        <v>3</v>
      </c>
      <c r="H125" s="948">
        <f>H122</f>
        <v>90</v>
      </c>
      <c r="I125" s="1260"/>
      <c r="J125" s="1259"/>
      <c r="K125" s="1259"/>
      <c r="L125" s="1265"/>
      <c r="M125" s="1009"/>
      <c r="N125" s="503"/>
      <c r="O125" s="806"/>
      <c r="P125" s="504"/>
      <c r="Q125" s="500"/>
      <c r="R125" s="504"/>
      <c r="S125" s="373"/>
      <c r="AC125" s="118"/>
    </row>
    <row r="126" spans="1:29">
      <c r="A126" s="1756"/>
      <c r="B126" s="745" t="s">
        <v>268</v>
      </c>
      <c r="C126" s="360"/>
      <c r="D126" s="588"/>
      <c r="E126" s="588"/>
      <c r="F126" s="988"/>
      <c r="G126" s="790">
        <f>G127+G128</f>
        <v>3</v>
      </c>
      <c r="H126" s="1152">
        <f t="shared" si="27"/>
        <v>90</v>
      </c>
      <c r="I126" s="1020"/>
      <c r="J126" s="1021"/>
      <c r="K126" s="1021"/>
      <c r="L126" s="1022"/>
      <c r="M126" s="1262"/>
      <c r="N126" s="356"/>
      <c r="O126" s="588"/>
      <c r="P126" s="358"/>
      <c r="Q126" s="360"/>
      <c r="R126" s="358"/>
      <c r="S126" s="373"/>
      <c r="AC126" s="118"/>
    </row>
    <row r="127" spans="1:29">
      <c r="A127" s="1756"/>
      <c r="B127" s="602" t="s">
        <v>541</v>
      </c>
      <c r="C127" s="373"/>
      <c r="D127" s="350"/>
      <c r="E127" s="350"/>
      <c r="F127" s="1004"/>
      <c r="G127" s="365">
        <f>G123</f>
        <v>1</v>
      </c>
      <c r="H127" s="1254">
        <f t="shared" si="27"/>
        <v>30</v>
      </c>
      <c r="I127" s="989"/>
      <c r="J127" s="368"/>
      <c r="K127" s="368"/>
      <c r="L127" s="846"/>
      <c r="M127" s="1254"/>
      <c r="N127" s="370"/>
      <c r="O127" s="350"/>
      <c r="P127" s="372"/>
      <c r="Q127" s="373"/>
      <c r="R127" s="372"/>
      <c r="S127" s="373"/>
      <c r="AC127" s="118"/>
    </row>
    <row r="128" spans="1:29" ht="16.5" thickBot="1">
      <c r="A128" s="1758"/>
      <c r="B128" s="1025" t="s">
        <v>267</v>
      </c>
      <c r="C128" s="816"/>
      <c r="D128" s="817">
        <v>1</v>
      </c>
      <c r="E128" s="817"/>
      <c r="F128" s="1005"/>
      <c r="G128" s="908">
        <f>G124</f>
        <v>2</v>
      </c>
      <c r="H128" s="1255">
        <f t="shared" si="27"/>
        <v>60</v>
      </c>
      <c r="I128" s="1006">
        <v>30</v>
      </c>
      <c r="J128" s="810">
        <v>15</v>
      </c>
      <c r="K128" s="810"/>
      <c r="L128" s="884">
        <v>15</v>
      </c>
      <c r="M128" s="1255">
        <f>H128-I128</f>
        <v>30</v>
      </c>
      <c r="N128" s="887">
        <v>2</v>
      </c>
      <c r="O128" s="817"/>
      <c r="P128" s="819"/>
      <c r="Q128" s="816"/>
      <c r="R128" s="819"/>
      <c r="S128" s="373"/>
      <c r="AC128" s="118"/>
    </row>
    <row r="129" spans="1:29" ht="31.5">
      <c r="A129" s="1756" t="s">
        <v>292</v>
      </c>
      <c r="B129" s="745" t="s">
        <v>498</v>
      </c>
      <c r="C129" s="360"/>
      <c r="D129" s="588"/>
      <c r="E129" s="588"/>
      <c r="F129" s="988"/>
      <c r="G129" s="776">
        <f>G130+G131</f>
        <v>4</v>
      </c>
      <c r="H129" s="1045">
        <f t="shared" si="27"/>
        <v>120</v>
      </c>
      <c r="I129" s="1020"/>
      <c r="J129" s="1021"/>
      <c r="K129" s="1021"/>
      <c r="L129" s="1022"/>
      <c r="M129" s="1262"/>
      <c r="N129" s="356"/>
      <c r="O129" s="588"/>
      <c r="P129" s="358"/>
      <c r="Q129" s="360"/>
      <c r="R129" s="358"/>
      <c r="S129" s="373"/>
      <c r="AC129" s="118"/>
    </row>
    <row r="130" spans="1:29">
      <c r="A130" s="1756"/>
      <c r="B130" s="602" t="s">
        <v>541</v>
      </c>
      <c r="C130" s="373"/>
      <c r="D130" s="350"/>
      <c r="E130" s="350"/>
      <c r="F130" s="1004"/>
      <c r="G130" s="365">
        <f>'Семестровка уск'!D46</f>
        <v>2</v>
      </c>
      <c r="H130" s="1254">
        <f t="shared" si="27"/>
        <v>60</v>
      </c>
      <c r="I130" s="989"/>
      <c r="J130" s="368"/>
      <c r="K130" s="368"/>
      <c r="L130" s="846"/>
      <c r="M130" s="1254"/>
      <c r="N130" s="370"/>
      <c r="O130" s="350"/>
      <c r="P130" s="372"/>
      <c r="Q130" s="373"/>
      <c r="R130" s="372"/>
      <c r="S130" s="373"/>
      <c r="AC130" s="118"/>
    </row>
    <row r="131" spans="1:29" ht="16.5" thickBot="1">
      <c r="A131" s="1756"/>
      <c r="B131" s="603" t="s">
        <v>267</v>
      </c>
      <c r="C131" s="1010"/>
      <c r="D131" s="1011" t="s">
        <v>62</v>
      </c>
      <c r="E131" s="1011"/>
      <c r="F131" s="1012"/>
      <c r="G131" s="457">
        <f>'Семестровка уск'!E46</f>
        <v>2</v>
      </c>
      <c r="H131" s="1261">
        <f t="shared" si="27"/>
        <v>60</v>
      </c>
      <c r="I131" s="1013">
        <v>18</v>
      </c>
      <c r="J131" s="1014"/>
      <c r="K131" s="1014"/>
      <c r="L131" s="1015">
        <v>18</v>
      </c>
      <c r="M131" s="1261">
        <f>H131-I131</f>
        <v>42</v>
      </c>
      <c r="N131" s="1286"/>
      <c r="O131" s="1011">
        <v>2</v>
      </c>
      <c r="P131" s="1016"/>
      <c r="Q131" s="1010"/>
      <c r="R131" s="1016"/>
      <c r="S131" s="373"/>
      <c r="AC131" s="118"/>
    </row>
    <row r="132" spans="1:29" ht="16.5" thickBot="1">
      <c r="A132" s="1756"/>
      <c r="B132" s="1396" t="s">
        <v>533</v>
      </c>
      <c r="C132" s="806"/>
      <c r="D132" s="806"/>
      <c r="E132" s="806"/>
      <c r="F132" s="502"/>
      <c r="G132" s="945">
        <f>G129</f>
        <v>4</v>
      </c>
      <c r="H132" s="1009">
        <f>H129</f>
        <v>120</v>
      </c>
      <c r="I132" s="1260"/>
      <c r="J132" s="1259"/>
      <c r="K132" s="1259"/>
      <c r="L132" s="1265"/>
      <c r="M132" s="1009"/>
      <c r="N132" s="503"/>
      <c r="O132" s="806"/>
      <c r="P132" s="806"/>
      <c r="Q132" s="806"/>
      <c r="R132" s="504"/>
      <c r="S132" s="373"/>
      <c r="AC132" s="118"/>
    </row>
    <row r="133" spans="1:29">
      <c r="A133" s="1756"/>
      <c r="B133" s="745" t="s">
        <v>514</v>
      </c>
      <c r="C133" s="360"/>
      <c r="D133" s="588"/>
      <c r="E133" s="588"/>
      <c r="F133" s="988"/>
      <c r="G133" s="351">
        <f>G134+G135</f>
        <v>4</v>
      </c>
      <c r="H133" s="1262">
        <f t="shared" si="27"/>
        <v>120</v>
      </c>
      <c r="I133" s="1020"/>
      <c r="J133" s="1021"/>
      <c r="K133" s="1021"/>
      <c r="L133" s="1022"/>
      <c r="M133" s="1262"/>
      <c r="N133" s="356"/>
      <c r="O133" s="588"/>
      <c r="P133" s="358"/>
      <c r="Q133" s="360"/>
      <c r="R133" s="358"/>
      <c r="S133" s="373"/>
      <c r="AC133" s="118"/>
    </row>
    <row r="134" spans="1:29">
      <c r="A134" s="1756"/>
      <c r="B134" s="602" t="s">
        <v>541</v>
      </c>
      <c r="C134" s="373"/>
      <c r="D134" s="350"/>
      <c r="E134" s="350"/>
      <c r="F134" s="1004"/>
      <c r="G134" s="365">
        <f>G130</f>
        <v>2</v>
      </c>
      <c r="H134" s="1254">
        <f t="shared" si="27"/>
        <v>60</v>
      </c>
      <c r="I134" s="989"/>
      <c r="J134" s="368"/>
      <c r="K134" s="368"/>
      <c r="L134" s="846"/>
      <c r="M134" s="1254"/>
      <c r="N134" s="370"/>
      <c r="O134" s="350"/>
      <c r="P134" s="372"/>
      <c r="Q134" s="373"/>
      <c r="R134" s="372"/>
      <c r="S134" s="373"/>
      <c r="AC134" s="118"/>
    </row>
    <row r="135" spans="1:29" ht="16.5" thickBot="1">
      <c r="A135" s="1756"/>
      <c r="B135" s="1025" t="s">
        <v>267</v>
      </c>
      <c r="C135" s="816"/>
      <c r="D135" s="817" t="s">
        <v>62</v>
      </c>
      <c r="E135" s="817"/>
      <c r="F135" s="1005"/>
      <c r="G135" s="908">
        <f>G131</f>
        <v>2</v>
      </c>
      <c r="H135" s="1255">
        <f t="shared" si="27"/>
        <v>60</v>
      </c>
      <c r="I135" s="1006">
        <v>18</v>
      </c>
      <c r="J135" s="810">
        <v>9</v>
      </c>
      <c r="K135" s="810"/>
      <c r="L135" s="884">
        <v>9</v>
      </c>
      <c r="M135" s="1255">
        <f>H135-I135</f>
        <v>42</v>
      </c>
      <c r="N135" s="887"/>
      <c r="O135" s="817">
        <v>2</v>
      </c>
      <c r="P135" s="819"/>
      <c r="Q135" s="816"/>
      <c r="R135" s="819"/>
      <c r="S135" s="373"/>
      <c r="AC135" s="118"/>
    </row>
    <row r="136" spans="1:29" ht="31.5">
      <c r="A136" s="1757" t="s">
        <v>293</v>
      </c>
      <c r="B136" s="1137" t="s">
        <v>500</v>
      </c>
      <c r="C136" s="353"/>
      <c r="D136" s="354"/>
      <c r="E136" s="354"/>
      <c r="F136" s="1024"/>
      <c r="G136" s="776">
        <f>G137+G138</f>
        <v>3</v>
      </c>
      <c r="H136" s="1045">
        <f t="shared" ref="H136:H162" si="28">G136*30</f>
        <v>90</v>
      </c>
      <c r="I136" s="1007"/>
      <c r="J136" s="808"/>
      <c r="K136" s="808"/>
      <c r="L136" s="885"/>
      <c r="M136" s="1253"/>
      <c r="N136" s="888"/>
      <c r="O136" s="354"/>
      <c r="P136" s="809"/>
      <c r="Q136" s="353"/>
      <c r="R136" s="809"/>
      <c r="S136" s="373"/>
      <c r="AC136" s="118"/>
    </row>
    <row r="137" spans="1:29">
      <c r="A137" s="1756"/>
      <c r="B137" s="602" t="s">
        <v>541</v>
      </c>
      <c r="C137" s="373"/>
      <c r="D137" s="350"/>
      <c r="E137" s="350"/>
      <c r="F137" s="1004"/>
      <c r="G137" s="365">
        <v>1</v>
      </c>
      <c r="H137" s="1254">
        <f t="shared" si="28"/>
        <v>30</v>
      </c>
      <c r="I137" s="989"/>
      <c r="J137" s="368"/>
      <c r="K137" s="368"/>
      <c r="L137" s="846"/>
      <c r="M137" s="1254"/>
      <c r="N137" s="370"/>
      <c r="O137" s="350"/>
      <c r="P137" s="372"/>
      <c r="Q137" s="373"/>
      <c r="R137" s="372"/>
      <c r="S137" s="373"/>
      <c r="AC137" s="118"/>
    </row>
    <row r="138" spans="1:29" ht="16.5" thickBot="1">
      <c r="A138" s="1756"/>
      <c r="B138" s="603" t="s">
        <v>267</v>
      </c>
      <c r="C138" s="1010"/>
      <c r="D138" s="1011">
        <v>3</v>
      </c>
      <c r="E138" s="1011"/>
      <c r="F138" s="1012"/>
      <c r="G138" s="778">
        <v>2</v>
      </c>
      <c r="H138" s="1263">
        <f t="shared" si="28"/>
        <v>60</v>
      </c>
      <c r="I138" s="1264">
        <v>30</v>
      </c>
      <c r="J138" s="1371"/>
      <c r="K138" s="1371"/>
      <c r="L138" s="1266">
        <v>30</v>
      </c>
      <c r="M138" s="1263">
        <f>H138-I138</f>
        <v>30</v>
      </c>
      <c r="N138" s="1286"/>
      <c r="O138" s="1011"/>
      <c r="P138" s="1016"/>
      <c r="Q138" s="1010">
        <v>2</v>
      </c>
      <c r="R138" s="1016"/>
      <c r="S138" s="373"/>
      <c r="AC138" s="118"/>
    </row>
    <row r="139" spans="1:29" ht="16.5" thickBot="1">
      <c r="A139" s="1756"/>
      <c r="B139" s="1396" t="s">
        <v>533</v>
      </c>
      <c r="C139" s="500"/>
      <c r="D139" s="806"/>
      <c r="E139" s="806"/>
      <c r="F139" s="502"/>
      <c r="G139" s="945">
        <f>G136</f>
        <v>3</v>
      </c>
      <c r="H139" s="1009">
        <f>H136</f>
        <v>90</v>
      </c>
      <c r="I139" s="1260"/>
      <c r="J139" s="1259"/>
      <c r="K139" s="1259"/>
      <c r="L139" s="1265"/>
      <c r="M139" s="1009"/>
      <c r="N139" s="503"/>
      <c r="O139" s="806"/>
      <c r="P139" s="504"/>
      <c r="Q139" s="500"/>
      <c r="R139" s="504"/>
      <c r="S139" s="373"/>
      <c r="AC139" s="118"/>
    </row>
    <row r="140" spans="1:29">
      <c r="A140" s="1756"/>
      <c r="B140" s="745" t="s">
        <v>273</v>
      </c>
      <c r="C140" s="360"/>
      <c r="D140" s="588"/>
      <c r="E140" s="588"/>
      <c r="F140" s="988"/>
      <c r="G140" s="351">
        <f>G136</f>
        <v>3</v>
      </c>
      <c r="H140" s="1262">
        <f t="shared" si="28"/>
        <v>90</v>
      </c>
      <c r="I140" s="1020"/>
      <c r="J140" s="1021"/>
      <c r="K140" s="1021"/>
      <c r="L140" s="1022"/>
      <c r="M140" s="1262"/>
      <c r="N140" s="356"/>
      <c r="O140" s="588"/>
      <c r="P140" s="358"/>
      <c r="Q140" s="360"/>
      <c r="R140" s="358"/>
      <c r="S140" s="373"/>
      <c r="AC140" s="118"/>
    </row>
    <row r="141" spans="1:29">
      <c r="A141" s="1756"/>
      <c r="B141" s="602" t="s">
        <v>541</v>
      </c>
      <c r="C141" s="373"/>
      <c r="D141" s="350"/>
      <c r="E141" s="350"/>
      <c r="F141" s="1004"/>
      <c r="G141" s="365">
        <v>1</v>
      </c>
      <c r="H141" s="1254">
        <f t="shared" si="28"/>
        <v>30</v>
      </c>
      <c r="I141" s="989"/>
      <c r="J141" s="368"/>
      <c r="K141" s="368"/>
      <c r="L141" s="846"/>
      <c r="M141" s="1254"/>
      <c r="N141" s="370"/>
      <c r="O141" s="350"/>
      <c r="P141" s="372"/>
      <c r="Q141" s="373"/>
      <c r="R141" s="372"/>
      <c r="S141" s="373"/>
      <c r="AC141" s="118"/>
    </row>
    <row r="142" spans="1:29" ht="16.5" thickBot="1">
      <c r="A142" s="1758"/>
      <c r="B142" s="1025" t="s">
        <v>267</v>
      </c>
      <c r="C142" s="816"/>
      <c r="D142" s="817">
        <v>3</v>
      </c>
      <c r="E142" s="817"/>
      <c r="F142" s="1005"/>
      <c r="G142" s="908">
        <v>2</v>
      </c>
      <c r="H142" s="1255">
        <f t="shared" si="28"/>
        <v>60</v>
      </c>
      <c r="I142" s="1006">
        <v>30</v>
      </c>
      <c r="J142" s="810">
        <v>15</v>
      </c>
      <c r="K142" s="810"/>
      <c r="L142" s="884">
        <v>15</v>
      </c>
      <c r="M142" s="1255">
        <f>H142-I142</f>
        <v>30</v>
      </c>
      <c r="N142" s="887"/>
      <c r="O142" s="817"/>
      <c r="P142" s="819"/>
      <c r="Q142" s="816">
        <v>2</v>
      </c>
      <c r="R142" s="819"/>
      <c r="S142" s="373"/>
      <c r="AC142" s="118"/>
    </row>
    <row r="143" spans="1:29" ht="33.75" hidden="1" customHeight="1">
      <c r="A143" s="1757"/>
      <c r="B143" s="1063"/>
      <c r="C143" s="353"/>
      <c r="D143" s="354"/>
      <c r="E143" s="354"/>
      <c r="F143" s="1024"/>
      <c r="G143" s="907"/>
      <c r="H143" s="1253"/>
      <c r="I143" s="1267"/>
      <c r="J143" s="808"/>
      <c r="K143" s="808"/>
      <c r="L143" s="1126"/>
      <c r="M143" s="1253"/>
      <c r="N143" s="353"/>
      <c r="O143" s="354"/>
      <c r="P143" s="809"/>
      <c r="Q143" s="888"/>
      <c r="R143" s="809"/>
      <c r="S143" s="373"/>
      <c r="AC143" s="118"/>
    </row>
    <row r="144" spans="1:29" ht="16.5" hidden="1" thickBot="1">
      <c r="A144" s="1756"/>
      <c r="B144" s="602"/>
      <c r="C144" s="373"/>
      <c r="D144" s="350"/>
      <c r="E144" s="350"/>
      <c r="F144" s="1004"/>
      <c r="G144" s="365"/>
      <c r="H144" s="1254"/>
      <c r="I144" s="367"/>
      <c r="J144" s="368"/>
      <c r="K144" s="368"/>
      <c r="L144" s="369"/>
      <c r="M144" s="1254"/>
      <c r="N144" s="373"/>
      <c r="O144" s="350"/>
      <c r="P144" s="372"/>
      <c r="Q144" s="370"/>
      <c r="R144" s="372"/>
      <c r="S144" s="373"/>
      <c r="AC144" s="118"/>
    </row>
    <row r="145" spans="1:29" ht="16.5" hidden="1" thickBot="1">
      <c r="A145" s="1756"/>
      <c r="B145" s="603"/>
      <c r="C145" s="1010"/>
      <c r="D145" s="1011"/>
      <c r="E145" s="1011"/>
      <c r="F145" s="1012"/>
      <c r="G145" s="457"/>
      <c r="H145" s="1261"/>
      <c r="I145" s="1268"/>
      <c r="J145" s="810"/>
      <c r="K145" s="810"/>
      <c r="L145" s="1131"/>
      <c r="M145" s="1261"/>
      <c r="N145" s="1010"/>
      <c r="O145" s="1011"/>
      <c r="P145" s="1016"/>
      <c r="Q145" s="1286"/>
      <c r="R145" s="1016"/>
      <c r="S145" s="373"/>
      <c r="AC145" s="118"/>
    </row>
    <row r="146" spans="1:29" ht="16.5" hidden="1" thickBot="1">
      <c r="A146" s="1756"/>
      <c r="B146" s="1281"/>
      <c r="C146" s="353"/>
      <c r="D146" s="354"/>
      <c r="E146" s="354"/>
      <c r="F146" s="1024"/>
      <c r="G146" s="907"/>
      <c r="H146" s="1253"/>
      <c r="I146" s="1007"/>
      <c r="J146" s="808"/>
      <c r="K146" s="808"/>
      <c r="L146" s="885"/>
      <c r="M146" s="1253"/>
      <c r="N146" s="353"/>
      <c r="O146" s="354"/>
      <c r="P146" s="809"/>
      <c r="Q146" s="888"/>
      <c r="R146" s="809"/>
      <c r="S146" s="373"/>
      <c r="AC146" s="118"/>
    </row>
    <row r="147" spans="1:29" ht="16.5" hidden="1" thickBot="1">
      <c r="A147" s="1756"/>
      <c r="B147" s="602"/>
      <c r="C147" s="373"/>
      <c r="D147" s="350"/>
      <c r="E147" s="350"/>
      <c r="F147" s="1004"/>
      <c r="G147" s="365"/>
      <c r="H147" s="1254"/>
      <c r="I147" s="989"/>
      <c r="J147" s="368"/>
      <c r="K147" s="368"/>
      <c r="L147" s="846"/>
      <c r="M147" s="1254"/>
      <c r="N147" s="373"/>
      <c r="O147" s="350"/>
      <c r="P147" s="372"/>
      <c r="Q147" s="370"/>
      <c r="R147" s="372"/>
      <c r="S147" s="373"/>
      <c r="AC147" s="118"/>
    </row>
    <row r="148" spans="1:29" ht="16.5" hidden="1" thickBot="1">
      <c r="A148" s="1756"/>
      <c r="B148" s="1025"/>
      <c r="C148" s="816"/>
      <c r="D148" s="817"/>
      <c r="E148" s="817"/>
      <c r="F148" s="1005"/>
      <c r="G148" s="908"/>
      <c r="H148" s="908"/>
      <c r="I148" s="908"/>
      <c r="J148" s="908"/>
      <c r="K148" s="908"/>
      <c r="L148" s="908"/>
      <c r="M148" s="908"/>
      <c r="N148" s="816"/>
      <c r="O148" s="817"/>
      <c r="P148" s="819"/>
      <c r="Q148" s="887"/>
      <c r="R148" s="819"/>
      <c r="S148" s="373"/>
      <c r="AC148" s="118"/>
    </row>
    <row r="149" spans="1:29" ht="16.5" hidden="1" thickBot="1">
      <c r="A149" s="1758"/>
      <c r="B149" s="1397"/>
      <c r="C149" s="506"/>
      <c r="D149" s="829"/>
      <c r="E149" s="829"/>
      <c r="F149" s="1247"/>
      <c r="G149" s="1248"/>
      <c r="H149" s="1249"/>
      <c r="I149" s="1250"/>
      <c r="J149" s="1251"/>
      <c r="K149" s="1251"/>
      <c r="L149" s="1252"/>
      <c r="M149" s="1249"/>
      <c r="N149" s="506"/>
      <c r="O149" s="829"/>
      <c r="P149" s="589"/>
      <c r="Q149" s="1284"/>
      <c r="R149" s="589"/>
      <c r="S149" s="373"/>
      <c r="AC149" s="118"/>
    </row>
    <row r="150" spans="1:29" ht="32.25" hidden="1" customHeight="1">
      <c r="A150" s="1757"/>
      <c r="B150" s="1398"/>
      <c r="C150" s="353"/>
      <c r="D150" s="354"/>
      <c r="E150" s="354"/>
      <c r="F150" s="1024"/>
      <c r="G150" s="1294"/>
      <c r="H150" s="1294"/>
      <c r="I150" s="353"/>
      <c r="J150" s="354"/>
      <c r="K150" s="354"/>
      <c r="L150" s="1024"/>
      <c r="M150" s="353"/>
      <c r="N150" s="353"/>
      <c r="O150" s="354"/>
      <c r="P150" s="354"/>
      <c r="Q150" s="353"/>
      <c r="R150" s="354"/>
      <c r="S150" s="373"/>
      <c r="AC150" s="118"/>
    </row>
    <row r="151" spans="1:29" ht="16.5" hidden="1" thickBot="1">
      <c r="A151" s="1756"/>
      <c r="B151" s="602"/>
      <c r="C151" s="373"/>
      <c r="D151" s="350"/>
      <c r="E151" s="350"/>
      <c r="F151" s="1004"/>
      <c r="G151" s="373"/>
      <c r="H151" s="373"/>
      <c r="I151" s="373"/>
      <c r="J151" s="350"/>
      <c r="K151" s="350"/>
      <c r="L151" s="1004"/>
      <c r="M151" s="373"/>
      <c r="N151" s="373"/>
      <c r="O151" s="350"/>
      <c r="P151" s="350"/>
      <c r="Q151" s="373"/>
      <c r="R151" s="350"/>
      <c r="S151" s="373"/>
      <c r="AC151" s="118"/>
    </row>
    <row r="152" spans="1:29" ht="16.5" hidden="1" thickBot="1">
      <c r="A152" s="1756"/>
      <c r="B152" s="603"/>
      <c r="C152" s="816"/>
      <c r="D152" s="817"/>
      <c r="E152" s="817"/>
      <c r="F152" s="1005"/>
      <c r="G152" s="1295"/>
      <c r="H152" s="1295"/>
      <c r="I152" s="1295"/>
      <c r="J152" s="1295"/>
      <c r="K152" s="1295"/>
      <c r="L152" s="1295"/>
      <c r="M152" s="1295"/>
      <c r="N152" s="816"/>
      <c r="O152" s="817"/>
      <c r="P152" s="817"/>
      <c r="Q152" s="816"/>
      <c r="R152" s="817"/>
      <c r="S152" s="373"/>
      <c r="AC152" s="118"/>
    </row>
    <row r="153" spans="1:29" ht="29.25" hidden="1" customHeight="1">
      <c r="A153" s="1756"/>
      <c r="B153" s="1399"/>
      <c r="C153" s="353"/>
      <c r="D153" s="354"/>
      <c r="E153" s="354"/>
      <c r="F153" s="1024"/>
      <c r="G153" s="353"/>
      <c r="H153" s="1292"/>
      <c r="I153" s="1007"/>
      <c r="J153" s="808"/>
      <c r="K153" s="808"/>
      <c r="L153" s="808"/>
      <c r="M153" s="353"/>
      <c r="N153" s="353"/>
      <c r="O153" s="354"/>
      <c r="P153" s="354"/>
      <c r="Q153" s="354"/>
      <c r="R153" s="809"/>
      <c r="S153" s="373"/>
      <c r="AC153" s="118"/>
    </row>
    <row r="154" spans="1:29" ht="16.5" hidden="1" thickBot="1">
      <c r="A154" s="1756"/>
      <c r="B154" s="1290"/>
      <c r="C154" s="373"/>
      <c r="D154" s="350"/>
      <c r="E154" s="350"/>
      <c r="F154" s="1004"/>
      <c r="G154" s="373"/>
      <c r="H154" s="995"/>
      <c r="I154" s="989"/>
      <c r="J154" s="368"/>
      <c r="K154" s="368"/>
      <c r="L154" s="368"/>
      <c r="M154" s="373"/>
      <c r="N154" s="373"/>
      <c r="O154" s="350"/>
      <c r="P154" s="350"/>
      <c r="Q154" s="350"/>
      <c r="R154" s="372"/>
      <c r="S154" s="373"/>
      <c r="AC154" s="118"/>
    </row>
    <row r="155" spans="1:29" ht="16.5" hidden="1" thickBot="1">
      <c r="A155" s="1756"/>
      <c r="B155" s="1291"/>
      <c r="C155" s="816"/>
      <c r="D155" s="817"/>
      <c r="E155" s="817"/>
      <c r="F155" s="1005"/>
      <c r="G155" s="816"/>
      <c r="H155" s="1293"/>
      <c r="I155" s="1293"/>
      <c r="J155" s="1293"/>
      <c r="K155" s="1293"/>
      <c r="L155" s="1293"/>
      <c r="M155" s="1293"/>
      <c r="N155" s="816"/>
      <c r="O155" s="817"/>
      <c r="P155" s="817"/>
      <c r="Q155" s="817"/>
      <c r="R155" s="819"/>
      <c r="S155" s="373"/>
      <c r="AC155" s="118"/>
    </row>
    <row r="156" spans="1:29" ht="16.5" hidden="1" thickBot="1">
      <c r="A156" s="1758"/>
      <c r="B156" s="1400"/>
      <c r="C156" s="802"/>
      <c r="D156" s="1034"/>
      <c r="E156" s="1034"/>
      <c r="F156" s="1256"/>
      <c r="G156" s="1018"/>
      <c r="H156" s="1019"/>
      <c r="I156" s="1275"/>
      <c r="J156" s="1272"/>
      <c r="K156" s="1272"/>
      <c r="L156" s="1282"/>
      <c r="M156" s="1019"/>
      <c r="N156" s="802"/>
      <c r="O156" s="1034"/>
      <c r="P156" s="1270"/>
      <c r="Q156" s="804"/>
      <c r="R156" s="1270"/>
      <c r="S156" s="373"/>
      <c r="AC156" s="118"/>
    </row>
    <row r="157" spans="1:29" ht="16.5" hidden="1" thickBot="1">
      <c r="A157" s="1757"/>
      <c r="B157" s="1137"/>
      <c r="C157" s="353"/>
      <c r="D157" s="354"/>
      <c r="E157" s="354"/>
      <c r="F157" s="809"/>
      <c r="G157" s="1274"/>
      <c r="H157" s="1274"/>
      <c r="I157" s="1276"/>
      <c r="J157" s="1277"/>
      <c r="K157" s="1277"/>
      <c r="L157" s="1283"/>
      <c r="M157" s="1274"/>
      <c r="N157" s="1276"/>
      <c r="O157" s="1277"/>
      <c r="P157" s="1278"/>
      <c r="Q157" s="1287"/>
      <c r="R157" s="1278"/>
      <c r="S157" s="373"/>
      <c r="AC157" s="118"/>
    </row>
    <row r="158" spans="1:29" ht="16.5" hidden="1" thickBot="1">
      <c r="A158" s="1756"/>
      <c r="B158" s="602"/>
      <c r="C158" s="373"/>
      <c r="D158" s="350"/>
      <c r="E158" s="350"/>
      <c r="F158" s="372"/>
      <c r="G158" s="365"/>
      <c r="H158" s="1254"/>
      <c r="I158" s="367"/>
      <c r="J158" s="368"/>
      <c r="K158" s="368"/>
      <c r="L158" s="846"/>
      <c r="M158" s="1254"/>
      <c r="N158" s="373"/>
      <c r="O158" s="350"/>
      <c r="P158" s="372"/>
      <c r="Q158" s="370"/>
      <c r="R158" s="372"/>
      <c r="S158" s="1010"/>
      <c r="AC158" s="118"/>
    </row>
    <row r="159" spans="1:29" ht="16.5" hidden="1" thickBot="1">
      <c r="A159" s="1756"/>
      <c r="B159" s="603"/>
      <c r="C159" s="1010"/>
      <c r="D159" s="1011"/>
      <c r="E159" s="1011"/>
      <c r="F159" s="1016"/>
      <c r="G159" s="457"/>
      <c r="H159" s="1261"/>
      <c r="I159" s="1269"/>
      <c r="J159" s="1014"/>
      <c r="K159" s="1014"/>
      <c r="L159" s="1015"/>
      <c r="M159" s="1261"/>
      <c r="N159" s="1010"/>
      <c r="O159" s="1011"/>
      <c r="P159" s="1016"/>
      <c r="Q159" s="1286"/>
      <c r="R159" s="1016"/>
      <c r="S159" s="1010"/>
      <c r="AC159" s="118"/>
    </row>
    <row r="160" spans="1:29" ht="16.5" hidden="1" thickBot="1">
      <c r="A160" s="1756"/>
      <c r="B160" s="1396"/>
      <c r="C160" s="500"/>
      <c r="D160" s="806"/>
      <c r="E160" s="806"/>
      <c r="F160" s="504"/>
      <c r="G160" s="945"/>
      <c r="H160" s="1009"/>
      <c r="I160" s="1273"/>
      <c r="J160" s="1259"/>
      <c r="K160" s="1259"/>
      <c r="L160" s="1265"/>
      <c r="M160" s="1009"/>
      <c r="N160" s="500"/>
      <c r="O160" s="806"/>
      <c r="P160" s="504"/>
      <c r="Q160" s="503"/>
      <c r="R160" s="504"/>
      <c r="S160" s="1010"/>
      <c r="AC160" s="118"/>
    </row>
    <row r="161" spans="1:29" ht="16.5" hidden="1" thickBot="1">
      <c r="A161" s="1758"/>
      <c r="B161" s="1401"/>
      <c r="C161" s="802"/>
      <c r="D161" s="1034"/>
      <c r="E161" s="1034"/>
      <c r="F161" s="1270"/>
      <c r="G161" s="1018"/>
      <c r="H161" s="1019"/>
      <c r="I161" s="1271"/>
      <c r="J161" s="1272"/>
      <c r="K161" s="1272"/>
      <c r="L161" s="1282"/>
      <c r="M161" s="1019"/>
      <c r="N161" s="802"/>
      <c r="O161" s="1034"/>
      <c r="P161" s="1270"/>
      <c r="Q161" s="804"/>
      <c r="R161" s="1270"/>
      <c r="S161" s="816"/>
      <c r="AC161" s="118"/>
    </row>
    <row r="162" spans="1:29" ht="16.5" thickBot="1">
      <c r="A162" s="1732" t="s">
        <v>556</v>
      </c>
      <c r="B162" s="1733"/>
      <c r="C162" s="1733"/>
      <c r="D162" s="1733"/>
      <c r="E162" s="1733"/>
      <c r="F162" s="1733"/>
      <c r="G162" s="945">
        <f>G116+G119+G123+G130+G137+G158+G144+G151</f>
        <v>11.5</v>
      </c>
      <c r="H162" s="1009">
        <f t="shared" si="28"/>
        <v>345</v>
      </c>
      <c r="I162" s="1007"/>
      <c r="J162" s="808"/>
      <c r="K162" s="808"/>
      <c r="L162" s="885"/>
      <c r="M162" s="1253"/>
      <c r="N162" s="353"/>
      <c r="O162" s="354"/>
      <c r="P162" s="809"/>
      <c r="Q162" s="888"/>
      <c r="R162" s="809"/>
      <c r="S162" s="353"/>
    </row>
    <row r="163" spans="1:29" ht="16.5" thickBot="1">
      <c r="A163" s="1710" t="s">
        <v>280</v>
      </c>
      <c r="B163" s="1711"/>
      <c r="C163" s="1711"/>
      <c r="D163" s="1711"/>
      <c r="E163" s="1711"/>
      <c r="F163" s="1711"/>
      <c r="G163" s="945">
        <f t="shared" ref="G163:R163" si="29">G124+G131+G138+G145+G152+G159</f>
        <v>6</v>
      </c>
      <c r="H163" s="1296">
        <f t="shared" si="29"/>
        <v>180</v>
      </c>
      <c r="I163" s="1296">
        <f t="shared" si="29"/>
        <v>78</v>
      </c>
      <c r="J163" s="1296"/>
      <c r="K163" s="1296">
        <f t="shared" si="29"/>
        <v>0</v>
      </c>
      <c r="L163" s="1296">
        <f t="shared" si="29"/>
        <v>78</v>
      </c>
      <c r="M163" s="1296">
        <f t="shared" si="29"/>
        <v>102</v>
      </c>
      <c r="N163" s="1296">
        <f t="shared" si="29"/>
        <v>2</v>
      </c>
      <c r="O163" s="1296">
        <f t="shared" si="29"/>
        <v>2</v>
      </c>
      <c r="P163" s="1296">
        <f t="shared" si="29"/>
        <v>0</v>
      </c>
      <c r="Q163" s="1296">
        <f t="shared" si="29"/>
        <v>2</v>
      </c>
      <c r="R163" s="1296">
        <f t="shared" si="29"/>
        <v>0</v>
      </c>
      <c r="S163" s="373"/>
    </row>
    <row r="164" spans="1:29" ht="16.5" thickBot="1">
      <c r="A164" s="1497" t="s">
        <v>218</v>
      </c>
      <c r="B164" s="1498"/>
      <c r="C164" s="1498"/>
      <c r="D164" s="1498"/>
      <c r="E164" s="1498"/>
      <c r="F164" s="1823"/>
      <c r="G164" s="1279">
        <f>G162+G163</f>
        <v>17.5</v>
      </c>
      <c r="H164" s="895">
        <f t="shared" ref="H164:M164" si="30">H162+H163</f>
        <v>525</v>
      </c>
      <c r="I164" s="895">
        <f t="shared" si="30"/>
        <v>78</v>
      </c>
      <c r="J164" s="895">
        <f t="shared" si="30"/>
        <v>0</v>
      </c>
      <c r="K164" s="895">
        <f t="shared" si="30"/>
        <v>0</v>
      </c>
      <c r="L164" s="1288">
        <f t="shared" si="30"/>
        <v>78</v>
      </c>
      <c r="M164" s="497">
        <f t="shared" si="30"/>
        <v>102</v>
      </c>
      <c r="N164" s="497">
        <f>N162+N163</f>
        <v>2</v>
      </c>
      <c r="O164" s="497">
        <f t="shared" ref="O164" si="31">O162+O163</f>
        <v>2</v>
      </c>
      <c r="P164" s="497">
        <f t="shared" ref="P164" si="32">P162+P163</f>
        <v>0</v>
      </c>
      <c r="Q164" s="1289">
        <f t="shared" ref="Q164" si="33">Q162+Q163</f>
        <v>2</v>
      </c>
      <c r="R164" s="895">
        <f t="shared" ref="R164" si="34">R162+R163</f>
        <v>0</v>
      </c>
      <c r="S164" s="1280"/>
      <c r="X164" s="348">
        <f>SUM(X116:X118)</f>
        <v>0</v>
      </c>
      <c r="Y164" s="347">
        <f>SUM(Y116:Y118)</f>
        <v>0</v>
      </c>
      <c r="Z164" s="347">
        <f>SUM(Z116:Z118)</f>
        <v>0</v>
      </c>
      <c r="AA164" s="347">
        <f>SUM(AA116:AA118)</f>
        <v>0</v>
      </c>
      <c r="AB164" s="347">
        <f>SUM(AB116:AB118)</f>
        <v>0</v>
      </c>
    </row>
    <row r="165" spans="1:29" ht="16.5" thickBot="1">
      <c r="A165" s="1824" t="s">
        <v>219</v>
      </c>
      <c r="B165" s="1825"/>
      <c r="C165" s="1825"/>
      <c r="D165" s="1825"/>
      <c r="E165" s="1825"/>
      <c r="F165" s="1825"/>
      <c r="G165" s="1825"/>
      <c r="H165" s="1825"/>
      <c r="I165" s="1825"/>
      <c r="J165" s="1825"/>
      <c r="K165" s="1825"/>
      <c r="L165" s="1825"/>
      <c r="M165" s="1825"/>
      <c r="N165" s="1825"/>
      <c r="O165" s="1825"/>
      <c r="P165" s="1825"/>
      <c r="Q165" s="1825"/>
      <c r="R165" s="1825"/>
      <c r="S165" s="1825"/>
      <c r="T165" s="1825"/>
      <c r="U165" s="1825"/>
      <c r="V165" s="1825"/>
      <c r="W165" s="1826"/>
    </row>
    <row r="166" spans="1:29" ht="0.75" customHeight="1" thickBot="1">
      <c r="A166" s="1723"/>
      <c r="B166" s="1193"/>
      <c r="C166" s="362"/>
      <c r="D166" s="245"/>
      <c r="E166" s="363"/>
      <c r="F166" s="364"/>
      <c r="G166" s="388"/>
      <c r="H166" s="993"/>
      <c r="I166" s="989"/>
      <c r="J166" s="368"/>
      <c r="K166" s="368"/>
      <c r="L166" s="846"/>
      <c r="M166" s="993"/>
      <c r="N166" s="373"/>
      <c r="O166" s="371"/>
      <c r="P166" s="372"/>
      <c r="Q166" s="384"/>
      <c r="R166" s="372"/>
      <c r="S166" s="370"/>
      <c r="AC166" s="118"/>
    </row>
    <row r="167" spans="1:29" ht="16.5" hidden="1" customHeight="1">
      <c r="A167" s="1723"/>
      <c r="B167" s="602"/>
      <c r="C167" s="362"/>
      <c r="D167" s="491"/>
      <c r="E167" s="363"/>
      <c r="F167" s="364"/>
      <c r="G167" s="388"/>
      <c r="H167" s="993"/>
      <c r="I167" s="989"/>
      <c r="J167" s="368"/>
      <c r="K167" s="368"/>
      <c r="L167" s="846"/>
      <c r="M167" s="993"/>
      <c r="N167" s="373"/>
      <c r="O167" s="371"/>
      <c r="P167" s="372"/>
      <c r="Q167" s="384"/>
      <c r="R167" s="372"/>
      <c r="S167" s="370"/>
      <c r="AC167" s="118"/>
    </row>
    <row r="168" spans="1:29" ht="16.5" hidden="1" customHeight="1" thickBot="1">
      <c r="A168" s="1773"/>
      <c r="B168" s="1025"/>
      <c r="C168" s="1304"/>
      <c r="D168" s="817"/>
      <c r="E168" s="1305"/>
      <c r="F168" s="1306"/>
      <c r="G168" s="921"/>
      <c r="H168" s="1196"/>
      <c r="I168" s="1307"/>
      <c r="J168" s="810"/>
      <c r="K168" s="810"/>
      <c r="L168" s="884"/>
      <c r="M168" s="1344"/>
      <c r="N168" s="816"/>
      <c r="O168" s="1308"/>
      <c r="P168" s="819"/>
      <c r="Q168" s="1309"/>
      <c r="R168" s="819"/>
      <c r="S168" s="370"/>
    </row>
    <row r="169" spans="1:29" ht="32.25" thickBot="1">
      <c r="A169" s="1759" t="s">
        <v>220</v>
      </c>
      <c r="B169" s="1193" t="s">
        <v>516</v>
      </c>
      <c r="C169" s="1323"/>
      <c r="D169" s="1324"/>
      <c r="E169" s="1324"/>
      <c r="F169" s="1325"/>
      <c r="G169" s="388">
        <f>G170+G171</f>
        <v>5</v>
      </c>
      <c r="H169" s="907">
        <f>G169*30</f>
        <v>150</v>
      </c>
      <c r="I169" s="1287"/>
      <c r="J169" s="1277"/>
      <c r="K169" s="1277"/>
      <c r="L169" s="1283"/>
      <c r="M169" s="1274"/>
      <c r="N169" s="1276"/>
      <c r="O169" s="1277"/>
      <c r="P169" s="1278"/>
      <c r="Q169" s="1276"/>
      <c r="R169" s="893"/>
      <c r="S169" s="251"/>
    </row>
    <row r="170" spans="1:29">
      <c r="A170" s="1723"/>
      <c r="B170" s="602" t="s">
        <v>541</v>
      </c>
      <c r="C170" s="362"/>
      <c r="D170" s="245"/>
      <c r="E170" s="363"/>
      <c r="F170" s="363"/>
      <c r="G170" s="388">
        <v>2</v>
      </c>
      <c r="H170" s="907">
        <f>G170*30</f>
        <v>60</v>
      </c>
      <c r="I170" s="990"/>
      <c r="J170" s="449"/>
      <c r="K170" s="449"/>
      <c r="L170" s="849"/>
      <c r="M170" s="998"/>
      <c r="N170" s="857"/>
      <c r="O170" s="1314"/>
      <c r="P170" s="858"/>
      <c r="Q170" s="997"/>
      <c r="R170" s="250"/>
      <c r="S170" s="251"/>
    </row>
    <row r="171" spans="1:29" ht="16.5" thickBot="1">
      <c r="A171" s="1724"/>
      <c r="B171" s="1025" t="s">
        <v>267</v>
      </c>
      <c r="C171" s="1304">
        <v>3</v>
      </c>
      <c r="D171" s="1326"/>
      <c r="E171" s="1305"/>
      <c r="F171" s="1305"/>
      <c r="G171" s="388">
        <v>3</v>
      </c>
      <c r="H171" s="1425">
        <f>G171*30</f>
        <v>90</v>
      </c>
      <c r="I171" s="1426">
        <v>45</v>
      </c>
      <c r="J171" s="1424">
        <v>15</v>
      </c>
      <c r="K171" s="1424">
        <f>'Семестровка уск'!I79</f>
        <v>0</v>
      </c>
      <c r="L171" s="1424">
        <v>30</v>
      </c>
      <c r="M171" s="1424">
        <f>H171-I171</f>
        <v>45</v>
      </c>
      <c r="N171" s="824"/>
      <c r="O171" s="1426"/>
      <c r="P171" s="1427"/>
      <c r="Q171" s="1424">
        <v>3</v>
      </c>
      <c r="R171" s="1327"/>
      <c r="S171" s="251"/>
    </row>
    <row r="172" spans="1:29" ht="47.25">
      <c r="A172" s="1723" t="s">
        <v>223</v>
      </c>
      <c r="B172" s="236" t="s">
        <v>517</v>
      </c>
      <c r="C172" s="362"/>
      <c r="D172" s="378"/>
      <c r="E172" s="364"/>
      <c r="F172" s="363"/>
      <c r="G172" s="388">
        <f>G173+G174</f>
        <v>5</v>
      </c>
      <c r="H172" s="994">
        <f t="shared" ref="H172:H174" si="35">G172*30</f>
        <v>150</v>
      </c>
      <c r="I172" s="821"/>
      <c r="J172" s="390"/>
      <c r="K172" s="390"/>
      <c r="L172" s="851"/>
      <c r="M172" s="1312"/>
      <c r="N172" s="248"/>
      <c r="O172" s="249"/>
      <c r="P172" s="250"/>
      <c r="Q172" s="451"/>
      <c r="R172" s="250"/>
      <c r="S172" s="251"/>
    </row>
    <row r="173" spans="1:29">
      <c r="A173" s="1723"/>
      <c r="B173" s="602" t="s">
        <v>541</v>
      </c>
      <c r="C173" s="362"/>
      <c r="D173" s="378"/>
      <c r="E173" s="364"/>
      <c r="F173" s="363"/>
      <c r="G173" s="388">
        <f>'Семестровка уск'!D81</f>
        <v>0</v>
      </c>
      <c r="H173" s="994">
        <f t="shared" si="35"/>
        <v>0</v>
      </c>
      <c r="I173" s="821"/>
      <c r="J173" s="390"/>
      <c r="K173" s="390"/>
      <c r="L173" s="851"/>
      <c r="M173" s="1312"/>
      <c r="N173" s="248"/>
      <c r="O173" s="249"/>
      <c r="P173" s="250"/>
      <c r="Q173" s="451"/>
      <c r="R173" s="250"/>
      <c r="S173" s="251"/>
    </row>
    <row r="174" spans="1:29" ht="16.5" thickBot="1">
      <c r="A174" s="1723"/>
      <c r="B174" s="603" t="s">
        <v>267</v>
      </c>
      <c r="C174" s="453"/>
      <c r="D174" s="454">
        <v>4</v>
      </c>
      <c r="E174" s="455"/>
      <c r="F174" s="456"/>
      <c r="G174" s="916">
        <f>'Семестровка уск'!E81</f>
        <v>5</v>
      </c>
      <c r="H174" s="1315">
        <f t="shared" si="35"/>
        <v>150</v>
      </c>
      <c r="I174" s="1316">
        <f>J174+L174+K174</f>
        <v>60</v>
      </c>
      <c r="J174" s="459">
        <f>'Семестровка уск'!H81</f>
        <v>30</v>
      </c>
      <c r="K174" s="459"/>
      <c r="L174" s="1317">
        <f>'Семестровка уск'!J81</f>
        <v>30</v>
      </c>
      <c r="M174" s="1318">
        <f t="shared" ref="M174" si="36">H174-I174</f>
        <v>90</v>
      </c>
      <c r="N174" s="464"/>
      <c r="O174" s="461"/>
      <c r="P174" s="463"/>
      <c r="Q174" s="462"/>
      <c r="R174" s="463">
        <v>4</v>
      </c>
      <c r="S174" s="251"/>
    </row>
    <row r="175" spans="1:29" ht="32.25" customHeight="1">
      <c r="A175" s="1759" t="s">
        <v>226</v>
      </c>
      <c r="B175" s="1402" t="s">
        <v>518</v>
      </c>
      <c r="C175" s="1358"/>
      <c r="D175" s="1329"/>
      <c r="E175" s="1329"/>
      <c r="F175" s="1359"/>
      <c r="G175" s="907">
        <f>G176+G177</f>
        <v>5</v>
      </c>
      <c r="H175" s="913">
        <f>G175*30</f>
        <v>150</v>
      </c>
      <c r="I175" s="1354"/>
      <c r="J175" s="890"/>
      <c r="K175" s="890"/>
      <c r="L175" s="1355"/>
      <c r="M175" s="1310"/>
      <c r="N175" s="1346"/>
      <c r="O175" s="1347"/>
      <c r="P175" s="1348"/>
      <c r="Q175" s="1349"/>
      <c r="R175" s="1348"/>
      <c r="S175" s="251"/>
    </row>
    <row r="176" spans="1:29">
      <c r="A176" s="1723"/>
      <c r="B176" s="602" t="s">
        <v>541</v>
      </c>
      <c r="C176" s="1360"/>
      <c r="D176" s="378"/>
      <c r="E176" s="378"/>
      <c r="F176" s="246"/>
      <c r="G176" s="365">
        <f>'Семестровка уск'!D86</f>
        <v>0</v>
      </c>
      <c r="H176" s="994">
        <f>G176*30</f>
        <v>0</v>
      </c>
      <c r="I176" s="376"/>
      <c r="J176" s="377"/>
      <c r="K176" s="377"/>
      <c r="L176" s="1356"/>
      <c r="M176" s="1311"/>
      <c r="N176" s="1189"/>
      <c r="O176" s="1190"/>
      <c r="P176" s="1191"/>
      <c r="Q176" s="1345"/>
      <c r="R176" s="1191"/>
      <c r="S176" s="251"/>
    </row>
    <row r="177" spans="1:19" ht="16.5" thickBot="1">
      <c r="A177" s="1724"/>
      <c r="B177" s="1025" t="s">
        <v>267</v>
      </c>
      <c r="C177" s="1361">
        <v>4</v>
      </c>
      <c r="D177" s="1331"/>
      <c r="E177" s="1331"/>
      <c r="F177" s="1362"/>
      <c r="G177" s="908">
        <f>'Семестровка уск'!E86</f>
        <v>5</v>
      </c>
      <c r="H177" s="908">
        <f>'Семестровка уск'!F86</f>
        <v>150</v>
      </c>
      <c r="I177" s="903">
        <f>'Семестровка уск'!G86</f>
        <v>60</v>
      </c>
      <c r="J177" s="818">
        <f>'Семестровка уск'!H86</f>
        <v>30</v>
      </c>
      <c r="K177" s="818">
        <f>'Семестровка уск'!I86</f>
        <v>0</v>
      </c>
      <c r="L177" s="904">
        <f>'Семестровка уск'!J86</f>
        <v>30</v>
      </c>
      <c r="M177" s="908">
        <f>'Семестровка уск'!K86</f>
        <v>90</v>
      </c>
      <c r="N177" s="1350"/>
      <c r="O177" s="1351"/>
      <c r="P177" s="1352"/>
      <c r="Q177" s="1353"/>
      <c r="R177" s="1352">
        <v>4</v>
      </c>
      <c r="S177" s="251"/>
    </row>
    <row r="178" spans="1:19" ht="31.5">
      <c r="A178" s="1759" t="s">
        <v>230</v>
      </c>
      <c r="B178" s="1193" t="s">
        <v>519</v>
      </c>
      <c r="C178" s="1323"/>
      <c r="D178" s="1329"/>
      <c r="E178" s="1330"/>
      <c r="F178" s="1325"/>
      <c r="G178" s="996">
        <v>4</v>
      </c>
      <c r="H178" s="913">
        <f t="shared" ref="H178:H180" si="37">G178*30</f>
        <v>120</v>
      </c>
      <c r="I178" s="1337"/>
      <c r="J178" s="807"/>
      <c r="K178" s="807"/>
      <c r="L178" s="1338"/>
      <c r="M178" s="1339"/>
      <c r="N178" s="891"/>
      <c r="O178" s="1340"/>
      <c r="P178" s="893"/>
      <c r="Q178" s="1341"/>
      <c r="R178" s="893"/>
      <c r="S178" s="251"/>
    </row>
    <row r="179" spans="1:19">
      <c r="A179" s="1723"/>
      <c r="B179" s="602" t="s">
        <v>541</v>
      </c>
      <c r="C179" s="362"/>
      <c r="D179" s="378"/>
      <c r="E179" s="364"/>
      <c r="F179" s="363"/>
      <c r="G179" s="388">
        <f>'Семестровка уск'!D103</f>
        <v>0</v>
      </c>
      <c r="H179" s="994">
        <f t="shared" si="37"/>
        <v>0</v>
      </c>
      <c r="I179" s="821"/>
      <c r="J179" s="390"/>
      <c r="K179" s="390"/>
      <c r="L179" s="851"/>
      <c r="M179" s="1312"/>
      <c r="N179" s="248"/>
      <c r="O179" s="249"/>
      <c r="P179" s="250"/>
      <c r="Q179" s="451"/>
      <c r="R179" s="250"/>
      <c r="S179" s="251"/>
    </row>
    <row r="180" spans="1:19" ht="16.5" thickBot="1">
      <c r="A180" s="1724"/>
      <c r="B180" s="1025" t="s">
        <v>267</v>
      </c>
      <c r="C180" s="1304"/>
      <c r="D180" s="1331">
        <v>4</v>
      </c>
      <c r="E180" s="1306"/>
      <c r="F180" s="1305"/>
      <c r="G180" s="921">
        <v>4</v>
      </c>
      <c r="H180" s="914">
        <f t="shared" si="37"/>
        <v>120</v>
      </c>
      <c r="I180" s="1307">
        <f>J180+L180+K180</f>
        <v>45</v>
      </c>
      <c r="J180" s="1343">
        <v>15</v>
      </c>
      <c r="K180" s="1343"/>
      <c r="L180" s="902">
        <v>30</v>
      </c>
      <c r="M180" s="1313">
        <f t="shared" ref="M180" si="38">H180-I180</f>
        <v>75</v>
      </c>
      <c r="N180" s="392"/>
      <c r="O180" s="1332"/>
      <c r="P180" s="1327"/>
      <c r="Q180" s="1342"/>
      <c r="R180" s="1179">
        <f>'Семестровка уск'!L103</f>
        <v>4</v>
      </c>
      <c r="S180" s="251"/>
    </row>
    <row r="181" spans="1:19">
      <c r="A181" s="1759" t="s">
        <v>234</v>
      </c>
      <c r="B181" s="1193" t="s">
        <v>520</v>
      </c>
      <c r="C181" s="1323"/>
      <c r="D181" s="1329"/>
      <c r="E181" s="1330"/>
      <c r="F181" s="1325"/>
      <c r="G181" s="996">
        <v>6</v>
      </c>
      <c r="H181" s="913"/>
      <c r="I181" s="1337"/>
      <c r="J181" s="807"/>
      <c r="K181" s="807"/>
      <c r="L181" s="1338"/>
      <c r="M181" s="1339"/>
      <c r="N181" s="891"/>
      <c r="O181" s="1323"/>
      <c r="P181" s="1329"/>
      <c r="Q181" s="1330"/>
      <c r="R181" s="1325"/>
      <c r="S181" s="251"/>
    </row>
    <row r="182" spans="1:19">
      <c r="A182" s="1723"/>
      <c r="B182" s="602" t="s">
        <v>541</v>
      </c>
      <c r="C182" s="362"/>
      <c r="D182" s="378"/>
      <c r="E182" s="364"/>
      <c r="F182" s="363"/>
      <c r="G182" s="388"/>
      <c r="H182" s="994"/>
      <c r="I182" s="821"/>
      <c r="J182" s="390"/>
      <c r="K182" s="390"/>
      <c r="L182" s="851"/>
      <c r="M182" s="1312"/>
      <c r="N182" s="248"/>
      <c r="O182" s="362"/>
      <c r="P182" s="378"/>
      <c r="Q182" s="364"/>
      <c r="R182" s="363"/>
      <c r="S182" s="251"/>
    </row>
    <row r="183" spans="1:19" ht="16.5" thickBot="1">
      <c r="A183" s="1724"/>
      <c r="B183" s="1025" t="s">
        <v>267</v>
      </c>
      <c r="C183" s="1304">
        <v>1</v>
      </c>
      <c r="D183" s="1331"/>
      <c r="E183" s="1306"/>
      <c r="F183" s="1305"/>
      <c r="G183" s="921">
        <v>6</v>
      </c>
      <c r="H183" s="914">
        <v>180</v>
      </c>
      <c r="I183" s="1307">
        <v>75</v>
      </c>
      <c r="J183" s="1343">
        <v>30</v>
      </c>
      <c r="K183" s="1343"/>
      <c r="L183" s="902">
        <v>45</v>
      </c>
      <c r="M183" s="1313">
        <v>105</v>
      </c>
      <c r="N183" s="392">
        <v>5</v>
      </c>
      <c r="O183" s="1304"/>
      <c r="P183" s="1331"/>
      <c r="Q183" s="1306"/>
      <c r="R183" s="1305"/>
      <c r="S183" s="251"/>
    </row>
    <row r="184" spans="1:19" ht="31.5">
      <c r="A184" s="1759" t="s">
        <v>237</v>
      </c>
      <c r="B184" s="1193" t="s">
        <v>521</v>
      </c>
      <c r="C184" s="1323"/>
      <c r="D184" s="1329"/>
      <c r="E184" s="1330"/>
      <c r="F184" s="1325"/>
      <c r="G184" s="996">
        <v>5</v>
      </c>
      <c r="H184" s="913"/>
      <c r="I184" s="1337"/>
      <c r="J184" s="807"/>
      <c r="K184" s="807"/>
      <c r="L184" s="1338"/>
      <c r="M184" s="1339"/>
      <c r="N184" s="891"/>
      <c r="O184" s="1323"/>
      <c r="P184" s="1329"/>
      <c r="Q184" s="1330"/>
      <c r="R184" s="1325"/>
      <c r="S184" s="251"/>
    </row>
    <row r="185" spans="1:19">
      <c r="A185" s="1723"/>
      <c r="B185" s="602" t="s">
        <v>541</v>
      </c>
      <c r="C185" s="362"/>
      <c r="D185" s="378"/>
      <c r="E185" s="364"/>
      <c r="F185" s="363"/>
      <c r="G185" s="388"/>
      <c r="H185" s="994"/>
      <c r="I185" s="821"/>
      <c r="J185" s="390"/>
      <c r="K185" s="390"/>
      <c r="L185" s="851"/>
      <c r="M185" s="1312"/>
      <c r="N185" s="248"/>
      <c r="O185" s="362"/>
      <c r="P185" s="378"/>
      <c r="Q185" s="364"/>
      <c r="R185" s="363"/>
      <c r="S185" s="251"/>
    </row>
    <row r="186" spans="1:19" ht="16.5" thickBot="1">
      <c r="A186" s="1724"/>
      <c r="B186" s="1025" t="s">
        <v>267</v>
      </c>
      <c r="C186" s="1304"/>
      <c r="D186" s="1331" t="s">
        <v>184</v>
      </c>
      <c r="E186" s="1306"/>
      <c r="F186" s="1305"/>
      <c r="G186" s="921">
        <v>5</v>
      </c>
      <c r="H186" s="914">
        <v>150</v>
      </c>
      <c r="I186" s="1307">
        <v>52</v>
      </c>
      <c r="J186" s="1343">
        <v>26</v>
      </c>
      <c r="K186" s="1343">
        <v>26</v>
      </c>
      <c r="L186" s="902"/>
      <c r="M186" s="1313">
        <v>98</v>
      </c>
      <c r="N186" s="392"/>
      <c r="O186" s="1304"/>
      <c r="P186" s="1331"/>
      <c r="Q186" s="1306">
        <v>4</v>
      </c>
      <c r="R186" s="1305"/>
      <c r="S186" s="251"/>
    </row>
    <row r="187" spans="1:19" ht="39" customHeight="1">
      <c r="A187" s="1759" t="s">
        <v>240</v>
      </c>
      <c r="B187" s="1193" t="s">
        <v>522</v>
      </c>
      <c r="C187" s="1323"/>
      <c r="D187" s="1329"/>
      <c r="E187" s="1330"/>
      <c r="F187" s="1325"/>
      <c r="G187" s="996">
        <v>5</v>
      </c>
      <c r="H187" s="913"/>
      <c r="I187" s="1337"/>
      <c r="J187" s="807"/>
      <c r="K187" s="807"/>
      <c r="L187" s="1338"/>
      <c r="M187" s="1339"/>
      <c r="N187" s="891"/>
      <c r="O187" s="1323"/>
      <c r="P187" s="1329"/>
      <c r="Q187" s="1330"/>
      <c r="R187" s="1325"/>
      <c r="S187" s="251"/>
    </row>
    <row r="188" spans="1:19">
      <c r="A188" s="1723"/>
      <c r="B188" s="602" t="s">
        <v>541</v>
      </c>
      <c r="C188" s="362"/>
      <c r="D188" s="378"/>
      <c r="E188" s="364"/>
      <c r="F188" s="363"/>
      <c r="G188" s="388"/>
      <c r="H188" s="994"/>
      <c r="I188" s="821"/>
      <c r="J188" s="390"/>
      <c r="K188" s="390"/>
      <c r="L188" s="851"/>
      <c r="M188" s="1312"/>
      <c r="N188" s="248"/>
      <c r="O188" s="362"/>
      <c r="P188" s="378"/>
      <c r="Q188" s="364"/>
      <c r="R188" s="363"/>
      <c r="S188" s="251"/>
    </row>
    <row r="189" spans="1:19" ht="16.5" thickBot="1">
      <c r="A189" s="1724"/>
      <c r="B189" s="1025" t="s">
        <v>267</v>
      </c>
      <c r="C189" s="1304"/>
      <c r="D189" s="1331" t="s">
        <v>175</v>
      </c>
      <c r="E189" s="1306"/>
      <c r="F189" s="1305"/>
      <c r="G189" s="921">
        <v>5</v>
      </c>
      <c r="H189" s="914">
        <v>150</v>
      </c>
      <c r="I189" s="1307">
        <v>52</v>
      </c>
      <c r="J189" s="1343">
        <v>26</v>
      </c>
      <c r="K189" s="1343">
        <v>26</v>
      </c>
      <c r="L189" s="902"/>
      <c r="M189" s="1313">
        <v>98</v>
      </c>
      <c r="N189" s="392"/>
      <c r="O189" s="1304">
        <v>2</v>
      </c>
      <c r="P189" s="1331">
        <v>2</v>
      </c>
      <c r="Q189" s="1306"/>
      <c r="R189" s="1305"/>
      <c r="S189" s="251"/>
    </row>
    <row r="190" spans="1:19" ht="38.25" customHeight="1">
      <c r="A190" s="1759" t="s">
        <v>243</v>
      </c>
      <c r="B190" s="1193" t="s">
        <v>523</v>
      </c>
      <c r="C190" s="1323"/>
      <c r="D190" s="1329"/>
      <c r="E190" s="1330"/>
      <c r="F190" s="1325"/>
      <c r="G190" s="996">
        <v>5</v>
      </c>
      <c r="H190" s="913"/>
      <c r="I190" s="1337"/>
      <c r="J190" s="807"/>
      <c r="K190" s="807"/>
      <c r="L190" s="1338"/>
      <c r="M190" s="1339"/>
      <c r="N190" s="891"/>
      <c r="O190" s="1323"/>
      <c r="P190" s="1329"/>
      <c r="Q190" s="1330"/>
      <c r="R190" s="1325"/>
      <c r="S190" s="251"/>
    </row>
    <row r="191" spans="1:19">
      <c r="A191" s="1723"/>
      <c r="B191" s="602" t="s">
        <v>541</v>
      </c>
      <c r="C191" s="362"/>
      <c r="D191" s="378"/>
      <c r="E191" s="364"/>
      <c r="F191" s="363"/>
      <c r="G191" s="388"/>
      <c r="H191" s="994"/>
      <c r="I191" s="821"/>
      <c r="J191" s="390"/>
      <c r="K191" s="390"/>
      <c r="L191" s="851"/>
      <c r="M191" s="1312"/>
      <c r="N191" s="248"/>
      <c r="O191" s="362"/>
      <c r="P191" s="378"/>
      <c r="Q191" s="364"/>
      <c r="R191" s="363"/>
      <c r="S191" s="251"/>
    </row>
    <row r="192" spans="1:19" ht="16.5" thickBot="1">
      <c r="A192" s="1724"/>
      <c r="B192" s="1025" t="s">
        <v>267</v>
      </c>
      <c r="C192" s="1304">
        <v>4</v>
      </c>
      <c r="D192" s="1331"/>
      <c r="E192" s="1306"/>
      <c r="F192" s="1305"/>
      <c r="G192" s="921">
        <v>5</v>
      </c>
      <c r="H192" s="914">
        <v>150</v>
      </c>
      <c r="I192" s="1307">
        <v>60</v>
      </c>
      <c r="J192" s="1343">
        <v>30</v>
      </c>
      <c r="K192" s="1343"/>
      <c r="L192" s="902">
        <v>30</v>
      </c>
      <c r="M192" s="1313">
        <v>90</v>
      </c>
      <c r="N192" s="392"/>
      <c r="O192" s="1304"/>
      <c r="P192" s="1331"/>
      <c r="Q192" s="1306"/>
      <c r="R192" s="1305" t="s">
        <v>524</v>
      </c>
      <c r="S192" s="251"/>
    </row>
    <row r="193" spans="1:30" ht="31.5">
      <c r="A193" s="1723" t="s">
        <v>246</v>
      </c>
      <c r="B193" s="1076" t="s">
        <v>515</v>
      </c>
      <c r="C193" s="1297"/>
      <c r="D193" s="1300"/>
      <c r="E193" s="1299"/>
      <c r="F193" s="1298"/>
      <c r="G193" s="1151">
        <v>4</v>
      </c>
      <c r="H193" s="1151">
        <f>G193*30</f>
        <v>120</v>
      </c>
      <c r="I193" s="1321"/>
      <c r="J193" s="1319"/>
      <c r="K193" s="1319"/>
      <c r="L193" s="1322"/>
      <c r="M193" s="1320"/>
      <c r="N193" s="1321"/>
      <c r="O193" s="1319"/>
      <c r="P193" s="1322"/>
      <c r="Q193" s="1321"/>
      <c r="R193" s="1322"/>
      <c r="S193" s="251"/>
    </row>
    <row r="194" spans="1:30" ht="31.5">
      <c r="A194" s="1723"/>
      <c r="B194" s="602" t="s">
        <v>559</v>
      </c>
      <c r="C194" s="362"/>
      <c r="D194" s="378"/>
      <c r="E194" s="364"/>
      <c r="F194" s="363"/>
      <c r="G194" s="365">
        <v>3</v>
      </c>
      <c r="H194" s="375">
        <f>G194*30</f>
        <v>90</v>
      </c>
      <c r="I194" s="389"/>
      <c r="J194" s="390"/>
      <c r="K194" s="390"/>
      <c r="L194" s="859"/>
      <c r="M194" s="1312"/>
      <c r="N194" s="248"/>
      <c r="O194" s="249"/>
      <c r="P194" s="250"/>
      <c r="Q194" s="451"/>
      <c r="R194" s="250"/>
      <c r="S194" s="251"/>
    </row>
    <row r="195" spans="1:30" ht="16.5" thickBot="1">
      <c r="A195" s="1724"/>
      <c r="B195" s="1025" t="s">
        <v>267</v>
      </c>
      <c r="C195" s="1304">
        <v>3</v>
      </c>
      <c r="D195" s="1331"/>
      <c r="E195" s="1306"/>
      <c r="F195" s="1305"/>
      <c r="G195" s="908">
        <v>1</v>
      </c>
      <c r="H195" s="1334">
        <f>G195*30</f>
        <v>30</v>
      </c>
      <c r="I195" s="1335">
        <f>J195+L195+K195</f>
        <v>15</v>
      </c>
      <c r="J195" s="936">
        <v>8</v>
      </c>
      <c r="K195" s="936">
        <f>'Семестровка уск'!I62</f>
        <v>0</v>
      </c>
      <c r="L195" s="1336">
        <v>7</v>
      </c>
      <c r="M195" s="1313">
        <f>H195-I195</f>
        <v>15</v>
      </c>
      <c r="N195" s="392"/>
      <c r="O195" s="1332"/>
      <c r="P195" s="1327"/>
      <c r="Q195" s="1333">
        <v>1</v>
      </c>
      <c r="R195" s="1327"/>
      <c r="S195" s="251"/>
    </row>
    <row r="196" spans="1:30" ht="15.75" hidden="1" customHeight="1">
      <c r="A196" s="1725"/>
      <c r="B196" s="746"/>
      <c r="C196" s="1297"/>
      <c r="D196" s="1300"/>
      <c r="E196" s="1299"/>
      <c r="F196" s="1298"/>
      <c r="G196" s="351"/>
      <c r="H196" s="991"/>
      <c r="I196" s="1328"/>
      <c r="J196" s="967"/>
      <c r="K196" s="1300"/>
      <c r="L196" s="1300"/>
      <c r="M196" s="845"/>
      <c r="N196" s="1301"/>
      <c r="O196" s="1302"/>
      <c r="P196" s="1192"/>
      <c r="Q196" s="1303"/>
      <c r="R196" s="1192"/>
      <c r="S196" s="251"/>
    </row>
    <row r="197" spans="1:30" ht="15.75" hidden="1" customHeight="1">
      <c r="A197" s="1725"/>
      <c r="B197" s="605"/>
      <c r="C197" s="453"/>
      <c r="D197" s="454"/>
      <c r="E197" s="455"/>
      <c r="F197" s="456"/>
      <c r="G197" s="457"/>
      <c r="H197" s="375"/>
      <c r="I197" s="458"/>
      <c r="J197" s="459"/>
      <c r="K197" s="454"/>
      <c r="L197" s="454"/>
      <c r="M197" s="850"/>
      <c r="N197" s="464"/>
      <c r="O197" s="461"/>
      <c r="P197" s="463"/>
      <c r="Q197" s="462"/>
      <c r="R197" s="463"/>
      <c r="S197" s="460"/>
    </row>
    <row r="198" spans="1:30" ht="15.75" hidden="1" customHeight="1">
      <c r="A198" s="1725"/>
      <c r="B198" s="602"/>
      <c r="C198" s="377"/>
      <c r="D198" s="378"/>
      <c r="E198" s="378"/>
      <c r="F198" s="245"/>
      <c r="G198" s="390"/>
      <c r="H198" s="375"/>
      <c r="I198" s="452"/>
      <c r="J198" s="377"/>
      <c r="K198" s="378"/>
      <c r="L198" s="378"/>
      <c r="M198" s="848"/>
      <c r="N198" s="248"/>
      <c r="O198" s="450"/>
      <c r="P198" s="250"/>
      <c r="Q198" s="248"/>
      <c r="R198" s="250"/>
      <c r="S198" s="251"/>
    </row>
    <row r="199" spans="1:30" ht="15.75" hidden="1" customHeight="1">
      <c r="A199" s="1725"/>
      <c r="B199" s="603"/>
      <c r="C199" s="459"/>
      <c r="D199" s="454"/>
      <c r="E199" s="454"/>
      <c r="F199" s="747"/>
      <c r="G199" s="457"/>
      <c r="H199" s="889"/>
      <c r="I199" s="458"/>
      <c r="J199" s="459"/>
      <c r="K199" s="459"/>
      <c r="L199" s="459"/>
      <c r="M199" s="850"/>
      <c r="N199" s="464"/>
      <c r="O199" s="461"/>
      <c r="P199" s="463"/>
      <c r="Q199" s="462"/>
      <c r="R199" s="463"/>
      <c r="S199" s="460"/>
    </row>
    <row r="200" spans="1:30">
      <c r="A200" s="1732" t="s">
        <v>550</v>
      </c>
      <c r="B200" s="1733"/>
      <c r="C200" s="1733"/>
      <c r="D200" s="1733"/>
      <c r="E200" s="1733"/>
      <c r="F200" s="1733"/>
      <c r="G200" s="776">
        <f>G167+G170+G173+G179+G194</f>
        <v>5</v>
      </c>
      <c r="H200" s="1357">
        <f>H170+H173+H176+H179+H182+H185+H188+H194</f>
        <v>150</v>
      </c>
      <c r="I200" s="911"/>
      <c r="J200" s="890"/>
      <c r="K200" s="890"/>
      <c r="L200" s="890"/>
      <c r="M200" s="847"/>
      <c r="N200" s="891"/>
      <c r="O200" s="892"/>
      <c r="P200" s="893"/>
      <c r="Q200" s="891"/>
      <c r="R200" s="893"/>
      <c r="S200" s="894"/>
    </row>
    <row r="201" spans="1:30" ht="16.5" thickBot="1">
      <c r="A201" s="1734" t="s">
        <v>280</v>
      </c>
      <c r="B201" s="1735"/>
      <c r="C201" s="1735"/>
      <c r="D201" s="1735"/>
      <c r="E201" s="1735"/>
      <c r="F201" s="1735"/>
      <c r="G201" s="1069">
        <f>G171+G174+G177+G180+G183+G186+G189+G192+G195</f>
        <v>39</v>
      </c>
      <c r="H201" s="1069">
        <f>H171+H174+H177+H180+H183+H186+H189+H192+H195</f>
        <v>1170</v>
      </c>
      <c r="I201" s="1069">
        <f>I168+I171+I174+I177+I180+I195</f>
        <v>225</v>
      </c>
      <c r="J201" s="1069">
        <f>J168+J171+J174+J177+J180+J195</f>
        <v>98</v>
      </c>
      <c r="K201" s="1069">
        <v>54</v>
      </c>
      <c r="L201" s="1069">
        <f>L168+L171+L174+L177+L180+L195</f>
        <v>127</v>
      </c>
      <c r="M201" s="1069">
        <f>M168+M171+M174+M177+M180+M195</f>
        <v>315</v>
      </c>
      <c r="N201" s="1069">
        <v>5</v>
      </c>
      <c r="O201" s="1069">
        <f>O171+O174+O177+O180+O183+O186+O189+O192+O195</f>
        <v>2</v>
      </c>
      <c r="P201" s="1069">
        <f t="shared" ref="P201:R201" si="39">P171+P174+P177+P180+P183+P186+P189+P192+P195</f>
        <v>2</v>
      </c>
      <c r="Q201" s="1069">
        <f t="shared" si="39"/>
        <v>8</v>
      </c>
      <c r="R201" s="1069">
        <f t="shared" si="39"/>
        <v>16</v>
      </c>
      <c r="S201" s="905">
        <f>SUMIF($AC166:$AC199,"&gt;0",S166:S199)</f>
        <v>0</v>
      </c>
      <c r="T201" s="177">
        <f>SUMIF($AC166:$AC199,"&gt;0",T166:T199)</f>
        <v>0</v>
      </c>
      <c r="U201" s="177">
        <f>SUMIF($AC166:$AC199,"&gt;0",U166:U199)</f>
        <v>0</v>
      </c>
      <c r="V201" s="177">
        <f>SUMIF($AC166:$AC199,"&gt;0",V166:V199)</f>
        <v>0</v>
      </c>
      <c r="W201" s="177">
        <f>SUMIF($AC166:$AC199,"&gt;0",W166:W199)</f>
        <v>0</v>
      </c>
    </row>
    <row r="202" spans="1:30" ht="16.5" thickBot="1">
      <c r="A202" s="1701" t="s">
        <v>252</v>
      </c>
      <c r="B202" s="1702"/>
      <c r="C202" s="1702"/>
      <c r="D202" s="1702"/>
      <c r="E202" s="1702"/>
      <c r="F202" s="1702"/>
      <c r="G202" s="586">
        <f>G200+G201</f>
        <v>44</v>
      </c>
      <c r="H202" s="586">
        <f t="shared" ref="H202:R202" si="40">H200+H201</f>
        <v>1320</v>
      </c>
      <c r="I202" s="587">
        <f t="shared" si="40"/>
        <v>225</v>
      </c>
      <c r="J202" s="587">
        <f t="shared" si="40"/>
        <v>98</v>
      </c>
      <c r="K202" s="587">
        <f t="shared" si="40"/>
        <v>54</v>
      </c>
      <c r="L202" s="587">
        <f t="shared" si="40"/>
        <v>127</v>
      </c>
      <c r="M202" s="587">
        <f t="shared" si="40"/>
        <v>315</v>
      </c>
      <c r="N202" s="587">
        <f t="shared" si="40"/>
        <v>5</v>
      </c>
      <c r="O202" s="587">
        <f t="shared" si="40"/>
        <v>2</v>
      </c>
      <c r="P202" s="587">
        <f t="shared" si="40"/>
        <v>2</v>
      </c>
      <c r="Q202" s="587">
        <f t="shared" si="40"/>
        <v>8</v>
      </c>
      <c r="R202" s="587">
        <f t="shared" si="40"/>
        <v>16</v>
      </c>
      <c r="S202" s="498"/>
      <c r="X202" s="177">
        <f>SUM(X166:X197)</f>
        <v>0</v>
      </c>
      <c r="Y202" s="177">
        <f>SUM(Y166:Y197)</f>
        <v>0</v>
      </c>
      <c r="Z202" s="177">
        <f>SUM(Z166:Z197)</f>
        <v>0</v>
      </c>
      <c r="AA202" s="177">
        <f>SUM(AA166:AA197)</f>
        <v>0</v>
      </c>
      <c r="AB202" s="177">
        <f>SUM(AB166:AB197)</f>
        <v>0</v>
      </c>
    </row>
    <row r="203" spans="1:30" ht="16.5" thickBot="1">
      <c r="A203" s="1726" t="s">
        <v>560</v>
      </c>
      <c r="B203" s="1727"/>
      <c r="C203" s="1727"/>
      <c r="D203" s="1727"/>
      <c r="E203" s="1727"/>
      <c r="F203" s="1727"/>
      <c r="G203" s="909">
        <f>G200+G162</f>
        <v>16.5</v>
      </c>
      <c r="H203" s="1363">
        <f>H162+H200</f>
        <v>495</v>
      </c>
      <c r="I203" s="498"/>
      <c r="J203" s="556"/>
      <c r="K203" s="556"/>
      <c r="L203" s="556"/>
      <c r="M203" s="852"/>
      <c r="N203" s="556"/>
      <c r="O203" s="556"/>
      <c r="P203" s="556"/>
      <c r="Q203" s="556"/>
      <c r="R203" s="556"/>
      <c r="S203" s="498"/>
    </row>
    <row r="204" spans="1:30" ht="16.5" thickBot="1">
      <c r="A204" s="1729" t="s">
        <v>295</v>
      </c>
      <c r="B204" s="1736"/>
      <c r="C204" s="1736"/>
      <c r="D204" s="1736"/>
      <c r="E204" s="1736"/>
      <c r="F204" s="1736"/>
      <c r="G204" s="910">
        <f>G201+G163</f>
        <v>45</v>
      </c>
      <c r="H204" s="910">
        <f>H163+H201</f>
        <v>1350</v>
      </c>
      <c r="I204" s="906">
        <f t="shared" ref="I204:R204" si="41">I201+I163</f>
        <v>303</v>
      </c>
      <c r="J204" s="898">
        <f t="shared" si="41"/>
        <v>98</v>
      </c>
      <c r="K204" s="898">
        <f t="shared" si="41"/>
        <v>54</v>
      </c>
      <c r="L204" s="898">
        <f t="shared" si="41"/>
        <v>205</v>
      </c>
      <c r="M204" s="899">
        <f t="shared" si="41"/>
        <v>417</v>
      </c>
      <c r="N204" s="900">
        <f t="shared" si="41"/>
        <v>7</v>
      </c>
      <c r="O204" s="898">
        <f t="shared" si="41"/>
        <v>4</v>
      </c>
      <c r="P204" s="901">
        <f t="shared" si="41"/>
        <v>2</v>
      </c>
      <c r="Q204" s="900">
        <f t="shared" si="41"/>
        <v>10</v>
      </c>
      <c r="R204" s="901">
        <f t="shared" si="41"/>
        <v>16</v>
      </c>
      <c r="S204" s="498"/>
    </row>
    <row r="205" spans="1:30" ht="16.5" thickBot="1">
      <c r="A205" s="1726" t="s">
        <v>253</v>
      </c>
      <c r="B205" s="1727"/>
      <c r="C205" s="1727"/>
      <c r="D205" s="1727"/>
      <c r="E205" s="1727"/>
      <c r="F205" s="1727"/>
      <c r="G205" s="590">
        <f>G202+G164</f>
        <v>61.5</v>
      </c>
      <c r="H205" s="591">
        <f>H202+H164</f>
        <v>1845</v>
      </c>
      <c r="I205" s="912"/>
      <c r="J205" s="592"/>
      <c r="K205" s="592"/>
      <c r="L205" s="592"/>
      <c r="M205" s="853"/>
      <c r="N205" s="497"/>
      <c r="O205" s="497"/>
      <c r="P205" s="497"/>
      <c r="Q205" s="497"/>
      <c r="R205" s="497"/>
      <c r="S205" s="855"/>
      <c r="X205" s="177">
        <f>X202+X164</f>
        <v>0</v>
      </c>
      <c r="Y205" s="177">
        <f>Y202+Y164</f>
        <v>0</v>
      </c>
      <c r="Z205" s="177">
        <f>Z202+Z164</f>
        <v>0</v>
      </c>
      <c r="AA205" s="177">
        <f>AA202+AA164</f>
        <v>0</v>
      </c>
      <c r="AB205" s="177">
        <f>AB202+AB164</f>
        <v>0</v>
      </c>
    </row>
    <row r="206" spans="1:30" ht="16.5" thickBot="1">
      <c r="A206" s="1728" t="s">
        <v>561</v>
      </c>
      <c r="B206" s="1728"/>
      <c r="C206" s="1728"/>
      <c r="D206" s="1728"/>
      <c r="E206" s="1728"/>
      <c r="F206" s="1729"/>
      <c r="G206" s="590">
        <f t="shared" ref="G206:H208" si="42">G203+G110</f>
        <v>120</v>
      </c>
      <c r="H206" s="590">
        <f>H110+H203</f>
        <v>3600</v>
      </c>
      <c r="I206" s="912"/>
      <c r="J206" s="592"/>
      <c r="K206" s="592"/>
      <c r="L206" s="592"/>
      <c r="M206" s="853"/>
      <c r="N206" s="497"/>
      <c r="O206" s="497"/>
      <c r="P206" s="497"/>
      <c r="Q206" s="497"/>
      <c r="R206" s="497"/>
      <c r="S206" s="855"/>
    </row>
    <row r="207" spans="1:30" ht="16.5" thickBot="1">
      <c r="A207" s="1728" t="s">
        <v>299</v>
      </c>
      <c r="B207" s="1728"/>
      <c r="C207" s="1728"/>
      <c r="D207" s="1728"/>
      <c r="E207" s="1728"/>
      <c r="F207" s="1729"/>
      <c r="G207" s="590">
        <f t="shared" si="42"/>
        <v>120</v>
      </c>
      <c r="H207" s="590">
        <f t="shared" si="42"/>
        <v>3600</v>
      </c>
      <c r="I207" s="856">
        <f t="shared" ref="I207:R207" si="43">I204+I111</f>
        <v>1167</v>
      </c>
      <c r="J207" s="590">
        <f t="shared" si="43"/>
        <v>497</v>
      </c>
      <c r="K207" s="590">
        <f t="shared" si="43"/>
        <v>61</v>
      </c>
      <c r="L207" s="590">
        <f t="shared" si="43"/>
        <v>663</v>
      </c>
      <c r="M207" s="854">
        <f t="shared" si="43"/>
        <v>1773</v>
      </c>
      <c r="N207" s="590">
        <f t="shared" si="43"/>
        <v>24.5</v>
      </c>
      <c r="O207" s="590">
        <f t="shared" si="43"/>
        <v>26</v>
      </c>
      <c r="P207" s="590">
        <f t="shared" si="43"/>
        <v>20</v>
      </c>
      <c r="Q207" s="590">
        <f t="shared" si="43"/>
        <v>24.5</v>
      </c>
      <c r="R207" s="590">
        <f t="shared" si="43"/>
        <v>23</v>
      </c>
      <c r="S207" s="855"/>
    </row>
    <row r="208" spans="1:30" s="118" customFormat="1" ht="16.5" thickBot="1">
      <c r="A208" s="1728" t="s">
        <v>254</v>
      </c>
      <c r="B208" s="1728"/>
      <c r="C208" s="1728"/>
      <c r="D208" s="1728"/>
      <c r="E208" s="1728"/>
      <c r="F208" s="1729"/>
      <c r="G208" s="593">
        <f t="shared" si="42"/>
        <v>240</v>
      </c>
      <c r="H208" s="593">
        <f t="shared" si="42"/>
        <v>7200</v>
      </c>
      <c r="I208" s="912"/>
      <c r="J208" s="592"/>
      <c r="K208" s="592"/>
      <c r="L208" s="592"/>
      <c r="M208" s="853"/>
      <c r="N208" s="497"/>
      <c r="O208" s="497"/>
      <c r="P208" s="497"/>
      <c r="Q208" s="497"/>
      <c r="R208" s="497"/>
      <c r="S208" s="855"/>
      <c r="T208" s="177"/>
      <c r="U208" s="177"/>
      <c r="V208" s="177"/>
      <c r="W208" s="177"/>
      <c r="X208" s="177"/>
      <c r="Y208" s="177"/>
      <c r="Z208" s="177">
        <v>22</v>
      </c>
      <c r="AA208" s="177">
        <v>22</v>
      </c>
      <c r="AB208" s="177">
        <v>22</v>
      </c>
      <c r="AC208" s="177"/>
      <c r="AD208" s="177"/>
    </row>
    <row r="209" spans="1:30" s="118" customFormat="1" ht="16.5" thickBot="1">
      <c r="A209" s="1730" t="s">
        <v>255</v>
      </c>
      <c r="B209" s="1730"/>
      <c r="C209" s="1730"/>
      <c r="D209" s="1730"/>
      <c r="E209" s="1730"/>
      <c r="F209" s="1730"/>
      <c r="G209" s="1730"/>
      <c r="H209" s="1730"/>
      <c r="I209" s="1730"/>
      <c r="J209" s="1730"/>
      <c r="K209" s="1730"/>
      <c r="L209" s="1730"/>
      <c r="M209" s="1731"/>
      <c r="N209" s="594">
        <f>N207</f>
        <v>24.5</v>
      </c>
      <c r="O209" s="594">
        <f t="shared" ref="O209:R209" si="44">O207</f>
        <v>26</v>
      </c>
      <c r="P209" s="594">
        <f t="shared" si="44"/>
        <v>20</v>
      </c>
      <c r="Q209" s="594">
        <f t="shared" si="44"/>
        <v>24.5</v>
      </c>
      <c r="R209" s="594">
        <f t="shared" si="44"/>
        <v>23</v>
      </c>
      <c r="S209" s="855"/>
      <c r="T209" s="177"/>
      <c r="U209" s="177"/>
      <c r="V209" s="177"/>
      <c r="W209" s="177"/>
      <c r="X209" s="177">
        <f t="shared" ref="X209:AB209" si="45">X208</f>
        <v>0</v>
      </c>
      <c r="Y209" s="177">
        <f t="shared" si="45"/>
        <v>0</v>
      </c>
      <c r="Z209" s="177">
        <f t="shared" si="45"/>
        <v>22</v>
      </c>
      <c r="AA209" s="177">
        <f t="shared" si="45"/>
        <v>22</v>
      </c>
      <c r="AB209" s="177">
        <f t="shared" si="45"/>
        <v>22</v>
      </c>
      <c r="AC209" s="177"/>
      <c r="AD209" s="177"/>
    </row>
    <row r="210" spans="1:30" s="118" customFormat="1" ht="16.5" thickBot="1">
      <c r="A210" s="1712" t="s">
        <v>256</v>
      </c>
      <c r="B210" s="1712"/>
      <c r="C210" s="1712"/>
      <c r="D210" s="1712"/>
      <c r="E210" s="1712"/>
      <c r="F210" s="1712"/>
      <c r="G210" s="1712"/>
      <c r="H210" s="1712"/>
      <c r="I210" s="1712"/>
      <c r="J210" s="1712"/>
      <c r="K210" s="1712"/>
      <c r="L210" s="1712"/>
      <c r="M210" s="1713"/>
      <c r="N210" s="497">
        <v>4</v>
      </c>
      <c r="O210" s="497">
        <v>1</v>
      </c>
      <c r="P210" s="897">
        <v>4</v>
      </c>
      <c r="Q210" s="897">
        <v>3</v>
      </c>
      <c r="R210" s="897">
        <v>3</v>
      </c>
      <c r="S210" s="897"/>
      <c r="T210" s="177"/>
      <c r="U210" s="177"/>
      <c r="V210" s="177"/>
      <c r="W210" s="177"/>
      <c r="X210" s="177"/>
      <c r="Y210" s="177"/>
      <c r="Z210" s="177"/>
      <c r="AA210" s="177"/>
      <c r="AB210" s="177"/>
      <c r="AC210" s="177"/>
      <c r="AD210" s="177"/>
    </row>
    <row r="211" spans="1:30" s="118" customFormat="1" ht="16.5" thickBot="1">
      <c r="A211" s="1712" t="s">
        <v>257</v>
      </c>
      <c r="B211" s="1712"/>
      <c r="C211" s="1712"/>
      <c r="D211" s="1712"/>
      <c r="E211" s="1712"/>
      <c r="F211" s="1712"/>
      <c r="G211" s="1712"/>
      <c r="H211" s="1712"/>
      <c r="I211" s="1712"/>
      <c r="J211" s="1712"/>
      <c r="K211" s="1712"/>
      <c r="L211" s="1712"/>
      <c r="M211" s="1712"/>
      <c r="N211" s="497">
        <v>6</v>
      </c>
      <c r="O211" s="497">
        <v>3</v>
      </c>
      <c r="P211" s="897">
        <v>2</v>
      </c>
      <c r="Q211" s="897">
        <v>6</v>
      </c>
      <c r="R211" s="897">
        <v>3</v>
      </c>
      <c r="S211" s="897"/>
      <c r="T211" s="177"/>
      <c r="U211" s="177"/>
      <c r="V211" s="177"/>
      <c r="W211" s="177"/>
      <c r="X211" s="177"/>
      <c r="Y211" s="177"/>
      <c r="Z211" s="177"/>
      <c r="AA211" s="177"/>
      <c r="AB211" s="177"/>
      <c r="AC211" s="177"/>
      <c r="AD211" s="177"/>
    </row>
    <row r="212" spans="1:30" s="118" customFormat="1" ht="16.5" thickBot="1">
      <c r="A212" s="1712" t="s">
        <v>258</v>
      </c>
      <c r="B212" s="1712"/>
      <c r="C212" s="1712"/>
      <c r="D212" s="1712"/>
      <c r="E212" s="1712"/>
      <c r="F212" s="1712"/>
      <c r="G212" s="1712"/>
      <c r="H212" s="1712"/>
      <c r="I212" s="1712"/>
      <c r="J212" s="1712"/>
      <c r="K212" s="1712"/>
      <c r="L212" s="1712"/>
      <c r="M212" s="1712"/>
      <c r="N212" s="896"/>
      <c r="O212" s="896"/>
      <c r="P212" s="896"/>
      <c r="Q212" s="896"/>
      <c r="R212" s="896"/>
      <c r="S212" s="896"/>
      <c r="T212" s="177"/>
      <c r="U212" s="177"/>
      <c r="V212" s="177"/>
      <c r="W212" s="177"/>
      <c r="X212" s="177"/>
      <c r="Y212" s="177"/>
      <c r="Z212" s="177"/>
      <c r="AA212" s="177"/>
      <c r="AB212" s="177"/>
      <c r="AC212" s="177"/>
      <c r="AD212" s="177"/>
    </row>
    <row r="213" spans="1:30" s="118" customFormat="1" ht="16.5" thickBot="1">
      <c r="A213" s="1717" t="s">
        <v>259</v>
      </c>
      <c r="B213" s="1717"/>
      <c r="C213" s="1717"/>
      <c r="D213" s="1717"/>
      <c r="E213" s="1717"/>
      <c r="F213" s="1717"/>
      <c r="G213" s="1717"/>
      <c r="H213" s="1717"/>
      <c r="I213" s="1717"/>
      <c r="J213" s="1717"/>
      <c r="K213" s="1717"/>
      <c r="L213" s="1717"/>
      <c r="M213" s="1717"/>
      <c r="N213" s="941"/>
      <c r="O213" s="897">
        <v>1</v>
      </c>
      <c r="P213" s="897">
        <v>1</v>
      </c>
      <c r="Q213" s="941"/>
      <c r="R213" s="941">
        <v>1</v>
      </c>
      <c r="S213" s="941"/>
      <c r="T213" s="177"/>
      <c r="U213" s="177"/>
      <c r="V213" s="177"/>
      <c r="W213" s="177"/>
      <c r="X213" s="177"/>
      <c r="Y213" s="177"/>
      <c r="Z213" s="177"/>
      <c r="AA213" s="177"/>
      <c r="AB213" s="177"/>
      <c r="AC213" s="177"/>
      <c r="AD213" s="177"/>
    </row>
    <row r="214" spans="1:30" s="118" customFormat="1" ht="16.5" thickBot="1">
      <c r="A214" s="1718" t="s">
        <v>260</v>
      </c>
      <c r="B214" s="1719"/>
      <c r="C214" s="1719"/>
      <c r="D214" s="1719"/>
      <c r="E214" s="1719"/>
      <c r="F214" s="1719"/>
      <c r="G214" s="1719"/>
      <c r="H214" s="1719"/>
      <c r="I214" s="1719"/>
      <c r="J214" s="1719"/>
      <c r="K214" s="1719"/>
      <c r="L214" s="1719"/>
      <c r="M214" s="1720"/>
      <c r="N214" s="1737" t="s">
        <v>261</v>
      </c>
      <c r="O214" s="1738"/>
      <c r="P214" s="1739"/>
      <c r="Q214" s="1740">
        <f>G112/G208*100</f>
        <v>74.375</v>
      </c>
      <c r="R214" s="1741"/>
      <c r="S214" s="960"/>
      <c r="T214" s="177">
        <f>Q214+Q215</f>
        <v>100</v>
      </c>
      <c r="U214" s="177"/>
      <c r="V214" s="177"/>
      <c r="W214" s="177"/>
      <c r="X214" s="177">
        <f>SUM(N214:W214)</f>
        <v>174.375</v>
      </c>
      <c r="Y214" s="177"/>
      <c r="Z214" s="177"/>
      <c r="AA214" s="177"/>
      <c r="AB214" s="177"/>
      <c r="AC214" s="177"/>
      <c r="AD214" s="177"/>
    </row>
    <row r="215" spans="1:30" s="118" customFormat="1" ht="16.5" thickBot="1">
      <c r="A215" s="595"/>
      <c r="B215" s="595"/>
      <c r="C215" s="595"/>
      <c r="D215" s="595"/>
      <c r="E215" s="595"/>
      <c r="F215" s="595"/>
      <c r="G215" s="595"/>
      <c r="H215" s="595"/>
      <c r="I215" s="595"/>
      <c r="J215" s="595"/>
      <c r="K215" s="595"/>
      <c r="L215" s="595"/>
      <c r="M215" s="595"/>
      <c r="N215" s="1741" t="s">
        <v>41</v>
      </c>
      <c r="O215" s="1741"/>
      <c r="P215" s="1742"/>
      <c r="Q215" s="1743">
        <f>G205/G208*100</f>
        <v>25.624999999999996</v>
      </c>
      <c r="R215" s="1743"/>
      <c r="S215" s="961"/>
      <c r="T215" s="177"/>
      <c r="U215" s="177"/>
      <c r="V215" s="177"/>
      <c r="W215" s="177"/>
      <c r="X215" s="177"/>
      <c r="Y215" s="177"/>
      <c r="Z215" s="177"/>
      <c r="AA215" s="177"/>
      <c r="AB215" s="177"/>
      <c r="AC215" s="177"/>
      <c r="AD215" s="177"/>
    </row>
    <row r="216" spans="1:30" s="118" customFormat="1">
      <c r="A216" s="1292">
        <v>1</v>
      </c>
      <c r="B216" s="1406" t="s">
        <v>17</v>
      </c>
      <c r="C216" s="1407"/>
      <c r="D216" s="1408"/>
      <c r="E216" s="1409"/>
      <c r="F216" s="1404"/>
      <c r="G216" s="1403">
        <v>4</v>
      </c>
      <c r="H216" s="1404">
        <v>120</v>
      </c>
      <c r="I216" s="1410">
        <v>66</v>
      </c>
      <c r="J216" s="1411"/>
      <c r="K216" s="1411"/>
      <c r="L216" s="1411">
        <v>66</v>
      </c>
      <c r="M216" s="1412">
        <v>54</v>
      </c>
      <c r="N216" s="1410"/>
      <c r="O216" s="1411"/>
      <c r="P216" s="1411"/>
      <c r="Q216" s="1411"/>
      <c r="R216" s="1412"/>
      <c r="S216" s="954"/>
      <c r="T216" s="177" t="s">
        <v>537</v>
      </c>
      <c r="U216" s="177"/>
      <c r="V216" s="177"/>
      <c r="W216" s="177"/>
      <c r="X216" s="177"/>
      <c r="Y216" s="177"/>
      <c r="Z216" s="177"/>
      <c r="AA216" s="177"/>
      <c r="AB216" s="177"/>
      <c r="AC216" s="177"/>
      <c r="AD216" s="177"/>
    </row>
    <row r="217" spans="1:30" s="118" customFormat="1">
      <c r="A217" s="1413" t="s">
        <v>464</v>
      </c>
      <c r="B217" s="1414" t="s">
        <v>267</v>
      </c>
      <c r="C217" s="1415"/>
      <c r="D217" s="1416">
        <v>1</v>
      </c>
      <c r="E217" s="1417"/>
      <c r="F217" s="1405"/>
      <c r="G217" s="1418">
        <v>2</v>
      </c>
      <c r="H217" s="1405">
        <v>60</v>
      </c>
      <c r="I217" s="1419">
        <v>30</v>
      </c>
      <c r="J217" s="1420"/>
      <c r="K217" s="1420"/>
      <c r="L217" s="1420">
        <v>30</v>
      </c>
      <c r="M217" s="1421">
        <v>30</v>
      </c>
      <c r="N217" s="1419" t="s">
        <v>534</v>
      </c>
      <c r="O217" s="1420"/>
      <c r="P217" s="1420"/>
      <c r="Q217" s="1420"/>
      <c r="R217" s="1421"/>
      <c r="S217" s="493"/>
      <c r="T217" s="177"/>
      <c r="U217" s="177"/>
      <c r="V217" s="177"/>
      <c r="W217" s="177"/>
      <c r="X217" s="177"/>
      <c r="Y217" s="177"/>
      <c r="Z217" s="177"/>
      <c r="AA217" s="177"/>
      <c r="AB217" s="177"/>
      <c r="AC217" s="177"/>
      <c r="AD217" s="177"/>
    </row>
    <row r="218" spans="1:30" s="118" customFormat="1">
      <c r="A218" s="1413" t="s">
        <v>465</v>
      </c>
      <c r="B218" s="1414" t="s">
        <v>267</v>
      </c>
      <c r="C218" s="1415"/>
      <c r="D218" s="1416" t="s">
        <v>535</v>
      </c>
      <c r="E218" s="1417"/>
      <c r="F218" s="1405"/>
      <c r="G218" s="1418">
        <v>2</v>
      </c>
      <c r="H218" s="1405">
        <v>60</v>
      </c>
      <c r="I218" s="1419">
        <v>36</v>
      </c>
      <c r="J218" s="1420"/>
      <c r="K218" s="1420"/>
      <c r="L218" s="1420">
        <v>36</v>
      </c>
      <c r="M218" s="1421">
        <v>24</v>
      </c>
      <c r="N218" s="1419"/>
      <c r="O218" s="1420" t="s">
        <v>534</v>
      </c>
      <c r="P218" s="1420" t="s">
        <v>534</v>
      </c>
      <c r="Q218" s="1420"/>
      <c r="R218" s="1421"/>
      <c r="S218" s="493"/>
      <c r="T218" s="177"/>
      <c r="U218" s="177"/>
      <c r="V218" s="177"/>
      <c r="W218" s="177"/>
      <c r="X218" s="177"/>
      <c r="Y218" s="177"/>
      <c r="Z218" s="177"/>
      <c r="AA218" s="177"/>
      <c r="AB218" s="177"/>
      <c r="AC218" s="177"/>
      <c r="AD218" s="177"/>
    </row>
    <row r="219" spans="1:30" s="118" customFormat="1" ht="16.5" thickBot="1">
      <c r="A219" s="1413" t="s">
        <v>466</v>
      </c>
      <c r="B219" s="1414" t="s">
        <v>17</v>
      </c>
      <c r="C219" s="1415"/>
      <c r="D219" s="1416" t="s">
        <v>536</v>
      </c>
      <c r="E219" s="1417"/>
      <c r="F219" s="1405"/>
      <c r="G219" s="1418"/>
      <c r="H219" s="1405"/>
      <c r="I219" s="1419"/>
      <c r="J219" s="1420"/>
      <c r="K219" s="1420"/>
      <c r="L219" s="1420"/>
      <c r="M219" s="1421">
        <v>0</v>
      </c>
      <c r="N219" s="1419"/>
      <c r="O219" s="1420"/>
      <c r="P219" s="1420"/>
      <c r="Q219" s="1420" t="s">
        <v>178</v>
      </c>
      <c r="R219" s="1421" t="s">
        <v>178</v>
      </c>
      <c r="S219" s="493"/>
      <c r="T219" s="177"/>
      <c r="U219" s="177"/>
      <c r="V219" s="177"/>
      <c r="W219" s="177"/>
      <c r="X219" s="177"/>
      <c r="Y219" s="177"/>
      <c r="Z219" s="177"/>
      <c r="AA219" s="177"/>
      <c r="AB219" s="177"/>
      <c r="AC219" s="177"/>
      <c r="AD219" s="177"/>
    </row>
    <row r="220" spans="1:30" s="118" customFormat="1" ht="47.25">
      <c r="A220" s="930" t="s">
        <v>467</v>
      </c>
      <c r="B220" s="977" t="s">
        <v>468</v>
      </c>
      <c r="C220" s="931"/>
      <c r="D220" s="978"/>
      <c r="E220" s="932"/>
      <c r="F220" s="979"/>
      <c r="G220" s="567">
        <f>SUM(G221:G224)</f>
        <v>18</v>
      </c>
      <c r="H220" s="943">
        <f t="shared" ref="H220:M220" si="46">SUM(H221:H224)</f>
        <v>540</v>
      </c>
      <c r="I220" s="980">
        <f t="shared" si="46"/>
        <v>198</v>
      </c>
      <c r="J220" s="867">
        <f t="shared" si="46"/>
        <v>0</v>
      </c>
      <c r="K220" s="867">
        <f t="shared" si="46"/>
        <v>0</v>
      </c>
      <c r="L220" s="981">
        <f t="shared" si="46"/>
        <v>198</v>
      </c>
      <c r="M220" s="943">
        <f t="shared" si="46"/>
        <v>342</v>
      </c>
      <c r="N220" s="982"/>
      <c r="O220" s="983"/>
      <c r="P220" s="984"/>
      <c r="Q220" s="985"/>
      <c r="R220" s="986"/>
      <c r="S220" s="493"/>
      <c r="T220" s="177"/>
      <c r="U220" s="177"/>
      <c r="V220" s="177"/>
      <c r="W220" s="177"/>
      <c r="X220" s="177"/>
      <c r="Y220" s="177"/>
      <c r="Z220" s="177"/>
      <c r="AA220" s="177"/>
      <c r="AB220" s="177"/>
      <c r="AC220" s="177"/>
      <c r="AD220" s="177"/>
    </row>
    <row r="221" spans="1:30" s="118" customFormat="1">
      <c r="A221" s="933"/>
      <c r="B221" s="929" t="s">
        <v>469</v>
      </c>
      <c r="C221" s="377">
        <v>2</v>
      </c>
      <c r="D221" s="377" t="s">
        <v>188</v>
      </c>
      <c r="E221" s="540"/>
      <c r="F221" s="953"/>
      <c r="G221" s="971">
        <v>9</v>
      </c>
      <c r="H221" s="785">
        <f>G221*30</f>
        <v>270</v>
      </c>
      <c r="I221" s="515">
        <f>J221+K221+L221</f>
        <v>99</v>
      </c>
      <c r="J221" s="499"/>
      <c r="K221" s="499"/>
      <c r="L221" s="974">
        <v>99</v>
      </c>
      <c r="M221" s="769">
        <f>H221-I221</f>
        <v>171</v>
      </c>
      <c r="N221" s="493">
        <v>3</v>
      </c>
      <c r="O221" s="525">
        <v>3</v>
      </c>
      <c r="P221" s="956">
        <v>3</v>
      </c>
      <c r="Q221" s="537"/>
      <c r="R221" s="495"/>
      <c r="S221" s="493"/>
      <c r="T221" s="177"/>
      <c r="U221" s="177"/>
      <c r="V221" s="177"/>
      <c r="W221" s="177"/>
      <c r="X221" s="177"/>
      <c r="Y221" s="177"/>
      <c r="Z221" s="177"/>
      <c r="AA221" s="177"/>
      <c r="AB221" s="177"/>
      <c r="AC221" s="177"/>
      <c r="AD221" s="177"/>
    </row>
    <row r="222" spans="1:30" s="118" customFormat="1" ht="16.5" thickBot="1">
      <c r="A222" s="934"/>
      <c r="B222" s="935" t="s">
        <v>469</v>
      </c>
      <c r="C222" s="936">
        <v>4</v>
      </c>
      <c r="D222" s="936" t="s">
        <v>232</v>
      </c>
      <c r="E222" s="791"/>
      <c r="F222" s="792"/>
      <c r="G222" s="972">
        <v>9</v>
      </c>
      <c r="H222" s="973">
        <f t="shared" ref="H222" si="47">G222*30</f>
        <v>270</v>
      </c>
      <c r="I222" s="923">
        <f t="shared" ref="I222" si="48">J222+K222+L222</f>
        <v>99</v>
      </c>
      <c r="J222" s="98"/>
      <c r="K222" s="98"/>
      <c r="L222" s="100">
        <v>99</v>
      </c>
      <c r="M222" s="975">
        <f t="shared" ref="M222" si="49">H222-I222</f>
        <v>171</v>
      </c>
      <c r="N222" s="955"/>
      <c r="O222" s="940"/>
      <c r="P222" s="957"/>
      <c r="Q222" s="958">
        <v>3</v>
      </c>
      <c r="R222" s="959">
        <v>3</v>
      </c>
      <c r="S222" s="493"/>
      <c r="T222" s="177"/>
      <c r="U222" s="177"/>
      <c r="V222" s="177"/>
      <c r="W222" s="177"/>
      <c r="X222" s="177"/>
      <c r="Y222" s="177"/>
      <c r="Z222" s="177"/>
      <c r="AA222" s="177"/>
      <c r="AB222" s="177"/>
      <c r="AC222" s="177"/>
      <c r="AD222" s="177"/>
    </row>
    <row r="223" spans="1:30" s="118" customFormat="1" ht="31.5">
      <c r="A223" s="1721"/>
      <c r="B223" s="1203" t="s">
        <v>478</v>
      </c>
      <c r="C223" s="890"/>
      <c r="D223" s="890"/>
      <c r="E223" s="932"/>
      <c r="F223" s="1204"/>
      <c r="G223" s="1205"/>
      <c r="H223" s="93"/>
      <c r="I223" s="1065"/>
      <c r="J223" s="93"/>
      <c r="K223" s="93"/>
      <c r="L223" s="93"/>
      <c r="M223" s="1206"/>
      <c r="N223" s="983"/>
      <c r="O223" s="983"/>
      <c r="P223" s="983"/>
      <c r="Q223" s="983"/>
      <c r="R223" s="986"/>
      <c r="S223" s="493"/>
      <c r="T223" s="177"/>
      <c r="U223" s="177"/>
      <c r="V223" s="177"/>
      <c r="W223" s="177"/>
      <c r="X223" s="177"/>
      <c r="Y223" s="177"/>
      <c r="Z223" s="177"/>
      <c r="AA223" s="177"/>
      <c r="AB223" s="177"/>
      <c r="AC223" s="177"/>
      <c r="AD223" s="177"/>
    </row>
    <row r="224" spans="1:30" ht="32.25" thickBot="1">
      <c r="A224" s="1722"/>
      <c r="B224" s="1207" t="s">
        <v>479</v>
      </c>
      <c r="C224" s="965"/>
      <c r="D224" s="965"/>
      <c r="E224" s="791"/>
      <c r="F224" s="937"/>
      <c r="G224" s="938"/>
      <c r="H224" s="98"/>
      <c r="I224" s="825"/>
      <c r="J224" s="98"/>
      <c r="K224" s="98"/>
      <c r="L224" s="98"/>
      <c r="M224" s="939"/>
      <c r="N224" s="940"/>
      <c r="O224" s="940"/>
      <c r="P224" s="940"/>
      <c r="Q224" s="940"/>
      <c r="R224" s="959"/>
      <c r="S224" s="955"/>
    </row>
    <row r="225" spans="1:24">
      <c r="A225" s="118"/>
      <c r="C225" s="966"/>
      <c r="D225" s="966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</row>
    <row r="226" spans="1:24">
      <c r="A226" s="118"/>
      <c r="B226" s="1375" t="s">
        <v>531</v>
      </c>
      <c r="C226" s="1364"/>
      <c r="D226" s="1715"/>
      <c r="E226" s="1715"/>
      <c r="F226" s="1715"/>
      <c r="G226" s="1715"/>
      <c r="H226" s="1364"/>
      <c r="I226" s="1716" t="s">
        <v>528</v>
      </c>
      <c r="J226" s="1716"/>
      <c r="K226" s="1716"/>
      <c r="L226" s="118"/>
      <c r="M226" s="118"/>
      <c r="N226" s="118"/>
      <c r="O226" s="118"/>
      <c r="P226" s="118"/>
      <c r="Q226" s="118"/>
      <c r="R226" s="118"/>
      <c r="S226" s="118"/>
    </row>
    <row r="227" spans="1:24">
      <c r="A227" s="118"/>
      <c r="B227" s="828"/>
      <c r="C227" s="828"/>
      <c r="D227" s="828"/>
      <c r="E227" s="828"/>
      <c r="F227" s="828"/>
      <c r="G227" s="828"/>
      <c r="H227" s="828"/>
      <c r="I227" s="828"/>
      <c r="J227" s="828"/>
      <c r="K227" s="828"/>
      <c r="L227" s="118"/>
      <c r="M227" s="118"/>
      <c r="N227" s="118"/>
      <c r="O227" s="118"/>
      <c r="P227" s="118"/>
      <c r="Q227" s="118"/>
      <c r="R227" s="118"/>
      <c r="S227" s="118"/>
    </row>
    <row r="228" spans="1:24">
      <c r="A228" s="118"/>
      <c r="B228" s="1364" t="s">
        <v>526</v>
      </c>
      <c r="C228" s="828"/>
      <c r="D228" s="1715"/>
      <c r="E228" s="1715"/>
      <c r="F228" s="1715"/>
      <c r="G228" s="1715"/>
      <c r="H228" s="828"/>
      <c r="I228" s="1716" t="s">
        <v>263</v>
      </c>
      <c r="J228" s="1716"/>
      <c r="K228" s="1716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</row>
    <row r="229" spans="1:24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</row>
    <row r="230" spans="1:24">
      <c r="A230" s="118"/>
      <c r="B230" s="1364" t="s">
        <v>527</v>
      </c>
      <c r="C230" s="828"/>
      <c r="D230" s="1715"/>
      <c r="E230" s="1715"/>
      <c r="F230" s="1715"/>
      <c r="G230" s="1715"/>
      <c r="H230" s="828"/>
      <c r="I230" s="1716" t="s">
        <v>457</v>
      </c>
      <c r="J230" s="1716"/>
      <c r="K230" s="1716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</row>
    <row r="231" spans="1:24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</row>
    <row r="232" spans="1:24">
      <c r="A232" s="118"/>
      <c r="B232" s="1364" t="s">
        <v>525</v>
      </c>
      <c r="C232" s="828"/>
      <c r="D232" s="1715"/>
      <c r="E232" s="1715"/>
      <c r="F232" s="1715"/>
      <c r="G232" s="1715"/>
      <c r="H232" s="828"/>
      <c r="I232" s="1716" t="s">
        <v>529</v>
      </c>
      <c r="J232" s="1716"/>
      <c r="K232" s="1716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</row>
    <row r="233" spans="1:24">
      <c r="A233" s="508"/>
      <c r="B233" s="596"/>
      <c r="C233" s="1714" t="s">
        <v>131</v>
      </c>
      <c r="D233" s="1714"/>
      <c r="E233" s="1714"/>
      <c r="F233" s="1714"/>
      <c r="G233" s="1714"/>
      <c r="H233" s="1714"/>
      <c r="I233" s="1714"/>
      <c r="J233" s="1714"/>
      <c r="K233" s="1714"/>
      <c r="L233" s="597"/>
      <c r="M233" s="597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</row>
  </sheetData>
  <mergeCells count="101">
    <mergeCell ref="A187:A189"/>
    <mergeCell ref="A190:A192"/>
    <mergeCell ref="A157:A161"/>
    <mergeCell ref="A150:A156"/>
    <mergeCell ref="A143:A149"/>
    <mergeCell ref="A181:A183"/>
    <mergeCell ref="A184:A186"/>
    <mergeCell ref="A164:F164"/>
    <mergeCell ref="A165:W165"/>
    <mergeCell ref="A122:A128"/>
    <mergeCell ref="A166:A168"/>
    <mergeCell ref="A175:A177"/>
    <mergeCell ref="A106:W106"/>
    <mergeCell ref="A109:F109"/>
    <mergeCell ref="A112:F112"/>
    <mergeCell ref="A113:W113"/>
    <mergeCell ref="A114:W114"/>
    <mergeCell ref="A1:W1"/>
    <mergeCell ref="A2:A7"/>
    <mergeCell ref="B2:B7"/>
    <mergeCell ref="C2:F2"/>
    <mergeCell ref="G2:G7"/>
    <mergeCell ref="H2:M2"/>
    <mergeCell ref="C3:C7"/>
    <mergeCell ref="D3:D7"/>
    <mergeCell ref="E3:F3"/>
    <mergeCell ref="N2:R3"/>
    <mergeCell ref="A9:W9"/>
    <mergeCell ref="H3:H7"/>
    <mergeCell ref="A110:F110"/>
    <mergeCell ref="A111:F111"/>
    <mergeCell ref="E4:E7"/>
    <mergeCell ref="F4:F7"/>
    <mergeCell ref="I4:I7"/>
    <mergeCell ref="J4:J7"/>
    <mergeCell ref="K4:K7"/>
    <mergeCell ref="N4:P4"/>
    <mergeCell ref="Q4:R4"/>
    <mergeCell ref="S4:U4"/>
    <mergeCell ref="V4:W4"/>
    <mergeCell ref="I3:L3"/>
    <mergeCell ref="M3:M7"/>
    <mergeCell ref="L4:L7"/>
    <mergeCell ref="N214:P214"/>
    <mergeCell ref="Q214:R214"/>
    <mergeCell ref="D228:G228"/>
    <mergeCell ref="I228:K228"/>
    <mergeCell ref="N215:P215"/>
    <mergeCell ref="Q215:R215"/>
    <mergeCell ref="A49:F49"/>
    <mergeCell ref="A50:F50"/>
    <mergeCell ref="A51:F51"/>
    <mergeCell ref="A86:A89"/>
    <mergeCell ref="A83:A85"/>
    <mergeCell ref="A70:A72"/>
    <mergeCell ref="A74:A76"/>
    <mergeCell ref="A77:A79"/>
    <mergeCell ref="A66:A68"/>
    <mergeCell ref="A119:A121"/>
    <mergeCell ref="A129:A135"/>
    <mergeCell ref="A136:A142"/>
    <mergeCell ref="A116:A118"/>
    <mergeCell ref="A178:A180"/>
    <mergeCell ref="A169:A171"/>
    <mergeCell ref="A172:A174"/>
    <mergeCell ref="A162:F162"/>
    <mergeCell ref="A163:F163"/>
    <mergeCell ref="A193:A195"/>
    <mergeCell ref="A196:A199"/>
    <mergeCell ref="A205:F205"/>
    <mergeCell ref="A208:F208"/>
    <mergeCell ref="A209:M209"/>
    <mergeCell ref="A202:F202"/>
    <mergeCell ref="A200:F200"/>
    <mergeCell ref="A201:F201"/>
    <mergeCell ref="A203:F203"/>
    <mergeCell ref="A204:F204"/>
    <mergeCell ref="A206:F206"/>
    <mergeCell ref="A207:F207"/>
    <mergeCell ref="A210:M210"/>
    <mergeCell ref="A211:M211"/>
    <mergeCell ref="C233:K233"/>
    <mergeCell ref="D232:G232"/>
    <mergeCell ref="I232:K232"/>
    <mergeCell ref="A212:M212"/>
    <mergeCell ref="A213:M213"/>
    <mergeCell ref="A214:M214"/>
    <mergeCell ref="D230:G230"/>
    <mergeCell ref="I230:K230"/>
    <mergeCell ref="A223:A224"/>
    <mergeCell ref="D226:G226"/>
    <mergeCell ref="I226:K226"/>
    <mergeCell ref="A10:W10"/>
    <mergeCell ref="A52:W52"/>
    <mergeCell ref="A97:F97"/>
    <mergeCell ref="A98:W98"/>
    <mergeCell ref="A105:F105"/>
    <mergeCell ref="A95:F95"/>
    <mergeCell ref="A96:F96"/>
    <mergeCell ref="A103:F103"/>
    <mergeCell ref="A104:F104"/>
  </mergeCells>
  <pageMargins left="0.75" right="0.75" top="1" bottom="1" header="0.5" footer="0.5"/>
  <pageSetup paperSize="9" scale="72" fitToHeight="0" orientation="landscape" r:id="rId1"/>
  <headerFooter alignWithMargins="0"/>
  <rowBreaks count="7" manualBreakCount="7">
    <brk id="31" max="17" man="1"/>
    <brk id="51" max="17" man="1"/>
    <brk id="79" max="17" man="1"/>
    <brk id="112" max="17" man="1"/>
    <brk id="135" max="17" man="1"/>
    <brk id="164" max="17" man="1"/>
    <brk id="202" max="1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157"/>
  <sheetViews>
    <sheetView view="pageBreakPreview" topLeftCell="A97" zoomScale="110" zoomScaleNormal="100" zoomScaleSheetLayoutView="110" workbookViewId="0">
      <selection activeCell="D26" sqref="D26"/>
    </sheetView>
  </sheetViews>
  <sheetFormatPr defaultRowHeight="15"/>
  <cols>
    <col min="1" max="1" width="3.85546875" style="49" customWidth="1"/>
    <col min="2" max="2" width="4.5703125" style="49" customWidth="1"/>
    <col min="3" max="3" width="46.140625" style="1" customWidth="1"/>
    <col min="4" max="4" width="8.5703125" style="1" customWidth="1"/>
    <col min="5" max="5" width="9.140625" style="51"/>
    <col min="6" max="6" width="7.140625" style="51" customWidth="1"/>
    <col min="7" max="7" width="7.28515625" style="51" customWidth="1"/>
    <col min="8" max="10" width="4.42578125" style="51" customWidth="1"/>
    <col min="11" max="11" width="5.5703125" style="51" customWidth="1"/>
    <col min="12" max="12" width="7" style="51" customWidth="1"/>
    <col min="13" max="13" width="7.7109375" style="51" customWidth="1"/>
    <col min="14" max="14" width="9.140625" style="51"/>
    <col min="15" max="15" width="6.7109375" style="5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2" hidden="1" customWidth="1"/>
    <col min="34" max="34" width="7.140625" style="12" hidden="1" customWidth="1"/>
    <col min="35" max="35" width="7.28515625" style="12" hidden="1" customWidth="1"/>
    <col min="36" max="37" width="8.140625" style="475" customWidth="1"/>
    <col min="38" max="38" width="8.140625" style="469" customWidth="1"/>
    <col min="39" max="40" width="4.42578125" style="12" customWidth="1"/>
    <col min="41" max="41" width="5.5703125" style="12" customWidth="1"/>
    <col min="42" max="42" width="7" style="12" customWidth="1"/>
    <col min="43" max="44" width="9.140625" style="12"/>
    <col min="45" max="16384" width="9.140625" style="11"/>
  </cols>
  <sheetData>
    <row r="1" spans="1:44">
      <c r="C1" s="1827" t="s">
        <v>358</v>
      </c>
      <c r="D1" s="1827"/>
      <c r="E1" s="1827"/>
      <c r="F1" s="1827"/>
      <c r="G1" s="1827"/>
      <c r="H1" s="1827"/>
      <c r="I1" s="1827"/>
      <c r="J1" s="1827"/>
      <c r="K1" s="1827"/>
      <c r="L1" s="1827"/>
      <c r="M1" s="1827"/>
      <c r="N1" s="1827"/>
      <c r="AD1" s="11"/>
      <c r="AE1" s="11"/>
      <c r="AF1" s="11"/>
      <c r="AG1" s="11"/>
      <c r="AH1" s="11"/>
      <c r="AI1" s="11"/>
      <c r="AJ1" s="28"/>
      <c r="AK1" s="28"/>
      <c r="AL1" s="51"/>
      <c r="AM1" s="11"/>
      <c r="AN1" s="11"/>
      <c r="AO1" s="11"/>
      <c r="AP1" s="11"/>
      <c r="AQ1" s="11"/>
      <c r="AR1" s="11"/>
    </row>
    <row r="2" spans="1:44">
      <c r="C2" s="1" t="s">
        <v>49</v>
      </c>
      <c r="AD2" s="11"/>
      <c r="AE2" s="11"/>
      <c r="AF2" s="11"/>
      <c r="AG2" s="11"/>
      <c r="AH2" s="11"/>
      <c r="AI2" s="11"/>
      <c r="AJ2" s="28"/>
      <c r="AK2" s="28"/>
      <c r="AL2" s="51"/>
      <c r="AM2" s="11"/>
      <c r="AN2" s="11"/>
      <c r="AO2" s="11"/>
      <c r="AP2" s="11"/>
      <c r="AQ2" s="11"/>
      <c r="AR2" s="11"/>
    </row>
    <row r="3" spans="1:44" ht="15" customHeight="1">
      <c r="C3" s="1828" t="s">
        <v>0</v>
      </c>
      <c r="D3" s="1831" t="s">
        <v>480</v>
      </c>
      <c r="E3" s="1429" t="s">
        <v>74</v>
      </c>
      <c r="F3" s="1433" t="s">
        <v>2</v>
      </c>
      <c r="G3" s="1433"/>
      <c r="H3" s="1433"/>
      <c r="I3" s="1433"/>
      <c r="J3" s="1433"/>
      <c r="K3" s="1430"/>
      <c r="L3" s="1429" t="s">
        <v>3</v>
      </c>
      <c r="M3" s="1429" t="s">
        <v>4</v>
      </c>
      <c r="N3" s="1429" t="s">
        <v>5</v>
      </c>
      <c r="AD3" s="11"/>
      <c r="AE3" s="11"/>
      <c r="AF3" s="11"/>
      <c r="AG3" s="11"/>
      <c r="AH3" s="11"/>
      <c r="AI3" s="11"/>
      <c r="AJ3" s="28"/>
      <c r="AK3" s="28"/>
      <c r="AL3" s="51"/>
      <c r="AM3" s="11"/>
      <c r="AN3" s="11"/>
      <c r="AO3" s="11"/>
      <c r="AP3" s="11"/>
      <c r="AQ3" s="11"/>
      <c r="AR3" s="11"/>
    </row>
    <row r="4" spans="1:44">
      <c r="C4" s="1829"/>
      <c r="D4" s="1832"/>
      <c r="E4" s="1429"/>
      <c r="F4" s="1429" t="s">
        <v>6</v>
      </c>
      <c r="G4" s="1431" t="s">
        <v>7</v>
      </c>
      <c r="H4" s="1431"/>
      <c r="I4" s="1431"/>
      <c r="J4" s="1431"/>
      <c r="K4" s="1429" t="s">
        <v>8</v>
      </c>
      <c r="L4" s="1429"/>
      <c r="M4" s="1429"/>
      <c r="N4" s="1429"/>
      <c r="AD4" s="11"/>
      <c r="AE4" s="11"/>
      <c r="AF4" s="11"/>
      <c r="AG4" s="11"/>
      <c r="AH4" s="11"/>
      <c r="AI4" s="11"/>
      <c r="AJ4" s="28"/>
      <c r="AK4" s="28"/>
      <c r="AL4" s="51"/>
      <c r="AM4" s="11"/>
      <c r="AN4" s="11"/>
      <c r="AO4" s="11"/>
      <c r="AP4" s="11"/>
      <c r="AQ4" s="11"/>
      <c r="AR4" s="11"/>
    </row>
    <row r="5" spans="1:44">
      <c r="C5" s="1829"/>
      <c r="D5" s="1832"/>
      <c r="E5" s="1429"/>
      <c r="F5" s="1430"/>
      <c r="G5" s="1429" t="s">
        <v>9</v>
      </c>
      <c r="H5" s="1433" t="s">
        <v>10</v>
      </c>
      <c r="I5" s="1430"/>
      <c r="J5" s="1430"/>
      <c r="K5" s="1430"/>
      <c r="L5" s="1429"/>
      <c r="M5" s="1429"/>
      <c r="N5" s="1429"/>
      <c r="AD5" s="11"/>
      <c r="AE5" s="11"/>
      <c r="AF5" s="11"/>
      <c r="AG5" s="11"/>
      <c r="AH5" s="11"/>
      <c r="AI5" s="11"/>
      <c r="AJ5" s="28"/>
      <c r="AK5" s="28"/>
      <c r="AL5" s="51"/>
      <c r="AM5" s="11"/>
      <c r="AN5" s="11"/>
      <c r="AO5" s="11"/>
      <c r="AP5" s="11"/>
      <c r="AQ5" s="11"/>
      <c r="AR5" s="11"/>
    </row>
    <row r="6" spans="1:44">
      <c r="C6" s="1829"/>
      <c r="D6" s="1832"/>
      <c r="E6" s="1429"/>
      <c r="F6" s="1430"/>
      <c r="G6" s="1432"/>
      <c r="H6" s="1429" t="s">
        <v>11</v>
      </c>
      <c r="I6" s="1429" t="s">
        <v>12</v>
      </c>
      <c r="J6" s="1429" t="s">
        <v>13</v>
      </c>
      <c r="K6" s="1430"/>
      <c r="L6" s="1429"/>
      <c r="M6" s="1429"/>
      <c r="N6" s="1429"/>
      <c r="AD6" s="11"/>
      <c r="AE6" s="11"/>
      <c r="AF6" s="11"/>
      <c r="AG6" s="11"/>
      <c r="AH6" s="11"/>
      <c r="AI6" s="11"/>
      <c r="AJ6" s="28"/>
      <c r="AK6" s="28"/>
      <c r="AL6" s="51"/>
      <c r="AM6" s="11"/>
      <c r="AN6" s="11"/>
      <c r="AO6" s="11"/>
      <c r="AP6" s="11"/>
      <c r="AQ6" s="11"/>
      <c r="AR6" s="11"/>
    </row>
    <row r="7" spans="1:44">
      <c r="C7" s="1829"/>
      <c r="D7" s="1832"/>
      <c r="E7" s="1429"/>
      <c r="F7" s="1430"/>
      <c r="G7" s="1432"/>
      <c r="H7" s="1429"/>
      <c r="I7" s="1429"/>
      <c r="J7" s="1429"/>
      <c r="K7" s="1430"/>
      <c r="L7" s="1429"/>
      <c r="M7" s="1429"/>
      <c r="N7" s="1429"/>
      <c r="AD7" s="11"/>
      <c r="AE7" s="11"/>
      <c r="AF7" s="11"/>
      <c r="AG7" s="11"/>
      <c r="AH7" s="11"/>
      <c r="AI7" s="11"/>
      <c r="AJ7" s="28"/>
      <c r="AK7" s="28"/>
      <c r="AL7" s="51"/>
      <c r="AM7" s="11"/>
      <c r="AN7" s="11"/>
      <c r="AO7" s="11"/>
      <c r="AP7" s="11"/>
      <c r="AQ7" s="11"/>
      <c r="AR7" s="11"/>
    </row>
    <row r="8" spans="1:44">
      <c r="C8" s="1829"/>
      <c r="D8" s="1832"/>
      <c r="E8" s="1429"/>
      <c r="F8" s="1430"/>
      <c r="G8" s="1432"/>
      <c r="H8" s="1429"/>
      <c r="I8" s="1429"/>
      <c r="J8" s="1429"/>
      <c r="K8" s="1430"/>
      <c r="L8" s="1429"/>
      <c r="M8" s="1429"/>
      <c r="N8" s="1429"/>
      <c r="AD8" s="11"/>
      <c r="AE8" s="11"/>
      <c r="AF8" s="11"/>
      <c r="AG8" s="11"/>
      <c r="AH8" s="11"/>
      <c r="AI8" s="11"/>
      <c r="AJ8" s="37"/>
      <c r="AK8" s="37"/>
      <c r="AL8" s="737"/>
      <c r="AM8" s="11"/>
      <c r="AN8" s="11"/>
      <c r="AO8" s="11"/>
      <c r="AP8" s="11"/>
      <c r="AQ8" s="11"/>
      <c r="AR8" s="11"/>
    </row>
    <row r="9" spans="1:44">
      <c r="C9" s="1830"/>
      <c r="D9" s="1833"/>
      <c r="E9" s="1429"/>
      <c r="F9" s="1430"/>
      <c r="G9" s="1432"/>
      <c r="H9" s="1429"/>
      <c r="I9" s="1429"/>
      <c r="J9" s="1429"/>
      <c r="K9" s="1430"/>
      <c r="L9" s="1429"/>
      <c r="M9" s="1429"/>
      <c r="N9" s="1429"/>
      <c r="AD9" s="11"/>
      <c r="AE9" s="11"/>
      <c r="AF9" s="11"/>
      <c r="AG9" s="11"/>
      <c r="AH9" s="11"/>
      <c r="AI9" s="11"/>
      <c r="AJ9" s="28"/>
      <c r="AK9" s="28"/>
      <c r="AL9" s="51"/>
      <c r="AM9" s="11"/>
      <c r="AN9" s="11"/>
      <c r="AO9" s="11"/>
      <c r="AP9" s="11"/>
      <c r="AQ9" s="11"/>
      <c r="AR9" s="11"/>
    </row>
    <row r="10" spans="1:44" s="51" customFormat="1">
      <c r="A10" s="49" t="s">
        <v>16</v>
      </c>
      <c r="B10" s="49" t="s">
        <v>14</v>
      </c>
      <c r="C10" s="8" t="s">
        <v>15</v>
      </c>
      <c r="D10" s="1227">
        <v>15</v>
      </c>
      <c r="E10" s="644"/>
      <c r="F10" s="10"/>
      <c r="G10" s="10"/>
      <c r="H10" s="10"/>
      <c r="I10" s="10"/>
      <c r="J10" s="10"/>
      <c r="K10" s="10"/>
      <c r="L10" s="9"/>
      <c r="M10" s="10"/>
      <c r="N10" s="9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J10" s="28"/>
      <c r="AK10" s="744"/>
      <c r="AL10" s="40">
        <f>AK10-AJ10</f>
        <v>0</v>
      </c>
      <c r="AO10" s="51" t="s">
        <v>412</v>
      </c>
    </row>
    <row r="11" spans="1:44" ht="27" customHeight="1">
      <c r="A11" s="49" t="s">
        <v>16</v>
      </c>
      <c r="B11" s="49" t="s">
        <v>31</v>
      </c>
      <c r="C11" s="50" t="s">
        <v>497</v>
      </c>
      <c r="D11" s="749">
        <v>1</v>
      </c>
      <c r="E11" s="749">
        <v>2</v>
      </c>
      <c r="F11" s="10">
        <f>E11*30</f>
        <v>60</v>
      </c>
      <c r="G11" s="10">
        <f>H11+I11+J11</f>
        <v>45</v>
      </c>
      <c r="H11" s="10"/>
      <c r="I11" s="10"/>
      <c r="J11" s="987">
        <v>45</v>
      </c>
      <c r="K11" s="10">
        <f>F11-G11</f>
        <v>15</v>
      </c>
      <c r="L11" s="9">
        <f>G11/15</f>
        <v>3</v>
      </c>
      <c r="M11" s="10" t="s">
        <v>16</v>
      </c>
      <c r="N11" s="9">
        <f>G11/F11*100</f>
        <v>75</v>
      </c>
      <c r="O11" s="51" t="s">
        <v>97</v>
      </c>
      <c r="R11" s="71"/>
      <c r="T11" s="12" t="s">
        <v>96</v>
      </c>
      <c r="AK11" s="744"/>
      <c r="AL11" s="40">
        <f t="shared" ref="AL11:AL33" si="0">AK11-AJ11</f>
        <v>0</v>
      </c>
      <c r="AO11" s="12" t="s">
        <v>413</v>
      </c>
      <c r="AP11" s="11"/>
      <c r="AQ11" s="11"/>
      <c r="AR11" s="11"/>
    </row>
    <row r="12" spans="1:44" s="426" customFormat="1">
      <c r="A12" s="750" t="s">
        <v>16</v>
      </c>
      <c r="B12" s="751" t="s">
        <v>14</v>
      </c>
      <c r="C12" s="8" t="s">
        <v>51</v>
      </c>
      <c r="D12" s="20"/>
      <c r="E12" s="9"/>
      <c r="F12" s="10"/>
      <c r="G12" s="10"/>
      <c r="H12" s="10"/>
      <c r="I12" s="10"/>
      <c r="J12" s="10"/>
      <c r="K12" s="10"/>
      <c r="L12" s="9"/>
      <c r="M12" s="10"/>
      <c r="N12" s="9"/>
      <c r="O12" s="51"/>
      <c r="P12" s="427"/>
      <c r="Q12" s="427"/>
      <c r="R12" s="428" t="s">
        <v>58</v>
      </c>
      <c r="S12" s="429">
        <f>E14+E20</f>
        <v>5</v>
      </c>
      <c r="T12" s="428">
        <v>3.5</v>
      </c>
      <c r="U12" s="427"/>
      <c r="V12" s="10"/>
      <c r="W12" s="10"/>
      <c r="X12" s="50" t="s">
        <v>46</v>
      </c>
      <c r="Y12" s="428"/>
      <c r="Z12" s="428"/>
      <c r="AA12" s="427"/>
      <c r="AB12" s="427"/>
      <c r="AC12" s="427"/>
      <c r="AD12" s="427"/>
      <c r="AE12" s="427"/>
      <c r="AF12" s="427"/>
      <c r="AG12" s="427"/>
      <c r="AH12" s="427"/>
      <c r="AI12" s="427"/>
      <c r="AJ12" s="475"/>
      <c r="AK12" s="744"/>
      <c r="AL12" s="40">
        <f t="shared" si="0"/>
        <v>0</v>
      </c>
      <c r="AM12" s="427"/>
      <c r="AN12" s="427"/>
      <c r="AO12" s="427"/>
    </row>
    <row r="13" spans="1:44" s="426" customFormat="1">
      <c r="A13" s="750" t="s">
        <v>16</v>
      </c>
      <c r="B13" s="751" t="s">
        <v>14</v>
      </c>
      <c r="C13" s="8" t="s">
        <v>75</v>
      </c>
      <c r="D13" s="1038">
        <v>2.5</v>
      </c>
      <c r="E13" s="1039"/>
      <c r="F13" s="10"/>
      <c r="G13" s="10"/>
      <c r="H13" s="10"/>
      <c r="I13" s="10"/>
      <c r="J13" s="10"/>
      <c r="K13" s="10"/>
      <c r="L13" s="9"/>
      <c r="M13" s="10"/>
      <c r="N13" s="9"/>
      <c r="O13" s="51"/>
      <c r="P13" s="427"/>
      <c r="Q13" s="427"/>
      <c r="R13" s="428" t="s">
        <v>67</v>
      </c>
      <c r="S13" s="429" t="e">
        <f>#REF!+#REF!</f>
        <v>#REF!</v>
      </c>
      <c r="T13" s="428">
        <v>4.5</v>
      </c>
      <c r="U13" s="427"/>
      <c r="V13" s="10" t="s">
        <v>16</v>
      </c>
      <c r="W13" s="10" t="s">
        <v>14</v>
      </c>
      <c r="X13" s="50" t="s">
        <v>40</v>
      </c>
      <c r="Y13" s="474">
        <f>SUMIFS(E$11:E$33,A$11:A$33,$A$123,B$11:B$33,$B$123)</f>
        <v>19</v>
      </c>
      <c r="Z13" s="475">
        <f>SUMIFS(D$10:D$32,A$10:A$32,$A$123,B$10:B$32,$B$123)</f>
        <v>31</v>
      </c>
      <c r="AA13" s="467" t="e">
        <f>#REF!+D13+D14+D16+#REF!+D18+D19+D20+D47+D26+D50</f>
        <v>#REF!</v>
      </c>
      <c r="AB13" s="467" t="e">
        <f>#REF!+E13+E14+E16+#REF!+E18+E19+E20+E47+E26+E50</f>
        <v>#REF!</v>
      </c>
      <c r="AC13" s="427"/>
      <c r="AD13" s="427"/>
      <c r="AE13" s="467" t="e">
        <f>#REF!+E13+E14</f>
        <v>#REF!</v>
      </c>
      <c r="AF13" s="427"/>
      <c r="AG13" s="427"/>
      <c r="AH13" s="427"/>
      <c r="AI13" s="427"/>
      <c r="AJ13" s="475"/>
      <c r="AK13" s="744"/>
      <c r="AL13" s="40">
        <f t="shared" si="0"/>
        <v>0</v>
      </c>
      <c r="AM13" s="427"/>
      <c r="AN13" s="427"/>
      <c r="AO13" s="427"/>
    </row>
    <row r="14" spans="1:44" s="426" customFormat="1">
      <c r="A14" s="750" t="s">
        <v>16</v>
      </c>
      <c r="B14" s="751" t="s">
        <v>14</v>
      </c>
      <c r="C14" s="8" t="s">
        <v>93</v>
      </c>
      <c r="D14" s="1038">
        <v>1.5</v>
      </c>
      <c r="E14" s="1039">
        <v>3</v>
      </c>
      <c r="F14" s="10">
        <f>E14*30</f>
        <v>90</v>
      </c>
      <c r="G14" s="10">
        <f>H14+I14+J14</f>
        <v>75</v>
      </c>
      <c r="H14" s="987">
        <v>45</v>
      </c>
      <c r="I14" s="987"/>
      <c r="J14" s="987">
        <v>30</v>
      </c>
      <c r="K14" s="10">
        <f>F14-G14</f>
        <v>15</v>
      </c>
      <c r="L14" s="9">
        <f>G14/15</f>
        <v>5</v>
      </c>
      <c r="M14" s="10" t="s">
        <v>16</v>
      </c>
      <c r="N14" s="9">
        <f>G14/F14*100</f>
        <v>83.333333333333343</v>
      </c>
      <c r="O14" s="51" t="s">
        <v>58</v>
      </c>
      <c r="P14" s="427"/>
      <c r="Q14" s="427"/>
      <c r="R14" s="428" t="s">
        <v>77</v>
      </c>
      <c r="S14" s="429" t="e">
        <f>#REF!+E30+E54+E56+#REF!+#REF!+#REF!+E63+E55+E79+E80+E81+E82+E83+#REF!+E85+#REF!+E103+E62+E105+E106+E107+E108+E109+E110</f>
        <v>#REF!</v>
      </c>
      <c r="T14" s="428">
        <v>82</v>
      </c>
      <c r="U14" s="427"/>
      <c r="V14" s="10" t="s">
        <v>16</v>
      </c>
      <c r="W14" s="10" t="s">
        <v>31</v>
      </c>
      <c r="X14" s="50" t="s">
        <v>41</v>
      </c>
      <c r="Y14" s="474">
        <f>SUMIFS(E$11:E$33,A$11:A$33,$A$124,B$11:B$33,$B$124)</f>
        <v>2</v>
      </c>
      <c r="Z14" s="474">
        <f>SUMIFS(D$11:D$32,A$11:A$32,$A$124,B$11:B$32,$B$124)</f>
        <v>5</v>
      </c>
      <c r="AA14" s="468">
        <f>D11</f>
        <v>1</v>
      </c>
      <c r="AB14" s="468">
        <f>E11</f>
        <v>2</v>
      </c>
      <c r="AC14" s="427"/>
      <c r="AD14" s="427"/>
      <c r="AE14" s="427"/>
      <c r="AF14" s="427"/>
      <c r="AG14" s="427"/>
      <c r="AH14" s="427"/>
      <c r="AI14" s="427"/>
      <c r="AJ14" s="475"/>
      <c r="AK14" s="744"/>
      <c r="AL14" s="40">
        <f t="shared" si="0"/>
        <v>0</v>
      </c>
      <c r="AM14" s="427"/>
      <c r="AN14" s="427"/>
      <c r="AO14" s="427" t="s">
        <v>415</v>
      </c>
    </row>
    <row r="15" spans="1:44">
      <c r="A15" s="472" t="s">
        <v>16</v>
      </c>
      <c r="B15" s="473" t="s">
        <v>14</v>
      </c>
      <c r="C15" s="8" t="s">
        <v>78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71" t="s">
        <v>56</v>
      </c>
      <c r="S15" s="72">
        <f>E32</f>
        <v>3</v>
      </c>
      <c r="T15" s="71">
        <v>3</v>
      </c>
      <c r="V15" s="10"/>
      <c r="W15" s="10"/>
      <c r="X15" s="50" t="s">
        <v>47</v>
      </c>
      <c r="Y15" s="474"/>
      <c r="Z15" s="475"/>
      <c r="AA15" s="469"/>
      <c r="AB15" s="469"/>
      <c r="AK15" s="744"/>
      <c r="AL15" s="40">
        <f t="shared" si="0"/>
        <v>0</v>
      </c>
      <c r="AP15" s="11"/>
      <c r="AQ15" s="11"/>
      <c r="AR15" s="11"/>
    </row>
    <row r="16" spans="1:44">
      <c r="A16" s="472" t="s">
        <v>16</v>
      </c>
      <c r="B16" s="473" t="s">
        <v>14</v>
      </c>
      <c r="C16" s="8" t="s">
        <v>19</v>
      </c>
      <c r="D16" s="1038">
        <v>2</v>
      </c>
      <c r="E16" s="1039">
        <v>4</v>
      </c>
      <c r="F16" s="10">
        <f>E16*30</f>
        <v>120</v>
      </c>
      <c r="G16" s="10">
        <f t="shared" ref="G16" si="1">H16+I16+J16</f>
        <v>75</v>
      </c>
      <c r="H16" s="987">
        <v>30</v>
      </c>
      <c r="I16" s="987"/>
      <c r="J16" s="987">
        <v>45</v>
      </c>
      <c r="K16" s="10">
        <f t="shared" ref="K16" si="2">F16-G16</f>
        <v>45</v>
      </c>
      <c r="L16" s="9">
        <f t="shared" ref="L16:L19" si="3">G16/15</f>
        <v>5</v>
      </c>
      <c r="M16" s="10">
        <v>3</v>
      </c>
      <c r="N16" s="9">
        <f t="shared" ref="N16" si="4">G16/F16*100</f>
        <v>62.5</v>
      </c>
      <c r="O16" s="51" t="s">
        <v>68</v>
      </c>
      <c r="R16" s="71" t="s">
        <v>57</v>
      </c>
      <c r="S16" s="72">
        <f>E59</f>
        <v>3</v>
      </c>
      <c r="T16" s="71">
        <v>3</v>
      </c>
      <c r="V16" s="10" t="s">
        <v>13</v>
      </c>
      <c r="W16" s="10" t="s">
        <v>14</v>
      </c>
      <c r="X16" s="50" t="s">
        <v>40</v>
      </c>
      <c r="Y16" s="474">
        <f>SUMIFS(E$11:E$33,A$11:A$33,$A$126,B$11:B$33,$B$126)</f>
        <v>13</v>
      </c>
      <c r="Z16" s="475">
        <f>SUMIFS(D$11:D$32,A$11:A$32,$A$126,B$11:B$32,$B$126)</f>
        <v>17.5</v>
      </c>
      <c r="AA16" s="469" t="e">
        <f>#REF!+D22+D30+D32</f>
        <v>#REF!</v>
      </c>
      <c r="AB16" s="469" t="e">
        <f>#REF!+E22+E30+E32</f>
        <v>#REF!</v>
      </c>
      <c r="AK16" s="744"/>
      <c r="AL16" s="40">
        <f t="shared" si="0"/>
        <v>0</v>
      </c>
      <c r="AO16" s="12" t="s">
        <v>416</v>
      </c>
      <c r="AP16" s="11"/>
      <c r="AQ16" s="11"/>
      <c r="AR16" s="11"/>
    </row>
    <row r="17" spans="1:44" s="51" customFormat="1">
      <c r="P17" s="12"/>
      <c r="Q17" s="12"/>
      <c r="R17" s="71"/>
      <c r="S17" s="72"/>
      <c r="T17" s="71"/>
      <c r="U17" s="12"/>
      <c r="V17" s="10"/>
      <c r="W17" s="10"/>
      <c r="X17" s="50"/>
      <c r="Y17" s="474"/>
      <c r="Z17" s="475"/>
      <c r="AA17" s="469"/>
      <c r="AB17" s="469"/>
      <c r="AC17" s="12"/>
      <c r="AD17" s="12"/>
      <c r="AE17" s="12"/>
      <c r="AF17" s="12"/>
      <c r="AG17" s="12"/>
      <c r="AH17" s="12"/>
      <c r="AI17" s="12"/>
      <c r="AJ17" s="475"/>
      <c r="AK17" s="744"/>
      <c r="AL17" s="40">
        <f t="shared" si="0"/>
        <v>0</v>
      </c>
      <c r="AM17" s="12"/>
      <c r="AN17" s="12"/>
      <c r="AO17" s="12" t="s">
        <v>417</v>
      </c>
    </row>
    <row r="18" spans="1:44">
      <c r="A18" s="49" t="s">
        <v>16</v>
      </c>
      <c r="B18" s="49" t="s">
        <v>14</v>
      </c>
      <c r="C18" s="8" t="s">
        <v>21</v>
      </c>
      <c r="D18" s="1038">
        <v>2</v>
      </c>
      <c r="E18" s="1039">
        <v>4</v>
      </c>
      <c r="F18" s="10">
        <f>E18*30</f>
        <v>120</v>
      </c>
      <c r="G18" s="10">
        <f t="shared" ref="G18" si="5">H18+I18+J18</f>
        <v>60</v>
      </c>
      <c r="H18" s="987">
        <v>15</v>
      </c>
      <c r="I18" s="987">
        <v>45</v>
      </c>
      <c r="J18" s="10"/>
      <c r="K18" s="10">
        <f t="shared" ref="K18" si="6">F18-G18</f>
        <v>60</v>
      </c>
      <c r="L18" s="9">
        <f t="shared" si="3"/>
        <v>4</v>
      </c>
      <c r="M18" s="987" t="s">
        <v>29</v>
      </c>
      <c r="N18" s="9">
        <f t="shared" ref="N18" si="7">G18/F18*100</f>
        <v>50</v>
      </c>
      <c r="O18" s="51" t="s">
        <v>58</v>
      </c>
      <c r="R18" s="71" t="s">
        <v>68</v>
      </c>
      <c r="S18" s="72" t="e">
        <f>#REF!</f>
        <v>#REF!</v>
      </c>
      <c r="T18" s="71">
        <v>5</v>
      </c>
      <c r="AK18" s="744"/>
      <c r="AL18" s="40">
        <f t="shared" si="0"/>
        <v>0</v>
      </c>
      <c r="AO18" s="12" t="s">
        <v>418</v>
      </c>
      <c r="AP18" s="11"/>
      <c r="AQ18" s="11"/>
      <c r="AR18" s="11"/>
    </row>
    <row r="19" spans="1:44">
      <c r="A19" s="49" t="s">
        <v>16</v>
      </c>
      <c r="B19" s="49" t="s">
        <v>14</v>
      </c>
      <c r="C19" s="8" t="s">
        <v>481</v>
      </c>
      <c r="D19" s="20"/>
      <c r="E19" s="9">
        <v>1</v>
      </c>
      <c r="F19" s="10">
        <f>E19*30</f>
        <v>30</v>
      </c>
      <c r="G19" s="10">
        <f t="shared" ref="G19" si="8">H19+I19+J19</f>
        <v>15</v>
      </c>
      <c r="H19" s="10">
        <v>8</v>
      </c>
      <c r="I19" s="10"/>
      <c r="J19" s="10">
        <v>7</v>
      </c>
      <c r="K19" s="10">
        <f>F19-G19</f>
        <v>15</v>
      </c>
      <c r="L19" s="9">
        <f t="shared" si="3"/>
        <v>1</v>
      </c>
      <c r="M19" s="10" t="s">
        <v>16</v>
      </c>
      <c r="N19" s="9">
        <f>G19/F19*100</f>
        <v>50</v>
      </c>
      <c r="O19" s="51" t="s">
        <v>55</v>
      </c>
      <c r="R19" s="71"/>
      <c r="S19" s="72" t="e">
        <f>#REF!+S12+S13+S14+S15+S16+#REF!+#REF!+S18</f>
        <v>#REF!</v>
      </c>
      <c r="T19" s="72" t="e">
        <f>#REF!+T12+T13+T14+T15+T16+#REF!+#REF!+T18</f>
        <v>#REF!</v>
      </c>
      <c r="AK19" s="744"/>
      <c r="AL19" s="40">
        <f t="shared" si="0"/>
        <v>0</v>
      </c>
      <c r="AO19" s="12" t="s">
        <v>413</v>
      </c>
      <c r="AP19" s="11"/>
      <c r="AQ19" s="11"/>
      <c r="AR19" s="11"/>
    </row>
    <row r="20" spans="1:44">
      <c r="A20" s="49" t="s">
        <v>16</v>
      </c>
      <c r="B20" s="49" t="s">
        <v>14</v>
      </c>
      <c r="C20" s="8" t="s">
        <v>30</v>
      </c>
      <c r="D20" s="1038">
        <v>2</v>
      </c>
      <c r="E20" s="1039">
        <v>2</v>
      </c>
      <c r="F20" s="10">
        <f>E20*30</f>
        <v>60</v>
      </c>
      <c r="G20" s="10">
        <f>H20+I20+J20</f>
        <v>54</v>
      </c>
      <c r="H20" s="987">
        <v>18</v>
      </c>
      <c r="I20" s="987"/>
      <c r="J20" s="987">
        <v>36</v>
      </c>
      <c r="K20" s="10">
        <f>F20-G20</f>
        <v>6</v>
      </c>
      <c r="L20" s="9">
        <f>G20/18</f>
        <v>3</v>
      </c>
      <c r="M20" s="987" t="s">
        <v>18</v>
      </c>
      <c r="N20" s="9">
        <f>G20/F20*100</f>
        <v>90</v>
      </c>
      <c r="O20" s="51" t="s">
        <v>58</v>
      </c>
      <c r="AK20" s="744"/>
      <c r="AL20" s="40">
        <f t="shared" si="0"/>
        <v>0</v>
      </c>
      <c r="AO20" s="12" t="s">
        <v>415</v>
      </c>
      <c r="AP20" s="11"/>
      <c r="AQ20" s="11"/>
      <c r="AR20" s="11"/>
    </row>
    <row r="21" spans="1:44" s="51" customFormat="1">
      <c r="A21" s="49"/>
      <c r="B21" s="49"/>
      <c r="C21" s="420"/>
      <c r="D21" s="649"/>
      <c r="E21" s="9"/>
      <c r="F21" s="10"/>
      <c r="G21" s="10"/>
      <c r="H21" s="10"/>
      <c r="I21" s="10"/>
      <c r="J21" s="10"/>
      <c r="K21" s="10"/>
      <c r="L21" s="9"/>
      <c r="M21" s="10"/>
      <c r="N21" s="9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75"/>
      <c r="AK21" s="744"/>
      <c r="AL21" s="40">
        <f t="shared" si="0"/>
        <v>0</v>
      </c>
      <c r="AM21" s="12"/>
      <c r="AN21" s="12"/>
      <c r="AO21" s="12"/>
    </row>
    <row r="22" spans="1:44">
      <c r="A22" s="49" t="s">
        <v>13</v>
      </c>
      <c r="B22" s="49" t="s">
        <v>14</v>
      </c>
      <c r="C22" s="8" t="s">
        <v>52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K22" s="744"/>
      <c r="AL22" s="40">
        <f t="shared" si="0"/>
        <v>0</v>
      </c>
      <c r="AP22" s="11"/>
      <c r="AQ22" s="11"/>
      <c r="AR22" s="11"/>
    </row>
    <row r="23" spans="1:44" s="51" customFormat="1">
      <c r="A23" s="49" t="s">
        <v>13</v>
      </c>
      <c r="B23" s="49" t="s">
        <v>14</v>
      </c>
      <c r="C23" s="758" t="s">
        <v>484</v>
      </c>
      <c r="D23" s="9"/>
      <c r="E23" s="9">
        <v>6</v>
      </c>
      <c r="F23" s="10">
        <f>E23*30</f>
        <v>180</v>
      </c>
      <c r="G23" s="10">
        <f>H23+I23+J23</f>
        <v>75</v>
      </c>
      <c r="H23" s="10">
        <v>30</v>
      </c>
      <c r="I23" s="10"/>
      <c r="J23" s="10">
        <v>45</v>
      </c>
      <c r="K23" s="10">
        <f>F23-G23</f>
        <v>105</v>
      </c>
      <c r="L23" s="9">
        <f>G23/15</f>
        <v>5</v>
      </c>
      <c r="M23" s="987" t="s">
        <v>18</v>
      </c>
      <c r="N23" s="9">
        <f>G23/F23*100</f>
        <v>41.666666666666671</v>
      </c>
      <c r="O23" s="51" t="s">
        <v>56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475"/>
      <c r="AK23" s="744"/>
      <c r="AL23" s="40">
        <f t="shared" si="0"/>
        <v>0</v>
      </c>
      <c r="AM23" s="12"/>
      <c r="AN23" s="12"/>
      <c r="AO23" s="12" t="s">
        <v>417</v>
      </c>
    </row>
    <row r="24" spans="1:44">
      <c r="A24" s="49" t="s">
        <v>13</v>
      </c>
      <c r="B24" s="49" t="s">
        <v>14</v>
      </c>
      <c r="C24" s="50" t="s">
        <v>493</v>
      </c>
      <c r="D24" s="1">
        <v>4</v>
      </c>
      <c r="AK24" s="744"/>
      <c r="AL24" s="40">
        <f t="shared" si="0"/>
        <v>0</v>
      </c>
    </row>
    <row r="25" spans="1:44" s="6" customFormat="1">
      <c r="A25" s="49" t="s">
        <v>13</v>
      </c>
      <c r="B25" s="49" t="s">
        <v>14</v>
      </c>
      <c r="C25" s="8" t="s">
        <v>59</v>
      </c>
      <c r="D25" s="20">
        <v>4</v>
      </c>
      <c r="E25" s="9">
        <v>0</v>
      </c>
      <c r="F25" s="10"/>
      <c r="G25" s="10"/>
      <c r="H25" s="10"/>
      <c r="I25" s="10"/>
      <c r="J25" s="10"/>
      <c r="K25" s="10"/>
      <c r="L25" s="9"/>
      <c r="M25" s="10"/>
      <c r="N25" s="9"/>
      <c r="O25" s="51"/>
      <c r="P25" s="36"/>
      <c r="Q25" s="7">
        <v>3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39"/>
      <c r="AK25" s="744"/>
      <c r="AL25" s="40">
        <f t="shared" si="0"/>
        <v>0</v>
      </c>
      <c r="AM25" s="7"/>
      <c r="AN25" s="7"/>
      <c r="AO25" s="7"/>
    </row>
    <row r="26" spans="1:44">
      <c r="A26" s="49" t="s">
        <v>16</v>
      </c>
      <c r="B26" s="49" t="s">
        <v>14</v>
      </c>
      <c r="C26" s="8" t="s">
        <v>20</v>
      </c>
      <c r="D26" s="1038">
        <v>1</v>
      </c>
      <c r="E26" s="1039">
        <v>5</v>
      </c>
      <c r="F26" s="987">
        <f>E26*30</f>
        <v>150</v>
      </c>
      <c r="G26" s="987">
        <f>H26+I26+J26</f>
        <v>75</v>
      </c>
      <c r="H26" s="987">
        <v>30</v>
      </c>
      <c r="I26" s="987"/>
      <c r="J26" s="987">
        <v>45</v>
      </c>
      <c r="K26" s="987">
        <f>F26-G26</f>
        <v>75</v>
      </c>
      <c r="L26" s="1039">
        <f>G26/15</f>
        <v>5</v>
      </c>
      <c r="M26" s="10" t="s">
        <v>18</v>
      </c>
      <c r="N26" s="9">
        <f>G26/F26*100</f>
        <v>50</v>
      </c>
      <c r="AK26" s="744"/>
      <c r="AL26" s="40">
        <f t="shared" si="0"/>
        <v>0</v>
      </c>
      <c r="AP26" s="11"/>
      <c r="AQ26" s="11"/>
      <c r="AR26" s="11"/>
    </row>
    <row r="27" spans="1:44" s="51" customFormat="1" ht="30" customHeight="1">
      <c r="A27" s="49" t="s">
        <v>13</v>
      </c>
      <c r="B27" s="49" t="s">
        <v>31</v>
      </c>
      <c r="C27" s="1226" t="s">
        <v>367</v>
      </c>
      <c r="D27" s="643">
        <v>1</v>
      </c>
      <c r="E27" s="9">
        <v>4</v>
      </c>
      <c r="F27" s="10">
        <f>E27*30</f>
        <v>120</v>
      </c>
      <c r="G27" s="10">
        <f>H27+I27+J27</f>
        <v>60</v>
      </c>
      <c r="H27" s="10">
        <v>30</v>
      </c>
      <c r="I27" s="10"/>
      <c r="J27" s="10">
        <v>30</v>
      </c>
      <c r="K27" s="10">
        <f>F27-G27</f>
        <v>60</v>
      </c>
      <c r="L27" s="9">
        <f>G27/15</f>
        <v>4</v>
      </c>
      <c r="M27" s="10" t="s">
        <v>18</v>
      </c>
      <c r="N27" s="9">
        <f>G27/F27*100</f>
        <v>50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75"/>
      <c r="AK27" s="744"/>
      <c r="AL27" s="40">
        <f t="shared" si="0"/>
        <v>0</v>
      </c>
      <c r="AM27" s="12"/>
      <c r="AN27" s="12"/>
      <c r="AO27" s="12" t="s">
        <v>417</v>
      </c>
    </row>
    <row r="28" spans="1:44" s="6" customFormat="1">
      <c r="P28" s="12"/>
      <c r="Q28"/>
      <c r="R28" s="5">
        <f>E19+E26+E50+E61</f>
        <v>13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 s="740"/>
      <c r="AK28" s="744"/>
      <c r="AL28" s="40">
        <f t="shared" si="0"/>
        <v>0</v>
      </c>
      <c r="AM28"/>
      <c r="AN28"/>
      <c r="AO28" t="s">
        <v>413</v>
      </c>
      <c r="AP28" s="47"/>
      <c r="AQ28" s="47"/>
      <c r="AR28" s="47"/>
    </row>
    <row r="29" spans="1:44">
      <c r="A29" s="49" t="s">
        <v>16</v>
      </c>
      <c r="B29" s="49" t="s">
        <v>14</v>
      </c>
      <c r="C29" s="1246" t="s">
        <v>34</v>
      </c>
      <c r="D29" s="752">
        <v>5</v>
      </c>
      <c r="E29" s="23"/>
      <c r="F29" s="24"/>
      <c r="G29" s="24"/>
      <c r="H29" s="24"/>
      <c r="I29" s="24"/>
      <c r="J29" s="24"/>
      <c r="K29" s="24"/>
      <c r="L29" s="23"/>
      <c r="M29" s="24"/>
      <c r="N29" s="23"/>
      <c r="R29" s="12">
        <v>6</v>
      </c>
      <c r="AK29" s="744"/>
      <c r="AL29" s="40">
        <f t="shared" si="0"/>
        <v>0</v>
      </c>
      <c r="AP29" s="11"/>
      <c r="AQ29" s="11"/>
      <c r="AR29" s="11"/>
    </row>
    <row r="30" spans="1:44" s="6" customFormat="1">
      <c r="A30" s="49" t="s">
        <v>13</v>
      </c>
      <c r="B30" s="49" t="s">
        <v>14</v>
      </c>
      <c r="C30" s="8" t="s">
        <v>369</v>
      </c>
      <c r="D30" s="649">
        <v>2</v>
      </c>
      <c r="E30" s="9">
        <v>3</v>
      </c>
      <c r="F30" s="10">
        <f>E30*30</f>
        <v>90</v>
      </c>
      <c r="G30" s="10">
        <f>H30+I30+J30</f>
        <v>60</v>
      </c>
      <c r="H30" s="10">
        <v>30</v>
      </c>
      <c r="I30" s="10"/>
      <c r="J30" s="987">
        <v>30</v>
      </c>
      <c r="K30" s="10">
        <f>F30-G30</f>
        <v>30</v>
      </c>
      <c r="L30" s="9">
        <f>G30/15</f>
        <v>4</v>
      </c>
      <c r="M30" s="10" t="s">
        <v>16</v>
      </c>
      <c r="N30" s="9">
        <f>G30/F30*100</f>
        <v>66.666666666666657</v>
      </c>
      <c r="O30" s="51"/>
      <c r="P30" s="12"/>
      <c r="Q30" t="s">
        <v>301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 s="740"/>
      <c r="AK30" s="744"/>
      <c r="AL30" s="40">
        <f t="shared" si="0"/>
        <v>0</v>
      </c>
      <c r="AM30"/>
      <c r="AN30"/>
      <c r="AO30" t="s">
        <v>419</v>
      </c>
      <c r="AP30" s="47"/>
      <c r="AQ30" s="47"/>
      <c r="AR30" s="47"/>
    </row>
    <row r="31" spans="1:44">
      <c r="A31" s="49" t="s">
        <v>16</v>
      </c>
      <c r="B31" s="49" t="s">
        <v>31</v>
      </c>
      <c r="C31" s="420" t="s">
        <v>494</v>
      </c>
      <c r="D31" s="1038">
        <v>4</v>
      </c>
      <c r="E31" s="9"/>
      <c r="F31" s="10"/>
      <c r="G31" s="10"/>
      <c r="H31" s="10"/>
      <c r="I31" s="10"/>
      <c r="J31" s="10"/>
      <c r="K31" s="10"/>
      <c r="L31" s="9"/>
      <c r="M31" s="10"/>
      <c r="N31" s="9"/>
      <c r="O31" s="28"/>
      <c r="V31" s="10"/>
      <c r="W31" s="10"/>
      <c r="X31" s="50" t="s">
        <v>47</v>
      </c>
      <c r="Y31" s="474"/>
      <c r="Z31" s="475"/>
      <c r="AK31" s="744"/>
      <c r="AL31" s="40">
        <f t="shared" si="0"/>
        <v>0</v>
      </c>
      <c r="AP31" s="11"/>
      <c r="AQ31" s="11"/>
      <c r="AR31" s="11"/>
    </row>
    <row r="32" spans="1:44" s="6" customFormat="1">
      <c r="A32" s="49" t="s">
        <v>13</v>
      </c>
      <c r="B32" s="49" t="s">
        <v>14</v>
      </c>
      <c r="C32" s="8" t="s">
        <v>43</v>
      </c>
      <c r="D32" s="753">
        <v>3</v>
      </c>
      <c r="E32" s="9">
        <v>3</v>
      </c>
      <c r="F32" s="10">
        <f>E32*30</f>
        <v>90</v>
      </c>
      <c r="G32" s="10">
        <f>H32+I32+J32</f>
        <v>90</v>
      </c>
      <c r="H32" s="987">
        <v>45</v>
      </c>
      <c r="I32" s="987"/>
      <c r="J32" s="987">
        <v>45</v>
      </c>
      <c r="K32" s="10">
        <f>F32-G32</f>
        <v>0</v>
      </c>
      <c r="L32" s="9">
        <f>G32/15</f>
        <v>6</v>
      </c>
      <c r="M32" s="10" t="s">
        <v>18</v>
      </c>
      <c r="N32" s="9">
        <f>G32/F32*100</f>
        <v>100</v>
      </c>
      <c r="O32" s="51" t="s">
        <v>56</v>
      </c>
      <c r="P32" s="12"/>
      <c r="Q32" t="s">
        <v>404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 s="740"/>
      <c r="AK32" s="744"/>
      <c r="AL32" s="40">
        <f t="shared" si="0"/>
        <v>0</v>
      </c>
      <c r="AM32"/>
      <c r="AN32"/>
      <c r="AO32" s="12" t="s">
        <v>417</v>
      </c>
      <c r="AP32" s="47"/>
      <c r="AQ32" s="47"/>
      <c r="AR32" s="47"/>
    </row>
    <row r="33" spans="1:44" s="47" customFormat="1" ht="15.75" thickBot="1">
      <c r="A33" s="49" t="s">
        <v>13</v>
      </c>
      <c r="B33" s="49" t="s">
        <v>14</v>
      </c>
      <c r="C33" s="8" t="s">
        <v>374</v>
      </c>
      <c r="D33" s="22"/>
      <c r="E33" s="9">
        <v>1</v>
      </c>
      <c r="F33" s="10">
        <f>E33*30</f>
        <v>30</v>
      </c>
      <c r="G33" s="10"/>
      <c r="H33" s="10"/>
      <c r="I33" s="10"/>
      <c r="J33" s="10"/>
      <c r="K33" s="10"/>
      <c r="L33" s="9"/>
      <c r="M33" s="639" t="s">
        <v>29</v>
      </c>
      <c r="N33" s="9"/>
      <c r="O33" s="51" t="s">
        <v>368</v>
      </c>
      <c r="P33" s="12"/>
      <c r="Q33" s="5">
        <f>E33</f>
        <v>1</v>
      </c>
      <c r="R33"/>
      <c r="S33"/>
      <c r="T33"/>
      <c r="U33" s="45">
        <f t="shared" ref="U33" si="9">D33+E33</f>
        <v>1</v>
      </c>
      <c r="V33" s="12" t="e">
        <f>#REF!</f>
        <v>#REF!</v>
      </c>
      <c r="W33" s="12"/>
      <c r="X33" s="45" t="e">
        <f t="shared" ref="X33" si="10">V33-U33</f>
        <v>#REF!</v>
      </c>
      <c r="Y33"/>
      <c r="Z33"/>
      <c r="AA33"/>
      <c r="AB33"/>
      <c r="AC33"/>
      <c r="AJ33" s="741"/>
      <c r="AK33" s="744"/>
      <c r="AL33" s="40">
        <f t="shared" si="0"/>
        <v>0</v>
      </c>
      <c r="AO33" s="47" t="s">
        <v>417</v>
      </c>
    </row>
    <row r="34" spans="1:44" ht="15.75" thickBot="1">
      <c r="A34" s="25"/>
      <c r="B34" s="26"/>
      <c r="C34" s="16" t="s">
        <v>23</v>
      </c>
      <c r="D34" s="702">
        <f>SUM(D10:D33)</f>
        <v>54.5</v>
      </c>
      <c r="E34" s="702">
        <f>SUM(E10:E33)</f>
        <v>38</v>
      </c>
      <c r="F34" s="17"/>
      <c r="G34" s="17"/>
      <c r="H34" s="17"/>
      <c r="I34" s="17"/>
      <c r="J34" s="17"/>
      <c r="K34" s="17"/>
      <c r="L34" s="17">
        <f>SUM(L11:L32)</f>
        <v>45</v>
      </c>
      <c r="M34" s="17"/>
      <c r="N34" s="27"/>
      <c r="AD34" s="11"/>
      <c r="AE34" s="11"/>
      <c r="AF34" s="11"/>
      <c r="AG34" s="11"/>
      <c r="AH34" s="11"/>
      <c r="AI34" s="11"/>
      <c r="AJ34" s="28"/>
      <c r="AK34" s="28"/>
      <c r="AL34" s="51"/>
      <c r="AM34" s="11"/>
      <c r="AN34" s="11"/>
      <c r="AO34" s="11"/>
      <c r="AP34" s="11"/>
      <c r="AQ34" s="11"/>
      <c r="AR34" s="11"/>
    </row>
    <row r="35" spans="1:44"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R35" s="12">
        <v>39</v>
      </c>
      <c r="AD35" s="11"/>
      <c r="AE35" s="11"/>
      <c r="AF35" s="11"/>
      <c r="AG35" s="11"/>
      <c r="AH35" s="11"/>
      <c r="AI35" s="11"/>
      <c r="AJ35" s="28"/>
      <c r="AK35" s="28"/>
      <c r="AL35" s="51"/>
      <c r="AM35" s="11"/>
      <c r="AN35" s="11"/>
      <c r="AO35" s="11"/>
      <c r="AP35" s="11"/>
      <c r="AQ35" s="11"/>
      <c r="AR35" s="11"/>
    </row>
    <row r="36" spans="1:44">
      <c r="C36" s="1" t="s">
        <v>24</v>
      </c>
      <c r="R36" s="12">
        <v>37</v>
      </c>
      <c r="AD36" s="11"/>
      <c r="AE36" s="11"/>
      <c r="AF36" s="11"/>
      <c r="AG36" s="11"/>
      <c r="AH36" s="11"/>
      <c r="AI36" s="11"/>
      <c r="AJ36" s="28"/>
      <c r="AK36" s="28"/>
      <c r="AL36" s="51"/>
      <c r="AM36" s="11"/>
      <c r="AN36" s="11"/>
      <c r="AO36" s="11"/>
      <c r="AP36" s="11"/>
      <c r="AQ36" s="11"/>
      <c r="AR36" s="11"/>
    </row>
    <row r="37" spans="1:44">
      <c r="C37" s="1828" t="s">
        <v>0</v>
      </c>
      <c r="D37" s="1831" t="s">
        <v>73</v>
      </c>
      <c r="E37" s="1429" t="s">
        <v>1</v>
      </c>
      <c r="F37" s="1433" t="s">
        <v>2</v>
      </c>
      <c r="G37" s="1433"/>
      <c r="H37" s="1433"/>
      <c r="I37" s="1433"/>
      <c r="J37" s="1433"/>
      <c r="K37" s="1430"/>
      <c r="L37" s="1429" t="s">
        <v>3</v>
      </c>
      <c r="M37" s="1429" t="s">
        <v>4</v>
      </c>
      <c r="N37" s="1429" t="s">
        <v>5</v>
      </c>
      <c r="R37" s="12">
        <v>25</v>
      </c>
      <c r="AD37" s="11"/>
      <c r="AE37" s="11"/>
      <c r="AF37" s="11"/>
      <c r="AG37" s="11"/>
      <c r="AH37" s="11"/>
      <c r="AI37" s="11"/>
      <c r="AJ37" s="28"/>
      <c r="AK37" s="28"/>
      <c r="AL37" s="51"/>
      <c r="AM37" s="11"/>
      <c r="AN37" s="11"/>
      <c r="AO37" s="11"/>
      <c r="AP37" s="11"/>
      <c r="AQ37" s="11"/>
      <c r="AR37" s="11"/>
    </row>
    <row r="38" spans="1:44">
      <c r="C38" s="1829"/>
      <c r="D38" s="1832"/>
      <c r="E38" s="1429"/>
      <c r="F38" s="1429" t="s">
        <v>6</v>
      </c>
      <c r="G38" s="1431" t="s">
        <v>7</v>
      </c>
      <c r="H38" s="1431"/>
      <c r="I38" s="1431"/>
      <c r="J38" s="1431"/>
      <c r="K38" s="1429" t="s">
        <v>25</v>
      </c>
      <c r="L38" s="1429"/>
      <c r="M38" s="1429"/>
      <c r="N38" s="1429"/>
      <c r="R38" s="12">
        <v>19</v>
      </c>
      <c r="AD38" s="11"/>
      <c r="AE38" s="11"/>
      <c r="AF38" s="11"/>
      <c r="AG38" s="11"/>
      <c r="AH38" s="11"/>
      <c r="AI38" s="11"/>
      <c r="AJ38" s="28"/>
      <c r="AK38" s="28"/>
      <c r="AL38" s="51"/>
      <c r="AM38" s="11"/>
      <c r="AN38" s="11"/>
      <c r="AO38" s="11"/>
      <c r="AP38" s="11"/>
      <c r="AQ38" s="11"/>
      <c r="AR38" s="11"/>
    </row>
    <row r="39" spans="1:44">
      <c r="C39" s="1829"/>
      <c r="D39" s="1832"/>
      <c r="E39" s="1429"/>
      <c r="F39" s="1430"/>
      <c r="G39" s="1429" t="s">
        <v>9</v>
      </c>
      <c r="H39" s="1433" t="s">
        <v>10</v>
      </c>
      <c r="I39" s="1430"/>
      <c r="J39" s="1430"/>
      <c r="K39" s="1430"/>
      <c r="L39" s="1429"/>
      <c r="M39" s="1429"/>
      <c r="N39" s="1429"/>
      <c r="R39" s="12">
        <f>SUM(R35:R38)</f>
        <v>120</v>
      </c>
      <c r="AD39" s="11"/>
      <c r="AE39" s="11"/>
      <c r="AF39" s="11"/>
      <c r="AG39" s="11"/>
      <c r="AH39" s="11"/>
      <c r="AI39" s="11"/>
      <c r="AJ39" s="28"/>
      <c r="AK39" s="28"/>
      <c r="AL39" s="51"/>
      <c r="AM39" s="11"/>
      <c r="AN39" s="11"/>
      <c r="AO39" s="11"/>
      <c r="AP39" s="11"/>
      <c r="AQ39" s="11"/>
      <c r="AR39" s="11"/>
    </row>
    <row r="40" spans="1:44">
      <c r="C40" s="1829"/>
      <c r="D40" s="1832"/>
      <c r="E40" s="1429"/>
      <c r="F40" s="1430"/>
      <c r="G40" s="1432"/>
      <c r="H40" s="1435" t="s">
        <v>26</v>
      </c>
      <c r="I40" s="1435" t="s">
        <v>27</v>
      </c>
      <c r="J40" s="1435" t="s">
        <v>28</v>
      </c>
      <c r="K40" s="1430"/>
      <c r="L40" s="1429"/>
      <c r="M40" s="1429"/>
      <c r="N40" s="1429"/>
      <c r="AD40" s="11"/>
      <c r="AE40" s="11"/>
      <c r="AF40" s="11"/>
      <c r="AG40" s="11"/>
      <c r="AH40" s="11"/>
      <c r="AI40" s="11"/>
      <c r="AJ40" s="28"/>
      <c r="AK40" s="28"/>
      <c r="AL40" s="51"/>
      <c r="AM40" s="11"/>
      <c r="AN40" s="11"/>
      <c r="AO40" s="11"/>
      <c r="AP40" s="11"/>
      <c r="AQ40" s="11"/>
      <c r="AR40" s="11"/>
    </row>
    <row r="41" spans="1:44">
      <c r="C41" s="1829"/>
      <c r="D41" s="1832"/>
      <c r="E41" s="1429"/>
      <c r="F41" s="1430"/>
      <c r="G41" s="1432"/>
      <c r="H41" s="1435"/>
      <c r="I41" s="1435"/>
      <c r="J41" s="1435"/>
      <c r="K41" s="1430"/>
      <c r="L41" s="1429"/>
      <c r="M41" s="1429"/>
      <c r="N41" s="1429"/>
      <c r="AD41" s="11"/>
      <c r="AE41" s="11"/>
      <c r="AF41" s="11"/>
      <c r="AG41" s="11"/>
      <c r="AH41" s="11"/>
      <c r="AI41" s="11"/>
      <c r="AJ41" s="28"/>
      <c r="AK41" s="28"/>
      <c r="AL41" s="51"/>
      <c r="AM41" s="11"/>
      <c r="AN41" s="11"/>
      <c r="AO41" s="11"/>
      <c r="AP41" s="11"/>
      <c r="AQ41" s="11"/>
      <c r="AR41" s="11"/>
    </row>
    <row r="42" spans="1:44">
      <c r="C42" s="1829"/>
      <c r="D42" s="1832"/>
      <c r="E42" s="1429"/>
      <c r="F42" s="1430"/>
      <c r="G42" s="1432"/>
      <c r="H42" s="1435"/>
      <c r="I42" s="1435"/>
      <c r="J42" s="1435"/>
      <c r="K42" s="1430"/>
      <c r="L42" s="1429"/>
      <c r="M42" s="1429"/>
      <c r="N42" s="1429"/>
      <c r="AD42" s="11"/>
      <c r="AE42" s="11"/>
      <c r="AF42" s="11"/>
      <c r="AG42" s="11"/>
      <c r="AH42" s="11"/>
      <c r="AI42" s="11"/>
      <c r="AJ42" s="28"/>
      <c r="AK42" s="28"/>
      <c r="AL42" s="51"/>
      <c r="AM42" s="11"/>
      <c r="AN42" s="11"/>
      <c r="AO42" s="11"/>
      <c r="AP42" s="11"/>
      <c r="AQ42" s="11"/>
      <c r="AR42" s="11"/>
    </row>
    <row r="43" spans="1:44" ht="15" customHeight="1">
      <c r="C43" s="1830"/>
      <c r="D43" s="1833"/>
      <c r="E43" s="1429"/>
      <c r="F43" s="1430"/>
      <c r="G43" s="1432"/>
      <c r="H43" s="1435"/>
      <c r="I43" s="1435"/>
      <c r="J43" s="1435"/>
      <c r="K43" s="1430"/>
      <c r="L43" s="1429"/>
      <c r="M43" s="1429"/>
      <c r="N43" s="1429"/>
      <c r="AD43" s="11"/>
      <c r="AE43" s="11"/>
      <c r="AF43" s="11"/>
      <c r="AG43" s="11"/>
      <c r="AH43" s="11"/>
      <c r="AI43" s="11"/>
      <c r="AJ43" s="28"/>
      <c r="AK43" s="28"/>
      <c r="AL43" s="51"/>
      <c r="AM43" s="11"/>
      <c r="AN43" s="11"/>
      <c r="AO43" s="11"/>
      <c r="AP43" s="11"/>
      <c r="AQ43" s="11"/>
      <c r="AR43" s="11"/>
    </row>
    <row r="44" spans="1:44" s="51" customFormat="1">
      <c r="A44" s="49" t="s">
        <v>13</v>
      </c>
      <c r="B44" s="49" t="s">
        <v>14</v>
      </c>
      <c r="C44" s="50" t="s">
        <v>381</v>
      </c>
      <c r="D44" s="1257">
        <v>4.5</v>
      </c>
      <c r="E44" s="9"/>
      <c r="F44" s="10"/>
      <c r="G44" s="10"/>
      <c r="H44" s="10"/>
      <c r="I44" s="10"/>
      <c r="J44" s="10"/>
      <c r="K44" s="10"/>
      <c r="L44" s="9"/>
      <c r="M44" s="10"/>
      <c r="N44" s="9"/>
      <c r="P44" s="469"/>
      <c r="Q44" s="469"/>
      <c r="R44" s="469"/>
      <c r="S44" s="469"/>
      <c r="T44" s="469"/>
      <c r="U44" s="469"/>
      <c r="V44" s="469"/>
      <c r="W44" s="469"/>
      <c r="X44" s="469"/>
      <c r="Y44" s="469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475"/>
      <c r="AK44" s="744"/>
      <c r="AL44" s="40">
        <f t="shared" ref="AL44:AL47" si="11">AK44-AJ44</f>
        <v>0</v>
      </c>
      <c r="AM44" s="469"/>
      <c r="AN44" s="469"/>
      <c r="AO44" s="469"/>
    </row>
    <row r="45" spans="1:44" s="51" customFormat="1">
      <c r="A45" s="49" t="s">
        <v>13</v>
      </c>
      <c r="B45" s="49" t="s">
        <v>14</v>
      </c>
      <c r="C45" s="50" t="s">
        <v>382</v>
      </c>
      <c r="D45" s="1257">
        <v>4.5</v>
      </c>
      <c r="E45" s="644"/>
      <c r="F45" s="10"/>
      <c r="G45" s="10"/>
      <c r="H45" s="10"/>
      <c r="I45" s="10"/>
      <c r="J45" s="10"/>
      <c r="K45" s="10"/>
      <c r="L45" s="9"/>
      <c r="M45" s="10"/>
      <c r="N45" s="9"/>
      <c r="P45" s="469"/>
      <c r="Q45" s="469"/>
      <c r="R45" s="469"/>
      <c r="S45" s="469"/>
      <c r="T45" s="469"/>
      <c r="U45" s="469"/>
      <c r="V45" s="469"/>
      <c r="W45" s="469"/>
      <c r="X45" s="469"/>
      <c r="Y45" s="469"/>
      <c r="Z45" s="469"/>
      <c r="AA45" s="469"/>
      <c r="AB45" s="469"/>
      <c r="AC45" s="469"/>
      <c r="AD45" s="469"/>
      <c r="AE45" s="469"/>
      <c r="AF45" s="469"/>
      <c r="AG45" s="469"/>
      <c r="AH45" s="469"/>
      <c r="AI45" s="469"/>
      <c r="AJ45" s="475"/>
      <c r="AK45" s="744"/>
      <c r="AL45" s="40">
        <f t="shared" si="11"/>
        <v>0</v>
      </c>
      <c r="AM45" s="469"/>
      <c r="AN45" s="469"/>
      <c r="AO45" s="469"/>
    </row>
    <row r="46" spans="1:44" s="51" customFormat="1" ht="26.25">
      <c r="A46" s="49" t="s">
        <v>16</v>
      </c>
      <c r="B46" s="49" t="s">
        <v>31</v>
      </c>
      <c r="C46" s="50" t="s">
        <v>499</v>
      </c>
      <c r="D46" s="20">
        <v>2</v>
      </c>
      <c r="E46" s="9">
        <v>2</v>
      </c>
      <c r="F46" s="10">
        <f>E46*30</f>
        <v>60</v>
      </c>
      <c r="G46" s="10">
        <f>H46+I46+J46</f>
        <v>54</v>
      </c>
      <c r="H46" s="10"/>
      <c r="I46" s="10"/>
      <c r="J46" s="10">
        <v>54</v>
      </c>
      <c r="K46" s="10">
        <f>F46-G46</f>
        <v>6</v>
      </c>
      <c r="L46" s="9">
        <f>G46/18</f>
        <v>3</v>
      </c>
      <c r="M46" s="10" t="s">
        <v>16</v>
      </c>
      <c r="N46" s="9">
        <f>G46/F46*100</f>
        <v>90</v>
      </c>
      <c r="O46" s="51" t="s">
        <v>97</v>
      </c>
      <c r="P46" s="469" t="s">
        <v>62</v>
      </c>
      <c r="Q46" s="469" t="s">
        <v>269</v>
      </c>
      <c r="R46" s="469"/>
      <c r="S46" s="469"/>
      <c r="T46" s="469"/>
      <c r="U46" s="469"/>
      <c r="V46" s="475"/>
      <c r="W46" s="475"/>
      <c r="X46" s="475"/>
      <c r="Y46" s="475" t="s">
        <v>296</v>
      </c>
      <c r="Z46" s="475" t="s">
        <v>297</v>
      </c>
      <c r="AA46" s="469"/>
      <c r="AB46" s="469"/>
      <c r="AC46" s="469"/>
      <c r="AD46" s="469"/>
      <c r="AE46" s="469"/>
      <c r="AF46" s="469"/>
      <c r="AG46" s="469"/>
      <c r="AH46" s="469"/>
      <c r="AI46" s="469"/>
      <c r="AJ46" s="475"/>
      <c r="AK46" s="744"/>
      <c r="AL46" s="40">
        <f t="shared" si="11"/>
        <v>0</v>
      </c>
      <c r="AM46" s="469"/>
      <c r="AN46" s="469"/>
      <c r="AO46" s="469" t="s">
        <v>413</v>
      </c>
    </row>
    <row r="47" spans="1:44" s="51" customFormat="1">
      <c r="A47" s="49" t="s">
        <v>16</v>
      </c>
      <c r="B47" s="49" t="s">
        <v>14</v>
      </c>
      <c r="C47" s="8" t="s">
        <v>32</v>
      </c>
      <c r="D47" s="1258">
        <v>3.5</v>
      </c>
      <c r="E47" s="9"/>
      <c r="F47" s="10"/>
      <c r="G47" s="10"/>
      <c r="H47" s="10"/>
      <c r="I47" s="10"/>
      <c r="J47" s="10"/>
      <c r="K47" s="10"/>
      <c r="L47" s="9"/>
      <c r="M47" s="10"/>
      <c r="N47" s="9"/>
      <c r="P47" s="469"/>
      <c r="Q47" s="469"/>
      <c r="R47" s="469"/>
      <c r="S47" s="469"/>
      <c r="T47" s="469"/>
      <c r="U47" s="469"/>
      <c r="V47" s="469"/>
      <c r="W47" s="469"/>
      <c r="X47" s="469"/>
      <c r="Y47" s="469"/>
      <c r="Z47" s="469"/>
      <c r="AA47" s="469"/>
      <c r="AB47" s="469"/>
      <c r="AC47" s="469"/>
      <c r="AD47" s="469"/>
      <c r="AE47" s="469"/>
      <c r="AF47" s="469"/>
      <c r="AG47" s="469"/>
      <c r="AH47" s="469"/>
      <c r="AI47" s="469"/>
      <c r="AJ47" s="475"/>
      <c r="AK47" s="744"/>
      <c r="AL47" s="40">
        <f t="shared" si="11"/>
        <v>0</v>
      </c>
      <c r="AM47" s="469"/>
      <c r="AN47" s="469"/>
      <c r="AO47" s="469"/>
    </row>
    <row r="48" spans="1:44" s="51" customFormat="1">
      <c r="A48" s="472" t="s">
        <v>16</v>
      </c>
      <c r="B48" s="473" t="s">
        <v>14</v>
      </c>
      <c r="C48" s="8" t="s">
        <v>33</v>
      </c>
      <c r="D48" s="28">
        <v>3</v>
      </c>
      <c r="E48" s="9">
        <v>3</v>
      </c>
      <c r="F48" s="10">
        <f t="shared" ref="F48" si="12">E48*30</f>
        <v>90</v>
      </c>
      <c r="G48" s="10">
        <f t="shared" ref="G48" si="13">H48+I48+J48</f>
        <v>72</v>
      </c>
      <c r="H48" s="987">
        <v>36</v>
      </c>
      <c r="I48" s="987">
        <v>36</v>
      </c>
      <c r="J48" s="10"/>
      <c r="K48" s="10">
        <f t="shared" ref="K48" si="14">F48-G48</f>
        <v>18</v>
      </c>
      <c r="L48" s="9">
        <f>G48/18</f>
        <v>4</v>
      </c>
      <c r="M48" s="1168" t="s">
        <v>18</v>
      </c>
      <c r="N48" s="9">
        <f t="shared" ref="N48" si="15">G48/F48*100</f>
        <v>80</v>
      </c>
      <c r="O48" s="51" t="s">
        <v>68</v>
      </c>
      <c r="P48" s="469" t="s">
        <v>62</v>
      </c>
      <c r="Q48" s="469"/>
      <c r="R48" s="469"/>
      <c r="S48" s="469"/>
      <c r="T48" s="469"/>
      <c r="U48" s="469"/>
      <c r="V48" s="10"/>
      <c r="W48" s="10"/>
      <c r="X48" s="50"/>
      <c r="Y48" s="475"/>
      <c r="Z48" s="475"/>
      <c r="AA48" s="469"/>
      <c r="AB48" s="469"/>
      <c r="AC48" s="469"/>
      <c r="AD48" s="469"/>
      <c r="AE48" s="469"/>
      <c r="AF48" s="469"/>
      <c r="AG48" s="469"/>
      <c r="AH48" s="469"/>
      <c r="AI48" s="469"/>
      <c r="AJ48" s="475"/>
      <c r="AK48" s="744"/>
      <c r="AL48" s="40">
        <f t="shared" ref="AL48:AL61" si="16">AK48-AJ48</f>
        <v>0</v>
      </c>
      <c r="AM48" s="469"/>
      <c r="AN48" s="469"/>
      <c r="AO48" s="469" t="s">
        <v>416</v>
      </c>
    </row>
    <row r="49" spans="1:44" s="51" customFormat="1">
      <c r="A49" s="1057" t="s">
        <v>16</v>
      </c>
      <c r="B49" s="49" t="s">
        <v>14</v>
      </c>
      <c r="C49" s="758" t="s">
        <v>364</v>
      </c>
      <c r="D49" s="649">
        <v>1</v>
      </c>
      <c r="E49" s="9">
        <v>2</v>
      </c>
      <c r="F49" s="10">
        <f>E49*30</f>
        <v>60</v>
      </c>
      <c r="G49" s="10">
        <f>H49+I49+J49</f>
        <v>36</v>
      </c>
      <c r="H49" s="987">
        <v>18</v>
      </c>
      <c r="I49" s="987"/>
      <c r="J49" s="987">
        <v>18</v>
      </c>
      <c r="K49" s="10">
        <f>F49-G49</f>
        <v>24</v>
      </c>
      <c r="L49" s="9">
        <f>G49/18</f>
        <v>2</v>
      </c>
      <c r="M49" s="10" t="s">
        <v>16</v>
      </c>
      <c r="N49" s="9">
        <f>G49/F49*100</f>
        <v>60</v>
      </c>
      <c r="P49" s="469"/>
      <c r="Q49" s="469"/>
      <c r="R49" s="469"/>
      <c r="S49" s="469"/>
      <c r="T49" s="469"/>
      <c r="U49" s="469"/>
      <c r="V49" s="10" t="s">
        <v>16</v>
      </c>
      <c r="W49" s="10" t="s">
        <v>14</v>
      </c>
      <c r="X49" s="50" t="s">
        <v>40</v>
      </c>
      <c r="Y49" s="474">
        <f>SUMIFS(E$44:E$65,A$44:A$65,$A$123,B$44:B$65,$B$123)</f>
        <v>9</v>
      </c>
      <c r="Z49" s="475">
        <f>SUMIFS(D$44:D$65,A$44:A$65,$A$123,B$44:B$65,$B$123)</f>
        <v>9.5</v>
      </c>
      <c r="AA49" s="469"/>
      <c r="AB49" s="469"/>
      <c r="AC49" s="469"/>
      <c r="AD49" s="469"/>
      <c r="AE49" s="469"/>
      <c r="AF49" s="469"/>
      <c r="AG49" s="469"/>
      <c r="AH49" s="469"/>
      <c r="AI49" s="469"/>
      <c r="AJ49" s="475"/>
      <c r="AK49" s="744"/>
      <c r="AL49" s="40"/>
      <c r="AM49" s="469"/>
      <c r="AN49" s="469"/>
      <c r="AO49" s="469"/>
    </row>
    <row r="50" spans="1:44" s="51" customFormat="1">
      <c r="A50" s="1057" t="s">
        <v>16</v>
      </c>
      <c r="B50" s="1057" t="s">
        <v>14</v>
      </c>
      <c r="C50" s="758" t="s">
        <v>61</v>
      </c>
      <c r="D50" s="1080">
        <v>2</v>
      </c>
      <c r="E50" s="1080">
        <v>4</v>
      </c>
      <c r="F50" s="987">
        <f>E50*30</f>
        <v>120</v>
      </c>
      <c r="G50" s="987">
        <f>H50+I50+J50</f>
        <v>72</v>
      </c>
      <c r="H50" s="987">
        <v>36</v>
      </c>
      <c r="I50" s="987"/>
      <c r="J50" s="987">
        <v>36</v>
      </c>
      <c r="K50" s="987">
        <f>F50-G50</f>
        <v>48</v>
      </c>
      <c r="L50" s="9">
        <f>G50/18</f>
        <v>4</v>
      </c>
      <c r="M50" s="1168" t="s">
        <v>18</v>
      </c>
      <c r="N50" s="1039">
        <f>G50/F50*100</f>
        <v>60</v>
      </c>
      <c r="O50" s="1081" t="s">
        <v>55</v>
      </c>
      <c r="P50" s="469"/>
      <c r="Q50" s="469"/>
      <c r="R50" s="469"/>
      <c r="S50" s="469"/>
      <c r="T50" s="469"/>
      <c r="U50" s="469"/>
      <c r="V50" s="10"/>
      <c r="W50" s="10"/>
      <c r="X50" s="50"/>
      <c r="Y50" s="474"/>
      <c r="Z50" s="475"/>
      <c r="AA50" s="469"/>
      <c r="AB50" s="469"/>
      <c r="AC50" s="469"/>
      <c r="AD50" s="469"/>
      <c r="AE50" s="469"/>
      <c r="AF50" s="469"/>
      <c r="AG50" s="469"/>
      <c r="AH50" s="469"/>
      <c r="AI50" s="469"/>
      <c r="AJ50" s="475"/>
      <c r="AK50" s="744"/>
      <c r="AL50" s="40"/>
      <c r="AM50" s="469"/>
      <c r="AN50" s="469"/>
      <c r="AO50" s="469"/>
    </row>
    <row r="51" spans="1:44" s="51" customFormat="1">
      <c r="A51" s="49" t="s">
        <v>16</v>
      </c>
      <c r="B51" s="49" t="s">
        <v>31</v>
      </c>
      <c r="C51" s="50" t="s">
        <v>66</v>
      </c>
      <c r="D51" s="20">
        <v>3.5</v>
      </c>
      <c r="E51" s="9"/>
      <c r="F51" s="10"/>
      <c r="G51" s="10"/>
      <c r="H51" s="10"/>
      <c r="I51" s="10"/>
      <c r="J51" s="10"/>
      <c r="K51" s="10"/>
      <c r="L51" s="9"/>
      <c r="M51" s="10"/>
      <c r="N51" s="9"/>
      <c r="P51" s="469"/>
      <c r="Q51" s="469"/>
      <c r="R51" s="469"/>
      <c r="S51" s="469"/>
      <c r="T51" s="469"/>
      <c r="U51" s="469"/>
      <c r="V51" s="10" t="s">
        <v>16</v>
      </c>
      <c r="W51" s="10" t="s">
        <v>31</v>
      </c>
      <c r="X51" s="50" t="s">
        <v>41</v>
      </c>
      <c r="Y51" s="474">
        <f>SUMIFS(E$44:E$65,A$44:A$65,$A$124,B$44:B$65,$B$124)</f>
        <v>2</v>
      </c>
      <c r="Z51" s="474">
        <f>SUMIFS(D$44:D$65,A$44:A$65,$A$124,B$44:B$65,$B$124)</f>
        <v>5.5</v>
      </c>
      <c r="AA51" s="469"/>
      <c r="AB51" s="469"/>
      <c r="AC51" s="469"/>
      <c r="AD51" s="469"/>
      <c r="AE51" s="469"/>
      <c r="AF51" s="469"/>
      <c r="AG51" s="469"/>
      <c r="AH51" s="469"/>
      <c r="AI51" s="469"/>
      <c r="AJ51" s="475"/>
      <c r="AK51" s="744"/>
      <c r="AL51" s="40">
        <f t="shared" si="16"/>
        <v>0</v>
      </c>
      <c r="AM51" s="469"/>
      <c r="AN51" s="469"/>
      <c r="AO51" s="469"/>
    </row>
    <row r="52" spans="1:44" s="704" customFormat="1">
      <c r="A52" s="49" t="s">
        <v>13</v>
      </c>
      <c r="B52" s="49" t="s">
        <v>14</v>
      </c>
      <c r="C52" s="1110" t="s">
        <v>486</v>
      </c>
      <c r="D52" s="649">
        <v>1</v>
      </c>
      <c r="E52" s="9">
        <v>3</v>
      </c>
      <c r="F52" s="10">
        <f t="shared" ref="F52:F57" si="17">E52*30</f>
        <v>90</v>
      </c>
      <c r="G52" s="10">
        <f t="shared" ref="G52" si="18">H52+I52+J52</f>
        <v>54</v>
      </c>
      <c r="H52" s="10">
        <v>18</v>
      </c>
      <c r="I52" s="10"/>
      <c r="J52" s="987">
        <v>36</v>
      </c>
      <c r="K52" s="10">
        <f t="shared" ref="K52" si="19">F52-G52</f>
        <v>36</v>
      </c>
      <c r="L52" s="9">
        <f>G52/18</f>
        <v>3</v>
      </c>
      <c r="M52" s="987" t="s">
        <v>29</v>
      </c>
      <c r="N52" s="9">
        <f>G52/F52*100</f>
        <v>60</v>
      </c>
      <c r="O52" s="51" t="s">
        <v>56</v>
      </c>
      <c r="P52" s="469"/>
      <c r="Q52" s="722"/>
      <c r="R52" s="722"/>
      <c r="S52" s="722"/>
      <c r="T52" s="722"/>
      <c r="U52" s="722"/>
      <c r="V52" s="722"/>
      <c r="W52" s="722"/>
      <c r="X52" s="722"/>
      <c r="Y52" s="722"/>
      <c r="Z52" s="722"/>
      <c r="AA52" s="722"/>
      <c r="AB52" s="722"/>
      <c r="AC52" s="722"/>
      <c r="AD52" s="722"/>
      <c r="AE52" s="722"/>
      <c r="AF52" s="722"/>
      <c r="AG52" s="722"/>
      <c r="AH52" s="722"/>
      <c r="AI52" s="722"/>
      <c r="AJ52" s="707"/>
      <c r="AK52" s="744"/>
      <c r="AL52" s="40">
        <f t="shared" si="16"/>
        <v>0</v>
      </c>
      <c r="AM52" s="722"/>
      <c r="AN52" s="722"/>
      <c r="AO52" s="722" t="s">
        <v>417</v>
      </c>
      <c r="AP52" s="722"/>
      <c r="AQ52" s="722"/>
      <c r="AR52" s="722"/>
    </row>
    <row r="53" spans="1:44" s="51" customFormat="1">
      <c r="A53" s="49" t="s">
        <v>13</v>
      </c>
      <c r="B53" s="49" t="s">
        <v>31</v>
      </c>
      <c r="C53" s="50" t="s">
        <v>385</v>
      </c>
      <c r="D53" s="22">
        <v>1.5</v>
      </c>
      <c r="E53" s="9">
        <v>3.5</v>
      </c>
      <c r="F53" s="10">
        <f t="shared" si="17"/>
        <v>105</v>
      </c>
      <c r="G53" s="10">
        <f>H53+I53+J53</f>
        <v>54</v>
      </c>
      <c r="H53" s="10">
        <v>18</v>
      </c>
      <c r="I53" s="10"/>
      <c r="J53" s="10">
        <v>36</v>
      </c>
      <c r="K53" s="10">
        <f>F53-G53</f>
        <v>51</v>
      </c>
      <c r="L53" s="9">
        <f>G53/18</f>
        <v>3</v>
      </c>
      <c r="M53" s="827" t="s">
        <v>18</v>
      </c>
      <c r="N53" s="9">
        <f>G53/F53*100</f>
        <v>51.428571428571423</v>
      </c>
      <c r="O53" s="51" t="s">
        <v>56</v>
      </c>
      <c r="P53" s="469"/>
      <c r="Q53" s="469"/>
      <c r="R53" s="469"/>
      <c r="S53" s="469"/>
      <c r="T53" s="469"/>
      <c r="U53" s="469"/>
      <c r="V53" s="10"/>
      <c r="W53" s="10"/>
      <c r="X53" s="50"/>
      <c r="Y53" s="474"/>
      <c r="Z53" s="475"/>
      <c r="AA53" s="469"/>
      <c r="AB53" s="469"/>
      <c r="AC53" s="469"/>
      <c r="AD53" s="469"/>
      <c r="AE53" s="469"/>
      <c r="AF53" s="469"/>
      <c r="AG53" s="469"/>
      <c r="AH53" s="469"/>
      <c r="AI53" s="469"/>
      <c r="AJ53" s="475"/>
      <c r="AK53" s="744"/>
      <c r="AL53" s="40">
        <f t="shared" si="16"/>
        <v>0</v>
      </c>
      <c r="AM53" s="469"/>
      <c r="AN53" s="469"/>
      <c r="AO53" s="469" t="s">
        <v>417</v>
      </c>
    </row>
    <row r="54" spans="1:44" s="704" customFormat="1">
      <c r="A54" s="49" t="s">
        <v>13</v>
      </c>
      <c r="B54" s="49" t="s">
        <v>14</v>
      </c>
      <c r="C54" s="8" t="s">
        <v>387</v>
      </c>
      <c r="D54" s="649">
        <v>2</v>
      </c>
      <c r="E54" s="9">
        <v>4</v>
      </c>
      <c r="F54" s="10">
        <f t="shared" si="17"/>
        <v>120</v>
      </c>
      <c r="G54" s="10">
        <f t="shared" ref="G54" si="20">H54+I54+J54</f>
        <v>72</v>
      </c>
      <c r="H54" s="10">
        <v>36</v>
      </c>
      <c r="I54" s="10"/>
      <c r="J54" s="10">
        <v>36</v>
      </c>
      <c r="K54" s="10">
        <f t="shared" ref="K54" si="21">F54-G54</f>
        <v>48</v>
      </c>
      <c r="L54" s="9">
        <f t="shared" ref="L54" si="22">G54/18</f>
        <v>4</v>
      </c>
      <c r="M54" s="827" t="s">
        <v>18</v>
      </c>
      <c r="N54" s="9">
        <f t="shared" ref="N54" si="23">G54/F54*100</f>
        <v>60</v>
      </c>
      <c r="O54" s="51" t="s">
        <v>56</v>
      </c>
      <c r="P54" s="467">
        <f t="shared" ref="P54" si="24">E54</f>
        <v>4</v>
      </c>
      <c r="Q54" s="722" t="s">
        <v>302</v>
      </c>
      <c r="R54" s="722"/>
      <c r="S54" s="722"/>
      <c r="T54" s="722"/>
      <c r="U54" s="722"/>
      <c r="V54" s="703" t="s">
        <v>13</v>
      </c>
      <c r="W54" s="703" t="s">
        <v>14</v>
      </c>
      <c r="X54" s="705" t="s">
        <v>40</v>
      </c>
      <c r="Y54" s="706">
        <f>SUMIFS(E$44:E$65,A$44:A$65,$A$126,B$44:B$65,$B$126)</f>
        <v>17</v>
      </c>
      <c r="Z54" s="707">
        <f>SUMIFS(D$44:D$65,A$44:A$65,$A$126,B$44:B$65,$B$126)</f>
        <v>22</v>
      </c>
      <c r="AA54" s="721"/>
      <c r="AB54" s="722"/>
      <c r="AC54" s="722"/>
      <c r="AD54" s="722"/>
      <c r="AE54" s="722"/>
      <c r="AF54" s="722"/>
      <c r="AG54" s="722"/>
      <c r="AH54" s="722"/>
      <c r="AI54" s="722"/>
      <c r="AJ54" s="707"/>
      <c r="AK54" s="744"/>
      <c r="AL54" s="40">
        <f t="shared" si="16"/>
        <v>0</v>
      </c>
      <c r="AM54" s="722"/>
      <c r="AN54" s="722"/>
      <c r="AO54" s="722" t="s">
        <v>417</v>
      </c>
    </row>
    <row r="55" spans="1:44" s="51" customFormat="1" ht="25.5">
      <c r="A55" s="49" t="s">
        <v>13</v>
      </c>
      <c r="B55" s="49" t="s">
        <v>14</v>
      </c>
      <c r="C55" s="39" t="s">
        <v>485</v>
      </c>
      <c r="D55" s="22"/>
      <c r="E55" s="9">
        <v>1</v>
      </c>
      <c r="F55" s="10">
        <f t="shared" si="17"/>
        <v>30</v>
      </c>
      <c r="G55" s="10">
        <f>H55+I55+J55</f>
        <v>0</v>
      </c>
      <c r="H55" s="10"/>
      <c r="I55" s="10"/>
      <c r="J55" s="10"/>
      <c r="K55" s="10">
        <f>F55-G55</f>
        <v>30</v>
      </c>
      <c r="L55" s="9">
        <f>G55/18</f>
        <v>0</v>
      </c>
      <c r="M55" s="639" t="s">
        <v>29</v>
      </c>
      <c r="N55" s="9">
        <f>G55/F55*100</f>
        <v>0</v>
      </c>
      <c r="P55" s="469"/>
      <c r="Q55" s="469"/>
      <c r="R55" s="469"/>
      <c r="S55" s="469"/>
      <c r="T55" s="469"/>
      <c r="U55" s="469"/>
      <c r="V55" s="10"/>
      <c r="W55" s="10"/>
      <c r="X55" s="50"/>
      <c r="Y55" s="474"/>
      <c r="Z55" s="475"/>
      <c r="AA55" s="467"/>
      <c r="AB55" s="469"/>
      <c r="AC55" s="469"/>
      <c r="AD55" s="469"/>
      <c r="AE55" s="469"/>
      <c r="AF55" s="469"/>
      <c r="AG55" s="469"/>
      <c r="AH55" s="469"/>
      <c r="AI55" s="469"/>
      <c r="AJ55" s="475"/>
      <c r="AK55" s="744"/>
      <c r="AL55" s="40"/>
      <c r="AM55" s="469"/>
      <c r="AN55" s="469"/>
      <c r="AO55" s="469"/>
    </row>
    <row r="56" spans="1:44" s="51" customFormat="1" ht="26.25">
      <c r="A56" s="49" t="s">
        <v>13</v>
      </c>
      <c r="B56" s="49" t="s">
        <v>31</v>
      </c>
      <c r="C56" s="50" t="s">
        <v>390</v>
      </c>
      <c r="D56" s="664">
        <v>1.5</v>
      </c>
      <c r="E56" s="9">
        <v>3.5</v>
      </c>
      <c r="F56" s="10">
        <f t="shared" si="17"/>
        <v>105</v>
      </c>
      <c r="G56" s="10">
        <f>H56+I56+J56</f>
        <v>54</v>
      </c>
      <c r="H56" s="10">
        <v>36</v>
      </c>
      <c r="I56" s="10"/>
      <c r="J56" s="10">
        <v>18</v>
      </c>
      <c r="K56" s="10">
        <f>F56-G56</f>
        <v>51</v>
      </c>
      <c r="L56" s="9">
        <f t="shared" ref="L56" si="25">G56/18</f>
        <v>3</v>
      </c>
      <c r="M56" s="10" t="s">
        <v>16</v>
      </c>
      <c r="N56" s="9">
        <f>G56/F56*100</f>
        <v>51.428571428571423</v>
      </c>
      <c r="O56" s="51" t="s">
        <v>56</v>
      </c>
      <c r="P56" s="467">
        <f t="shared" ref="P56" si="26">E56</f>
        <v>3.5</v>
      </c>
      <c r="Q56" s="469"/>
      <c r="R56" s="469"/>
      <c r="S56" s="469"/>
      <c r="T56" s="469"/>
      <c r="U56" s="469"/>
      <c r="V56" s="10" t="s">
        <v>13</v>
      </c>
      <c r="W56" s="10" t="s">
        <v>31</v>
      </c>
      <c r="X56" s="50" t="s">
        <v>41</v>
      </c>
      <c r="Y56" s="474">
        <f>SUMIFS(E$44:E$65,A$44:A$65,$A$127,B$44:B$65,$B$127)</f>
        <v>11</v>
      </c>
      <c r="Z56" s="475">
        <f>SUMIFS(D$44:D$65,A$44:A$65,$A$127,B$44:B$65,$B$127)</f>
        <v>4</v>
      </c>
      <c r="AA56" s="469"/>
      <c r="AB56" s="469"/>
      <c r="AC56" s="469"/>
      <c r="AD56" s="469"/>
      <c r="AE56" s="469"/>
      <c r="AF56" s="469"/>
      <c r="AG56" s="469"/>
      <c r="AH56" s="469"/>
      <c r="AI56" s="469"/>
      <c r="AJ56" s="475"/>
      <c r="AK56" s="744"/>
      <c r="AL56" s="40">
        <f t="shared" si="16"/>
        <v>0</v>
      </c>
      <c r="AM56" s="469"/>
      <c r="AN56" s="469"/>
      <c r="AO56" s="469" t="s">
        <v>417</v>
      </c>
    </row>
    <row r="57" spans="1:44" s="51" customFormat="1">
      <c r="A57" s="49" t="s">
        <v>13</v>
      </c>
      <c r="B57" s="49" t="s">
        <v>14</v>
      </c>
      <c r="C57" s="758" t="s">
        <v>386</v>
      </c>
      <c r="D57" s="22">
        <v>2</v>
      </c>
      <c r="E57" s="9">
        <v>3</v>
      </c>
      <c r="F57" s="10">
        <f t="shared" si="17"/>
        <v>90</v>
      </c>
      <c r="G57" s="10">
        <f>H57+I57+J57</f>
        <v>72</v>
      </c>
      <c r="H57" s="10">
        <v>36</v>
      </c>
      <c r="I57" s="10"/>
      <c r="J57" s="10">
        <v>36</v>
      </c>
      <c r="K57" s="10">
        <f>F57-G57</f>
        <v>18</v>
      </c>
      <c r="L57" s="9">
        <f>G57/18</f>
        <v>4</v>
      </c>
      <c r="M57" s="827" t="s">
        <v>29</v>
      </c>
      <c r="N57" s="9">
        <f>G57/F57*100</f>
        <v>80</v>
      </c>
      <c r="O57" s="51" t="s">
        <v>372</v>
      </c>
      <c r="P57" s="469"/>
      <c r="Q57" s="469"/>
      <c r="R57" s="469"/>
      <c r="S57" s="469"/>
      <c r="T57" s="469"/>
      <c r="U57" s="469"/>
      <c r="V57" s="469"/>
      <c r="W57" s="469"/>
      <c r="X57" s="469"/>
      <c r="Y57" s="469"/>
      <c r="Z57" s="469"/>
      <c r="AA57" s="469"/>
      <c r="AB57" s="469"/>
      <c r="AC57" s="469"/>
      <c r="AD57" s="469"/>
      <c r="AE57" s="469"/>
      <c r="AF57" s="469"/>
      <c r="AG57" s="469"/>
      <c r="AH57" s="469"/>
      <c r="AI57" s="469"/>
      <c r="AJ57" s="475"/>
      <c r="AK57" s="744"/>
      <c r="AL57" s="40"/>
      <c r="AM57" s="469"/>
      <c r="AN57" s="469"/>
      <c r="AO57" s="469"/>
    </row>
    <row r="58" spans="1:44" s="704" customFormat="1">
      <c r="A58" s="49" t="s">
        <v>13</v>
      </c>
      <c r="B58" s="49" t="s">
        <v>14</v>
      </c>
      <c r="C58" s="50" t="s">
        <v>35</v>
      </c>
      <c r="D58" s="20">
        <v>4</v>
      </c>
      <c r="E58" s="9"/>
      <c r="F58" s="10"/>
      <c r="G58" s="10"/>
      <c r="H58" s="10"/>
      <c r="I58" s="10"/>
      <c r="J58" s="10"/>
      <c r="K58" s="10"/>
      <c r="L58" s="9"/>
      <c r="M58" s="10"/>
      <c r="N58" s="9"/>
      <c r="O58" s="51"/>
      <c r="P58" s="469"/>
      <c r="Q58" s="722"/>
      <c r="R58" s="722"/>
      <c r="S58" s="722"/>
      <c r="T58" s="722"/>
      <c r="U58" s="722"/>
      <c r="V58" s="722"/>
      <c r="W58" s="722"/>
      <c r="X58" s="722"/>
      <c r="Y58" s="722"/>
      <c r="Z58" s="722"/>
      <c r="AA58" s="722"/>
      <c r="AB58" s="722"/>
      <c r="AC58" s="722"/>
      <c r="AD58" s="722"/>
      <c r="AE58" s="722"/>
      <c r="AF58" s="722"/>
      <c r="AG58" s="722"/>
      <c r="AH58" s="722"/>
      <c r="AI58" s="722"/>
      <c r="AJ58" s="707"/>
      <c r="AK58" s="744"/>
      <c r="AL58" s="40">
        <f t="shared" si="16"/>
        <v>0</v>
      </c>
      <c r="AM58" s="722"/>
      <c r="AN58" s="722"/>
      <c r="AO58" s="722"/>
    </row>
    <row r="59" spans="1:44" s="704" customFormat="1">
      <c r="A59" s="49" t="s">
        <v>13</v>
      </c>
      <c r="B59" s="49" t="s">
        <v>14</v>
      </c>
      <c r="C59" s="8" t="s">
        <v>53</v>
      </c>
      <c r="D59" s="20">
        <v>2</v>
      </c>
      <c r="E59" s="9">
        <v>3</v>
      </c>
      <c r="F59" s="10">
        <f>E59*30</f>
        <v>90</v>
      </c>
      <c r="G59" s="10">
        <f>H59+I59+J59</f>
        <v>72</v>
      </c>
      <c r="H59" s="987">
        <v>36</v>
      </c>
      <c r="I59" s="987"/>
      <c r="J59" s="987">
        <v>36</v>
      </c>
      <c r="K59" s="10">
        <f>F59-G59</f>
        <v>18</v>
      </c>
      <c r="L59" s="9">
        <f>G59/18</f>
        <v>4</v>
      </c>
      <c r="M59" s="10" t="s">
        <v>16</v>
      </c>
      <c r="N59" s="9">
        <f>G59/F59*100</f>
        <v>80</v>
      </c>
      <c r="O59" s="51" t="s">
        <v>57</v>
      </c>
      <c r="P59" s="469" t="s">
        <v>63</v>
      </c>
      <c r="Q59" s="722"/>
      <c r="R59" s="722"/>
      <c r="S59" s="722"/>
      <c r="T59" s="722"/>
      <c r="U59" s="722"/>
      <c r="V59" s="722"/>
      <c r="W59" s="722"/>
      <c r="X59" s="722"/>
      <c r="Y59" s="722"/>
      <c r="Z59" s="722"/>
      <c r="AA59" s="722"/>
      <c r="AB59" s="722"/>
      <c r="AC59" s="722"/>
      <c r="AD59" s="722"/>
      <c r="AE59" s="722"/>
      <c r="AF59" s="722"/>
      <c r="AG59" s="722"/>
      <c r="AH59" s="722"/>
      <c r="AI59" s="722"/>
      <c r="AJ59" s="707"/>
      <c r="AK59" s="744"/>
      <c r="AL59" s="40">
        <f t="shared" si="16"/>
        <v>0</v>
      </c>
      <c r="AM59" s="722"/>
      <c r="AN59" s="722"/>
      <c r="AO59" s="722" t="s">
        <v>420</v>
      </c>
    </row>
    <row r="60" spans="1:44" s="704" customFormat="1">
      <c r="A60" s="49"/>
      <c r="B60" s="49"/>
      <c r="C60" s="50"/>
      <c r="D60" s="20"/>
      <c r="E60" s="9"/>
      <c r="F60" s="10"/>
      <c r="G60" s="10"/>
      <c r="H60" s="10"/>
      <c r="I60" s="10"/>
      <c r="J60" s="10"/>
      <c r="K60" s="10"/>
      <c r="L60" s="9"/>
      <c r="M60" s="10"/>
      <c r="N60" s="9"/>
      <c r="O60" s="51"/>
      <c r="P60" s="469"/>
      <c r="Q60" s="722"/>
      <c r="R60" s="722"/>
      <c r="S60" s="722"/>
      <c r="T60" s="722"/>
      <c r="U60" s="722"/>
      <c r="V60" s="722"/>
      <c r="W60" s="722"/>
      <c r="X60" s="722"/>
      <c r="Y60" s="722"/>
      <c r="Z60" s="722"/>
      <c r="AA60" s="722"/>
      <c r="AB60" s="722"/>
      <c r="AC60" s="722"/>
      <c r="AD60" s="722"/>
      <c r="AE60" s="722"/>
      <c r="AF60" s="722"/>
      <c r="AG60" s="722"/>
      <c r="AH60" s="722"/>
      <c r="AI60" s="722"/>
      <c r="AJ60" s="707"/>
      <c r="AK60" s="744"/>
      <c r="AL60" s="40"/>
      <c r="AM60" s="722"/>
      <c r="AN60" s="722"/>
      <c r="AO60" s="722"/>
    </row>
    <row r="61" spans="1:44" s="704" customFormat="1">
      <c r="A61" s="49" t="s">
        <v>13</v>
      </c>
      <c r="B61" s="49" t="s">
        <v>14</v>
      </c>
      <c r="C61" s="8" t="s">
        <v>37</v>
      </c>
      <c r="D61" s="20">
        <v>2</v>
      </c>
      <c r="E61" s="9">
        <v>3</v>
      </c>
      <c r="F61" s="10">
        <f>E61*30</f>
        <v>90</v>
      </c>
      <c r="G61" s="10">
        <f>H61+I61+J61</f>
        <v>45</v>
      </c>
      <c r="H61" s="10">
        <v>27</v>
      </c>
      <c r="I61" s="10"/>
      <c r="J61" s="10">
        <v>18</v>
      </c>
      <c r="K61" s="10">
        <f>F61-G61</f>
        <v>45</v>
      </c>
      <c r="L61" s="9">
        <f>G61/9</f>
        <v>5</v>
      </c>
      <c r="M61" s="10" t="s">
        <v>16</v>
      </c>
      <c r="N61" s="9">
        <f>G61/F61*100</f>
        <v>50</v>
      </c>
      <c r="O61" s="51" t="s">
        <v>55</v>
      </c>
      <c r="P61" s="469" t="s">
        <v>62</v>
      </c>
      <c r="Q61" s="722"/>
      <c r="R61" s="722"/>
      <c r="S61" s="722"/>
      <c r="T61" s="722"/>
      <c r="U61" s="722"/>
      <c r="V61" s="722"/>
      <c r="W61" s="722"/>
      <c r="X61" s="722"/>
      <c r="Y61" s="722"/>
      <c r="Z61" s="722"/>
      <c r="AA61" s="722"/>
      <c r="AB61" s="722"/>
      <c r="AC61" s="722"/>
      <c r="AD61" s="722"/>
      <c r="AE61" s="722"/>
      <c r="AF61" s="722"/>
      <c r="AG61" s="722"/>
      <c r="AH61" s="722"/>
      <c r="AI61" s="722"/>
      <c r="AJ61" s="707"/>
      <c r="AK61" s="744"/>
      <c r="AL61" s="40">
        <f t="shared" si="16"/>
        <v>0</v>
      </c>
      <c r="AM61" s="722"/>
      <c r="AN61" s="722"/>
      <c r="AO61" s="722" t="s">
        <v>413</v>
      </c>
    </row>
    <row r="62" spans="1:44" s="51" customFormat="1" ht="26.25">
      <c r="A62" s="49" t="s">
        <v>13</v>
      </c>
      <c r="B62" s="49" t="s">
        <v>31</v>
      </c>
      <c r="C62" s="1110" t="s">
        <v>506</v>
      </c>
      <c r="D62" s="22">
        <v>1</v>
      </c>
      <c r="E62" s="9">
        <v>4</v>
      </c>
      <c r="F62" s="10">
        <f>E62*30</f>
        <v>120</v>
      </c>
      <c r="G62" s="10">
        <f>H62+I62+J62</f>
        <v>72</v>
      </c>
      <c r="H62" s="987">
        <v>36</v>
      </c>
      <c r="I62" s="987"/>
      <c r="J62" s="987">
        <v>36</v>
      </c>
      <c r="K62" s="10">
        <f>F62-G62</f>
        <v>48</v>
      </c>
      <c r="L62" s="9">
        <f>G62/18</f>
        <v>4</v>
      </c>
      <c r="M62" s="10" t="s">
        <v>18</v>
      </c>
      <c r="N62" s="9">
        <f>G62/F62*100</f>
        <v>60</v>
      </c>
      <c r="O62" s="51" t="s">
        <v>56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475"/>
      <c r="AK62" s="475"/>
      <c r="AL62" s="469"/>
      <c r="AM62" s="12"/>
      <c r="AN62" s="12"/>
      <c r="AO62" s="12"/>
    </row>
    <row r="63" spans="1:44">
      <c r="C63" s="683"/>
      <c r="D63" s="9"/>
      <c r="E63" s="9"/>
      <c r="F63" s="10"/>
      <c r="G63" s="10"/>
      <c r="H63" s="10"/>
      <c r="I63" s="10"/>
      <c r="J63" s="10"/>
      <c r="K63" s="10"/>
      <c r="L63" s="9"/>
      <c r="M63" s="10"/>
      <c r="N63" s="9"/>
      <c r="AP63" s="11"/>
      <c r="AQ63" s="11"/>
      <c r="AR63" s="11"/>
    </row>
    <row r="64" spans="1:44" ht="15.75" thickBot="1"/>
    <row r="65" spans="1:44" ht="15.75" thickBot="1">
      <c r="A65" s="33"/>
      <c r="B65" s="34"/>
      <c r="C65" s="13"/>
      <c r="D65" s="14">
        <f>SUM(D44:D64)</f>
        <v>41</v>
      </c>
      <c r="E65" s="15">
        <f>SUM(E44:E64)</f>
        <v>39</v>
      </c>
      <c r="F65" s="35"/>
      <c r="G65" s="35"/>
      <c r="H65" s="35"/>
      <c r="I65" s="35"/>
      <c r="J65" s="35"/>
      <c r="K65" s="35"/>
      <c r="L65" s="35"/>
      <c r="M65" s="35"/>
      <c r="N65" s="27"/>
      <c r="AD65" s="11"/>
      <c r="AE65" s="11"/>
      <c r="AF65" s="11"/>
      <c r="AG65" s="11"/>
      <c r="AH65" s="11"/>
      <c r="AI65" s="11"/>
      <c r="AJ65" s="28"/>
      <c r="AK65" s="28"/>
      <c r="AL65" s="51"/>
      <c r="AM65" s="11"/>
      <c r="AN65" s="11"/>
      <c r="AO65" s="11"/>
      <c r="AP65" s="11"/>
      <c r="AQ65" s="11"/>
      <c r="AR65" s="11"/>
    </row>
    <row r="66" spans="1:44">
      <c r="C66" s="2"/>
      <c r="D66" s="2"/>
      <c r="E66" s="4"/>
      <c r="AD66" s="11"/>
      <c r="AE66" s="11"/>
      <c r="AF66" s="11"/>
      <c r="AG66" s="11"/>
      <c r="AH66" s="11"/>
      <c r="AI66" s="11"/>
      <c r="AJ66" s="28"/>
      <c r="AK66" s="28"/>
      <c r="AL66" s="51"/>
      <c r="AM66" s="11"/>
      <c r="AN66" s="11"/>
      <c r="AO66" s="11"/>
      <c r="AP66" s="11"/>
      <c r="AQ66" s="11"/>
      <c r="AR66" s="11"/>
    </row>
    <row r="67" spans="1:44"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O67" s="12"/>
      <c r="AC67" s="11"/>
      <c r="AD67" s="11"/>
      <c r="AE67" s="11"/>
      <c r="AF67" s="11"/>
      <c r="AG67" s="11"/>
      <c r="AH67" s="11"/>
      <c r="AI67" s="11"/>
      <c r="AJ67" s="28"/>
      <c r="AK67" s="28"/>
      <c r="AL67" s="51"/>
      <c r="AM67" s="11"/>
      <c r="AN67" s="11"/>
      <c r="AO67" s="11"/>
      <c r="AP67" s="11"/>
      <c r="AQ67" s="11"/>
      <c r="AR67" s="11"/>
    </row>
    <row r="68" spans="1:44">
      <c r="C68" s="1" t="s">
        <v>50</v>
      </c>
      <c r="D68" s="51"/>
      <c r="O68" s="12"/>
      <c r="AC68" s="11"/>
      <c r="AD68" s="11"/>
      <c r="AE68" s="11"/>
      <c r="AF68" s="11"/>
      <c r="AG68" s="11"/>
      <c r="AH68" s="11"/>
      <c r="AI68" s="11"/>
      <c r="AJ68" s="28"/>
      <c r="AK68" s="28"/>
      <c r="AL68" s="51"/>
      <c r="AM68" s="11"/>
      <c r="AN68" s="11"/>
      <c r="AO68" s="11"/>
      <c r="AP68" s="11"/>
      <c r="AQ68" s="11"/>
      <c r="AR68" s="11"/>
    </row>
    <row r="69" spans="1:44">
      <c r="C69" s="1828" t="s">
        <v>0</v>
      </c>
      <c r="D69" s="1831" t="s">
        <v>73</v>
      </c>
      <c r="E69" s="1429" t="s">
        <v>1</v>
      </c>
      <c r="F69" s="1433" t="s">
        <v>2</v>
      </c>
      <c r="G69" s="1433"/>
      <c r="H69" s="1433"/>
      <c r="I69" s="1433"/>
      <c r="J69" s="1433"/>
      <c r="K69" s="1430"/>
      <c r="L69" s="1429" t="s">
        <v>3</v>
      </c>
      <c r="M69" s="1429" t="s">
        <v>4</v>
      </c>
      <c r="N69" s="1429" t="s">
        <v>5</v>
      </c>
      <c r="AD69" s="11"/>
      <c r="AE69" s="11"/>
      <c r="AF69" s="11"/>
      <c r="AG69" s="11"/>
      <c r="AH69" s="11"/>
      <c r="AI69" s="11"/>
      <c r="AJ69" s="28"/>
      <c r="AK69" s="28"/>
      <c r="AL69" s="51"/>
      <c r="AM69" s="11"/>
      <c r="AN69" s="11"/>
      <c r="AO69" s="11"/>
      <c r="AP69" s="11"/>
      <c r="AQ69" s="11"/>
      <c r="AR69" s="11"/>
    </row>
    <row r="70" spans="1:44">
      <c r="C70" s="1829"/>
      <c r="D70" s="1832"/>
      <c r="E70" s="1429"/>
      <c r="F70" s="1429" t="s">
        <v>6</v>
      </c>
      <c r="G70" s="1431" t="s">
        <v>7</v>
      </c>
      <c r="H70" s="1431"/>
      <c r="I70" s="1431"/>
      <c r="J70" s="1431"/>
      <c r="K70" s="1429" t="s">
        <v>25</v>
      </c>
      <c r="L70" s="1429"/>
      <c r="M70" s="1429"/>
      <c r="N70" s="1429"/>
      <c r="AD70" s="11"/>
      <c r="AE70" s="11"/>
      <c r="AF70" s="11"/>
      <c r="AG70" s="11"/>
      <c r="AH70" s="11"/>
      <c r="AI70" s="11"/>
      <c r="AJ70" s="28"/>
      <c r="AK70" s="28"/>
      <c r="AL70" s="51"/>
      <c r="AM70" s="11"/>
      <c r="AN70" s="11"/>
      <c r="AO70" s="11"/>
      <c r="AP70" s="11"/>
      <c r="AQ70" s="11"/>
      <c r="AR70" s="11"/>
    </row>
    <row r="71" spans="1:44">
      <c r="C71" s="1829"/>
      <c r="D71" s="1832"/>
      <c r="E71" s="1429"/>
      <c r="F71" s="1430"/>
      <c r="G71" s="1429" t="s">
        <v>9</v>
      </c>
      <c r="H71" s="1433" t="s">
        <v>10</v>
      </c>
      <c r="I71" s="1430"/>
      <c r="J71" s="1430"/>
      <c r="K71" s="1430"/>
      <c r="L71" s="1429"/>
      <c r="M71" s="1429"/>
      <c r="N71" s="1429"/>
      <c r="AD71" s="11"/>
      <c r="AE71" s="11"/>
      <c r="AF71" s="11"/>
      <c r="AG71" s="11"/>
      <c r="AH71" s="11"/>
      <c r="AI71" s="11"/>
      <c r="AJ71" s="28"/>
      <c r="AK71" s="28"/>
      <c r="AL71" s="51"/>
      <c r="AM71" s="11"/>
      <c r="AN71" s="11"/>
      <c r="AO71" s="11"/>
      <c r="AP71" s="11"/>
      <c r="AQ71" s="11"/>
      <c r="AR71" s="11"/>
    </row>
    <row r="72" spans="1:44">
      <c r="C72" s="1829"/>
      <c r="D72" s="1832"/>
      <c r="E72" s="1429"/>
      <c r="F72" s="1430"/>
      <c r="G72" s="1432"/>
      <c r="H72" s="1435" t="s">
        <v>26</v>
      </c>
      <c r="I72" s="1435" t="s">
        <v>27</v>
      </c>
      <c r="J72" s="1435" t="s">
        <v>28</v>
      </c>
      <c r="K72" s="1430"/>
      <c r="L72" s="1429"/>
      <c r="M72" s="1429"/>
      <c r="N72" s="1429"/>
      <c r="AD72" s="11"/>
      <c r="AE72" s="11"/>
      <c r="AF72" s="11"/>
      <c r="AG72" s="11"/>
      <c r="AH72" s="11"/>
      <c r="AI72" s="11"/>
      <c r="AJ72" s="28"/>
      <c r="AK72" s="28"/>
      <c r="AL72" s="51"/>
      <c r="AM72" s="11"/>
      <c r="AN72" s="11"/>
      <c r="AO72" s="11"/>
      <c r="AP72" s="11"/>
      <c r="AQ72" s="11"/>
      <c r="AR72" s="11"/>
    </row>
    <row r="73" spans="1:44">
      <c r="C73" s="1829"/>
      <c r="D73" s="1832"/>
      <c r="E73" s="1429"/>
      <c r="F73" s="1430"/>
      <c r="G73" s="1432"/>
      <c r="H73" s="1435"/>
      <c r="I73" s="1435"/>
      <c r="J73" s="1435"/>
      <c r="K73" s="1430"/>
      <c r="L73" s="1429"/>
      <c r="M73" s="1429"/>
      <c r="N73" s="1429"/>
      <c r="AD73" s="11"/>
      <c r="AE73" s="11"/>
      <c r="AF73" s="11"/>
      <c r="AG73" s="11"/>
      <c r="AH73" s="11"/>
      <c r="AI73" s="11"/>
      <c r="AJ73" s="28"/>
      <c r="AK73" s="28"/>
      <c r="AL73" s="51"/>
      <c r="AM73" s="11"/>
      <c r="AN73" s="11"/>
      <c r="AO73" s="11"/>
      <c r="AP73" s="11"/>
      <c r="AQ73" s="11"/>
      <c r="AR73" s="11"/>
    </row>
    <row r="74" spans="1:44">
      <c r="C74" s="1829"/>
      <c r="D74" s="1832"/>
      <c r="E74" s="1429"/>
      <c r="F74" s="1430"/>
      <c r="G74" s="1432"/>
      <c r="H74" s="1435"/>
      <c r="I74" s="1435"/>
      <c r="J74" s="1435"/>
      <c r="K74" s="1430"/>
      <c r="L74" s="1429"/>
      <c r="M74" s="1429"/>
      <c r="N74" s="1429"/>
      <c r="AD74" s="11"/>
      <c r="AE74" s="11"/>
      <c r="AF74" s="11"/>
      <c r="AG74" s="11"/>
      <c r="AH74" s="11"/>
      <c r="AI74" s="11"/>
      <c r="AJ74" s="28"/>
      <c r="AK74" s="28"/>
      <c r="AL74" s="51"/>
      <c r="AM74" s="11"/>
      <c r="AN74" s="11"/>
      <c r="AO74" s="11"/>
      <c r="AP74" s="11"/>
      <c r="AQ74" s="11"/>
      <c r="AR74" s="11"/>
    </row>
    <row r="75" spans="1:44" ht="15" customHeight="1">
      <c r="C75" s="1830"/>
      <c r="D75" s="1833"/>
      <c r="E75" s="1429"/>
      <c r="F75" s="1430"/>
      <c r="G75" s="1432"/>
      <c r="H75" s="1435"/>
      <c r="I75" s="1435"/>
      <c r="J75" s="1435"/>
      <c r="K75" s="1430"/>
      <c r="L75" s="1429"/>
      <c r="M75" s="1429"/>
      <c r="N75" s="1429"/>
      <c r="AD75" s="11"/>
      <c r="AE75" s="11"/>
      <c r="AF75" s="11"/>
      <c r="AG75" s="11"/>
      <c r="AH75" s="11"/>
      <c r="AI75" s="11"/>
      <c r="AJ75" s="28"/>
      <c r="AK75" s="28"/>
      <c r="AL75" s="51"/>
      <c r="AM75" s="11"/>
      <c r="AN75" s="11"/>
      <c r="AO75" s="11"/>
      <c r="AP75" s="11"/>
      <c r="AQ75" s="11"/>
      <c r="AR75" s="11"/>
    </row>
    <row r="76" spans="1:44">
      <c r="C76" s="422"/>
      <c r="D76" s="754"/>
      <c r="E76" s="754"/>
      <c r="F76" s="10"/>
      <c r="G76" s="10"/>
      <c r="H76" s="10"/>
      <c r="I76" s="10"/>
      <c r="J76" s="10"/>
      <c r="K76" s="10"/>
      <c r="L76" s="9"/>
      <c r="M76" s="10"/>
      <c r="N76" s="9"/>
      <c r="AO76" s="11"/>
      <c r="AP76" s="11"/>
      <c r="AQ76" s="11"/>
      <c r="AR76" s="11"/>
    </row>
    <row r="77" spans="1:44" ht="26.25">
      <c r="A77" s="49" t="s">
        <v>16</v>
      </c>
      <c r="B77" s="49" t="s">
        <v>31</v>
      </c>
      <c r="C77" s="420" t="s">
        <v>501</v>
      </c>
      <c r="D77" s="755">
        <v>0</v>
      </c>
      <c r="E77" s="756">
        <v>3</v>
      </c>
      <c r="F77" s="10">
        <f t="shared" ref="F77:F83" si="27">E77*30</f>
        <v>90</v>
      </c>
      <c r="G77" s="10">
        <f>H77+I77+J77</f>
        <v>45</v>
      </c>
      <c r="H77" s="10"/>
      <c r="I77" s="10"/>
      <c r="J77" s="10">
        <v>45</v>
      </c>
      <c r="K77" s="10">
        <f>F77-G77</f>
        <v>45</v>
      </c>
      <c r="L77" s="9">
        <f>G77/15</f>
        <v>3</v>
      </c>
      <c r="M77" s="10" t="s">
        <v>16</v>
      </c>
      <c r="N77" s="9"/>
      <c r="P77" s="45">
        <f t="shared" ref="P77" si="28">E77</f>
        <v>3</v>
      </c>
      <c r="Q77" s="12" t="s">
        <v>54</v>
      </c>
      <c r="R77" s="12" t="s">
        <v>407</v>
      </c>
      <c r="V77" s="71"/>
      <c r="W77" s="71"/>
      <c r="X77" s="71"/>
      <c r="Y77" s="71" t="s">
        <v>296</v>
      </c>
      <c r="Z77" s="71" t="s">
        <v>297</v>
      </c>
      <c r="AK77" s="744"/>
      <c r="AL77" s="40">
        <f t="shared" ref="AL77:AL84" si="29">AK77-AJ77</f>
        <v>0</v>
      </c>
      <c r="AP77" s="11"/>
      <c r="AQ77" s="11"/>
      <c r="AR77" s="11"/>
    </row>
    <row r="78" spans="1:44" s="6" customFormat="1" ht="30.75" customHeight="1">
      <c r="A78" s="757" t="s">
        <v>13</v>
      </c>
      <c r="B78" s="757" t="s">
        <v>14</v>
      </c>
      <c r="C78" s="1081" t="s">
        <v>488</v>
      </c>
      <c r="D78" s="1081"/>
      <c r="E78" s="424">
        <v>4</v>
      </c>
      <c r="F78" s="425">
        <f t="shared" ref="F78" si="30">E78*30</f>
        <v>120</v>
      </c>
      <c r="G78" s="425">
        <f t="shared" ref="G78" si="31">H78+I78+J78</f>
        <v>45</v>
      </c>
      <c r="H78" s="425">
        <v>15</v>
      </c>
      <c r="I78" s="425"/>
      <c r="J78" s="425">
        <v>30</v>
      </c>
      <c r="K78" s="425">
        <f t="shared" ref="K78" si="32">F78-G78</f>
        <v>75</v>
      </c>
      <c r="L78" s="424">
        <f>G78/15</f>
        <v>3</v>
      </c>
      <c r="M78" s="425" t="s">
        <v>29</v>
      </c>
      <c r="N78" s="424">
        <f t="shared" ref="N78" si="33">G78/F78*100</f>
        <v>37.5</v>
      </c>
      <c r="O78" s="426" t="s">
        <v>56</v>
      </c>
      <c r="P78" s="12"/>
      <c r="Q78" s="7"/>
      <c r="R78" s="7"/>
      <c r="S78" s="7"/>
      <c r="T78" s="7"/>
      <c r="U78" s="7"/>
      <c r="V78" s="10"/>
      <c r="W78" s="10"/>
      <c r="X78" s="50" t="s">
        <v>46</v>
      </c>
      <c r="Y78" s="428"/>
      <c r="Z78" s="428"/>
      <c r="AA78" s="7"/>
      <c r="AB78" s="7"/>
      <c r="AC78" s="7"/>
      <c r="AD78" s="7"/>
      <c r="AE78" s="7"/>
      <c r="AF78" s="7"/>
      <c r="AG78" s="7"/>
      <c r="AH78" s="7"/>
      <c r="AI78" s="7"/>
      <c r="AJ78" s="739"/>
      <c r="AK78" s="744"/>
      <c r="AL78" s="40">
        <f t="shared" si="29"/>
        <v>0</v>
      </c>
      <c r="AM78" s="7"/>
      <c r="AN78" s="7"/>
      <c r="AO78" s="7"/>
    </row>
    <row r="79" spans="1:44" s="6" customFormat="1" ht="26.25">
      <c r="A79" s="49" t="s">
        <v>13</v>
      </c>
      <c r="B79" s="49" t="s">
        <v>31</v>
      </c>
      <c r="C79" s="8" t="s">
        <v>392</v>
      </c>
      <c r="D79" s="22"/>
      <c r="E79" s="9">
        <v>5</v>
      </c>
      <c r="F79" s="10">
        <f t="shared" si="27"/>
        <v>150</v>
      </c>
      <c r="G79" s="10">
        <f t="shared" ref="G79:G80" si="34">H79+I79+J79</f>
        <v>60</v>
      </c>
      <c r="H79" s="10">
        <v>30</v>
      </c>
      <c r="I79" s="10"/>
      <c r="J79" s="10">
        <v>30</v>
      </c>
      <c r="K79" s="10">
        <f t="shared" ref="K79:K80" si="35">F79-G79</f>
        <v>90</v>
      </c>
      <c r="L79" s="9">
        <f t="shared" ref="L79:L80" si="36">G79/15</f>
        <v>4</v>
      </c>
      <c r="M79" s="10" t="s">
        <v>18</v>
      </c>
      <c r="N79" s="9">
        <f t="shared" ref="N79:N80" si="37">G79/F79*100</f>
        <v>40</v>
      </c>
      <c r="O79" s="51" t="s">
        <v>56</v>
      </c>
      <c r="P79" s="12"/>
      <c r="Q79" s="7"/>
      <c r="R79" s="7"/>
      <c r="S79" s="7"/>
      <c r="T79" s="7"/>
      <c r="U79" s="7"/>
      <c r="V79" s="10" t="s">
        <v>16</v>
      </c>
      <c r="W79" s="10" t="s">
        <v>14</v>
      </c>
      <c r="X79" s="50" t="s">
        <v>40</v>
      </c>
      <c r="Y79" s="474">
        <f>SUMIFS(E$76:E$87,A$76:A$87,$A$123,B$76:B$87,$B$123)</f>
        <v>6</v>
      </c>
      <c r="Z79" s="475">
        <f>SUMIFS(D$76:D$87,A$76:A$87,$A$123,B$76:B$87,$B$123)</f>
        <v>1</v>
      </c>
      <c r="AA79" s="7"/>
      <c r="AB79" s="7"/>
      <c r="AJ79" s="742"/>
      <c r="AK79" s="744"/>
      <c r="AL79" s="40">
        <f t="shared" si="29"/>
        <v>0</v>
      </c>
    </row>
    <row r="80" spans="1:44" s="6" customFormat="1" ht="26.25">
      <c r="A80" s="757" t="s">
        <v>13</v>
      </c>
      <c r="B80" s="757" t="s">
        <v>31</v>
      </c>
      <c r="C80" s="420" t="s">
        <v>393</v>
      </c>
      <c r="D80" s="693"/>
      <c r="E80" s="424">
        <v>5</v>
      </c>
      <c r="F80" s="425">
        <f t="shared" si="27"/>
        <v>150</v>
      </c>
      <c r="G80" s="425">
        <f t="shared" si="34"/>
        <v>60</v>
      </c>
      <c r="H80" s="425">
        <v>30</v>
      </c>
      <c r="I80" s="425"/>
      <c r="J80" s="425">
        <v>30</v>
      </c>
      <c r="K80" s="425">
        <f t="shared" si="35"/>
        <v>90</v>
      </c>
      <c r="L80" s="424">
        <f t="shared" si="36"/>
        <v>4</v>
      </c>
      <c r="M80" s="425" t="s">
        <v>29</v>
      </c>
      <c r="N80" s="424">
        <f t="shared" si="37"/>
        <v>40</v>
      </c>
      <c r="O80" s="426" t="s">
        <v>56</v>
      </c>
      <c r="P80" s="45">
        <f t="shared" ref="P80" si="38">E80</f>
        <v>5</v>
      </c>
      <c r="Q80" s="7"/>
      <c r="R80" s="7"/>
      <c r="S80" s="7"/>
      <c r="T80" s="7"/>
      <c r="U80" s="7"/>
      <c r="V80" s="10" t="s">
        <v>16</v>
      </c>
      <c r="W80" s="10" t="s">
        <v>31</v>
      </c>
      <c r="X80" s="50" t="s">
        <v>41</v>
      </c>
      <c r="Y80" s="474">
        <f>SUMIFS(E$76:E$87,A$76:A$87,$A$124,B$76:B$87,$B$124)</f>
        <v>3</v>
      </c>
      <c r="Z80" s="474">
        <f>SUMIFS(D$76:D$87,A$76:A$87,$A$124,B$76:B$87,$B$124)</f>
        <v>0</v>
      </c>
      <c r="AA80" s="7"/>
      <c r="AB80" s="7"/>
      <c r="AJ80" s="742"/>
      <c r="AK80" s="744"/>
      <c r="AL80" s="40">
        <f t="shared" si="29"/>
        <v>0</v>
      </c>
    </row>
    <row r="81" spans="1:44" s="6" customFormat="1" ht="26.25">
      <c r="A81" s="49" t="s">
        <v>13</v>
      </c>
      <c r="B81" s="49" t="s">
        <v>31</v>
      </c>
      <c r="C81" s="1110" t="s">
        <v>508</v>
      </c>
      <c r="D81" s="22"/>
      <c r="E81" s="9">
        <v>5</v>
      </c>
      <c r="F81" s="10">
        <f t="shared" si="27"/>
        <v>150</v>
      </c>
      <c r="G81" s="10">
        <f>H81+I81+J81</f>
        <v>60</v>
      </c>
      <c r="H81" s="10">
        <v>30</v>
      </c>
      <c r="I81" s="10"/>
      <c r="J81" s="10">
        <v>30</v>
      </c>
      <c r="K81" s="10">
        <f>F81-G81</f>
        <v>90</v>
      </c>
      <c r="L81" s="9">
        <f>G81/15</f>
        <v>4</v>
      </c>
      <c r="M81" s="10" t="s">
        <v>18</v>
      </c>
      <c r="N81" s="9">
        <f>G81/F81*100</f>
        <v>40</v>
      </c>
      <c r="O81" s="51"/>
      <c r="P81" s="12"/>
      <c r="Q81" s="7"/>
      <c r="R81" s="7"/>
      <c r="S81" s="7"/>
      <c r="T81" s="7"/>
      <c r="U81" s="7"/>
      <c r="V81" s="10"/>
      <c r="W81" s="10"/>
      <c r="X81" s="50" t="s">
        <v>47</v>
      </c>
      <c r="Y81" s="474"/>
      <c r="Z81" s="475"/>
      <c r="AA81" s="7"/>
      <c r="AB81" s="7"/>
      <c r="AC81" s="7"/>
      <c r="AD81" s="7"/>
      <c r="AE81" s="7"/>
      <c r="AF81" s="7"/>
      <c r="AG81" s="7"/>
      <c r="AH81" s="7"/>
      <c r="AI81" s="7"/>
      <c r="AJ81" s="739"/>
      <c r="AK81" s="744"/>
      <c r="AL81" s="40">
        <f t="shared" si="29"/>
        <v>0</v>
      </c>
      <c r="AM81" s="7"/>
      <c r="AN81" s="7"/>
      <c r="AO81" s="7"/>
    </row>
    <row r="82" spans="1:44" s="6" customFormat="1">
      <c r="A82" s="757" t="s">
        <v>13</v>
      </c>
      <c r="B82" s="757" t="s">
        <v>14</v>
      </c>
      <c r="C82" s="8" t="s">
        <v>410</v>
      </c>
      <c r="D82" s="693"/>
      <c r="E82" s="9">
        <v>4</v>
      </c>
      <c r="F82" s="10">
        <f t="shared" si="27"/>
        <v>120</v>
      </c>
      <c r="G82" s="10">
        <f t="shared" ref="G82:G83" si="39">H82+I82+J82</f>
        <v>45</v>
      </c>
      <c r="H82" s="10">
        <v>15</v>
      </c>
      <c r="I82" s="10"/>
      <c r="J82" s="987">
        <v>30</v>
      </c>
      <c r="K82" s="10">
        <f t="shared" ref="K82:K83" si="40">F82-G82</f>
        <v>75</v>
      </c>
      <c r="L82" s="9">
        <f>G82/15</f>
        <v>3</v>
      </c>
      <c r="M82" s="987" t="s">
        <v>18</v>
      </c>
      <c r="N82" s="424">
        <f t="shared" ref="N82:N83" si="41">G82/F82*100</f>
        <v>37.5</v>
      </c>
      <c r="O82" s="426" t="s">
        <v>56</v>
      </c>
      <c r="P82" s="12"/>
      <c r="Q82" s="7"/>
      <c r="R82" s="7"/>
      <c r="S82" s="7"/>
      <c r="T82" s="7"/>
      <c r="U82" s="7"/>
      <c r="V82" s="10" t="s">
        <v>13</v>
      </c>
      <c r="W82" s="10" t="s">
        <v>14</v>
      </c>
      <c r="X82" s="50" t="s">
        <v>40</v>
      </c>
      <c r="Y82" s="474">
        <f>SUMIFS(E$76:E$87,A$76:A$87,$A$126,B$76:B$87,$B$126)</f>
        <v>13</v>
      </c>
      <c r="Z82" s="475">
        <f>SUMIFS(D$76:D$87,A$76:A$87,$A$126,B$76:B$87,$B$126)</f>
        <v>0</v>
      </c>
      <c r="AA82" s="7"/>
      <c r="AB82" s="7"/>
      <c r="AC82" s="7"/>
      <c r="AD82" s="7"/>
      <c r="AE82" s="7"/>
      <c r="AF82" s="7"/>
      <c r="AG82" s="7"/>
      <c r="AH82" s="7"/>
      <c r="AI82" s="7"/>
      <c r="AJ82" s="739"/>
      <c r="AK82" s="744"/>
      <c r="AL82" s="40">
        <f t="shared" si="29"/>
        <v>0</v>
      </c>
      <c r="AM82" s="7"/>
      <c r="AN82" s="7"/>
    </row>
    <row r="83" spans="1:44" s="6" customFormat="1">
      <c r="A83" s="49" t="s">
        <v>13</v>
      </c>
      <c r="B83" s="49" t="s">
        <v>14</v>
      </c>
      <c r="C83" s="8" t="s">
        <v>463</v>
      </c>
      <c r="D83" s="22"/>
      <c r="E83" s="9">
        <v>5</v>
      </c>
      <c r="F83" s="10">
        <f t="shared" si="27"/>
        <v>150</v>
      </c>
      <c r="G83" s="10">
        <f t="shared" si="39"/>
        <v>60</v>
      </c>
      <c r="H83" s="10">
        <v>30</v>
      </c>
      <c r="I83" s="10"/>
      <c r="J83" s="10">
        <v>30</v>
      </c>
      <c r="K83" s="10">
        <f t="shared" si="40"/>
        <v>90</v>
      </c>
      <c r="L83" s="9">
        <f t="shared" ref="L83" si="42">G83/15</f>
        <v>4</v>
      </c>
      <c r="M83" s="10" t="s">
        <v>18</v>
      </c>
      <c r="N83" s="9">
        <f t="shared" si="41"/>
        <v>40</v>
      </c>
      <c r="O83" s="51"/>
      <c r="P83" s="12"/>
      <c r="Q83" s="7"/>
      <c r="R83" s="7"/>
      <c r="S83" s="7"/>
      <c r="T83" s="7"/>
      <c r="U83" s="7"/>
      <c r="V83" s="10" t="s">
        <v>13</v>
      </c>
      <c r="W83" s="10" t="s">
        <v>31</v>
      </c>
      <c r="X83" s="50" t="s">
        <v>41</v>
      </c>
      <c r="Y83" s="474">
        <f>SUMIFS(E$76:E$87,A$76:A$87,$A$127,B$76:B$87,$B$127)</f>
        <v>20</v>
      </c>
      <c r="Z83" s="475">
        <f>SUMIFS(D$76:D$87,A$76:A$87,$A$127,B$76:B$87,$B$127)</f>
        <v>0</v>
      </c>
      <c r="AA83" s="7"/>
      <c r="AB83" s="7"/>
      <c r="AC83" s="7"/>
      <c r="AD83" s="7"/>
      <c r="AE83" s="7"/>
      <c r="AF83" s="7"/>
      <c r="AG83" s="7"/>
      <c r="AH83" s="7"/>
      <c r="AI83" s="7"/>
      <c r="AJ83" s="739"/>
      <c r="AK83" s="744"/>
      <c r="AL83" s="40">
        <f t="shared" si="29"/>
        <v>0</v>
      </c>
      <c r="AM83" s="7"/>
      <c r="AN83" s="7"/>
    </row>
    <row r="84" spans="1:44">
      <c r="A84" s="49" t="s">
        <v>16</v>
      </c>
      <c r="B84" s="49" t="s">
        <v>14</v>
      </c>
      <c r="C84" s="8" t="s">
        <v>38</v>
      </c>
      <c r="D84" s="758">
        <v>1</v>
      </c>
      <c r="E84" s="759">
        <v>2</v>
      </c>
      <c r="F84" s="10">
        <f>E84*30</f>
        <v>60</v>
      </c>
      <c r="G84" s="10">
        <f>H84+I84+J84</f>
        <v>30</v>
      </c>
      <c r="H84" s="10">
        <v>15</v>
      </c>
      <c r="I84" s="10">
        <v>8</v>
      </c>
      <c r="J84" s="10">
        <v>7</v>
      </c>
      <c r="K84" s="10">
        <f>F84-G84</f>
        <v>30</v>
      </c>
      <c r="L84" s="9">
        <f>G84/15</f>
        <v>2</v>
      </c>
      <c r="M84" s="987" t="s">
        <v>29</v>
      </c>
      <c r="N84" s="9">
        <f>G84/F84*100</f>
        <v>50</v>
      </c>
      <c r="O84" s="51" t="s">
        <v>70</v>
      </c>
      <c r="P84" s="12" t="s">
        <v>64</v>
      </c>
      <c r="AC84" s="11"/>
      <c r="AD84" s="11"/>
      <c r="AE84" s="11"/>
      <c r="AF84" s="11"/>
      <c r="AG84" s="11"/>
      <c r="AH84" s="11"/>
      <c r="AI84" s="11"/>
      <c r="AJ84" s="28"/>
      <c r="AK84" s="744"/>
      <c r="AL84" s="40">
        <f t="shared" si="29"/>
        <v>0</v>
      </c>
      <c r="AM84" s="11"/>
      <c r="AN84" s="11"/>
      <c r="AO84" s="11"/>
      <c r="AP84" s="11"/>
      <c r="AQ84" s="11"/>
      <c r="AR84" s="11"/>
    </row>
    <row r="85" spans="1:44" s="6" customFormat="1" ht="32.25" customHeight="1">
      <c r="A85" s="49" t="s">
        <v>16</v>
      </c>
      <c r="B85" s="49" t="s">
        <v>14</v>
      </c>
      <c r="C85" s="1110" t="s">
        <v>482</v>
      </c>
      <c r="D85" s="22">
        <v>0</v>
      </c>
      <c r="E85" s="29">
        <v>4</v>
      </c>
      <c r="F85" s="10">
        <f>E85*30</f>
        <v>120</v>
      </c>
      <c r="G85" s="10">
        <f>H85+I85+J85</f>
        <v>45</v>
      </c>
      <c r="H85" s="10">
        <v>30</v>
      </c>
      <c r="I85" s="10"/>
      <c r="J85" s="10">
        <v>15</v>
      </c>
      <c r="K85" s="10">
        <f>F85-G85</f>
        <v>75</v>
      </c>
      <c r="L85" s="9">
        <f>G85/15</f>
        <v>3</v>
      </c>
      <c r="M85" s="987" t="s">
        <v>29</v>
      </c>
      <c r="N85" s="9">
        <f>G85/F85*100</f>
        <v>37.5</v>
      </c>
      <c r="O85" s="51"/>
      <c r="P85" s="12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39"/>
      <c r="AK85" s="744"/>
      <c r="AL85" s="40"/>
      <c r="AM85" s="7"/>
      <c r="AN85" s="7"/>
    </row>
    <row r="86" spans="1:44" s="6" customFormat="1" ht="36" customHeight="1">
      <c r="A86" s="49" t="s">
        <v>13</v>
      </c>
      <c r="B86" s="1057" t="s">
        <v>31</v>
      </c>
      <c r="C86" s="758" t="s">
        <v>505</v>
      </c>
      <c r="D86" s="649">
        <v>0</v>
      </c>
      <c r="E86" s="9">
        <v>5</v>
      </c>
      <c r="F86" s="10">
        <f>E86*30</f>
        <v>150</v>
      </c>
      <c r="G86" s="10">
        <f>H86+I86+J86</f>
        <v>60</v>
      </c>
      <c r="H86" s="10">
        <v>30</v>
      </c>
      <c r="I86" s="10"/>
      <c r="J86" s="10">
        <v>30</v>
      </c>
      <c r="K86" s="10">
        <f>F86-G86</f>
        <v>90</v>
      </c>
      <c r="L86" s="9">
        <f>G86/15</f>
        <v>4</v>
      </c>
      <c r="M86" s="827" t="s">
        <v>18</v>
      </c>
      <c r="N86" s="9">
        <f>G86/F86*100</f>
        <v>40</v>
      </c>
      <c r="O86" s="51" t="s">
        <v>56</v>
      </c>
      <c r="P86" s="467">
        <f t="shared" ref="P86" si="43">E86</f>
        <v>5</v>
      </c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39"/>
      <c r="AK86" s="739"/>
      <c r="AL86" s="738"/>
      <c r="AM86" s="7"/>
      <c r="AN86" s="7"/>
    </row>
    <row r="88" spans="1:44">
      <c r="C88" s="50"/>
      <c r="D88" s="22"/>
      <c r="E88" s="29"/>
      <c r="F88" s="10"/>
      <c r="G88" s="10"/>
      <c r="H88" s="10"/>
      <c r="I88" s="10"/>
      <c r="J88" s="10"/>
      <c r="K88" s="10"/>
      <c r="L88" s="9"/>
      <c r="M88" s="10"/>
      <c r="N88" s="9"/>
      <c r="AP88" s="11"/>
      <c r="AQ88" s="11"/>
      <c r="AR88" s="11"/>
    </row>
    <row r="89" spans="1:44" ht="15.75" thickBot="1">
      <c r="C89" s="18"/>
      <c r="D89" s="18"/>
      <c r="E89" s="23"/>
      <c r="F89" s="24"/>
      <c r="G89" s="24"/>
      <c r="H89" s="24"/>
      <c r="I89" s="24"/>
      <c r="J89" s="24"/>
      <c r="K89" s="24"/>
      <c r="L89" s="23"/>
      <c r="M89" s="24"/>
      <c r="N89" s="23"/>
      <c r="AC89" s="11"/>
      <c r="AD89" s="11"/>
      <c r="AE89" s="11"/>
      <c r="AF89" s="11"/>
      <c r="AG89" s="11"/>
      <c r="AH89" s="11"/>
      <c r="AI89" s="11"/>
      <c r="AJ89" s="28"/>
      <c r="AK89" s="28"/>
      <c r="AL89" s="51"/>
      <c r="AM89" s="11"/>
      <c r="AN89" s="11"/>
      <c r="AO89" s="11"/>
      <c r="AP89" s="11"/>
      <c r="AQ89" s="11"/>
      <c r="AR89" s="11"/>
    </row>
    <row r="90" spans="1:44" ht="15.75" thickBot="1">
      <c r="A90" s="25"/>
      <c r="B90" s="26"/>
      <c r="C90" s="16"/>
      <c r="D90" s="21">
        <f>SUM(D76:D89)</f>
        <v>1</v>
      </c>
      <c r="E90" s="55">
        <f>SUM(E76:E89)</f>
        <v>42</v>
      </c>
      <c r="F90" s="35"/>
      <c r="G90" s="35"/>
      <c r="H90" s="35"/>
      <c r="I90" s="35"/>
      <c r="J90" s="35"/>
      <c r="K90" s="35"/>
      <c r="L90" s="35"/>
      <c r="M90" s="35"/>
      <c r="N90" s="27"/>
      <c r="O90" s="12"/>
      <c r="AC90" s="11"/>
      <c r="AD90" s="11"/>
      <c r="AE90" s="11"/>
      <c r="AF90" s="11"/>
      <c r="AG90" s="11"/>
      <c r="AH90" s="11"/>
      <c r="AI90" s="11"/>
      <c r="AJ90" s="28"/>
      <c r="AK90" s="28"/>
      <c r="AL90" s="51"/>
      <c r="AM90" s="11"/>
      <c r="AN90" s="11"/>
      <c r="AO90" s="11"/>
      <c r="AP90" s="11"/>
      <c r="AQ90" s="11"/>
      <c r="AR90" s="11"/>
    </row>
    <row r="91" spans="1:44">
      <c r="C91" s="2"/>
      <c r="D91" s="3"/>
      <c r="O91" s="12"/>
      <c r="R91" s="12">
        <v>80</v>
      </c>
      <c r="AC91" s="11"/>
      <c r="AD91" s="11"/>
      <c r="AE91" s="11"/>
      <c r="AF91" s="11"/>
      <c r="AG91" s="11"/>
      <c r="AH91" s="11"/>
      <c r="AI91" s="11"/>
      <c r="AJ91" s="28"/>
      <c r="AK91" s="28"/>
      <c r="AL91" s="51"/>
      <c r="AM91" s="11"/>
      <c r="AN91" s="11"/>
      <c r="AO91" s="11"/>
      <c r="AP91" s="11"/>
      <c r="AQ91" s="11"/>
      <c r="AR91" s="11"/>
    </row>
    <row r="92" spans="1:44">
      <c r="C92" s="1" t="s">
        <v>71</v>
      </c>
      <c r="D92" s="51"/>
      <c r="O92" s="12"/>
      <c r="AC92" s="11"/>
      <c r="AD92" s="11"/>
      <c r="AE92" s="11"/>
      <c r="AF92" s="11"/>
      <c r="AG92" s="11"/>
      <c r="AH92" s="11"/>
      <c r="AI92" s="11"/>
      <c r="AJ92" s="28"/>
      <c r="AK92" s="28"/>
      <c r="AL92" s="51"/>
      <c r="AM92" s="11"/>
      <c r="AN92" s="11"/>
      <c r="AO92" s="11"/>
      <c r="AP92" s="11"/>
      <c r="AQ92" s="11"/>
      <c r="AR92" s="11"/>
    </row>
    <row r="93" spans="1:44">
      <c r="C93" s="1828" t="s">
        <v>0</v>
      </c>
      <c r="D93" s="1831" t="s">
        <v>73</v>
      </c>
      <c r="E93" s="1429" t="s">
        <v>1</v>
      </c>
      <c r="F93" s="1433" t="s">
        <v>2</v>
      </c>
      <c r="G93" s="1433"/>
      <c r="H93" s="1433"/>
      <c r="I93" s="1433"/>
      <c r="J93" s="1433"/>
      <c r="K93" s="1430"/>
      <c r="L93" s="1429" t="s">
        <v>3</v>
      </c>
      <c r="M93" s="1429" t="s">
        <v>4</v>
      </c>
      <c r="N93" s="1429" t="s">
        <v>5</v>
      </c>
      <c r="AD93" s="11"/>
      <c r="AE93" s="11"/>
      <c r="AF93" s="11"/>
      <c r="AG93" s="11"/>
      <c r="AH93" s="11"/>
      <c r="AI93" s="11"/>
      <c r="AJ93" s="28"/>
      <c r="AK93" s="28"/>
      <c r="AL93" s="51"/>
      <c r="AM93" s="11"/>
      <c r="AN93" s="11"/>
      <c r="AO93" s="11"/>
      <c r="AP93" s="11"/>
      <c r="AQ93" s="11"/>
      <c r="AR93" s="11"/>
    </row>
    <row r="94" spans="1:44">
      <c r="C94" s="1829"/>
      <c r="D94" s="1832"/>
      <c r="E94" s="1429"/>
      <c r="F94" s="1429" t="s">
        <v>6</v>
      </c>
      <c r="G94" s="1431" t="s">
        <v>7</v>
      </c>
      <c r="H94" s="1431"/>
      <c r="I94" s="1431"/>
      <c r="J94" s="1431"/>
      <c r="K94" s="1429" t="s">
        <v>25</v>
      </c>
      <c r="L94" s="1429"/>
      <c r="M94" s="1429"/>
      <c r="N94" s="1429"/>
      <c r="AD94" s="11"/>
      <c r="AE94" s="11"/>
      <c r="AF94" s="11"/>
      <c r="AG94" s="11"/>
      <c r="AH94" s="11"/>
      <c r="AI94" s="11"/>
      <c r="AJ94" s="28"/>
      <c r="AK94" s="28"/>
      <c r="AL94" s="51"/>
      <c r="AM94" s="11"/>
      <c r="AN94" s="11"/>
      <c r="AO94" s="11"/>
      <c r="AP94" s="11"/>
      <c r="AQ94" s="11"/>
      <c r="AR94" s="11"/>
    </row>
    <row r="95" spans="1:44">
      <c r="C95" s="1829"/>
      <c r="D95" s="1832"/>
      <c r="E95" s="1429"/>
      <c r="F95" s="1430"/>
      <c r="G95" s="1429" t="s">
        <v>9</v>
      </c>
      <c r="H95" s="1433" t="s">
        <v>10</v>
      </c>
      <c r="I95" s="1430"/>
      <c r="J95" s="1430"/>
      <c r="K95" s="1430"/>
      <c r="L95" s="1429"/>
      <c r="M95" s="1429"/>
      <c r="N95" s="1429"/>
      <c r="AD95" s="11"/>
      <c r="AE95" s="11"/>
      <c r="AF95" s="11"/>
      <c r="AG95" s="11"/>
      <c r="AH95" s="11"/>
      <c r="AI95" s="11"/>
      <c r="AJ95" s="28"/>
      <c r="AK95" s="28"/>
      <c r="AL95" s="51"/>
      <c r="AM95" s="11"/>
      <c r="AN95" s="11"/>
      <c r="AO95" s="11"/>
      <c r="AP95" s="11"/>
      <c r="AQ95" s="11"/>
      <c r="AR95" s="11"/>
    </row>
    <row r="96" spans="1:44">
      <c r="C96" s="1829"/>
      <c r="D96" s="1832"/>
      <c r="E96" s="1429"/>
      <c r="F96" s="1430"/>
      <c r="G96" s="1432"/>
      <c r="H96" s="1435" t="s">
        <v>26</v>
      </c>
      <c r="I96" s="1435" t="s">
        <v>27</v>
      </c>
      <c r="J96" s="1435" t="s">
        <v>28</v>
      </c>
      <c r="K96" s="1430"/>
      <c r="L96" s="1429"/>
      <c r="M96" s="1429"/>
      <c r="N96" s="1429"/>
      <c r="AD96" s="11"/>
      <c r="AE96" s="11"/>
      <c r="AF96" s="11"/>
      <c r="AG96" s="11"/>
      <c r="AH96" s="11"/>
      <c r="AI96" s="11"/>
      <c r="AJ96" s="28"/>
      <c r="AK96" s="28"/>
      <c r="AL96" s="51"/>
      <c r="AM96" s="11"/>
      <c r="AN96" s="11"/>
      <c r="AO96" s="11"/>
      <c r="AP96" s="11"/>
      <c r="AQ96" s="11"/>
      <c r="AR96" s="11"/>
    </row>
    <row r="97" spans="1:44">
      <c r="C97" s="1829"/>
      <c r="D97" s="1832"/>
      <c r="E97" s="1429"/>
      <c r="F97" s="1430"/>
      <c r="G97" s="1432"/>
      <c r="H97" s="1435"/>
      <c r="I97" s="1435"/>
      <c r="J97" s="1435"/>
      <c r="K97" s="1430"/>
      <c r="L97" s="1429"/>
      <c r="M97" s="1429"/>
      <c r="N97" s="1429"/>
      <c r="AD97" s="11"/>
      <c r="AE97" s="11"/>
      <c r="AF97" s="11"/>
      <c r="AG97" s="11"/>
      <c r="AH97" s="11"/>
      <c r="AI97" s="11"/>
      <c r="AJ97" s="28"/>
      <c r="AK97" s="28"/>
      <c r="AL97" s="51"/>
      <c r="AM97" s="11"/>
      <c r="AN97" s="11"/>
      <c r="AO97" s="11"/>
      <c r="AP97" s="11"/>
      <c r="AQ97" s="11"/>
      <c r="AR97" s="11"/>
    </row>
    <row r="98" spans="1:44">
      <c r="C98" s="1829"/>
      <c r="D98" s="1832"/>
      <c r="E98" s="1429"/>
      <c r="F98" s="1430"/>
      <c r="G98" s="1432"/>
      <c r="H98" s="1435"/>
      <c r="I98" s="1435"/>
      <c r="J98" s="1435"/>
      <c r="K98" s="1430"/>
      <c r="L98" s="1429"/>
      <c r="M98" s="1429"/>
      <c r="N98" s="1429"/>
      <c r="AD98" s="11"/>
      <c r="AE98" s="11"/>
      <c r="AF98" s="11"/>
      <c r="AG98" s="11"/>
      <c r="AH98" s="11"/>
      <c r="AI98" s="11"/>
      <c r="AJ98" s="28"/>
      <c r="AK98" s="28"/>
      <c r="AL98" s="51"/>
      <c r="AM98" s="11"/>
      <c r="AN98" s="11"/>
      <c r="AO98" s="11"/>
      <c r="AP98" s="11"/>
      <c r="AQ98" s="11"/>
      <c r="AR98" s="11"/>
    </row>
    <row r="99" spans="1:44" ht="15" customHeight="1">
      <c r="C99" s="1830"/>
      <c r="D99" s="1833"/>
      <c r="E99" s="1429"/>
      <c r="F99" s="1430"/>
      <c r="G99" s="1432"/>
      <c r="H99" s="1435"/>
      <c r="I99" s="1435"/>
      <c r="J99" s="1435"/>
      <c r="K99" s="1430"/>
      <c r="L99" s="1429"/>
      <c r="M99" s="1429"/>
      <c r="N99" s="1429"/>
      <c r="AD99" s="11"/>
      <c r="AE99" s="11"/>
      <c r="AF99" s="11"/>
      <c r="AG99" s="11"/>
      <c r="AH99" s="11"/>
      <c r="AI99" s="11"/>
      <c r="AJ99" s="28"/>
      <c r="AK99" s="28"/>
      <c r="AL99" s="51"/>
      <c r="AM99" s="11"/>
      <c r="AN99" s="11"/>
      <c r="AO99" s="11"/>
      <c r="AP99" s="11"/>
      <c r="AQ99" s="11"/>
      <c r="AR99" s="11"/>
    </row>
    <row r="100" spans="1:44" ht="26.25">
      <c r="A100" s="49" t="s">
        <v>16</v>
      </c>
      <c r="B100" s="49" t="s">
        <v>31</v>
      </c>
      <c r="C100" s="8" t="s">
        <v>504</v>
      </c>
      <c r="D100" s="50"/>
      <c r="E100" s="9">
        <v>3</v>
      </c>
      <c r="F100" s="10">
        <f>E100*30</f>
        <v>90</v>
      </c>
      <c r="G100" s="10">
        <f>H100+I100+J100</f>
        <v>39</v>
      </c>
      <c r="H100" s="10"/>
      <c r="I100" s="10"/>
      <c r="J100" s="10">
        <v>39</v>
      </c>
      <c r="K100" s="10">
        <f>F100-G100</f>
        <v>51</v>
      </c>
      <c r="L100" s="9">
        <f>G100/13</f>
        <v>3</v>
      </c>
      <c r="M100" s="10" t="s">
        <v>29</v>
      </c>
      <c r="N100" s="9">
        <f>G100/F100*100</f>
        <v>43.333333333333336</v>
      </c>
      <c r="O100" s="51" t="s">
        <v>72</v>
      </c>
      <c r="P100" s="12" t="s">
        <v>64</v>
      </c>
      <c r="AC100" s="11"/>
      <c r="AD100" s="11"/>
      <c r="AE100" s="11"/>
      <c r="AF100" s="11"/>
      <c r="AG100" s="11"/>
      <c r="AH100" s="11"/>
      <c r="AI100" s="11"/>
      <c r="AJ100" s="28"/>
      <c r="AK100" s="744"/>
      <c r="AL100" s="40">
        <f t="shared" ref="AL100:AL110" si="44">AK100-AJ100</f>
        <v>0</v>
      </c>
      <c r="AM100" s="11"/>
      <c r="AN100" s="11"/>
      <c r="AO100" s="11"/>
      <c r="AP100" s="11"/>
      <c r="AQ100" s="11"/>
      <c r="AR100" s="11"/>
    </row>
    <row r="101" spans="1:44">
      <c r="A101" s="49" t="s">
        <v>13</v>
      </c>
      <c r="B101" s="49" t="s">
        <v>14</v>
      </c>
      <c r="C101" s="1208" t="s">
        <v>491</v>
      </c>
      <c r="E101" s="51">
        <v>4.5</v>
      </c>
      <c r="F101" s="10">
        <f>E101*30</f>
        <v>135</v>
      </c>
      <c r="G101" s="10">
        <f>H101+I101+J101</f>
        <v>52</v>
      </c>
      <c r="H101" s="10">
        <v>36</v>
      </c>
      <c r="I101" s="10"/>
      <c r="J101" s="10">
        <v>16</v>
      </c>
      <c r="K101" s="10">
        <f>F101-G101</f>
        <v>83</v>
      </c>
      <c r="L101" s="9">
        <f>G101/13</f>
        <v>4</v>
      </c>
      <c r="M101" s="10" t="s">
        <v>18</v>
      </c>
      <c r="N101" s="9">
        <f>G101/F101*100</f>
        <v>38.518518518518519</v>
      </c>
      <c r="AK101" s="744"/>
      <c r="AL101" s="40"/>
    </row>
    <row r="102" spans="1:44" hidden="1">
      <c r="C102" s="37"/>
      <c r="D102" s="50"/>
      <c r="E102" s="29"/>
      <c r="F102" s="10"/>
      <c r="G102" s="10"/>
      <c r="H102" s="10"/>
      <c r="I102" s="10"/>
      <c r="J102" s="10"/>
      <c r="K102" s="10"/>
      <c r="L102" s="9">
        <f t="shared" ref="L102:L107" si="45">G102/13</f>
        <v>0</v>
      </c>
      <c r="M102" s="10"/>
      <c r="N102" s="9"/>
      <c r="O102" s="51" t="s">
        <v>77</v>
      </c>
      <c r="P102" s="12" t="s">
        <v>64</v>
      </c>
      <c r="AC102" s="11"/>
      <c r="AD102" s="11"/>
      <c r="AE102" s="11"/>
      <c r="AF102" s="11"/>
      <c r="AG102" s="11"/>
      <c r="AH102" s="11"/>
      <c r="AI102" s="11"/>
      <c r="AJ102" s="28"/>
      <c r="AK102" s="744"/>
      <c r="AL102" s="40">
        <f t="shared" si="44"/>
        <v>0</v>
      </c>
      <c r="AM102" s="11"/>
      <c r="AN102" s="11"/>
      <c r="AO102" s="11"/>
      <c r="AP102" s="11"/>
      <c r="AQ102" s="11"/>
      <c r="AR102" s="11"/>
    </row>
    <row r="103" spans="1:44" ht="53.25" customHeight="1">
      <c r="A103" s="49" t="s">
        <v>13</v>
      </c>
      <c r="B103" s="49" t="s">
        <v>31</v>
      </c>
      <c r="C103" s="1110" t="s">
        <v>507</v>
      </c>
      <c r="D103" s="22"/>
      <c r="E103" s="9">
        <v>5</v>
      </c>
      <c r="F103" s="10">
        <f t="shared" ref="F103:F107" si="46">E103*30</f>
        <v>150</v>
      </c>
      <c r="G103" s="10">
        <f t="shared" ref="G103:G107" si="47">H103+I103+J103</f>
        <v>52</v>
      </c>
      <c r="H103" s="10">
        <v>26</v>
      </c>
      <c r="I103" s="10">
        <v>26</v>
      </c>
      <c r="J103" s="10"/>
      <c r="K103" s="10">
        <f t="shared" ref="K103" si="48">F103-G103</f>
        <v>98</v>
      </c>
      <c r="L103" s="9">
        <f t="shared" si="45"/>
        <v>4</v>
      </c>
      <c r="M103" s="10" t="s">
        <v>18</v>
      </c>
      <c r="N103" s="9">
        <f t="shared" ref="N103" si="49">G103/F103*100</f>
        <v>34.666666666666671</v>
      </c>
      <c r="O103" s="51" t="s">
        <v>56</v>
      </c>
      <c r="V103" s="71"/>
      <c r="W103" s="71"/>
      <c r="X103" s="71"/>
      <c r="Y103" s="71" t="s">
        <v>296</v>
      </c>
      <c r="Z103" s="71" t="s">
        <v>297</v>
      </c>
      <c r="AC103" s="11"/>
      <c r="AD103" s="11"/>
      <c r="AE103" s="11"/>
      <c r="AF103" s="11"/>
      <c r="AG103" s="11"/>
      <c r="AH103" s="11"/>
      <c r="AI103" s="11"/>
      <c r="AJ103" s="28"/>
      <c r="AK103" s="744"/>
      <c r="AL103" s="40">
        <f t="shared" si="44"/>
        <v>0</v>
      </c>
      <c r="AM103" s="11"/>
      <c r="AN103" s="11"/>
      <c r="AO103" s="11"/>
      <c r="AP103" s="11"/>
      <c r="AQ103" s="11"/>
      <c r="AR103" s="11"/>
    </row>
    <row r="104" spans="1:4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R104" s="12">
        <v>7</v>
      </c>
      <c r="V104" s="10"/>
      <c r="W104" s="10"/>
      <c r="X104" s="50" t="s">
        <v>46</v>
      </c>
      <c r="Y104" s="428"/>
      <c r="Z104" s="428"/>
      <c r="AC104" s="11"/>
      <c r="AD104" s="11"/>
      <c r="AE104" s="11"/>
      <c r="AF104" s="11"/>
      <c r="AG104" s="11"/>
      <c r="AH104" s="11"/>
      <c r="AI104" s="11"/>
      <c r="AJ104" s="28"/>
      <c r="AK104" s="744"/>
      <c r="AL104" s="40">
        <f t="shared" si="44"/>
        <v>0</v>
      </c>
      <c r="AM104" s="11"/>
      <c r="AN104" s="11"/>
      <c r="AO104" s="11"/>
      <c r="AP104" s="11"/>
      <c r="AQ104" s="11"/>
      <c r="AR104" s="11"/>
    </row>
    <row r="105" spans="1:44" ht="26.25">
      <c r="A105" s="49" t="s">
        <v>13</v>
      </c>
      <c r="B105" s="49" t="s">
        <v>14</v>
      </c>
      <c r="C105" s="8" t="s">
        <v>490</v>
      </c>
      <c r="D105" s="22"/>
      <c r="E105" s="9">
        <v>4</v>
      </c>
      <c r="F105" s="10">
        <f t="shared" si="46"/>
        <v>120</v>
      </c>
      <c r="G105" s="10">
        <f t="shared" si="47"/>
        <v>52</v>
      </c>
      <c r="H105" s="987">
        <v>26</v>
      </c>
      <c r="I105" s="987">
        <v>26</v>
      </c>
      <c r="J105" s="10"/>
      <c r="K105" s="10">
        <f t="shared" ref="K105:K107" si="50">F105-G105</f>
        <v>68</v>
      </c>
      <c r="L105" s="9">
        <f t="shared" si="45"/>
        <v>4</v>
      </c>
      <c r="M105" s="10" t="s">
        <v>18</v>
      </c>
      <c r="N105" s="9">
        <f t="shared" ref="N105:N107" si="51">G105/F105*100</f>
        <v>43.333333333333336</v>
      </c>
      <c r="O105" s="51" t="s">
        <v>56</v>
      </c>
      <c r="V105" s="10" t="s">
        <v>16</v>
      </c>
      <c r="W105" s="10" t="s">
        <v>14</v>
      </c>
      <c r="X105" s="50" t="s">
        <v>40</v>
      </c>
      <c r="Y105" s="474">
        <f>SUMIFS(E$100:E$110,A$100:A$110,$A$123,B$100:B$110,$B$123)</f>
        <v>0</v>
      </c>
      <c r="Z105" s="475">
        <f>SUMIFS(D$100:D$110,A$100:A$110,$A$123,B$100:B$110,$B$123)</f>
        <v>0</v>
      </c>
      <c r="AC105" s="11"/>
      <c r="AD105" s="11"/>
      <c r="AE105" s="11"/>
      <c r="AF105" s="11"/>
      <c r="AG105" s="11"/>
      <c r="AH105" s="11"/>
      <c r="AI105" s="11"/>
      <c r="AJ105" s="28"/>
      <c r="AK105" s="744"/>
      <c r="AL105" s="40">
        <f t="shared" si="44"/>
        <v>0</v>
      </c>
      <c r="AM105" s="11"/>
      <c r="AN105" s="11"/>
      <c r="AO105" s="11"/>
      <c r="AP105" s="11"/>
      <c r="AQ105" s="11"/>
      <c r="AR105" s="11"/>
    </row>
    <row r="106" spans="1:44">
      <c r="A106" s="49" t="s">
        <v>13</v>
      </c>
      <c r="B106" s="49" t="s">
        <v>14</v>
      </c>
      <c r="C106" s="8" t="s">
        <v>401</v>
      </c>
      <c r="D106" s="22"/>
      <c r="E106" s="9">
        <v>1</v>
      </c>
      <c r="F106" s="10">
        <f t="shared" si="46"/>
        <v>30</v>
      </c>
      <c r="G106" s="10">
        <f t="shared" si="47"/>
        <v>0</v>
      </c>
      <c r="H106" s="10"/>
      <c r="I106" s="10"/>
      <c r="J106" s="10"/>
      <c r="K106" s="10">
        <f t="shared" si="50"/>
        <v>30</v>
      </c>
      <c r="L106" s="9">
        <f t="shared" si="45"/>
        <v>0</v>
      </c>
      <c r="M106" s="639" t="s">
        <v>29</v>
      </c>
      <c r="N106" s="9">
        <f t="shared" si="51"/>
        <v>0</v>
      </c>
      <c r="O106" s="51" t="s">
        <v>56</v>
      </c>
      <c r="P106" s="38"/>
      <c r="Q106" s="38"/>
      <c r="R106" s="38"/>
      <c r="S106" s="38"/>
      <c r="T106" s="38"/>
      <c r="U106" s="38"/>
      <c r="V106" s="10" t="s">
        <v>16</v>
      </c>
      <c r="W106" s="10" t="s">
        <v>31</v>
      </c>
      <c r="X106" s="50" t="s">
        <v>41</v>
      </c>
      <c r="Y106" s="474">
        <f>SUMIFS(E$100:E$110,A$100:A$110,$A$124,B$100:B$110,$B$124)</f>
        <v>13</v>
      </c>
      <c r="Z106" s="474">
        <f>SUMIFS(D$100:D$110,A$100:A$110,$A$124,B$100:B$110,$B$124)</f>
        <v>0</v>
      </c>
      <c r="AA106" s="38"/>
      <c r="AB106" s="38"/>
      <c r="AC106" s="38"/>
      <c r="AD106" s="38"/>
      <c r="AE106" s="38"/>
      <c r="AF106" s="38"/>
      <c r="AG106" s="38"/>
      <c r="AH106" s="38"/>
      <c r="AI106" s="38"/>
      <c r="AJ106" s="743"/>
      <c r="AK106" s="744"/>
      <c r="AL106" s="40">
        <f t="shared" si="44"/>
        <v>0</v>
      </c>
      <c r="AM106" s="38"/>
      <c r="AN106" s="38"/>
      <c r="AO106" s="38"/>
      <c r="AP106" s="11"/>
      <c r="AQ106" s="11"/>
      <c r="AR106" s="11"/>
    </row>
    <row r="107" spans="1:44" ht="26.25">
      <c r="A107" s="49" t="s">
        <v>16</v>
      </c>
      <c r="B107" s="49" t="s">
        <v>31</v>
      </c>
      <c r="C107" s="1110" t="s">
        <v>502</v>
      </c>
      <c r="D107" s="758">
        <v>0</v>
      </c>
      <c r="E107" s="1039">
        <v>5</v>
      </c>
      <c r="F107" s="987">
        <f t="shared" si="46"/>
        <v>150</v>
      </c>
      <c r="G107" s="987">
        <f t="shared" si="47"/>
        <v>52</v>
      </c>
      <c r="H107" s="987">
        <v>26</v>
      </c>
      <c r="I107" s="987"/>
      <c r="J107" s="987">
        <v>26</v>
      </c>
      <c r="K107" s="987">
        <f t="shared" si="50"/>
        <v>98</v>
      </c>
      <c r="L107" s="1039">
        <f t="shared" si="45"/>
        <v>4</v>
      </c>
      <c r="M107" s="987" t="s">
        <v>18</v>
      </c>
      <c r="N107" s="1039">
        <f t="shared" si="51"/>
        <v>34.666666666666671</v>
      </c>
      <c r="O107" s="51" t="s">
        <v>77</v>
      </c>
      <c r="V107" s="10"/>
      <c r="W107" s="10"/>
      <c r="X107" s="50" t="s">
        <v>47</v>
      </c>
      <c r="Y107" s="474"/>
      <c r="Z107" s="475"/>
      <c r="AC107" s="11"/>
      <c r="AD107" s="11"/>
      <c r="AE107" s="11"/>
      <c r="AF107" s="11"/>
      <c r="AG107" s="11"/>
      <c r="AH107" s="11"/>
      <c r="AI107" s="11"/>
      <c r="AJ107" s="28"/>
      <c r="AK107" s="744"/>
      <c r="AL107" s="40"/>
      <c r="AM107" s="11"/>
      <c r="AN107" s="11"/>
      <c r="AO107" s="11"/>
      <c r="AP107" s="11"/>
      <c r="AQ107" s="11"/>
      <c r="AR107" s="11"/>
    </row>
    <row r="108" spans="1:44">
      <c r="A108" s="49" t="s">
        <v>13</v>
      </c>
      <c r="B108" s="49" t="s">
        <v>14</v>
      </c>
      <c r="C108" s="1226" t="s">
        <v>44</v>
      </c>
      <c r="D108" s="50"/>
      <c r="E108" s="749">
        <v>6</v>
      </c>
      <c r="F108" s="10">
        <f t="shared" ref="F108:F109" si="52">E108*30</f>
        <v>180</v>
      </c>
      <c r="G108" s="10">
        <f t="shared" ref="G108:G109" si="53">H108+I108+J108</f>
        <v>0</v>
      </c>
      <c r="H108" s="10"/>
      <c r="I108" s="10"/>
      <c r="J108" s="10"/>
      <c r="K108" s="10">
        <f t="shared" ref="K108:K109" si="54">F108-G108</f>
        <v>180</v>
      </c>
      <c r="L108" s="9">
        <f t="shared" ref="L108:L109" si="55">G108/13</f>
        <v>0</v>
      </c>
      <c r="M108" s="10" t="s">
        <v>29</v>
      </c>
      <c r="N108" s="9">
        <f t="shared" ref="N108:N109" si="56">G108/F108*100</f>
        <v>0</v>
      </c>
      <c r="O108" s="51" t="s">
        <v>77</v>
      </c>
      <c r="V108" s="10" t="s">
        <v>13</v>
      </c>
      <c r="W108" s="10" t="s">
        <v>14</v>
      </c>
      <c r="X108" s="50" t="s">
        <v>40</v>
      </c>
      <c r="Y108" s="474">
        <f>SUMIFS(E$100:E$110,A$100:A$110,$A$126,B$100:B$110,$B$126)</f>
        <v>21.5</v>
      </c>
      <c r="Z108" s="475">
        <f>SUMIFS(D$100:D$110,A$100:A$110,$A$126,B$100:B$110,$B$126)</f>
        <v>0</v>
      </c>
      <c r="AC108" s="11"/>
      <c r="AD108" s="11"/>
      <c r="AE108" s="11"/>
      <c r="AF108" s="11"/>
      <c r="AG108" s="11"/>
      <c r="AH108" s="11"/>
      <c r="AI108" s="11"/>
      <c r="AJ108" s="28"/>
      <c r="AK108" s="744"/>
      <c r="AL108" s="40">
        <f t="shared" si="44"/>
        <v>0</v>
      </c>
      <c r="AM108" s="11"/>
      <c r="AN108" s="11"/>
      <c r="AO108" s="11"/>
      <c r="AP108" s="11"/>
      <c r="AQ108" s="11"/>
      <c r="AR108" s="11"/>
    </row>
    <row r="109" spans="1:44">
      <c r="A109" s="49" t="s">
        <v>13</v>
      </c>
      <c r="B109" s="49" t="s">
        <v>14</v>
      </c>
      <c r="C109" s="1110" t="s">
        <v>473</v>
      </c>
      <c r="D109" s="50"/>
      <c r="E109" s="9">
        <v>6</v>
      </c>
      <c r="F109" s="10">
        <f t="shared" si="52"/>
        <v>180</v>
      </c>
      <c r="G109" s="10">
        <f t="shared" si="53"/>
        <v>0</v>
      </c>
      <c r="H109" s="10"/>
      <c r="I109" s="10"/>
      <c r="J109" s="10"/>
      <c r="K109" s="10">
        <f t="shared" si="54"/>
        <v>180</v>
      </c>
      <c r="L109" s="9">
        <f t="shared" si="55"/>
        <v>0</v>
      </c>
      <c r="M109" s="10"/>
      <c r="N109" s="9">
        <f t="shared" si="56"/>
        <v>0</v>
      </c>
      <c r="O109" s="51" t="s">
        <v>77</v>
      </c>
      <c r="V109" s="10" t="s">
        <v>13</v>
      </c>
      <c r="W109" s="10" t="s">
        <v>31</v>
      </c>
      <c r="X109" s="50" t="s">
        <v>41</v>
      </c>
      <c r="Y109" s="474">
        <f>SUMIFS(E$100:E$110,A$100:A$110,$A$127,B$100:B$110,$B$127)</f>
        <v>5</v>
      </c>
      <c r="Z109" s="475">
        <f>SUMIFS(D$100:D$110,A$100:A$110,$A$127,B$100:B$110,$B$127)</f>
        <v>0</v>
      </c>
      <c r="AC109" s="11"/>
      <c r="AD109" s="11"/>
      <c r="AE109" s="11"/>
      <c r="AF109" s="11"/>
      <c r="AG109" s="11"/>
      <c r="AH109" s="11"/>
      <c r="AI109" s="11"/>
      <c r="AJ109" s="28"/>
      <c r="AK109" s="744"/>
      <c r="AL109" s="40">
        <f t="shared" si="44"/>
        <v>0</v>
      </c>
      <c r="AM109" s="11"/>
      <c r="AN109" s="11"/>
      <c r="AO109" s="11"/>
      <c r="AP109" s="11"/>
      <c r="AQ109" s="11"/>
      <c r="AR109" s="11"/>
    </row>
    <row r="110" spans="1:44" ht="39.75" thickBot="1">
      <c r="A110" s="49" t="s">
        <v>16</v>
      </c>
      <c r="B110" s="49" t="s">
        <v>31</v>
      </c>
      <c r="C110" s="1110" t="s">
        <v>503</v>
      </c>
      <c r="D110" s="18"/>
      <c r="E110" s="1039">
        <v>5</v>
      </c>
      <c r="F110" s="987">
        <f t="shared" ref="F110" si="57">E110*30</f>
        <v>150</v>
      </c>
      <c r="G110" s="987">
        <f t="shared" ref="G110" si="58">H110+I110+J110</f>
        <v>52</v>
      </c>
      <c r="H110" s="987">
        <v>26</v>
      </c>
      <c r="I110" s="987"/>
      <c r="J110" s="987">
        <v>26</v>
      </c>
      <c r="K110" s="987">
        <f t="shared" ref="K110" si="59">F110-G110</f>
        <v>98</v>
      </c>
      <c r="L110" s="1039">
        <f t="shared" ref="L110" si="60">G110/13</f>
        <v>4</v>
      </c>
      <c r="M110" s="987" t="s">
        <v>29</v>
      </c>
      <c r="N110" s="9">
        <f t="shared" ref="N110" si="61">G110/F110*100</f>
        <v>34.666666666666671</v>
      </c>
      <c r="O110" s="51" t="s">
        <v>77</v>
      </c>
      <c r="V110" s="71"/>
      <c r="W110" s="71"/>
      <c r="X110" s="71"/>
      <c r="Y110" s="474">
        <f>SUM(Y105:Y109)</f>
        <v>39.5</v>
      </c>
      <c r="Z110" s="474">
        <f>SUM(Z105:Z109)</f>
        <v>0</v>
      </c>
      <c r="AC110" s="11"/>
      <c r="AD110" s="11"/>
      <c r="AE110" s="11"/>
      <c r="AF110" s="11"/>
      <c r="AG110" s="11"/>
      <c r="AH110" s="11"/>
      <c r="AI110" s="11"/>
      <c r="AJ110" s="28"/>
      <c r="AK110" s="744"/>
      <c r="AL110" s="40">
        <f t="shared" si="44"/>
        <v>0</v>
      </c>
      <c r="AM110" s="11"/>
      <c r="AN110" s="11"/>
      <c r="AO110" s="11"/>
      <c r="AP110" s="11"/>
      <c r="AQ110" s="11"/>
      <c r="AR110" s="11"/>
    </row>
    <row r="111" spans="1:44" ht="15.75" thickBot="1">
      <c r="A111" s="25"/>
      <c r="B111" s="26"/>
      <c r="C111" s="50" t="s">
        <v>22</v>
      </c>
      <c r="D111" s="56">
        <f>SUM(D100:D110)</f>
        <v>0</v>
      </c>
      <c r="E111" s="55">
        <f>SUM(E100:E110)</f>
        <v>39.5</v>
      </c>
      <c r="F111" s="35"/>
      <c r="G111" s="35"/>
      <c r="H111" s="35"/>
      <c r="I111" s="35"/>
      <c r="J111" s="35"/>
      <c r="K111" s="35"/>
      <c r="L111" s="35"/>
      <c r="M111" s="35"/>
      <c r="N111" s="27"/>
      <c r="AK111" s="744"/>
      <c r="AL111" s="40"/>
    </row>
    <row r="112" spans="1:44">
      <c r="C112" s="1" t="s">
        <v>22</v>
      </c>
      <c r="D112" s="19">
        <f>D34+D65+D90+D111</f>
        <v>96.5</v>
      </c>
      <c r="E112" s="40">
        <f>E34+E65+E90+E111</f>
        <v>158.5</v>
      </c>
      <c r="AL112" s="475">
        <f>SUM(AL9:AL111)</f>
        <v>0</v>
      </c>
    </row>
    <row r="113" spans="1:44">
      <c r="D113" s="19">
        <f>D112+E112</f>
        <v>255</v>
      </c>
    </row>
    <row r="116" spans="1:44">
      <c r="C116" s="2"/>
      <c r="D116" s="2"/>
      <c r="E116" s="4"/>
      <c r="AD116" s="11"/>
      <c r="AE116" s="11"/>
      <c r="AF116" s="11"/>
      <c r="AG116" s="11"/>
      <c r="AH116" s="11"/>
      <c r="AI116" s="11"/>
      <c r="AJ116" s="28"/>
      <c r="AK116" s="28"/>
      <c r="AL116" s="51"/>
      <c r="AM116" s="11"/>
      <c r="AN116" s="11"/>
      <c r="AO116" s="11"/>
      <c r="AP116" s="11"/>
      <c r="AQ116" s="11"/>
      <c r="AR116" s="11"/>
    </row>
    <row r="117" spans="1:44">
      <c r="AD117" s="11"/>
      <c r="AE117" s="11"/>
      <c r="AF117" s="11"/>
      <c r="AG117" s="11"/>
      <c r="AH117" s="11"/>
      <c r="AI117" s="11"/>
      <c r="AJ117" s="28"/>
      <c r="AK117" s="28"/>
      <c r="AL117" s="51"/>
      <c r="AM117" s="11"/>
      <c r="AN117" s="11"/>
      <c r="AO117" s="11"/>
      <c r="AP117" s="11"/>
      <c r="AQ117" s="11"/>
      <c r="AR117" s="11"/>
    </row>
    <row r="118" spans="1:44">
      <c r="C118" s="1" t="s">
        <v>22</v>
      </c>
      <c r="E118" s="41">
        <f>E119+E120</f>
        <v>156.5</v>
      </c>
      <c r="F118" s="41">
        <f>F119+F120</f>
        <v>4695</v>
      </c>
      <c r="G118" s="42">
        <f>F118/$F$118*100</f>
        <v>100</v>
      </c>
      <c r="H118" s="43"/>
      <c r="I118" s="44"/>
      <c r="J118" s="44"/>
      <c r="K118" s="44"/>
      <c r="L118" s="51" t="s">
        <v>67</v>
      </c>
      <c r="M118" s="51">
        <f t="shared" ref="M118:M126" ca="1" si="62">SUMIF($O$3:$O$115,L118,$E$3:$E$111)</f>
        <v>0</v>
      </c>
      <c r="O118" s="45">
        <f ca="1">M118/$E$118*100</f>
        <v>0</v>
      </c>
      <c r="Q118" s="11"/>
      <c r="V118" s="71"/>
      <c r="W118" s="71"/>
      <c r="X118" s="71"/>
      <c r="Y118" s="71" t="s">
        <v>296</v>
      </c>
      <c r="Z118" s="71" t="s">
        <v>297</v>
      </c>
      <c r="AD118" s="11"/>
      <c r="AE118" s="11"/>
      <c r="AF118" s="11"/>
      <c r="AG118" s="11"/>
      <c r="AH118" s="11"/>
      <c r="AI118" s="11"/>
      <c r="AJ118" s="28"/>
      <c r="AK118" s="28"/>
      <c r="AL118" s="51"/>
      <c r="AM118" s="11"/>
      <c r="AN118" s="11"/>
      <c r="AO118" s="11"/>
      <c r="AP118" s="11"/>
      <c r="AQ118" s="11"/>
      <c r="AR118" s="11"/>
    </row>
    <row r="119" spans="1:44">
      <c r="B119" s="49" t="s">
        <v>14</v>
      </c>
      <c r="C119" s="1" t="s">
        <v>40</v>
      </c>
      <c r="E119" s="42">
        <f>SUMIF(B$12:B$111,B119,E$12:E$111)</f>
        <v>98.5</v>
      </c>
      <c r="F119" s="49">
        <f>E119*30</f>
        <v>2955</v>
      </c>
      <c r="G119" s="42">
        <f>F119/F$118*100</f>
        <v>62.939297124600635</v>
      </c>
      <c r="H119" s="49"/>
      <c r="J119" s="40"/>
      <c r="K119" s="40"/>
      <c r="L119" s="51" t="s">
        <v>54</v>
      </c>
      <c r="M119" s="51">
        <f t="shared" ca="1" si="62"/>
        <v>0</v>
      </c>
      <c r="O119" s="45">
        <f t="shared" ref="O119:O127" ca="1" si="63">M119/$E$118*100</f>
        <v>0</v>
      </c>
      <c r="Q119" s="11"/>
      <c r="V119" s="10"/>
      <c r="W119" s="10"/>
      <c r="X119" s="50" t="s">
        <v>46</v>
      </c>
      <c r="Y119" s="428"/>
      <c r="Z119" s="428"/>
      <c r="AD119" s="11"/>
      <c r="AE119" s="11"/>
      <c r="AF119" s="11"/>
      <c r="AG119" s="11"/>
      <c r="AH119" s="11"/>
      <c r="AI119" s="11"/>
      <c r="AJ119" s="28"/>
      <c r="AK119" s="28"/>
      <c r="AL119" s="51"/>
      <c r="AM119" s="11"/>
      <c r="AN119" s="11"/>
      <c r="AO119" s="11"/>
      <c r="AP119" s="11"/>
      <c r="AQ119" s="11"/>
      <c r="AR119" s="11"/>
    </row>
    <row r="120" spans="1:44">
      <c r="B120" s="49" t="s">
        <v>31</v>
      </c>
      <c r="C120" s="1" t="s">
        <v>41</v>
      </c>
      <c r="E120" s="42">
        <f>SUMIF(B$12:B$111,B120,E$12:E$111)</f>
        <v>58</v>
      </c>
      <c r="F120" s="49">
        <f t="shared" ref="F120:F127" si="64">E120*30</f>
        <v>1740</v>
      </c>
      <c r="G120" s="42">
        <f>F120/F$118*100</f>
        <v>37.060702875399357</v>
      </c>
      <c r="H120" s="49"/>
      <c r="L120" s="51" t="s">
        <v>68</v>
      </c>
      <c r="M120" s="51">
        <f t="shared" ca="1" si="62"/>
        <v>7</v>
      </c>
      <c r="O120" s="45">
        <f t="shared" ca="1" si="63"/>
        <v>4.4728434504792327</v>
      </c>
      <c r="Q120" s="11"/>
      <c r="V120" s="10" t="s">
        <v>16</v>
      </c>
      <c r="W120" s="10" t="s">
        <v>14</v>
      </c>
      <c r="X120" s="50" t="s">
        <v>40</v>
      </c>
      <c r="Y120" s="474">
        <f>Y13+Y49+Y79+Y105</f>
        <v>34</v>
      </c>
      <c r="Z120" s="474">
        <f>Z13+Z49+Z79+Z105</f>
        <v>41.5</v>
      </c>
      <c r="AA120" s="12">
        <f>SUM(Y120:Z120)</f>
        <v>75.5</v>
      </c>
      <c r="AD120" s="11"/>
      <c r="AE120" s="11"/>
      <c r="AF120" s="11"/>
      <c r="AG120" s="11"/>
      <c r="AH120" s="11"/>
      <c r="AI120" s="11"/>
      <c r="AJ120" s="28"/>
      <c r="AK120" s="28"/>
      <c r="AL120" s="51"/>
      <c r="AM120" s="11"/>
      <c r="AN120" s="11"/>
      <c r="AO120" s="11"/>
      <c r="AP120" s="11"/>
      <c r="AQ120" s="11"/>
      <c r="AR120" s="11"/>
    </row>
    <row r="121" spans="1:44">
      <c r="E121" s="49"/>
      <c r="F121" s="49"/>
      <c r="G121" s="49"/>
      <c r="H121" s="49"/>
      <c r="L121" s="51" t="s">
        <v>72</v>
      </c>
      <c r="M121" s="51">
        <f t="shared" ca="1" si="62"/>
        <v>3</v>
      </c>
      <c r="O121" s="45">
        <f t="shared" ca="1" si="63"/>
        <v>1.9169329073482428</v>
      </c>
      <c r="Q121" s="11"/>
      <c r="V121" s="10" t="s">
        <v>16</v>
      </c>
      <c r="W121" s="10" t="s">
        <v>31</v>
      </c>
      <c r="X121" s="50" t="s">
        <v>41</v>
      </c>
      <c r="Y121" s="474">
        <f>Y14+Y51+Y80+Y106</f>
        <v>20</v>
      </c>
      <c r="Z121" s="474">
        <f>Z14+Z51+Z80+Z106</f>
        <v>10.5</v>
      </c>
      <c r="AA121" s="12">
        <f t="shared" ref="AA121:AA125" si="65">SUM(Y121:Z121)</f>
        <v>30.5</v>
      </c>
      <c r="AD121" s="11"/>
      <c r="AE121" s="11"/>
      <c r="AF121" s="11"/>
      <c r="AG121" s="11"/>
      <c r="AH121" s="11"/>
      <c r="AI121" s="11"/>
      <c r="AJ121" s="28"/>
      <c r="AK121" s="28"/>
      <c r="AL121" s="51"/>
      <c r="AM121" s="11"/>
      <c r="AN121" s="11"/>
      <c r="AO121" s="11"/>
      <c r="AP121" s="11"/>
      <c r="AQ121" s="11"/>
      <c r="AR121" s="11"/>
    </row>
    <row r="122" spans="1:44">
      <c r="C122" s="1" t="s">
        <v>46</v>
      </c>
      <c r="E122" s="46">
        <f>E123+E124</f>
        <v>52</v>
      </c>
      <c r="F122" s="46">
        <f>F123+F124</f>
        <v>1560</v>
      </c>
      <c r="G122" s="42">
        <f>F122/$F$122*100</f>
        <v>100</v>
      </c>
      <c r="H122" s="49"/>
      <c r="L122" s="51" t="s">
        <v>56</v>
      </c>
      <c r="M122" s="51">
        <f t="shared" ca="1" si="62"/>
        <v>60</v>
      </c>
      <c r="O122" s="45">
        <f t="shared" ca="1" si="63"/>
        <v>38.338658146964853</v>
      </c>
      <c r="Q122" s="11"/>
      <c r="V122" s="10"/>
      <c r="W122" s="10"/>
      <c r="X122" s="50" t="s">
        <v>47</v>
      </c>
      <c r="Y122" s="474">
        <f>Y15+Y31+Y81+Y107</f>
        <v>0</v>
      </c>
      <c r="Z122" s="474">
        <f>Z15+Z31+Z81+Z107</f>
        <v>0</v>
      </c>
      <c r="AA122" s="12">
        <f t="shared" si="65"/>
        <v>0</v>
      </c>
      <c r="AD122" s="11"/>
      <c r="AE122" s="11"/>
      <c r="AF122" s="11"/>
      <c r="AG122" s="11"/>
      <c r="AH122" s="11"/>
      <c r="AI122" s="11"/>
      <c r="AJ122" s="28"/>
      <c r="AK122" s="28"/>
      <c r="AL122" s="51"/>
      <c r="AM122" s="11"/>
      <c r="AN122" s="11"/>
      <c r="AO122" s="11"/>
      <c r="AP122" s="11"/>
      <c r="AQ122" s="11"/>
      <c r="AR122" s="11"/>
    </row>
    <row r="123" spans="1:44">
      <c r="A123" s="49" t="s">
        <v>16</v>
      </c>
      <c r="B123" s="49" t="s">
        <v>14</v>
      </c>
      <c r="C123" s="1" t="s">
        <v>40</v>
      </c>
      <c r="E123" s="49">
        <f>SUMIFS(E$12:E$111,A$12:A$111,A123,B$12:B$111,B123)</f>
        <v>34</v>
      </c>
      <c r="F123" s="49">
        <f t="shared" si="64"/>
        <v>1020</v>
      </c>
      <c r="G123" s="42">
        <f>F123/F$122*100</f>
        <v>65.384615384615387</v>
      </c>
      <c r="H123" s="49"/>
      <c r="L123" s="51" t="s">
        <v>55</v>
      </c>
      <c r="M123" s="51">
        <f t="shared" ca="1" si="62"/>
        <v>8</v>
      </c>
      <c r="O123" s="45">
        <f t="shared" ca="1" si="63"/>
        <v>5.1118210862619806</v>
      </c>
      <c r="Q123" s="11"/>
      <c r="V123" s="10" t="s">
        <v>13</v>
      </c>
      <c r="W123" s="10" t="s">
        <v>14</v>
      </c>
      <c r="X123" s="50" t="s">
        <v>40</v>
      </c>
      <c r="Y123" s="474">
        <f>Y16+Y54+Y82+Y108</f>
        <v>64.5</v>
      </c>
      <c r="Z123" s="474">
        <f>Z16+Z54+Z82+Z108</f>
        <v>39.5</v>
      </c>
      <c r="AA123" s="12">
        <f t="shared" si="65"/>
        <v>104</v>
      </c>
      <c r="AB123" s="477">
        <f>Y123-E108-E109-E110</f>
        <v>47.5</v>
      </c>
      <c r="AD123" s="11"/>
      <c r="AE123" s="11"/>
      <c r="AF123" s="11"/>
      <c r="AG123" s="11"/>
      <c r="AH123" s="11"/>
      <c r="AI123" s="11"/>
      <c r="AJ123" s="28"/>
      <c r="AK123" s="28"/>
      <c r="AL123" s="51"/>
      <c r="AM123" s="11"/>
      <c r="AN123" s="11"/>
      <c r="AO123" s="11"/>
      <c r="AP123" s="11"/>
      <c r="AQ123" s="11"/>
      <c r="AR123" s="11"/>
    </row>
    <row r="124" spans="1:44">
      <c r="A124" s="49" t="s">
        <v>16</v>
      </c>
      <c r="B124" s="49" t="s">
        <v>31</v>
      </c>
      <c r="C124" s="1" t="s">
        <v>41</v>
      </c>
      <c r="E124" s="49">
        <f>SUMIFS(E$12:E$111,A$12:A$111,A124,B$12:B$111,B124)</f>
        <v>18</v>
      </c>
      <c r="F124" s="49">
        <f>E124*30</f>
        <v>540</v>
      </c>
      <c r="G124" s="42">
        <f>F124/F$122*100</f>
        <v>34.615384615384613</v>
      </c>
      <c r="H124" s="49"/>
      <c r="L124" s="51" t="s">
        <v>69</v>
      </c>
      <c r="M124" s="51">
        <f t="shared" ca="1" si="62"/>
        <v>0</v>
      </c>
      <c r="O124" s="45">
        <f t="shared" ca="1" si="63"/>
        <v>0</v>
      </c>
      <c r="V124" s="10" t="s">
        <v>13</v>
      </c>
      <c r="W124" s="10" t="s">
        <v>31</v>
      </c>
      <c r="X124" s="50" t="s">
        <v>41</v>
      </c>
      <c r="Y124" s="474" t="e">
        <f>#REF!+Y56+Y83+Y109</f>
        <v>#REF!</v>
      </c>
      <c r="Z124" s="474" t="e">
        <f>#REF!+Z56+Z83+Z109</f>
        <v>#REF!</v>
      </c>
      <c r="AA124" s="12" t="e">
        <f t="shared" si="65"/>
        <v>#REF!</v>
      </c>
      <c r="AD124" s="11"/>
      <c r="AE124" s="11"/>
      <c r="AF124" s="11"/>
      <c r="AG124" s="11"/>
      <c r="AH124" s="11"/>
      <c r="AI124" s="11"/>
      <c r="AJ124" s="28"/>
      <c r="AK124" s="28"/>
      <c r="AL124" s="51"/>
      <c r="AM124" s="11"/>
      <c r="AN124" s="11"/>
      <c r="AO124" s="11"/>
      <c r="AP124" s="11"/>
      <c r="AQ124" s="11"/>
      <c r="AR124" s="11"/>
    </row>
    <row r="125" spans="1:44">
      <c r="C125" s="1" t="s">
        <v>47</v>
      </c>
      <c r="E125" s="46">
        <f>E126+E127</f>
        <v>104.5</v>
      </c>
      <c r="F125" s="46">
        <f>F126+F127</f>
        <v>3135</v>
      </c>
      <c r="G125" s="46">
        <f>G126+G127</f>
        <v>100</v>
      </c>
      <c r="L125" s="51" t="s">
        <v>70</v>
      </c>
      <c r="M125" s="51">
        <f t="shared" ca="1" si="62"/>
        <v>2</v>
      </c>
      <c r="O125" s="45">
        <f t="shared" ca="1" si="63"/>
        <v>1.2779552715654952</v>
      </c>
      <c r="V125" s="71"/>
      <c r="W125" s="71"/>
      <c r="X125" s="71"/>
      <c r="Y125" s="474" t="e">
        <f>SUM(Y120:Y124)</f>
        <v>#REF!</v>
      </c>
      <c r="Z125" s="474" t="e">
        <f>SUM(Z120:Z124)</f>
        <v>#REF!</v>
      </c>
      <c r="AA125" s="12" t="e">
        <f t="shared" si="65"/>
        <v>#REF!</v>
      </c>
      <c r="AD125" s="11"/>
      <c r="AE125" s="11"/>
      <c r="AF125" s="11"/>
      <c r="AG125" s="11"/>
      <c r="AH125" s="11"/>
      <c r="AI125" s="11"/>
      <c r="AJ125" s="28"/>
      <c r="AK125" s="28"/>
      <c r="AL125" s="51"/>
      <c r="AM125" s="11"/>
      <c r="AN125" s="11"/>
      <c r="AO125" s="11"/>
      <c r="AP125" s="11"/>
      <c r="AQ125" s="11"/>
      <c r="AR125" s="11"/>
    </row>
    <row r="126" spans="1:44">
      <c r="A126" s="49" t="s">
        <v>13</v>
      </c>
      <c r="B126" s="49" t="s">
        <v>14</v>
      </c>
      <c r="C126" s="1" t="s">
        <v>40</v>
      </c>
      <c r="E126" s="49">
        <f>SUMIFS(E$12:E$111,A$12:A$111,A126,B$12:B$111,B126)</f>
        <v>64.5</v>
      </c>
      <c r="F126" s="49">
        <f t="shared" si="64"/>
        <v>1935</v>
      </c>
      <c r="G126" s="51">
        <f>F126/F$125*100</f>
        <v>61.722488038277511</v>
      </c>
      <c r="L126" s="51" t="s">
        <v>57</v>
      </c>
      <c r="M126" s="51">
        <f t="shared" ca="1" si="62"/>
        <v>3</v>
      </c>
      <c r="O126" s="45">
        <f t="shared" ca="1" si="63"/>
        <v>1.9169329073482428</v>
      </c>
      <c r="AD126" s="11"/>
      <c r="AE126" s="11"/>
      <c r="AF126" s="11"/>
      <c r="AG126" s="11"/>
      <c r="AH126" s="11"/>
      <c r="AI126" s="11"/>
      <c r="AJ126" s="28"/>
      <c r="AK126" s="28"/>
      <c r="AL126" s="51"/>
      <c r="AM126" s="11"/>
      <c r="AN126" s="11"/>
      <c r="AO126" s="11"/>
      <c r="AP126" s="11"/>
      <c r="AQ126" s="11"/>
      <c r="AR126" s="11"/>
    </row>
    <row r="127" spans="1:44">
      <c r="A127" s="49" t="s">
        <v>13</v>
      </c>
      <c r="B127" s="49" t="s">
        <v>31</v>
      </c>
      <c r="C127" s="1" t="s">
        <v>41</v>
      </c>
      <c r="E127" s="49">
        <f>SUMIFS(E$12:E$111,A$12:A$111,A127,B$12:B$111,B127)</f>
        <v>40</v>
      </c>
      <c r="F127" s="49">
        <f t="shared" si="64"/>
        <v>1200</v>
      </c>
      <c r="G127" s="51">
        <f>F127/F$125*100</f>
        <v>38.277511961722489</v>
      </c>
      <c r="M127" s="51">
        <f ca="1">SUM(M118:M126)</f>
        <v>83</v>
      </c>
      <c r="O127" s="45">
        <f t="shared" ca="1" si="63"/>
        <v>53.035143769968052</v>
      </c>
      <c r="Y127" s="477">
        <f>Y123-E108-E109-E110</f>
        <v>47.5</v>
      </c>
      <c r="Z127" s="477">
        <f>Z123-D22-D44-D45</f>
        <v>26</v>
      </c>
      <c r="AD127" s="11"/>
      <c r="AE127" s="11"/>
      <c r="AF127" s="11"/>
      <c r="AG127" s="11"/>
      <c r="AH127" s="11"/>
      <c r="AI127" s="11"/>
      <c r="AJ127" s="28"/>
      <c r="AK127" s="28"/>
      <c r="AL127" s="51"/>
      <c r="AM127" s="11"/>
      <c r="AN127" s="11"/>
      <c r="AO127" s="11"/>
      <c r="AP127" s="11"/>
      <c r="AQ127" s="11"/>
      <c r="AR127" s="11"/>
    </row>
    <row r="131" spans="41:43" ht="15.75">
      <c r="AO131" s="723"/>
      <c r="AP131" s="118" t="s">
        <v>421</v>
      </c>
    </row>
    <row r="132" spans="41:43" ht="15.75">
      <c r="AO132" s="724" t="s">
        <v>422</v>
      </c>
      <c r="AP132" s="725">
        <f t="shared" ref="AP132:AP156" si="66">SUMIF(AO$10:AO$64,AO132,E$10:E$64)</f>
        <v>0</v>
      </c>
      <c r="AQ132" s="12">
        <f>AP132/AP$157*100</f>
        <v>0</v>
      </c>
    </row>
    <row r="133" spans="41:43" ht="15.75">
      <c r="AO133" s="724" t="s">
        <v>423</v>
      </c>
      <c r="AP133" s="725">
        <f t="shared" si="66"/>
        <v>0</v>
      </c>
      <c r="AQ133" s="12">
        <f t="shared" ref="AQ133:AQ156" si="67">AP133/AP$157*100</f>
        <v>0</v>
      </c>
    </row>
    <row r="134" spans="41:43" ht="15.75">
      <c r="AO134" s="724" t="s">
        <v>424</v>
      </c>
      <c r="AP134" s="725">
        <f t="shared" si="66"/>
        <v>0</v>
      </c>
      <c r="AQ134" s="12">
        <f t="shared" si="67"/>
        <v>0</v>
      </c>
    </row>
    <row r="135" spans="41:43" ht="15.75">
      <c r="AO135" s="724" t="s">
        <v>425</v>
      </c>
      <c r="AP135" s="725">
        <f t="shared" si="66"/>
        <v>0</v>
      </c>
      <c r="AQ135" s="12">
        <f t="shared" si="67"/>
        <v>0</v>
      </c>
    </row>
    <row r="136" spans="41:43" ht="15.75">
      <c r="AO136" s="724" t="s">
        <v>426</v>
      </c>
      <c r="AP136" s="725">
        <f t="shared" si="66"/>
        <v>0</v>
      </c>
      <c r="AQ136" s="12">
        <f t="shared" si="67"/>
        <v>0</v>
      </c>
    </row>
    <row r="137" spans="41:43" ht="15.75">
      <c r="AO137" s="724" t="s">
        <v>418</v>
      </c>
      <c r="AP137" s="725">
        <f t="shared" si="66"/>
        <v>4</v>
      </c>
      <c r="AQ137" s="12">
        <f t="shared" si="67"/>
        <v>6.8965517241379306</v>
      </c>
    </row>
    <row r="138" spans="41:43" ht="15.75">
      <c r="AO138" s="724" t="s">
        <v>427</v>
      </c>
      <c r="AP138" s="725">
        <f t="shared" si="66"/>
        <v>0</v>
      </c>
      <c r="AQ138" s="12">
        <f t="shared" si="67"/>
        <v>0</v>
      </c>
    </row>
    <row r="139" spans="41:43" ht="15.75">
      <c r="AO139" s="724" t="s">
        <v>428</v>
      </c>
      <c r="AP139" s="725">
        <f t="shared" si="66"/>
        <v>0</v>
      </c>
      <c r="AQ139" s="12">
        <f t="shared" si="67"/>
        <v>0</v>
      </c>
    </row>
    <row r="140" spans="41:43" ht="15.75">
      <c r="AO140" s="724" t="s">
        <v>429</v>
      </c>
      <c r="AP140" s="725">
        <f t="shared" si="66"/>
        <v>0</v>
      </c>
      <c r="AQ140" s="12">
        <f t="shared" si="67"/>
        <v>0</v>
      </c>
    </row>
    <row r="141" spans="41:43" ht="15.75">
      <c r="AO141" s="724" t="s">
        <v>416</v>
      </c>
      <c r="AP141" s="725">
        <f t="shared" si="66"/>
        <v>7</v>
      </c>
      <c r="AQ141" s="12">
        <f t="shared" si="67"/>
        <v>12.068965517241379</v>
      </c>
    </row>
    <row r="142" spans="41:43" ht="15.75">
      <c r="AO142" s="724" t="s">
        <v>430</v>
      </c>
      <c r="AP142" s="725">
        <f t="shared" si="66"/>
        <v>0</v>
      </c>
      <c r="AQ142" s="12">
        <f t="shared" si="67"/>
        <v>0</v>
      </c>
    </row>
    <row r="143" spans="41:43" ht="15.75">
      <c r="AO143" s="724" t="s">
        <v>431</v>
      </c>
      <c r="AP143" s="725">
        <f t="shared" si="66"/>
        <v>0</v>
      </c>
      <c r="AQ143" s="12">
        <f t="shared" si="67"/>
        <v>0</v>
      </c>
    </row>
    <row r="144" spans="41:43" ht="15.75">
      <c r="AO144" s="724" t="s">
        <v>432</v>
      </c>
      <c r="AP144" s="725">
        <f t="shared" si="66"/>
        <v>0</v>
      </c>
      <c r="AQ144" s="12">
        <f t="shared" si="67"/>
        <v>0</v>
      </c>
    </row>
    <row r="145" spans="41:43" ht="15.75">
      <c r="AO145" s="724" t="s">
        <v>433</v>
      </c>
      <c r="AP145" s="725">
        <f t="shared" si="66"/>
        <v>0</v>
      </c>
      <c r="AQ145" s="12">
        <f t="shared" si="67"/>
        <v>0</v>
      </c>
    </row>
    <row r="146" spans="41:43" ht="15.75">
      <c r="AO146" s="724" t="s">
        <v>434</v>
      </c>
      <c r="AP146" s="725">
        <f t="shared" si="66"/>
        <v>0</v>
      </c>
      <c r="AQ146" s="12">
        <f t="shared" si="67"/>
        <v>0</v>
      </c>
    </row>
    <row r="147" spans="41:43" ht="15.75">
      <c r="AO147" s="724" t="s">
        <v>435</v>
      </c>
      <c r="AP147" s="725">
        <f t="shared" si="66"/>
        <v>0</v>
      </c>
      <c r="AQ147" s="12">
        <f t="shared" si="67"/>
        <v>0</v>
      </c>
    </row>
    <row r="148" spans="41:43" ht="15.75">
      <c r="AO148" s="724" t="s">
        <v>436</v>
      </c>
      <c r="AP148" s="725">
        <f t="shared" si="66"/>
        <v>0</v>
      </c>
      <c r="AQ148" s="12">
        <f t="shared" si="67"/>
        <v>0</v>
      </c>
    </row>
    <row r="149" spans="41:43" ht="15.75">
      <c r="AO149" s="724" t="s">
        <v>437</v>
      </c>
      <c r="AP149" s="725">
        <f t="shared" si="66"/>
        <v>0</v>
      </c>
      <c r="AQ149" s="12">
        <f t="shared" si="67"/>
        <v>0</v>
      </c>
    </row>
    <row r="150" spans="41:43" ht="15.75">
      <c r="AO150" s="724" t="s">
        <v>419</v>
      </c>
      <c r="AP150" s="725">
        <f t="shared" si="66"/>
        <v>3</v>
      </c>
      <c r="AQ150" s="12">
        <f t="shared" si="67"/>
        <v>5.1724137931034484</v>
      </c>
    </row>
    <row r="151" spans="41:43" ht="15.75">
      <c r="AO151" s="724" t="s">
        <v>417</v>
      </c>
      <c r="AP151" s="725">
        <f t="shared" si="66"/>
        <v>28</v>
      </c>
      <c r="AQ151" s="12">
        <f t="shared" si="67"/>
        <v>48.275862068965516</v>
      </c>
    </row>
    <row r="152" spans="41:43" ht="15.75">
      <c r="AO152" s="724" t="s">
        <v>413</v>
      </c>
      <c r="AP152" s="725">
        <f t="shared" si="66"/>
        <v>8</v>
      </c>
      <c r="AQ152" s="12">
        <f t="shared" si="67"/>
        <v>13.793103448275861</v>
      </c>
    </row>
    <row r="153" spans="41:43" ht="15.75">
      <c r="AO153" s="724" t="s">
        <v>412</v>
      </c>
      <c r="AP153" s="725">
        <f t="shared" si="66"/>
        <v>0</v>
      </c>
      <c r="AQ153" s="12">
        <f t="shared" si="67"/>
        <v>0</v>
      </c>
    </row>
    <row r="154" spans="41:43" ht="15.75">
      <c r="AO154" s="724" t="s">
        <v>415</v>
      </c>
      <c r="AP154" s="725">
        <f t="shared" si="66"/>
        <v>5</v>
      </c>
      <c r="AQ154" s="12">
        <f t="shared" si="67"/>
        <v>8.6206896551724146</v>
      </c>
    </row>
    <row r="155" spans="41:43" ht="15.75">
      <c r="AO155" s="724" t="s">
        <v>414</v>
      </c>
      <c r="AP155" s="725">
        <f t="shared" si="66"/>
        <v>0</v>
      </c>
      <c r="AQ155" s="12">
        <f t="shared" si="67"/>
        <v>0</v>
      </c>
    </row>
    <row r="156" spans="41:43">
      <c r="AO156" s="726" t="s">
        <v>420</v>
      </c>
      <c r="AP156" s="725">
        <f t="shared" si="66"/>
        <v>3</v>
      </c>
      <c r="AQ156" s="12">
        <f t="shared" si="67"/>
        <v>5.1724137931034484</v>
      </c>
    </row>
    <row r="157" spans="41:43">
      <c r="AO157" s="727"/>
      <c r="AP157" s="728">
        <f>SUM(AP132:AP156)</f>
        <v>58</v>
      </c>
    </row>
  </sheetData>
  <mergeCells count="61">
    <mergeCell ref="N93:N99"/>
    <mergeCell ref="F94:F99"/>
    <mergeCell ref="G94:J94"/>
    <mergeCell ref="K94:K99"/>
    <mergeCell ref="G95:G99"/>
    <mergeCell ref="H95:J95"/>
    <mergeCell ref="J96:J99"/>
    <mergeCell ref="L93:L99"/>
    <mergeCell ref="M93:M99"/>
    <mergeCell ref="I96:I99"/>
    <mergeCell ref="H96:H99"/>
    <mergeCell ref="F93:K93"/>
    <mergeCell ref="H72:H75"/>
    <mergeCell ref="I72:I75"/>
    <mergeCell ref="D69:D75"/>
    <mergeCell ref="F38:F43"/>
    <mergeCell ref="N69:N75"/>
    <mergeCell ref="F70:F75"/>
    <mergeCell ref="G70:J70"/>
    <mergeCell ref="K70:K75"/>
    <mergeCell ref="G71:G75"/>
    <mergeCell ref="H71:J71"/>
    <mergeCell ref="J72:J75"/>
    <mergeCell ref="L69:L75"/>
    <mergeCell ref="M69:M75"/>
    <mergeCell ref="N37:N43"/>
    <mergeCell ref="L37:L43"/>
    <mergeCell ref="M37:M43"/>
    <mergeCell ref="F69:K69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D93:D99"/>
    <mergeCell ref="E69:E75"/>
    <mergeCell ref="D3:D9"/>
    <mergeCell ref="E93:E99"/>
    <mergeCell ref="C93:C99"/>
    <mergeCell ref="C69:C75"/>
    <mergeCell ref="C37:C43"/>
    <mergeCell ref="E37:E43"/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97" fitToHeight="0" orientation="landscape" r:id="rId1"/>
  <rowBreaks count="4" manualBreakCount="4">
    <brk id="35" max="35" man="1"/>
    <brk id="66" max="16383" man="1"/>
    <brk id="91" max="35" man="1"/>
    <brk id="117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O195"/>
  <sheetViews>
    <sheetView topLeftCell="A145" workbookViewId="0">
      <selection activeCell="C78" sqref="C78"/>
    </sheetView>
  </sheetViews>
  <sheetFormatPr defaultRowHeight="15"/>
  <cols>
    <col min="1" max="1" width="3.85546875" style="48" customWidth="1"/>
    <col min="2" max="2" width="4.5703125" style="48" customWidth="1"/>
    <col min="3" max="3" width="47.5703125" style="1" customWidth="1"/>
    <col min="4" max="4" width="9.140625" style="47"/>
    <col min="5" max="5" width="7.140625" style="47" customWidth="1"/>
    <col min="6" max="6" width="7.28515625" style="47" customWidth="1"/>
    <col min="7" max="9" width="4.42578125" style="47" customWidth="1"/>
    <col min="10" max="10" width="5.5703125" style="47" customWidth="1"/>
    <col min="11" max="11" width="7" style="47" customWidth="1"/>
    <col min="12" max="12" width="7.7109375" style="47" customWidth="1"/>
    <col min="13" max="13" width="9.140625" style="47"/>
    <col min="14" max="14" width="5" style="47" customWidth="1"/>
    <col min="15" max="15" width="3.85546875" customWidth="1"/>
    <col min="16" max="16" width="7" customWidth="1"/>
    <col min="17" max="17" width="47.570312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9" max="29" width="7.42578125" customWidth="1"/>
    <col min="30" max="31" width="8.140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47"/>
  </cols>
  <sheetData>
    <row r="1" spans="1:41">
      <c r="C1" s="1436" t="s">
        <v>358</v>
      </c>
      <c r="D1" s="1436"/>
      <c r="E1" s="1436"/>
      <c r="F1" s="1436"/>
      <c r="G1" s="1436"/>
      <c r="H1" s="1436"/>
      <c r="I1" s="1436"/>
      <c r="J1" s="1436"/>
      <c r="K1" s="1436"/>
      <c r="L1" s="1436"/>
      <c r="M1" s="1436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41" ht="15" customHeight="1">
      <c r="C2" s="1" t="s">
        <v>49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41" ht="15" customHeight="1">
      <c r="C3" s="1434" t="s">
        <v>0</v>
      </c>
      <c r="D3" s="1429" t="s">
        <v>1</v>
      </c>
      <c r="E3" s="1433" t="s">
        <v>2</v>
      </c>
      <c r="F3" s="1433"/>
      <c r="G3" s="1433"/>
      <c r="H3" s="1433"/>
      <c r="I3" s="1433"/>
      <c r="J3" s="1430"/>
      <c r="K3" s="1429" t="s">
        <v>3</v>
      </c>
      <c r="L3" s="1429" t="s">
        <v>4</v>
      </c>
      <c r="M3" s="1429" t="s">
        <v>5</v>
      </c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1" ht="15" customHeight="1">
      <c r="C4" s="1434"/>
      <c r="D4" s="1429"/>
      <c r="E4" s="1429" t="s">
        <v>6</v>
      </c>
      <c r="F4" s="1431" t="s">
        <v>7</v>
      </c>
      <c r="G4" s="1431"/>
      <c r="H4" s="1431"/>
      <c r="I4" s="1431"/>
      <c r="J4" s="1429" t="s">
        <v>8</v>
      </c>
      <c r="K4" s="1429"/>
      <c r="L4" s="1429"/>
      <c r="M4" s="1429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1:41" ht="15" customHeight="1">
      <c r="C5" s="1434"/>
      <c r="D5" s="1429"/>
      <c r="E5" s="1430"/>
      <c r="F5" s="1429" t="s">
        <v>9</v>
      </c>
      <c r="G5" s="1433" t="s">
        <v>10</v>
      </c>
      <c r="H5" s="1430"/>
      <c r="I5" s="1430"/>
      <c r="J5" s="1430"/>
      <c r="K5" s="1429"/>
      <c r="L5" s="1429"/>
      <c r="M5" s="1429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1" ht="12.75" customHeight="1">
      <c r="C6" s="1434"/>
      <c r="D6" s="1429"/>
      <c r="E6" s="1430"/>
      <c r="F6" s="1432"/>
      <c r="G6" s="1429" t="s">
        <v>11</v>
      </c>
      <c r="H6" s="1429" t="s">
        <v>12</v>
      </c>
      <c r="I6" s="1429" t="s">
        <v>13</v>
      </c>
      <c r="J6" s="1430"/>
      <c r="K6" s="1429"/>
      <c r="L6" s="1429"/>
      <c r="M6" s="1429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1:41">
      <c r="C7" s="1434"/>
      <c r="D7" s="1429"/>
      <c r="E7" s="1430"/>
      <c r="F7" s="1432"/>
      <c r="G7" s="1429"/>
      <c r="H7" s="1429"/>
      <c r="I7" s="1429"/>
      <c r="J7" s="1430"/>
      <c r="K7" s="1429"/>
      <c r="L7" s="1429"/>
      <c r="M7" s="1429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8" spans="1:41">
      <c r="C8" s="1434"/>
      <c r="D8" s="1429"/>
      <c r="E8" s="1430"/>
      <c r="F8" s="1432"/>
      <c r="G8" s="1429"/>
      <c r="H8" s="1429"/>
      <c r="I8" s="1429"/>
      <c r="J8" s="1430"/>
      <c r="K8" s="1429"/>
      <c r="L8" s="1429"/>
      <c r="M8" s="1429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pans="1:41" ht="3.75" customHeight="1">
      <c r="C9" s="1434"/>
      <c r="D9" s="1429"/>
      <c r="E9" s="1430"/>
      <c r="F9" s="1432"/>
      <c r="G9" s="1429"/>
      <c r="H9" s="1429"/>
      <c r="I9" s="1429"/>
      <c r="J9" s="1430"/>
      <c r="K9" s="1429"/>
      <c r="L9" s="1429"/>
      <c r="M9" s="1429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>
      <c r="A10" s="48" t="s">
        <v>16</v>
      </c>
      <c r="B10" s="48" t="s">
        <v>14</v>
      </c>
      <c r="C10" s="50" t="s">
        <v>15</v>
      </c>
      <c r="D10" s="644">
        <v>3</v>
      </c>
      <c r="E10" s="645">
        <f>D10*30</f>
        <v>90</v>
      </c>
      <c r="F10" s="645">
        <f>G10+H10+I10</f>
        <v>45</v>
      </c>
      <c r="G10" s="645"/>
      <c r="H10" s="645"/>
      <c r="I10" s="645">
        <v>45</v>
      </c>
      <c r="J10" s="645">
        <f>E10-F10</f>
        <v>45</v>
      </c>
      <c r="K10" s="646">
        <f>F10/15</f>
        <v>3</v>
      </c>
      <c r="L10" s="645" t="s">
        <v>16</v>
      </c>
      <c r="M10" s="646">
        <f>F10/E10*100</f>
        <v>50</v>
      </c>
      <c r="N10" s="47" t="s">
        <v>58</v>
      </c>
      <c r="AB10" s="731" t="s">
        <v>412</v>
      </c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>
      <c r="C11" s="50"/>
      <c r="D11" s="644"/>
      <c r="E11" s="645"/>
      <c r="F11" s="645"/>
      <c r="G11" s="645"/>
      <c r="H11" s="645"/>
      <c r="I11" s="645"/>
      <c r="J11" s="645"/>
      <c r="K11" s="646"/>
      <c r="L11" s="645"/>
      <c r="M11" s="646"/>
      <c r="AB11" s="731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pans="1:41">
      <c r="A12" s="48" t="s">
        <v>16</v>
      </c>
      <c r="B12" s="48" t="s">
        <v>14</v>
      </c>
      <c r="C12" s="50" t="s">
        <v>17</v>
      </c>
      <c r="D12" s="646">
        <v>3</v>
      </c>
      <c r="E12" s="645">
        <f t="shared" ref="E12:E22" si="0">D12*30</f>
        <v>90</v>
      </c>
      <c r="F12" s="645">
        <f>G12+H12+I12</f>
        <v>60</v>
      </c>
      <c r="G12" s="645"/>
      <c r="H12" s="645"/>
      <c r="I12" s="645">
        <v>60</v>
      </c>
      <c r="J12" s="645">
        <f t="shared" ref="J12:J22" si="1">E12-F12</f>
        <v>30</v>
      </c>
      <c r="K12" s="646">
        <f t="shared" ref="K12:K22" si="2">F12/15</f>
        <v>4</v>
      </c>
      <c r="L12" s="645" t="s">
        <v>16</v>
      </c>
      <c r="M12" s="646">
        <f t="shared" ref="M12:M22" si="3">F12/E12*100</f>
        <v>66.666666666666657</v>
      </c>
      <c r="N12" s="47" t="s">
        <v>58</v>
      </c>
      <c r="AB12" t="s">
        <v>414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</row>
    <row r="13" spans="1:41">
      <c r="C13" s="50"/>
      <c r="D13" s="646"/>
      <c r="E13" s="645"/>
      <c r="F13" s="645"/>
      <c r="G13" s="645"/>
      <c r="H13" s="645"/>
      <c r="I13" s="645"/>
      <c r="J13" s="645"/>
      <c r="K13" s="646"/>
      <c r="L13" s="645"/>
      <c r="M13" s="646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</row>
    <row r="14" spans="1:41">
      <c r="A14" s="48" t="s">
        <v>16</v>
      </c>
      <c r="B14" s="48" t="s">
        <v>14</v>
      </c>
      <c r="C14" s="50" t="s">
        <v>51</v>
      </c>
      <c r="D14" s="646">
        <v>7</v>
      </c>
      <c r="E14" s="645">
        <f t="shared" si="0"/>
        <v>210</v>
      </c>
      <c r="F14" s="645">
        <f t="shared" ref="F14:F22" si="4">G14+H14+I14</f>
        <v>75</v>
      </c>
      <c r="G14" s="645">
        <v>45</v>
      </c>
      <c r="H14" s="645"/>
      <c r="I14" s="645">
        <v>30</v>
      </c>
      <c r="J14" s="645">
        <f t="shared" si="1"/>
        <v>135</v>
      </c>
      <c r="K14" s="646">
        <f t="shared" si="2"/>
        <v>5</v>
      </c>
      <c r="L14" s="645" t="s">
        <v>18</v>
      </c>
      <c r="M14" s="646">
        <f t="shared" si="3"/>
        <v>35.714285714285715</v>
      </c>
      <c r="N14" s="47" t="s">
        <v>58</v>
      </c>
      <c r="AB14" s="731" t="s">
        <v>415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pans="1:41">
      <c r="C15" s="50"/>
      <c r="D15" s="646"/>
      <c r="E15" s="645"/>
      <c r="F15" s="645"/>
      <c r="G15" s="645"/>
      <c r="H15" s="645"/>
      <c r="I15" s="645"/>
      <c r="J15" s="645"/>
      <c r="K15" s="646"/>
      <c r="L15" s="645"/>
      <c r="M15" s="646"/>
      <c r="AB15" s="731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1:41">
      <c r="A16" s="48" t="s">
        <v>16</v>
      </c>
      <c r="B16" s="48" t="s">
        <v>14</v>
      </c>
      <c r="C16" s="50" t="s">
        <v>19</v>
      </c>
      <c r="D16" s="646">
        <v>6</v>
      </c>
      <c r="E16" s="645">
        <f t="shared" si="0"/>
        <v>180</v>
      </c>
      <c r="F16" s="645">
        <f t="shared" si="4"/>
        <v>75</v>
      </c>
      <c r="G16" s="645">
        <v>30</v>
      </c>
      <c r="H16" s="645"/>
      <c r="I16" s="645">
        <v>45</v>
      </c>
      <c r="J16" s="645">
        <f t="shared" si="1"/>
        <v>105</v>
      </c>
      <c r="K16" s="646">
        <f t="shared" si="2"/>
        <v>5</v>
      </c>
      <c r="L16" s="645" t="s">
        <v>18</v>
      </c>
      <c r="M16" s="646">
        <f t="shared" si="3"/>
        <v>41.666666666666671</v>
      </c>
      <c r="N16" s="47" t="s">
        <v>58</v>
      </c>
      <c r="AB16" s="731" t="s">
        <v>416</v>
      </c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</row>
    <row r="17" spans="1:41">
      <c r="C17" s="50"/>
      <c r="D17" s="646"/>
      <c r="E17" s="645"/>
      <c r="F17" s="645"/>
      <c r="G17" s="645"/>
      <c r="H17" s="645"/>
      <c r="I17" s="645"/>
      <c r="J17" s="645"/>
      <c r="K17" s="646"/>
      <c r="L17" s="645"/>
      <c r="M17" s="646"/>
      <c r="AB17" s="731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>
      <c r="A18" s="48" t="s">
        <v>16</v>
      </c>
      <c r="B18" s="48" t="s">
        <v>14</v>
      </c>
      <c r="C18" s="50" t="s">
        <v>20</v>
      </c>
      <c r="D18" s="646">
        <v>5</v>
      </c>
      <c r="E18" s="645">
        <f t="shared" si="0"/>
        <v>150</v>
      </c>
      <c r="F18" s="645">
        <f t="shared" si="4"/>
        <v>60</v>
      </c>
      <c r="G18" s="645">
        <v>30</v>
      </c>
      <c r="H18" s="645"/>
      <c r="I18" s="645">
        <v>30</v>
      </c>
      <c r="J18" s="645">
        <f t="shared" si="1"/>
        <v>90</v>
      </c>
      <c r="K18" s="646">
        <f t="shared" si="2"/>
        <v>4</v>
      </c>
      <c r="L18" s="645" t="s">
        <v>18</v>
      </c>
      <c r="M18" s="646">
        <f t="shared" si="3"/>
        <v>40</v>
      </c>
      <c r="N18" s="47" t="s">
        <v>55</v>
      </c>
      <c r="AB18" s="731" t="s">
        <v>413</v>
      </c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1:41">
      <c r="C19" s="50"/>
      <c r="D19" s="646"/>
      <c r="E19" s="645"/>
      <c r="F19" s="645"/>
      <c r="G19" s="645"/>
      <c r="H19" s="645"/>
      <c r="I19" s="645"/>
      <c r="J19" s="645"/>
      <c r="K19" s="646"/>
      <c r="L19" s="645"/>
      <c r="M19" s="646"/>
      <c r="AB19" s="731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1:41">
      <c r="A20" s="48" t="s">
        <v>16</v>
      </c>
      <c r="B20" s="48" t="s">
        <v>14</v>
      </c>
      <c r="C20" s="50" t="s">
        <v>21</v>
      </c>
      <c r="D20" s="646">
        <v>5</v>
      </c>
      <c r="E20" s="645">
        <f t="shared" si="0"/>
        <v>150</v>
      </c>
      <c r="F20" s="645">
        <f t="shared" si="4"/>
        <v>60</v>
      </c>
      <c r="G20" s="645">
        <v>15</v>
      </c>
      <c r="H20" s="645">
        <v>45</v>
      </c>
      <c r="I20" s="645"/>
      <c r="J20" s="645">
        <f t="shared" si="1"/>
        <v>90</v>
      </c>
      <c r="K20" s="646">
        <f t="shared" si="2"/>
        <v>4</v>
      </c>
      <c r="L20" s="645" t="s">
        <v>29</v>
      </c>
      <c r="M20" s="646">
        <f t="shared" si="3"/>
        <v>40</v>
      </c>
      <c r="N20" s="47" t="s">
        <v>58</v>
      </c>
      <c r="AB20" s="731" t="s">
        <v>418</v>
      </c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pans="1:41">
      <c r="C21" s="50"/>
      <c r="D21" s="646"/>
      <c r="E21" s="645"/>
      <c r="F21" s="645"/>
      <c r="G21" s="645"/>
      <c r="H21" s="645"/>
      <c r="I21" s="645"/>
      <c r="J21" s="645"/>
      <c r="K21" s="646"/>
      <c r="L21" s="645"/>
      <c r="M21" s="646"/>
      <c r="AB21" s="731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</row>
    <row r="22" spans="1:41">
      <c r="A22" s="48" t="s">
        <v>16</v>
      </c>
      <c r="B22" s="48" t="s">
        <v>14</v>
      </c>
      <c r="C22" s="50" t="s">
        <v>60</v>
      </c>
      <c r="D22" s="646">
        <v>1</v>
      </c>
      <c r="E22" s="645">
        <f t="shared" si="0"/>
        <v>30</v>
      </c>
      <c r="F22" s="645">
        <f t="shared" si="4"/>
        <v>15</v>
      </c>
      <c r="G22" s="645">
        <v>8</v>
      </c>
      <c r="H22" s="645"/>
      <c r="I22" s="645">
        <v>7</v>
      </c>
      <c r="J22" s="645">
        <f t="shared" si="1"/>
        <v>15</v>
      </c>
      <c r="K22" s="646">
        <f t="shared" si="2"/>
        <v>1</v>
      </c>
      <c r="L22" s="645" t="s">
        <v>16</v>
      </c>
      <c r="M22" s="646">
        <f t="shared" si="3"/>
        <v>50</v>
      </c>
      <c r="N22" s="47" t="s">
        <v>55</v>
      </c>
      <c r="AB22" s="731" t="s">
        <v>413</v>
      </c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</row>
    <row r="23" spans="1:41">
      <c r="C23" s="39" t="s">
        <v>22</v>
      </c>
      <c r="D23" s="651">
        <f t="shared" ref="D23:K23" si="5">SUM(D10:D22)</f>
        <v>30</v>
      </c>
      <c r="E23" s="720">
        <f t="shared" si="5"/>
        <v>900</v>
      </c>
      <c r="F23" s="720">
        <f t="shared" si="5"/>
        <v>390</v>
      </c>
      <c r="G23" s="720">
        <f t="shared" si="5"/>
        <v>128</v>
      </c>
      <c r="H23" s="720">
        <f t="shared" si="5"/>
        <v>45</v>
      </c>
      <c r="I23" s="720">
        <f t="shared" si="5"/>
        <v>217</v>
      </c>
      <c r="J23" s="720">
        <f t="shared" si="5"/>
        <v>510</v>
      </c>
      <c r="K23" s="720">
        <f t="shared" si="5"/>
        <v>26</v>
      </c>
      <c r="L23" s="720"/>
      <c r="M23" s="720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41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</row>
    <row r="25" spans="1:41">
      <c r="C25" s="1" t="s">
        <v>24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</row>
    <row r="26" spans="1:41" ht="15" customHeight="1">
      <c r="C26" s="1434" t="s">
        <v>0</v>
      </c>
      <c r="D26" s="1429" t="s">
        <v>1</v>
      </c>
      <c r="E26" s="1433" t="s">
        <v>2</v>
      </c>
      <c r="F26" s="1433"/>
      <c r="G26" s="1433"/>
      <c r="H26" s="1433"/>
      <c r="I26" s="1433"/>
      <c r="J26" s="1430"/>
      <c r="K26" s="1429" t="s">
        <v>3</v>
      </c>
      <c r="L26" s="1429" t="s">
        <v>4</v>
      </c>
      <c r="M26" s="1429" t="s">
        <v>5</v>
      </c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</row>
    <row r="27" spans="1:41" ht="15" customHeight="1">
      <c r="C27" s="1434"/>
      <c r="D27" s="1429"/>
      <c r="E27" s="1429" t="s">
        <v>6</v>
      </c>
      <c r="F27" s="1431" t="s">
        <v>7</v>
      </c>
      <c r="G27" s="1431"/>
      <c r="H27" s="1431"/>
      <c r="I27" s="1431"/>
      <c r="J27" s="1429" t="s">
        <v>25</v>
      </c>
      <c r="K27" s="1429"/>
      <c r="L27" s="1429"/>
      <c r="M27" s="1429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</row>
    <row r="28" spans="1:41" ht="15" customHeight="1">
      <c r="C28" s="1434"/>
      <c r="D28" s="1429"/>
      <c r="E28" s="1430"/>
      <c r="F28" s="1429" t="s">
        <v>9</v>
      </c>
      <c r="G28" s="1433" t="s">
        <v>10</v>
      </c>
      <c r="H28" s="1430"/>
      <c r="I28" s="1430"/>
      <c r="J28" s="1430"/>
      <c r="K28" s="1429"/>
      <c r="L28" s="1429"/>
      <c r="M28" s="1429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</row>
    <row r="29" spans="1:41" ht="15" customHeight="1">
      <c r="C29" s="1434"/>
      <c r="D29" s="1429"/>
      <c r="E29" s="1430"/>
      <c r="F29" s="1432"/>
      <c r="G29" s="1435" t="s">
        <v>26</v>
      </c>
      <c r="H29" s="1435" t="s">
        <v>27</v>
      </c>
      <c r="I29" s="1435" t="s">
        <v>28</v>
      </c>
      <c r="J29" s="1430"/>
      <c r="K29" s="1429"/>
      <c r="L29" s="1429"/>
      <c r="M29" s="1429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</row>
    <row r="30" spans="1:41">
      <c r="C30" s="1434"/>
      <c r="D30" s="1429"/>
      <c r="E30" s="1430"/>
      <c r="F30" s="1432"/>
      <c r="G30" s="1435"/>
      <c r="H30" s="1435"/>
      <c r="I30" s="1435"/>
      <c r="J30" s="1430"/>
      <c r="K30" s="1429"/>
      <c r="L30" s="1429"/>
      <c r="M30" s="1429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</row>
    <row r="31" spans="1:41">
      <c r="C31" s="1434"/>
      <c r="D31" s="1429"/>
      <c r="E31" s="1430"/>
      <c r="F31" s="1432"/>
      <c r="G31" s="1435"/>
      <c r="H31" s="1435"/>
      <c r="I31" s="1435"/>
      <c r="J31" s="1430"/>
      <c r="K31" s="1429"/>
      <c r="L31" s="1429"/>
      <c r="M31" s="1429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</row>
    <row r="32" spans="1:41">
      <c r="C32" s="1434"/>
      <c r="D32" s="1429"/>
      <c r="E32" s="1430"/>
      <c r="F32" s="1432"/>
      <c r="G32" s="1435"/>
      <c r="H32" s="1435"/>
      <c r="I32" s="1435"/>
      <c r="J32" s="1430"/>
      <c r="K32" s="1429"/>
      <c r="L32" s="1429"/>
      <c r="M32" s="1429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</row>
    <row r="33" spans="1:41">
      <c r="A33" s="48" t="s">
        <v>16</v>
      </c>
      <c r="B33" s="48" t="s">
        <v>14</v>
      </c>
      <c r="C33" s="50" t="s">
        <v>15</v>
      </c>
      <c r="D33" s="644">
        <v>3</v>
      </c>
      <c r="E33" s="645">
        <f>D33*30</f>
        <v>90</v>
      </c>
      <c r="F33" s="645">
        <f>G33+H33+I33</f>
        <v>36</v>
      </c>
      <c r="G33" s="645"/>
      <c r="H33" s="645"/>
      <c r="I33" s="645">
        <v>36</v>
      </c>
      <c r="J33" s="645">
        <f>E33-F33</f>
        <v>54</v>
      </c>
      <c r="K33" s="646">
        <f>F33/18</f>
        <v>2</v>
      </c>
      <c r="L33" s="645" t="s">
        <v>29</v>
      </c>
      <c r="M33" s="646">
        <f>F33/E33*100</f>
        <v>40</v>
      </c>
      <c r="N33" s="47" t="s">
        <v>58</v>
      </c>
      <c r="AB33" s="731" t="s">
        <v>412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</row>
    <row r="34" spans="1:41">
      <c r="C34" s="50"/>
      <c r="D34" s="644"/>
      <c r="E34" s="645"/>
      <c r="F34" s="645"/>
      <c r="G34" s="645"/>
      <c r="H34" s="645"/>
      <c r="I34" s="645"/>
      <c r="J34" s="645"/>
      <c r="K34" s="646"/>
      <c r="L34" s="645"/>
      <c r="M34" s="646"/>
      <c r="AB34" s="731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</row>
    <row r="35" spans="1:41">
      <c r="A35" s="48" t="s">
        <v>16</v>
      </c>
      <c r="B35" s="48" t="s">
        <v>14</v>
      </c>
      <c r="C35" s="50" t="s">
        <v>17</v>
      </c>
      <c r="D35" s="646">
        <v>3.5</v>
      </c>
      <c r="E35" s="645">
        <f t="shared" ref="E35:E46" si="6">D35*30</f>
        <v>105</v>
      </c>
      <c r="F35" s="645">
        <f t="shared" ref="F35:F46" si="7">G35+H35+I35</f>
        <v>72</v>
      </c>
      <c r="G35" s="645"/>
      <c r="H35" s="645"/>
      <c r="I35" s="645">
        <v>72</v>
      </c>
      <c r="J35" s="645">
        <f t="shared" ref="J35:J46" si="8">E35-F35</f>
        <v>33</v>
      </c>
      <c r="K35" s="646">
        <f t="shared" ref="K35:K46" si="9">F35/18</f>
        <v>4</v>
      </c>
      <c r="L35" s="645" t="s">
        <v>16</v>
      </c>
      <c r="M35" s="646">
        <f t="shared" ref="M35:M46" si="10">F35/E35*100</f>
        <v>68.571428571428569</v>
      </c>
      <c r="N35" s="47" t="s">
        <v>58</v>
      </c>
      <c r="AB35" t="s">
        <v>414</v>
      </c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</row>
    <row r="36" spans="1:41">
      <c r="C36" s="50"/>
      <c r="D36" s="646"/>
      <c r="E36" s="645"/>
      <c r="F36" s="645"/>
      <c r="G36" s="645"/>
      <c r="H36" s="645"/>
      <c r="I36" s="645"/>
      <c r="J36" s="645"/>
      <c r="K36" s="646"/>
      <c r="L36" s="645"/>
      <c r="M36" s="646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</row>
    <row r="37" spans="1:41">
      <c r="A37" s="48" t="s">
        <v>16</v>
      </c>
      <c r="B37" s="48" t="s">
        <v>14</v>
      </c>
      <c r="C37" s="50" t="s">
        <v>33</v>
      </c>
      <c r="D37" s="646">
        <v>6</v>
      </c>
      <c r="E37" s="645">
        <f t="shared" si="6"/>
        <v>180</v>
      </c>
      <c r="F37" s="645">
        <f t="shared" si="7"/>
        <v>72</v>
      </c>
      <c r="G37" s="645">
        <v>36</v>
      </c>
      <c r="H37" s="645"/>
      <c r="I37" s="645">
        <v>36</v>
      </c>
      <c r="J37" s="645">
        <f t="shared" si="8"/>
        <v>108</v>
      </c>
      <c r="K37" s="646">
        <f t="shared" si="9"/>
        <v>4</v>
      </c>
      <c r="L37" s="645" t="s">
        <v>18</v>
      </c>
      <c r="M37" s="646">
        <f t="shared" si="10"/>
        <v>40</v>
      </c>
      <c r="N37" s="47" t="s">
        <v>58</v>
      </c>
      <c r="AB37" s="731" t="s">
        <v>416</v>
      </c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</row>
    <row r="38" spans="1:41">
      <c r="C38" s="50"/>
      <c r="D38" s="646"/>
      <c r="E38" s="645"/>
      <c r="F38" s="645"/>
      <c r="G38" s="645"/>
      <c r="H38" s="645"/>
      <c r="I38" s="645"/>
      <c r="J38" s="645"/>
      <c r="K38" s="646"/>
      <c r="L38" s="645"/>
      <c r="M38" s="646"/>
      <c r="AB38" s="731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</row>
    <row r="39" spans="1:41">
      <c r="A39" s="48" t="s">
        <v>16</v>
      </c>
      <c r="B39" s="48" t="s">
        <v>14</v>
      </c>
      <c r="C39" s="50" t="s">
        <v>61</v>
      </c>
      <c r="D39" s="646">
        <v>6</v>
      </c>
      <c r="E39" s="645">
        <f t="shared" si="6"/>
        <v>180</v>
      </c>
      <c r="F39" s="645">
        <f t="shared" si="7"/>
        <v>72</v>
      </c>
      <c r="G39" s="645">
        <v>36</v>
      </c>
      <c r="H39" s="645"/>
      <c r="I39" s="645">
        <v>36</v>
      </c>
      <c r="J39" s="645">
        <f t="shared" si="8"/>
        <v>108</v>
      </c>
      <c r="K39" s="646">
        <f t="shared" si="9"/>
        <v>4</v>
      </c>
      <c r="L39" s="645" t="s">
        <v>18</v>
      </c>
      <c r="M39" s="646">
        <f t="shared" si="10"/>
        <v>40</v>
      </c>
      <c r="N39" s="47" t="s">
        <v>55</v>
      </c>
      <c r="AB39" s="731" t="s">
        <v>413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</row>
    <row r="40" spans="1:41">
      <c r="C40" s="50"/>
      <c r="D40" s="646"/>
      <c r="E40" s="645"/>
      <c r="F40" s="645"/>
      <c r="G40" s="645"/>
      <c r="H40" s="645"/>
      <c r="I40" s="645"/>
      <c r="J40" s="645"/>
      <c r="K40" s="646"/>
      <c r="L40" s="645"/>
      <c r="M40" s="646"/>
      <c r="AB40" s="731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</row>
    <row r="41" spans="1:41">
      <c r="A41" s="48" t="s">
        <v>16</v>
      </c>
      <c r="B41" s="48" t="s">
        <v>14</v>
      </c>
      <c r="C41" s="50" t="s">
        <v>30</v>
      </c>
      <c r="D41" s="646">
        <v>4</v>
      </c>
      <c r="E41" s="645">
        <f t="shared" si="6"/>
        <v>120</v>
      </c>
      <c r="F41" s="645">
        <f t="shared" si="7"/>
        <v>54</v>
      </c>
      <c r="G41" s="645">
        <v>18</v>
      </c>
      <c r="H41" s="645"/>
      <c r="I41" s="645">
        <v>36</v>
      </c>
      <c r="J41" s="645">
        <f t="shared" si="8"/>
        <v>66</v>
      </c>
      <c r="K41" s="646">
        <f t="shared" si="9"/>
        <v>3</v>
      </c>
      <c r="L41" s="645" t="s">
        <v>18</v>
      </c>
      <c r="M41" s="646">
        <f t="shared" si="10"/>
        <v>45</v>
      </c>
      <c r="N41" s="47" t="s">
        <v>58</v>
      </c>
      <c r="AB41" s="731" t="s">
        <v>415</v>
      </c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</row>
    <row r="42" spans="1:41">
      <c r="C42" s="50"/>
      <c r="D42" s="646"/>
      <c r="E42" s="645"/>
      <c r="F42" s="645"/>
      <c r="G42" s="645"/>
      <c r="H42" s="645"/>
      <c r="I42" s="645"/>
      <c r="J42" s="645"/>
      <c r="K42" s="646"/>
      <c r="L42" s="645"/>
      <c r="M42" s="646"/>
      <c r="AB42" s="731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</row>
    <row r="43" spans="1:41">
      <c r="A43" s="48" t="s">
        <v>16</v>
      </c>
      <c r="B43" s="48" t="s">
        <v>14</v>
      </c>
      <c r="C43" s="486" t="s">
        <v>52</v>
      </c>
      <c r="D43" s="646">
        <v>4.5</v>
      </c>
      <c r="E43" s="645">
        <f t="shared" si="6"/>
        <v>135</v>
      </c>
      <c r="F43" s="645">
        <f t="shared" si="7"/>
        <v>18</v>
      </c>
      <c r="G43" s="645"/>
      <c r="H43" s="645"/>
      <c r="I43" s="645">
        <v>18</v>
      </c>
      <c r="J43" s="645">
        <f t="shared" si="8"/>
        <v>117</v>
      </c>
      <c r="K43" s="646">
        <f t="shared" si="9"/>
        <v>1</v>
      </c>
      <c r="L43" s="645" t="s">
        <v>16</v>
      </c>
      <c r="M43" s="646">
        <f t="shared" si="10"/>
        <v>13.333333333333334</v>
      </c>
      <c r="N43" s="47" t="s">
        <v>56</v>
      </c>
      <c r="AB43" s="731" t="s">
        <v>417</v>
      </c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</row>
    <row r="44" spans="1:41">
      <c r="C44" s="486"/>
      <c r="D44" s="646"/>
      <c r="E44" s="645"/>
      <c r="F44" s="645"/>
      <c r="G44" s="645"/>
      <c r="H44" s="645"/>
      <c r="I44" s="645"/>
      <c r="J44" s="645"/>
      <c r="K44" s="646"/>
      <c r="L44" s="645"/>
      <c r="M44" s="646"/>
      <c r="AB44" s="731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1">
      <c r="A45" s="48" t="s">
        <v>16</v>
      </c>
      <c r="B45" s="48" t="s">
        <v>14</v>
      </c>
      <c r="C45" s="50" t="s">
        <v>32</v>
      </c>
      <c r="D45" s="646">
        <v>3</v>
      </c>
      <c r="E45" s="645">
        <f t="shared" si="6"/>
        <v>90</v>
      </c>
      <c r="F45" s="645">
        <f t="shared" si="7"/>
        <v>36</v>
      </c>
      <c r="G45" s="645">
        <v>18</v>
      </c>
      <c r="H45" s="645"/>
      <c r="I45" s="645">
        <v>18</v>
      </c>
      <c r="J45" s="645">
        <f t="shared" si="8"/>
        <v>54</v>
      </c>
      <c r="K45" s="646">
        <f t="shared" si="9"/>
        <v>2</v>
      </c>
      <c r="L45" s="645" t="s">
        <v>29</v>
      </c>
      <c r="M45" s="646">
        <f t="shared" si="10"/>
        <v>40</v>
      </c>
      <c r="N45" s="47" t="s">
        <v>58</v>
      </c>
      <c r="AB45" s="731" t="s">
        <v>412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1">
      <c r="C46" s="50"/>
      <c r="D46" s="646"/>
      <c r="E46" s="645">
        <f t="shared" si="6"/>
        <v>0</v>
      </c>
      <c r="F46" s="645">
        <f t="shared" si="7"/>
        <v>0</v>
      </c>
      <c r="G46" s="645"/>
      <c r="H46" s="645"/>
      <c r="I46" s="645"/>
      <c r="J46" s="645">
        <f t="shared" si="8"/>
        <v>0</v>
      </c>
      <c r="K46" s="646">
        <f t="shared" si="9"/>
        <v>0</v>
      </c>
      <c r="L46" s="645"/>
      <c r="M46" s="646" t="e">
        <f t="shared" si="10"/>
        <v>#DIV/0!</v>
      </c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>
      <c r="C47" s="39" t="s">
        <v>22</v>
      </c>
      <c r="D47" s="651">
        <f>SUM(D33:D46)</f>
        <v>30</v>
      </c>
      <c r="E47" s="720">
        <f t="shared" ref="E47:K47" si="11">SUM(E33:E46)</f>
        <v>900</v>
      </c>
      <c r="F47" s="720">
        <f t="shared" si="11"/>
        <v>360</v>
      </c>
      <c r="G47" s="720">
        <f t="shared" si="11"/>
        <v>108</v>
      </c>
      <c r="H47" s="720">
        <f t="shared" si="11"/>
        <v>0</v>
      </c>
      <c r="I47" s="720">
        <f t="shared" si="11"/>
        <v>252</v>
      </c>
      <c r="J47" s="720">
        <f t="shared" si="11"/>
        <v>540</v>
      </c>
      <c r="K47" s="720">
        <f t="shared" si="11"/>
        <v>20</v>
      </c>
      <c r="L47" s="720"/>
      <c r="M47" s="720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>
      <c r="C48" s="2" t="s">
        <v>23</v>
      </c>
      <c r="D48" s="4">
        <f>30-D47</f>
        <v>0</v>
      </c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</row>
    <row r="49" spans="1:41">
      <c r="C49" s="2"/>
      <c r="D49" s="4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</row>
    <row r="50" spans="1:41">
      <c r="C50" s="2"/>
      <c r="D50" s="4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</row>
    <row r="51" spans="1:41">
      <c r="C51" s="2"/>
      <c r="D51" s="3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</row>
    <row r="52" spans="1:41">
      <c r="C52" s="1" t="s">
        <v>50</v>
      </c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</row>
    <row r="53" spans="1:41" ht="15" customHeight="1">
      <c r="C53" s="1434" t="s">
        <v>0</v>
      </c>
      <c r="D53" s="1429" t="s">
        <v>1</v>
      </c>
      <c r="E53" s="1433" t="s">
        <v>2</v>
      </c>
      <c r="F53" s="1433"/>
      <c r="G53" s="1433"/>
      <c r="H53" s="1433"/>
      <c r="I53" s="1433"/>
      <c r="J53" s="1430"/>
      <c r="K53" s="1429" t="s">
        <v>3</v>
      </c>
      <c r="L53" s="1429" t="s">
        <v>4</v>
      </c>
      <c r="M53" s="1429" t="s">
        <v>5</v>
      </c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</row>
    <row r="54" spans="1:41" ht="15" customHeight="1">
      <c r="C54" s="1434"/>
      <c r="D54" s="1429"/>
      <c r="E54" s="1429" t="s">
        <v>6</v>
      </c>
      <c r="F54" s="1431" t="s">
        <v>7</v>
      </c>
      <c r="G54" s="1431"/>
      <c r="H54" s="1431"/>
      <c r="I54" s="1431"/>
      <c r="J54" s="1429" t="s">
        <v>25</v>
      </c>
      <c r="K54" s="1429"/>
      <c r="L54" s="1429"/>
      <c r="M54" s="1429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</row>
    <row r="55" spans="1:41" ht="15" customHeight="1">
      <c r="C55" s="1434"/>
      <c r="D55" s="1429"/>
      <c r="E55" s="1430"/>
      <c r="F55" s="1429" t="s">
        <v>9</v>
      </c>
      <c r="G55" s="1433" t="s">
        <v>10</v>
      </c>
      <c r="H55" s="1430"/>
      <c r="I55" s="1430"/>
      <c r="J55" s="1430"/>
      <c r="K55" s="1429"/>
      <c r="L55" s="1429"/>
      <c r="M55" s="1429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</row>
    <row r="56" spans="1:41" ht="15" customHeight="1">
      <c r="C56" s="1434"/>
      <c r="D56" s="1429"/>
      <c r="E56" s="1430"/>
      <c r="F56" s="1432"/>
      <c r="G56" s="1429" t="s">
        <v>26</v>
      </c>
      <c r="H56" s="1429" t="s">
        <v>27</v>
      </c>
      <c r="I56" s="1429" t="s">
        <v>28</v>
      </c>
      <c r="J56" s="1430"/>
      <c r="K56" s="1429"/>
      <c r="L56" s="1429"/>
      <c r="M56" s="1429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</row>
    <row r="57" spans="1:41">
      <c r="C57" s="1434"/>
      <c r="D57" s="1429"/>
      <c r="E57" s="1430"/>
      <c r="F57" s="1432"/>
      <c r="G57" s="1429"/>
      <c r="H57" s="1429"/>
      <c r="I57" s="1429"/>
      <c r="J57" s="1430"/>
      <c r="K57" s="1429"/>
      <c r="L57" s="1429"/>
      <c r="M57" s="1429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</row>
    <row r="58" spans="1:41" ht="10.5" customHeight="1">
      <c r="C58" s="1434"/>
      <c r="D58" s="1429"/>
      <c r="E58" s="1430"/>
      <c r="F58" s="1432"/>
      <c r="G58" s="1429"/>
      <c r="H58" s="1429"/>
      <c r="I58" s="1429"/>
      <c r="J58" s="1430"/>
      <c r="K58" s="1429"/>
      <c r="L58" s="1429"/>
      <c r="M58" s="1429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</row>
    <row r="59" spans="1:41" hidden="1">
      <c r="C59" s="1434"/>
      <c r="D59" s="1429"/>
      <c r="E59" s="1430"/>
      <c r="F59" s="1432"/>
      <c r="G59" s="1429"/>
      <c r="H59" s="1429"/>
      <c r="I59" s="1429"/>
      <c r="J59" s="1430"/>
      <c r="K59" s="1429"/>
      <c r="L59" s="1429"/>
      <c r="M59" s="1429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</row>
    <row r="60" spans="1:41">
      <c r="A60" s="48" t="s">
        <v>16</v>
      </c>
      <c r="B60" s="48" t="s">
        <v>14</v>
      </c>
      <c r="C60" s="50" t="s">
        <v>438</v>
      </c>
      <c r="D60" s="644">
        <v>3</v>
      </c>
      <c r="E60" s="645">
        <f>D60*30</f>
        <v>90</v>
      </c>
      <c r="F60" s="645">
        <f>G60+H60+I60</f>
        <v>45</v>
      </c>
      <c r="G60" s="645"/>
      <c r="H60" s="645"/>
      <c r="I60" s="645">
        <v>45</v>
      </c>
      <c r="J60" s="645">
        <f>E60-F60</f>
        <v>45</v>
      </c>
      <c r="K60" s="646">
        <f>F60/15</f>
        <v>3</v>
      </c>
      <c r="L60" s="645" t="s">
        <v>16</v>
      </c>
      <c r="M60" s="646">
        <f>F60/E60*100</f>
        <v>50</v>
      </c>
      <c r="N60" s="47" t="s">
        <v>58</v>
      </c>
      <c r="AB60" s="731" t="s">
        <v>412</v>
      </c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</row>
    <row r="61" spans="1:41">
      <c r="A61" s="48" t="s">
        <v>16</v>
      </c>
      <c r="B61" s="48" t="s">
        <v>14</v>
      </c>
      <c r="C61" s="50" t="s">
        <v>17</v>
      </c>
      <c r="D61" s="646">
        <v>3</v>
      </c>
      <c r="E61" s="645">
        <f t="shared" ref="E61:E67" si="12">D61*30</f>
        <v>90</v>
      </c>
      <c r="F61" s="645">
        <f t="shared" ref="F61:F67" si="13">G61+H61+I61</f>
        <v>60</v>
      </c>
      <c r="G61" s="645"/>
      <c r="H61" s="645"/>
      <c r="I61" s="645">
        <v>60</v>
      </c>
      <c r="J61" s="645">
        <f t="shared" ref="J61:J67" si="14">E61-F61</f>
        <v>30</v>
      </c>
      <c r="K61" s="646">
        <f t="shared" ref="K61:K65" si="15">F61/15</f>
        <v>4</v>
      </c>
      <c r="L61" s="645" t="s">
        <v>16</v>
      </c>
      <c r="M61" s="646">
        <f t="shared" ref="M61:M67" si="16">F61/E61*100</f>
        <v>66.666666666666657</v>
      </c>
      <c r="N61" s="47" t="s">
        <v>58</v>
      </c>
      <c r="AB61" t="s">
        <v>414</v>
      </c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</row>
    <row r="62" spans="1:41">
      <c r="A62" s="48" t="s">
        <v>13</v>
      </c>
      <c r="B62" s="48" t="s">
        <v>14</v>
      </c>
      <c r="C62" s="50" t="s">
        <v>370</v>
      </c>
      <c r="D62" s="646">
        <v>5</v>
      </c>
      <c r="E62" s="645">
        <f t="shared" si="12"/>
        <v>150</v>
      </c>
      <c r="F62" s="645">
        <f t="shared" si="13"/>
        <v>60</v>
      </c>
      <c r="G62" s="645">
        <v>30</v>
      </c>
      <c r="H62" s="645"/>
      <c r="I62" s="645">
        <v>30</v>
      </c>
      <c r="J62" s="645">
        <f t="shared" si="14"/>
        <v>90</v>
      </c>
      <c r="K62" s="646">
        <f t="shared" si="15"/>
        <v>4</v>
      </c>
      <c r="L62" s="645" t="s">
        <v>29</v>
      </c>
      <c r="M62" s="646">
        <f t="shared" si="16"/>
        <v>40</v>
      </c>
      <c r="N62" s="47" t="s">
        <v>58</v>
      </c>
      <c r="AB62" s="732" t="s">
        <v>413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</row>
    <row r="63" spans="1:41">
      <c r="A63" s="48" t="s">
        <v>13</v>
      </c>
      <c r="B63" s="48" t="s">
        <v>14</v>
      </c>
      <c r="C63" s="50" t="s">
        <v>37</v>
      </c>
      <c r="D63" s="646">
        <v>5</v>
      </c>
      <c r="E63" s="645">
        <f t="shared" si="12"/>
        <v>150</v>
      </c>
      <c r="F63" s="645">
        <f t="shared" si="13"/>
        <v>60</v>
      </c>
      <c r="G63" s="645">
        <v>30</v>
      </c>
      <c r="H63" s="645"/>
      <c r="I63" s="645">
        <v>30</v>
      </c>
      <c r="J63" s="645">
        <f t="shared" si="14"/>
        <v>90</v>
      </c>
      <c r="K63" s="646">
        <f t="shared" si="15"/>
        <v>4</v>
      </c>
      <c r="L63" s="645" t="s">
        <v>18</v>
      </c>
      <c r="M63" s="646">
        <f t="shared" si="16"/>
        <v>40</v>
      </c>
      <c r="N63" s="47" t="s">
        <v>55</v>
      </c>
      <c r="AB63" s="731" t="s">
        <v>413</v>
      </c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</row>
    <row r="64" spans="1:41">
      <c r="A64" s="48" t="s">
        <v>13</v>
      </c>
      <c r="B64" s="48" t="s">
        <v>14</v>
      </c>
      <c r="C64" s="50" t="s">
        <v>43</v>
      </c>
      <c r="D64" s="646">
        <v>6</v>
      </c>
      <c r="E64" s="645">
        <f t="shared" si="12"/>
        <v>180</v>
      </c>
      <c r="F64" s="645">
        <f t="shared" si="13"/>
        <v>60</v>
      </c>
      <c r="G64" s="645">
        <v>30</v>
      </c>
      <c r="H64" s="645"/>
      <c r="I64" s="645">
        <v>30</v>
      </c>
      <c r="J64" s="645">
        <f t="shared" si="14"/>
        <v>120</v>
      </c>
      <c r="K64" s="646">
        <f t="shared" si="15"/>
        <v>4</v>
      </c>
      <c r="L64" s="645" t="s">
        <v>18</v>
      </c>
      <c r="M64" s="646">
        <f t="shared" si="16"/>
        <v>33.333333333333329</v>
      </c>
      <c r="N64" s="47" t="s">
        <v>56</v>
      </c>
      <c r="AB64" s="731" t="s">
        <v>417</v>
      </c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</row>
    <row r="65" spans="1:41">
      <c r="A65" s="48" t="s">
        <v>16</v>
      </c>
      <c r="B65" s="48" t="s">
        <v>14</v>
      </c>
      <c r="C65" s="50" t="s">
        <v>34</v>
      </c>
      <c r="D65" s="646">
        <v>5</v>
      </c>
      <c r="E65" s="645">
        <f t="shared" si="12"/>
        <v>150</v>
      </c>
      <c r="F65" s="645">
        <f t="shared" si="13"/>
        <v>60</v>
      </c>
      <c r="G65" s="645">
        <v>30</v>
      </c>
      <c r="H65" s="645"/>
      <c r="I65" s="645">
        <v>30</v>
      </c>
      <c r="J65" s="645">
        <f t="shared" si="14"/>
        <v>90</v>
      </c>
      <c r="K65" s="646">
        <f t="shared" si="15"/>
        <v>4</v>
      </c>
      <c r="L65" s="645" t="s">
        <v>18</v>
      </c>
      <c r="M65" s="646">
        <f t="shared" si="16"/>
        <v>40</v>
      </c>
      <c r="N65" s="47" t="s">
        <v>57</v>
      </c>
      <c r="AB65" s="731" t="s">
        <v>420</v>
      </c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</row>
    <row r="66" spans="1:41">
      <c r="A66" s="48" t="s">
        <v>16</v>
      </c>
      <c r="B66" s="48" t="s">
        <v>31</v>
      </c>
      <c r="C66" s="50" t="s">
        <v>48</v>
      </c>
      <c r="D66" s="646">
        <v>3</v>
      </c>
      <c r="E66" s="645">
        <f t="shared" si="12"/>
        <v>90</v>
      </c>
      <c r="F66" s="645">
        <f t="shared" si="13"/>
        <v>30</v>
      </c>
      <c r="G66" s="645">
        <v>15</v>
      </c>
      <c r="H66" s="645"/>
      <c r="I66" s="645">
        <v>15</v>
      </c>
      <c r="J66" s="645">
        <f t="shared" si="14"/>
        <v>60</v>
      </c>
      <c r="K66" s="646">
        <f>F66/15</f>
        <v>2</v>
      </c>
      <c r="L66" s="645" t="s">
        <v>16</v>
      </c>
      <c r="M66" s="646">
        <f t="shared" si="16"/>
        <v>33.333333333333329</v>
      </c>
      <c r="N66" s="47" t="s">
        <v>57</v>
      </c>
      <c r="AB66" s="731" t="s">
        <v>420</v>
      </c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</row>
    <row r="67" spans="1:41">
      <c r="C67" s="50"/>
      <c r="D67" s="646"/>
      <c r="E67" s="645">
        <f t="shared" si="12"/>
        <v>0</v>
      </c>
      <c r="F67" s="645">
        <f t="shared" si="13"/>
        <v>0</v>
      </c>
      <c r="G67" s="645"/>
      <c r="H67" s="645"/>
      <c r="I67" s="645"/>
      <c r="J67" s="645">
        <f t="shared" si="14"/>
        <v>0</v>
      </c>
      <c r="K67" s="646">
        <f t="shared" ref="K67" si="17">F67/18</f>
        <v>0</v>
      </c>
      <c r="L67" s="645"/>
      <c r="M67" s="646" t="e">
        <f t="shared" si="16"/>
        <v>#DIV/0!</v>
      </c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</row>
    <row r="68" spans="1:41">
      <c r="C68" s="39" t="s">
        <v>22</v>
      </c>
      <c r="D68" s="651">
        <f>SUM(D60:D67)</f>
        <v>30</v>
      </c>
      <c r="E68" s="720">
        <f>SUM(E60:E67)</f>
        <v>900</v>
      </c>
      <c r="F68" s="720">
        <f t="shared" ref="F68:L68" si="18">SUM(F60:F67)</f>
        <v>375</v>
      </c>
      <c r="G68" s="720">
        <f t="shared" si="18"/>
        <v>135</v>
      </c>
      <c r="H68" s="720">
        <f t="shared" si="18"/>
        <v>0</v>
      </c>
      <c r="I68" s="720">
        <f t="shared" si="18"/>
        <v>240</v>
      </c>
      <c r="J68" s="720">
        <f t="shared" si="18"/>
        <v>525</v>
      </c>
      <c r="K68" s="720">
        <f>SUM(K60:K67)</f>
        <v>25</v>
      </c>
      <c r="L68" s="720">
        <f t="shared" si="18"/>
        <v>0</v>
      </c>
      <c r="M68" s="720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</row>
    <row r="69" spans="1:41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</row>
    <row r="70" spans="1:41" ht="15" customHeight="1">
      <c r="C70" s="1" t="s">
        <v>439</v>
      </c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5" customHeight="1">
      <c r="C71" s="1434" t="s">
        <v>0</v>
      </c>
      <c r="D71" s="1429" t="s">
        <v>1</v>
      </c>
      <c r="E71" s="1433" t="s">
        <v>2</v>
      </c>
      <c r="F71" s="1433"/>
      <c r="G71" s="1433"/>
      <c r="H71" s="1433"/>
      <c r="I71" s="1433"/>
      <c r="J71" s="1430"/>
      <c r="K71" s="1429" t="s">
        <v>3</v>
      </c>
      <c r="L71" s="1429" t="s">
        <v>4</v>
      </c>
      <c r="M71" s="1429" t="s">
        <v>5</v>
      </c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</row>
    <row r="72" spans="1:41" ht="15" customHeight="1">
      <c r="C72" s="1434"/>
      <c r="D72" s="1429"/>
      <c r="E72" s="1429" t="s">
        <v>6</v>
      </c>
      <c r="F72" s="1431" t="s">
        <v>7</v>
      </c>
      <c r="G72" s="1431"/>
      <c r="H72" s="1431"/>
      <c r="I72" s="1431"/>
      <c r="J72" s="1429" t="s">
        <v>25</v>
      </c>
      <c r="K72" s="1429"/>
      <c r="L72" s="1429"/>
      <c r="M72" s="1429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</row>
    <row r="73" spans="1:41" ht="15" customHeight="1">
      <c r="C73" s="1434"/>
      <c r="D73" s="1429"/>
      <c r="E73" s="1430"/>
      <c r="F73" s="1429" t="s">
        <v>9</v>
      </c>
      <c r="G73" s="1433" t="s">
        <v>10</v>
      </c>
      <c r="H73" s="1430"/>
      <c r="I73" s="1430"/>
      <c r="J73" s="1430"/>
      <c r="K73" s="1429"/>
      <c r="L73" s="1429"/>
      <c r="M73" s="1429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</row>
    <row r="74" spans="1:41">
      <c r="C74" s="1434"/>
      <c r="D74" s="1429"/>
      <c r="E74" s="1430"/>
      <c r="F74" s="1432"/>
      <c r="G74" s="1429" t="s">
        <v>26</v>
      </c>
      <c r="H74" s="1429" t="s">
        <v>27</v>
      </c>
      <c r="I74" s="1429" t="s">
        <v>28</v>
      </c>
      <c r="J74" s="1430"/>
      <c r="K74" s="1429"/>
      <c r="L74" s="1429"/>
      <c r="M74" s="1429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</row>
    <row r="75" spans="1:41">
      <c r="C75" s="1434"/>
      <c r="D75" s="1429"/>
      <c r="E75" s="1430"/>
      <c r="F75" s="1432"/>
      <c r="G75" s="1429"/>
      <c r="H75" s="1429"/>
      <c r="I75" s="1429"/>
      <c r="J75" s="1430"/>
      <c r="K75" s="1429"/>
      <c r="L75" s="1429"/>
      <c r="M75" s="1429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</row>
    <row r="76" spans="1:41" ht="13.5" customHeight="1">
      <c r="C76" s="1434"/>
      <c r="D76" s="1429"/>
      <c r="E76" s="1430"/>
      <c r="F76" s="1432"/>
      <c r="G76" s="1429"/>
      <c r="H76" s="1429"/>
      <c r="I76" s="1429"/>
      <c r="J76" s="1430"/>
      <c r="K76" s="1429"/>
      <c r="L76" s="1429"/>
      <c r="M76" s="1429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</row>
    <row r="77" spans="1:41" hidden="1">
      <c r="C77" s="1434"/>
      <c r="D77" s="1429"/>
      <c r="E77" s="1430"/>
      <c r="F77" s="1432"/>
      <c r="G77" s="1429"/>
      <c r="H77" s="1429"/>
      <c r="I77" s="1429"/>
      <c r="J77" s="1430"/>
      <c r="K77" s="1429"/>
      <c r="L77" s="1429"/>
      <c r="M77" s="1429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</row>
    <row r="78" spans="1:41">
      <c r="A78" s="48" t="s">
        <v>13</v>
      </c>
      <c r="B78" s="48" t="s">
        <v>14</v>
      </c>
      <c r="C78" s="39" t="s">
        <v>381</v>
      </c>
      <c r="D78" s="644">
        <v>4.5</v>
      </c>
      <c r="E78" s="645">
        <f>D78*30</f>
        <v>135</v>
      </c>
      <c r="F78" s="645">
        <f>G78+H78+I78</f>
        <v>0</v>
      </c>
      <c r="G78" s="645"/>
      <c r="H78" s="645"/>
      <c r="I78" s="645"/>
      <c r="J78" s="645">
        <f>E78-F78</f>
        <v>135</v>
      </c>
      <c r="K78" s="646">
        <f>F78/18</f>
        <v>0</v>
      </c>
      <c r="L78" s="645" t="s">
        <v>29</v>
      </c>
      <c r="M78" s="646">
        <f>F78/E78*100</f>
        <v>0</v>
      </c>
      <c r="N78" s="47" t="s">
        <v>56</v>
      </c>
      <c r="AB78" t="s">
        <v>417</v>
      </c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</row>
    <row r="79" spans="1:41">
      <c r="A79" s="48" t="s">
        <v>16</v>
      </c>
      <c r="B79" s="48" t="s">
        <v>14</v>
      </c>
      <c r="C79" s="50" t="s">
        <v>15</v>
      </c>
      <c r="D79" s="646">
        <v>4</v>
      </c>
      <c r="E79" s="645">
        <f t="shared" ref="E79:E85" si="19">D79*30</f>
        <v>120</v>
      </c>
      <c r="F79" s="645">
        <f t="shared" ref="F79:F85" si="20">G79+H79+I79</f>
        <v>54</v>
      </c>
      <c r="G79" s="645"/>
      <c r="H79" s="645"/>
      <c r="I79" s="645">
        <v>54</v>
      </c>
      <c r="J79" s="645">
        <f t="shared" ref="J79:J85" si="21">E79-F79</f>
        <v>66</v>
      </c>
      <c r="K79" s="646">
        <f t="shared" ref="K79:K85" si="22">F79/18</f>
        <v>3</v>
      </c>
      <c r="L79" s="645" t="s">
        <v>29</v>
      </c>
      <c r="M79" s="646">
        <f t="shared" ref="M79:M85" si="23">F79/E79*100</f>
        <v>45</v>
      </c>
      <c r="N79" s="47" t="s">
        <v>58</v>
      </c>
      <c r="AB79" s="731" t="s">
        <v>412</v>
      </c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1">
      <c r="A80" s="48" t="s">
        <v>16</v>
      </c>
      <c r="B80" s="48" t="s">
        <v>14</v>
      </c>
      <c r="C80" s="50" t="s">
        <v>17</v>
      </c>
      <c r="D80" s="646">
        <v>4</v>
      </c>
      <c r="E80" s="645">
        <f t="shared" si="19"/>
        <v>120</v>
      </c>
      <c r="F80" s="645">
        <f t="shared" si="20"/>
        <v>72</v>
      </c>
      <c r="G80" s="645"/>
      <c r="H80" s="645"/>
      <c r="I80" s="645">
        <v>72</v>
      </c>
      <c r="J80" s="645">
        <f t="shared" si="21"/>
        <v>48</v>
      </c>
      <c r="K80" s="646">
        <f t="shared" si="22"/>
        <v>4</v>
      </c>
      <c r="L80" s="645" t="s">
        <v>29</v>
      </c>
      <c r="M80" s="646">
        <f t="shared" si="23"/>
        <v>60</v>
      </c>
      <c r="N80" s="47" t="s">
        <v>58</v>
      </c>
      <c r="AB80" t="s">
        <v>414</v>
      </c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</row>
    <row r="81" spans="1:41">
      <c r="A81" s="48" t="s">
        <v>13</v>
      </c>
      <c r="B81" s="48" t="s">
        <v>14</v>
      </c>
      <c r="C81" s="485" t="s">
        <v>35</v>
      </c>
      <c r="D81" s="646">
        <v>4</v>
      </c>
      <c r="E81" s="645">
        <f t="shared" si="19"/>
        <v>120</v>
      </c>
      <c r="F81" s="645">
        <f t="shared" si="20"/>
        <v>54</v>
      </c>
      <c r="G81" s="645">
        <v>18</v>
      </c>
      <c r="H81" s="645"/>
      <c r="I81" s="645">
        <v>36</v>
      </c>
      <c r="J81" s="645">
        <f t="shared" si="21"/>
        <v>66</v>
      </c>
      <c r="K81" s="646">
        <f t="shared" si="22"/>
        <v>3</v>
      </c>
      <c r="L81" s="645" t="s">
        <v>18</v>
      </c>
      <c r="M81" s="646">
        <f t="shared" si="23"/>
        <v>45</v>
      </c>
      <c r="N81" s="47" t="s">
        <v>56</v>
      </c>
      <c r="AB81" s="731" t="s">
        <v>417</v>
      </c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</row>
    <row r="82" spans="1:41">
      <c r="A82" s="48" t="s">
        <v>13</v>
      </c>
      <c r="B82" s="48" t="s">
        <v>14</v>
      </c>
      <c r="C82" s="50" t="s">
        <v>53</v>
      </c>
      <c r="D82" s="646">
        <v>5</v>
      </c>
      <c r="E82" s="645">
        <f t="shared" si="19"/>
        <v>150</v>
      </c>
      <c r="F82" s="645">
        <f t="shared" si="20"/>
        <v>72</v>
      </c>
      <c r="G82" s="645">
        <v>36</v>
      </c>
      <c r="H82" s="645"/>
      <c r="I82" s="645">
        <v>36</v>
      </c>
      <c r="J82" s="645">
        <f t="shared" si="21"/>
        <v>78</v>
      </c>
      <c r="K82" s="646">
        <f t="shared" si="22"/>
        <v>4</v>
      </c>
      <c r="L82" s="645" t="s">
        <v>18</v>
      </c>
      <c r="M82" s="646">
        <f t="shared" si="23"/>
        <v>48</v>
      </c>
      <c r="N82" s="47" t="s">
        <v>57</v>
      </c>
      <c r="AB82" s="731" t="s">
        <v>420</v>
      </c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</row>
    <row r="83" spans="1:41">
      <c r="A83" s="48" t="s">
        <v>13</v>
      </c>
      <c r="B83" s="48" t="s">
        <v>14</v>
      </c>
      <c r="C83" s="50" t="s">
        <v>366</v>
      </c>
      <c r="D83" s="646">
        <v>4</v>
      </c>
      <c r="E83" s="645">
        <f t="shared" si="19"/>
        <v>120</v>
      </c>
      <c r="F83" s="645">
        <f t="shared" si="20"/>
        <v>54</v>
      </c>
      <c r="G83" s="645">
        <v>18</v>
      </c>
      <c r="H83" s="645"/>
      <c r="I83" s="645">
        <v>36</v>
      </c>
      <c r="J83" s="645">
        <f t="shared" si="21"/>
        <v>66</v>
      </c>
      <c r="K83" s="646">
        <f t="shared" si="22"/>
        <v>3</v>
      </c>
      <c r="L83" s="645" t="s">
        <v>18</v>
      </c>
      <c r="M83" s="646">
        <f t="shared" si="23"/>
        <v>45</v>
      </c>
      <c r="N83" s="47" t="s">
        <v>54</v>
      </c>
      <c r="AB83" s="731" t="s">
        <v>419</v>
      </c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</row>
    <row r="84" spans="1:41">
      <c r="A84" s="48" t="s">
        <v>16</v>
      </c>
      <c r="B84" s="48" t="s">
        <v>31</v>
      </c>
      <c r="C84" s="50" t="s">
        <v>66</v>
      </c>
      <c r="D84" s="646">
        <v>3.5</v>
      </c>
      <c r="E84" s="645">
        <f t="shared" si="19"/>
        <v>105</v>
      </c>
      <c r="F84" s="645">
        <f t="shared" si="20"/>
        <v>36</v>
      </c>
      <c r="G84" s="645">
        <v>18</v>
      </c>
      <c r="H84" s="645"/>
      <c r="I84" s="645">
        <v>18</v>
      </c>
      <c r="J84" s="645">
        <f t="shared" si="21"/>
        <v>69</v>
      </c>
      <c r="K84" s="646">
        <f t="shared" si="22"/>
        <v>2</v>
      </c>
      <c r="L84" s="645" t="s">
        <v>16</v>
      </c>
      <c r="M84" s="646">
        <f t="shared" si="23"/>
        <v>34.285714285714285</v>
      </c>
      <c r="N84" s="47" t="s">
        <v>57</v>
      </c>
      <c r="AB84" s="731" t="s">
        <v>420</v>
      </c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</row>
    <row r="85" spans="1:41">
      <c r="A85" s="48" t="s">
        <v>13</v>
      </c>
      <c r="B85" s="48" t="s">
        <v>14</v>
      </c>
      <c r="C85" s="50" t="s">
        <v>374</v>
      </c>
      <c r="D85" s="646">
        <v>1</v>
      </c>
      <c r="E85" s="645">
        <f t="shared" si="19"/>
        <v>30</v>
      </c>
      <c r="F85" s="645">
        <f t="shared" si="20"/>
        <v>0</v>
      </c>
      <c r="G85" s="645"/>
      <c r="H85" s="645"/>
      <c r="I85" s="645"/>
      <c r="J85" s="645">
        <f t="shared" si="21"/>
        <v>30</v>
      </c>
      <c r="K85" s="646">
        <f t="shared" si="22"/>
        <v>0</v>
      </c>
      <c r="L85" s="645" t="s">
        <v>29</v>
      </c>
      <c r="M85" s="646">
        <f t="shared" si="23"/>
        <v>0</v>
      </c>
      <c r="N85" s="47" t="s">
        <v>56</v>
      </c>
      <c r="AB85" s="731" t="s">
        <v>417</v>
      </c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</row>
    <row r="86" spans="1:41">
      <c r="C86" s="39" t="s">
        <v>22</v>
      </c>
      <c r="D86" s="651">
        <f t="shared" ref="D86:K86" si="24">SUM(D78:D85)</f>
        <v>30</v>
      </c>
      <c r="E86" s="720">
        <f t="shared" si="24"/>
        <v>900</v>
      </c>
      <c r="F86" s="720">
        <f t="shared" si="24"/>
        <v>342</v>
      </c>
      <c r="G86" s="720">
        <f t="shared" si="24"/>
        <v>90</v>
      </c>
      <c r="H86" s="720">
        <f t="shared" si="24"/>
        <v>0</v>
      </c>
      <c r="I86" s="720">
        <f t="shared" si="24"/>
        <v>252</v>
      </c>
      <c r="J86" s="720">
        <f t="shared" si="24"/>
        <v>558</v>
      </c>
      <c r="K86" s="720">
        <f t="shared" si="24"/>
        <v>19</v>
      </c>
      <c r="L86" s="720"/>
      <c r="M86" s="720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</row>
    <row r="87" spans="1:41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</row>
    <row r="88" spans="1:41">
      <c r="C88" s="2"/>
      <c r="D88" s="4"/>
      <c r="E88" s="3"/>
      <c r="F88" s="3"/>
      <c r="G88" s="3"/>
      <c r="H88" s="3"/>
      <c r="I88" s="3"/>
      <c r="J88" s="3"/>
      <c r="K88" s="3"/>
      <c r="L88" s="3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</row>
    <row r="89" spans="1:41">
      <c r="C89" s="2"/>
      <c r="D89" s="4"/>
      <c r="E89" s="3"/>
      <c r="F89" s="3"/>
      <c r="G89" s="3"/>
      <c r="H89" s="3"/>
      <c r="I89" s="3"/>
      <c r="J89" s="3"/>
      <c r="K89" s="3"/>
      <c r="L89" s="3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</row>
    <row r="90" spans="1:41">
      <c r="C90" s="2"/>
      <c r="D90" s="4"/>
      <c r="E90" s="3"/>
      <c r="F90" s="3"/>
      <c r="G90" s="3"/>
      <c r="H90" s="3"/>
      <c r="I90" s="3"/>
      <c r="J90" s="3"/>
      <c r="K90" s="3"/>
      <c r="L90" s="3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</row>
    <row r="91" spans="1:41">
      <c r="C91" s="2"/>
      <c r="D91" s="4"/>
      <c r="E91" s="3"/>
      <c r="F91" s="3"/>
      <c r="G91" s="3"/>
      <c r="H91" s="3"/>
      <c r="I91" s="3"/>
      <c r="J91" s="3"/>
      <c r="K91" s="3"/>
      <c r="L91" s="3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</row>
    <row r="92" spans="1:41">
      <c r="C92" s="2"/>
      <c r="D92" s="4"/>
      <c r="E92" s="3"/>
      <c r="F92" s="3"/>
      <c r="G92" s="3"/>
      <c r="H92" s="3"/>
      <c r="I92" s="3"/>
      <c r="J92" s="3"/>
      <c r="K92" s="3"/>
      <c r="L92" s="3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</row>
    <row r="93" spans="1:41" ht="15" customHeight="1">
      <c r="C93" s="1" t="s">
        <v>440</v>
      </c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</row>
    <row r="94" spans="1:41" ht="15" customHeight="1">
      <c r="C94" s="1434" t="s">
        <v>0</v>
      </c>
      <c r="D94" s="1429" t="s">
        <v>1</v>
      </c>
      <c r="E94" s="1433" t="s">
        <v>2</v>
      </c>
      <c r="F94" s="1433"/>
      <c r="G94" s="1433"/>
      <c r="H94" s="1433"/>
      <c r="I94" s="1433"/>
      <c r="J94" s="1430"/>
      <c r="K94" s="1429" t="s">
        <v>3</v>
      </c>
      <c r="L94" s="1429" t="s">
        <v>4</v>
      </c>
      <c r="M94" s="1429" t="s">
        <v>5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ht="15" customHeight="1">
      <c r="C95" s="1434"/>
      <c r="D95" s="1429"/>
      <c r="E95" s="1429" t="s">
        <v>6</v>
      </c>
      <c r="F95" s="1431" t="s">
        <v>7</v>
      </c>
      <c r="G95" s="1431"/>
      <c r="H95" s="1431"/>
      <c r="I95" s="1431"/>
      <c r="J95" s="1429" t="s">
        <v>25</v>
      </c>
      <c r="K95" s="1429"/>
      <c r="L95" s="1429"/>
      <c r="M95" s="1429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>
      <c r="C96" s="1434"/>
      <c r="D96" s="1429"/>
      <c r="E96" s="1430"/>
      <c r="F96" s="1429" t="s">
        <v>9</v>
      </c>
      <c r="G96" s="1433" t="s">
        <v>10</v>
      </c>
      <c r="H96" s="1430"/>
      <c r="I96" s="1430"/>
      <c r="J96" s="1430"/>
      <c r="K96" s="1429"/>
      <c r="L96" s="1429"/>
      <c r="M96" s="1429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</row>
    <row r="97" spans="1:41">
      <c r="C97" s="1434"/>
      <c r="D97" s="1429"/>
      <c r="E97" s="1430"/>
      <c r="F97" s="1432"/>
      <c r="G97" s="1429" t="s">
        <v>26</v>
      </c>
      <c r="H97" s="1429" t="s">
        <v>27</v>
      </c>
      <c r="I97" s="1429" t="s">
        <v>28</v>
      </c>
      <c r="J97" s="1430"/>
      <c r="K97" s="1429"/>
      <c r="L97" s="1429"/>
      <c r="M97" s="1429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</row>
    <row r="98" spans="1:41">
      <c r="C98" s="1434"/>
      <c r="D98" s="1429"/>
      <c r="E98" s="1430"/>
      <c r="F98" s="1432"/>
      <c r="G98" s="1429"/>
      <c r="H98" s="1429"/>
      <c r="I98" s="1429"/>
      <c r="J98" s="1430"/>
      <c r="K98" s="1429"/>
      <c r="L98" s="1429"/>
      <c r="M98" s="1429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</row>
    <row r="99" spans="1:41">
      <c r="C99" s="1434"/>
      <c r="D99" s="1429"/>
      <c r="E99" s="1430"/>
      <c r="F99" s="1432"/>
      <c r="G99" s="1429"/>
      <c r="H99" s="1429"/>
      <c r="I99" s="1429"/>
      <c r="J99" s="1430"/>
      <c r="K99" s="1429"/>
      <c r="L99" s="1429"/>
      <c r="M99" s="1429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</row>
    <row r="100" spans="1:41" ht="3.75" customHeight="1">
      <c r="C100" s="1434"/>
      <c r="D100" s="1429"/>
      <c r="E100" s="1430"/>
      <c r="F100" s="1432"/>
      <c r="G100" s="1429"/>
      <c r="H100" s="1429"/>
      <c r="I100" s="1429"/>
      <c r="J100" s="1430"/>
      <c r="K100" s="1429"/>
      <c r="L100" s="1429"/>
      <c r="M100" s="1429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</row>
    <row r="101" spans="1:41" ht="27" customHeight="1">
      <c r="A101" s="48" t="s">
        <v>16</v>
      </c>
      <c r="B101" s="48" t="s">
        <v>31</v>
      </c>
      <c r="C101" s="50" t="s">
        <v>45</v>
      </c>
      <c r="D101" s="644">
        <v>3</v>
      </c>
      <c r="E101" s="645">
        <f>D101*30</f>
        <v>90</v>
      </c>
      <c r="F101" s="645">
        <f>G101+H101+I101</f>
        <v>45</v>
      </c>
      <c r="G101" s="645"/>
      <c r="H101" s="645"/>
      <c r="I101" s="645">
        <v>45</v>
      </c>
      <c r="J101" s="645">
        <f>E101-F101</f>
        <v>45</v>
      </c>
      <c r="K101" s="646">
        <f>F101/15</f>
        <v>3</v>
      </c>
      <c r="L101" s="645" t="s">
        <v>16</v>
      </c>
      <c r="M101" s="646">
        <f>F101/E101*100</f>
        <v>50</v>
      </c>
      <c r="N101" s="47" t="s">
        <v>55</v>
      </c>
      <c r="AB101" s="732" t="s">
        <v>413</v>
      </c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</row>
    <row r="102" spans="1:41">
      <c r="A102" s="48" t="s">
        <v>13</v>
      </c>
      <c r="B102" s="48" t="s">
        <v>14</v>
      </c>
      <c r="C102" s="50" t="s">
        <v>369</v>
      </c>
      <c r="D102" s="646">
        <v>5</v>
      </c>
      <c r="E102" s="645">
        <f t="shared" ref="E102:E106" si="25">D102*30</f>
        <v>150</v>
      </c>
      <c r="F102" s="645">
        <f t="shared" ref="F102:F106" si="26">G102+H102+I102</f>
        <v>60</v>
      </c>
      <c r="G102" s="645">
        <v>30</v>
      </c>
      <c r="H102" s="645"/>
      <c r="I102" s="645">
        <v>30</v>
      </c>
      <c r="J102" s="645">
        <f t="shared" ref="J102:J106" si="27">E102-F102</f>
        <v>90</v>
      </c>
      <c r="K102" s="646">
        <f t="shared" ref="K102:K107" si="28">F102/15</f>
        <v>4</v>
      </c>
      <c r="L102" s="645" t="s">
        <v>18</v>
      </c>
      <c r="M102" s="646">
        <f t="shared" ref="M102:M106" si="29">F102/E102*100</f>
        <v>40</v>
      </c>
      <c r="N102" s="47" t="s">
        <v>54</v>
      </c>
      <c r="AB102" s="731" t="s">
        <v>419</v>
      </c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</row>
    <row r="103" spans="1:41">
      <c r="A103" s="48" t="s">
        <v>13</v>
      </c>
      <c r="B103" s="48" t="s">
        <v>14</v>
      </c>
      <c r="C103" s="50" t="s">
        <v>364</v>
      </c>
      <c r="D103" s="646">
        <v>3</v>
      </c>
      <c r="E103" s="645">
        <f t="shared" si="25"/>
        <v>90</v>
      </c>
      <c r="F103" s="645">
        <f t="shared" si="26"/>
        <v>30</v>
      </c>
      <c r="G103" s="645">
        <v>15</v>
      </c>
      <c r="H103" s="645"/>
      <c r="I103" s="645">
        <v>15</v>
      </c>
      <c r="J103" s="645">
        <f t="shared" si="27"/>
        <v>60</v>
      </c>
      <c r="K103" s="646">
        <f t="shared" si="28"/>
        <v>2</v>
      </c>
      <c r="L103" s="645" t="s">
        <v>16</v>
      </c>
      <c r="M103" s="646">
        <f t="shared" si="29"/>
        <v>33.333333333333329</v>
      </c>
      <c r="N103" s="47" t="s">
        <v>56</v>
      </c>
      <c r="AB103" s="731" t="s">
        <v>417</v>
      </c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</row>
    <row r="104" spans="1:41">
      <c r="A104" s="48" t="s">
        <v>13</v>
      </c>
      <c r="B104" s="48" t="s">
        <v>14</v>
      </c>
      <c r="C104" s="50" t="s">
        <v>59</v>
      </c>
      <c r="D104" s="646">
        <v>4</v>
      </c>
      <c r="E104" s="645">
        <f t="shared" si="25"/>
        <v>120</v>
      </c>
      <c r="F104" s="645">
        <f t="shared" si="26"/>
        <v>45</v>
      </c>
      <c r="G104" s="645">
        <v>15</v>
      </c>
      <c r="H104" s="645"/>
      <c r="I104" s="645">
        <v>30</v>
      </c>
      <c r="J104" s="645">
        <f t="shared" si="27"/>
        <v>75</v>
      </c>
      <c r="K104" s="646">
        <f t="shared" si="28"/>
        <v>3</v>
      </c>
      <c r="L104" s="645" t="s">
        <v>18</v>
      </c>
      <c r="M104" s="646">
        <f t="shared" si="29"/>
        <v>37.5</v>
      </c>
      <c r="N104" s="47" t="s">
        <v>55</v>
      </c>
      <c r="AB104" s="731" t="s">
        <v>413</v>
      </c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</row>
    <row r="105" spans="1:41">
      <c r="A105" s="48" t="s">
        <v>13</v>
      </c>
      <c r="B105" s="48" t="s">
        <v>31</v>
      </c>
      <c r="C105" s="733" t="s">
        <v>441</v>
      </c>
      <c r="D105" s="646">
        <v>5</v>
      </c>
      <c r="E105" s="645">
        <f t="shared" si="25"/>
        <v>150</v>
      </c>
      <c r="F105" s="645">
        <f t="shared" si="26"/>
        <v>60</v>
      </c>
      <c r="G105" s="645">
        <v>30</v>
      </c>
      <c r="H105" s="645"/>
      <c r="I105" s="645">
        <v>30</v>
      </c>
      <c r="J105" s="645">
        <f t="shared" si="27"/>
        <v>90</v>
      </c>
      <c r="K105" s="646">
        <f t="shared" si="28"/>
        <v>4</v>
      </c>
      <c r="L105" s="645" t="s">
        <v>29</v>
      </c>
      <c r="M105" s="646">
        <f t="shared" si="29"/>
        <v>40</v>
      </c>
      <c r="N105" s="47" t="s">
        <v>56</v>
      </c>
      <c r="AB105" s="731" t="s">
        <v>417</v>
      </c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</row>
    <row r="106" spans="1:41">
      <c r="A106" s="48" t="s">
        <v>13</v>
      </c>
      <c r="B106" s="48" t="s">
        <v>14</v>
      </c>
      <c r="C106" s="50" t="s">
        <v>386</v>
      </c>
      <c r="D106" s="646">
        <v>7</v>
      </c>
      <c r="E106" s="645">
        <f t="shared" si="25"/>
        <v>210</v>
      </c>
      <c r="F106" s="645">
        <f t="shared" si="26"/>
        <v>75</v>
      </c>
      <c r="G106" s="645">
        <v>30</v>
      </c>
      <c r="H106" s="645"/>
      <c r="I106" s="645">
        <v>45</v>
      </c>
      <c r="J106" s="645">
        <f t="shared" si="27"/>
        <v>135</v>
      </c>
      <c r="K106" s="646">
        <f t="shared" si="28"/>
        <v>5</v>
      </c>
      <c r="L106" s="645" t="s">
        <v>18</v>
      </c>
      <c r="M106" s="646">
        <f t="shared" si="29"/>
        <v>35.714285714285715</v>
      </c>
      <c r="N106" s="47" t="s">
        <v>56</v>
      </c>
      <c r="AB106" s="731" t="s">
        <v>417</v>
      </c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</row>
    <row r="107" spans="1:41">
      <c r="A107" s="48" t="s">
        <v>13</v>
      </c>
      <c r="B107" s="48" t="s">
        <v>14</v>
      </c>
      <c r="C107" s="50" t="s">
        <v>379</v>
      </c>
      <c r="D107" s="646">
        <v>3</v>
      </c>
      <c r="E107" s="645">
        <f>D107*30</f>
        <v>90</v>
      </c>
      <c r="F107" s="645">
        <f>G107+H107+I107</f>
        <v>30</v>
      </c>
      <c r="G107" s="645">
        <v>15</v>
      </c>
      <c r="H107" s="645"/>
      <c r="I107" s="645">
        <v>15</v>
      </c>
      <c r="J107" s="645">
        <f>E107-F107</f>
        <v>60</v>
      </c>
      <c r="K107" s="646">
        <f t="shared" si="28"/>
        <v>2</v>
      </c>
      <c r="L107" s="645" t="s">
        <v>29</v>
      </c>
      <c r="M107" s="646">
        <f>F107/E107*100</f>
        <v>33.333333333333329</v>
      </c>
      <c r="N107" s="47" t="s">
        <v>56</v>
      </c>
      <c r="AB107" s="731" t="s">
        <v>417</v>
      </c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</row>
    <row r="108" spans="1:41" ht="15" customHeight="1">
      <c r="C108" s="39" t="s">
        <v>22</v>
      </c>
      <c r="D108" s="651">
        <f t="shared" ref="D108:M108" si="30">SUM(D101:D107)</f>
        <v>30</v>
      </c>
      <c r="E108" s="720">
        <f t="shared" si="30"/>
        <v>900</v>
      </c>
      <c r="F108" s="720">
        <f t="shared" si="30"/>
        <v>345</v>
      </c>
      <c r="G108" s="720">
        <f t="shared" si="30"/>
        <v>135</v>
      </c>
      <c r="H108" s="720">
        <f t="shared" si="30"/>
        <v>0</v>
      </c>
      <c r="I108" s="720">
        <f t="shared" si="30"/>
        <v>210</v>
      </c>
      <c r="J108" s="720">
        <f t="shared" si="30"/>
        <v>555</v>
      </c>
      <c r="K108" s="720">
        <f>SUM(K101:K107)</f>
        <v>23</v>
      </c>
      <c r="L108" s="720">
        <f t="shared" si="30"/>
        <v>0</v>
      </c>
      <c r="M108" s="720">
        <f t="shared" si="30"/>
        <v>269.88095238095235</v>
      </c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</row>
    <row r="109" spans="1:41" ht="15" customHeight="1">
      <c r="C109" s="2" t="s">
        <v>23</v>
      </c>
      <c r="D109" s="3">
        <f>30-D108</f>
        <v>0</v>
      </c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</row>
    <row r="110" spans="1:41">
      <c r="C110" s="1" t="s">
        <v>442</v>
      </c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</row>
    <row r="111" spans="1:41">
      <c r="C111" s="1434" t="s">
        <v>0</v>
      </c>
      <c r="D111" s="1429" t="s">
        <v>1</v>
      </c>
      <c r="E111" s="1433" t="s">
        <v>2</v>
      </c>
      <c r="F111" s="1433"/>
      <c r="G111" s="1433"/>
      <c r="H111" s="1433"/>
      <c r="I111" s="1433"/>
      <c r="J111" s="1430"/>
      <c r="K111" s="1429" t="s">
        <v>3</v>
      </c>
      <c r="L111" s="1429" t="s">
        <v>4</v>
      </c>
      <c r="M111" s="1429" t="s">
        <v>5</v>
      </c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</row>
    <row r="112" spans="1:41">
      <c r="C112" s="1434"/>
      <c r="D112" s="1429"/>
      <c r="E112" s="1429" t="s">
        <v>6</v>
      </c>
      <c r="F112" s="1431" t="s">
        <v>7</v>
      </c>
      <c r="G112" s="1431"/>
      <c r="H112" s="1431"/>
      <c r="I112" s="1431"/>
      <c r="J112" s="1429" t="s">
        <v>25</v>
      </c>
      <c r="K112" s="1429"/>
      <c r="L112" s="1429"/>
      <c r="M112" s="1429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</row>
    <row r="113" spans="1:41">
      <c r="C113" s="1434"/>
      <c r="D113" s="1429"/>
      <c r="E113" s="1430"/>
      <c r="F113" s="1429" t="s">
        <v>9</v>
      </c>
      <c r="G113" s="1433" t="s">
        <v>10</v>
      </c>
      <c r="H113" s="1430"/>
      <c r="I113" s="1430"/>
      <c r="J113" s="1430"/>
      <c r="K113" s="1429"/>
      <c r="L113" s="1429"/>
      <c r="M113" s="1429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</row>
    <row r="114" spans="1:41">
      <c r="C114" s="1434"/>
      <c r="D114" s="1429"/>
      <c r="E114" s="1430"/>
      <c r="F114" s="1432"/>
      <c r="G114" s="1429" t="s">
        <v>26</v>
      </c>
      <c r="H114" s="1429" t="s">
        <v>27</v>
      </c>
      <c r="I114" s="1429" t="s">
        <v>28</v>
      </c>
      <c r="J114" s="1430"/>
      <c r="K114" s="1429"/>
      <c r="L114" s="1429"/>
      <c r="M114" s="1429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</row>
    <row r="115" spans="1:41">
      <c r="C115" s="1434"/>
      <c r="D115" s="1429"/>
      <c r="E115" s="1430"/>
      <c r="F115" s="1432"/>
      <c r="G115" s="1429"/>
      <c r="H115" s="1429"/>
      <c r="I115" s="1429"/>
      <c r="J115" s="1430"/>
      <c r="K115" s="1429"/>
      <c r="L115" s="1429"/>
      <c r="M115" s="1429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</row>
    <row r="116" spans="1:41">
      <c r="C116" s="1434"/>
      <c r="D116" s="1429"/>
      <c r="E116" s="1430"/>
      <c r="F116" s="1432"/>
      <c r="G116" s="1429"/>
      <c r="H116" s="1429"/>
      <c r="I116" s="1429"/>
      <c r="J116" s="1430"/>
      <c r="K116" s="1429"/>
      <c r="L116" s="1429"/>
      <c r="M116" s="1429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</row>
    <row r="117" spans="1:41" ht="11.25" customHeight="1">
      <c r="C117" s="1434"/>
      <c r="D117" s="1429"/>
      <c r="E117" s="1430"/>
      <c r="F117" s="1432"/>
      <c r="G117" s="1429"/>
      <c r="H117" s="1429"/>
      <c r="I117" s="1429"/>
      <c r="J117" s="1430"/>
      <c r="K117" s="1429"/>
      <c r="L117" s="1429"/>
      <c r="M117" s="1429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</row>
    <row r="118" spans="1:41">
      <c r="A118" s="48" t="s">
        <v>13</v>
      </c>
      <c r="B118" s="48" t="s">
        <v>14</v>
      </c>
      <c r="C118" s="39" t="s">
        <v>382</v>
      </c>
      <c r="D118" s="644">
        <v>4.5</v>
      </c>
      <c r="E118" s="645">
        <f>D118*30</f>
        <v>135</v>
      </c>
      <c r="F118" s="645">
        <f>G118+H118+I118</f>
        <v>0</v>
      </c>
      <c r="G118" s="645"/>
      <c r="H118" s="645"/>
      <c r="I118" s="645"/>
      <c r="J118" s="645">
        <f>E118-F118</f>
        <v>135</v>
      </c>
      <c r="K118" s="646">
        <f>F118/18</f>
        <v>0</v>
      </c>
      <c r="L118" s="645" t="s">
        <v>29</v>
      </c>
      <c r="M118" s="646">
        <f>F118/E118*100</f>
        <v>0</v>
      </c>
      <c r="N118" s="47" t="s">
        <v>56</v>
      </c>
      <c r="AB118" t="s">
        <v>417</v>
      </c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</row>
    <row r="119" spans="1:41" ht="26.25">
      <c r="A119" s="48" t="s">
        <v>16</v>
      </c>
      <c r="B119" s="48" t="s">
        <v>31</v>
      </c>
      <c r="C119" s="50" t="s">
        <v>36</v>
      </c>
      <c r="D119" s="646">
        <v>4</v>
      </c>
      <c r="E119" s="645">
        <f t="shared" ref="E119:E124" si="31">D119*30</f>
        <v>120</v>
      </c>
      <c r="F119" s="645">
        <f t="shared" ref="F119:F124" si="32">G119+H119+I119</f>
        <v>54</v>
      </c>
      <c r="G119" s="645"/>
      <c r="H119" s="645"/>
      <c r="I119" s="645">
        <v>54</v>
      </c>
      <c r="J119" s="645">
        <f t="shared" ref="J119:J124" si="33">E119-F119</f>
        <v>66</v>
      </c>
      <c r="K119" s="646">
        <f t="shared" ref="K119:K124" si="34">F119/18</f>
        <v>3</v>
      </c>
      <c r="L119" s="645" t="s">
        <v>16</v>
      </c>
      <c r="M119" s="646">
        <f t="shared" ref="M119:M124" si="35">F119/E119*100</f>
        <v>45</v>
      </c>
      <c r="N119" s="47" t="s">
        <v>58</v>
      </c>
      <c r="AB119" s="732" t="s">
        <v>413</v>
      </c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</row>
    <row r="120" spans="1:41">
      <c r="A120" s="48" t="s">
        <v>13</v>
      </c>
      <c r="B120" s="48" t="s">
        <v>14</v>
      </c>
      <c r="C120" s="50" t="s">
        <v>387</v>
      </c>
      <c r="D120" s="646">
        <v>7</v>
      </c>
      <c r="E120" s="645">
        <f t="shared" si="31"/>
        <v>210</v>
      </c>
      <c r="F120" s="645">
        <f t="shared" si="32"/>
        <v>90</v>
      </c>
      <c r="G120" s="645">
        <v>36</v>
      </c>
      <c r="H120" s="645"/>
      <c r="I120" s="645">
        <v>54</v>
      </c>
      <c r="J120" s="645">
        <f t="shared" si="33"/>
        <v>120</v>
      </c>
      <c r="K120" s="646">
        <f t="shared" si="34"/>
        <v>5</v>
      </c>
      <c r="L120" s="645" t="s">
        <v>18</v>
      </c>
      <c r="M120" s="646">
        <f t="shared" si="35"/>
        <v>42.857142857142854</v>
      </c>
      <c r="N120" s="47" t="s">
        <v>56</v>
      </c>
      <c r="AB120" s="731" t="s">
        <v>417</v>
      </c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</row>
    <row r="121" spans="1:41" ht="26.25">
      <c r="A121" s="48" t="s">
        <v>13</v>
      </c>
      <c r="B121" s="48" t="s">
        <v>31</v>
      </c>
      <c r="C121" s="485" t="s">
        <v>443</v>
      </c>
      <c r="D121" s="646">
        <v>5</v>
      </c>
      <c r="E121" s="645">
        <f t="shared" si="31"/>
        <v>150</v>
      </c>
      <c r="F121" s="645">
        <f t="shared" si="32"/>
        <v>72</v>
      </c>
      <c r="G121" s="645">
        <v>36</v>
      </c>
      <c r="H121" s="645"/>
      <c r="I121" s="645">
        <v>36</v>
      </c>
      <c r="J121" s="645">
        <f t="shared" si="33"/>
        <v>78</v>
      </c>
      <c r="K121" s="646">
        <f t="shared" si="34"/>
        <v>4</v>
      </c>
      <c r="L121" s="645" t="s">
        <v>18</v>
      </c>
      <c r="M121" s="646">
        <f t="shared" si="35"/>
        <v>48</v>
      </c>
      <c r="N121" s="47" t="s">
        <v>56</v>
      </c>
      <c r="AB121" s="731" t="s">
        <v>417</v>
      </c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</row>
    <row r="122" spans="1:41" ht="13.5" customHeight="1">
      <c r="A122" s="48" t="s">
        <v>13</v>
      </c>
      <c r="B122" s="48" t="s">
        <v>31</v>
      </c>
      <c r="C122" s="485" t="s">
        <v>385</v>
      </c>
      <c r="D122" s="734">
        <v>5</v>
      </c>
      <c r="E122" s="645">
        <f t="shared" si="31"/>
        <v>150</v>
      </c>
      <c r="F122" s="645">
        <f t="shared" si="32"/>
        <v>72</v>
      </c>
      <c r="G122" s="645">
        <v>36</v>
      </c>
      <c r="H122" s="645"/>
      <c r="I122" s="645">
        <v>36</v>
      </c>
      <c r="J122" s="645">
        <f t="shared" si="33"/>
        <v>78</v>
      </c>
      <c r="K122" s="646">
        <f t="shared" si="34"/>
        <v>4</v>
      </c>
      <c r="L122" s="645" t="s">
        <v>18</v>
      </c>
      <c r="M122" s="646">
        <f t="shared" si="35"/>
        <v>48</v>
      </c>
      <c r="N122" s="47" t="s">
        <v>56</v>
      </c>
      <c r="AB122" s="731" t="s">
        <v>417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41" ht="15" customHeight="1">
      <c r="A123" s="48" t="s">
        <v>13</v>
      </c>
      <c r="B123" s="48" t="s">
        <v>14</v>
      </c>
      <c r="C123" s="485" t="s">
        <v>444</v>
      </c>
      <c r="D123" s="734">
        <v>1</v>
      </c>
      <c r="E123" s="645">
        <f t="shared" si="31"/>
        <v>30</v>
      </c>
      <c r="F123" s="645"/>
      <c r="G123" s="645"/>
      <c r="H123" s="645"/>
      <c r="I123" s="645"/>
      <c r="J123" s="645">
        <f t="shared" si="33"/>
        <v>30</v>
      </c>
      <c r="K123" s="646"/>
      <c r="L123" s="645" t="s">
        <v>29</v>
      </c>
      <c r="M123" s="646"/>
      <c r="N123" s="47" t="s">
        <v>56</v>
      </c>
      <c r="AB123" s="731" t="s">
        <v>417</v>
      </c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41" ht="15" customHeight="1">
      <c r="A124" s="48" t="s">
        <v>13</v>
      </c>
      <c r="B124" s="48" t="s">
        <v>14</v>
      </c>
      <c r="C124" s="735" t="s">
        <v>445</v>
      </c>
      <c r="D124" s="646">
        <v>3.5</v>
      </c>
      <c r="E124" s="645">
        <f t="shared" si="31"/>
        <v>105</v>
      </c>
      <c r="F124" s="645">
        <f t="shared" si="32"/>
        <v>36</v>
      </c>
      <c r="G124" s="645">
        <v>18</v>
      </c>
      <c r="H124" s="645"/>
      <c r="I124" s="645">
        <v>18</v>
      </c>
      <c r="J124" s="645">
        <f t="shared" si="33"/>
        <v>69</v>
      </c>
      <c r="K124" s="646">
        <f t="shared" si="34"/>
        <v>2</v>
      </c>
      <c r="L124" s="645" t="s">
        <v>16</v>
      </c>
      <c r="M124" s="646">
        <f t="shared" si="35"/>
        <v>34.285714285714285</v>
      </c>
      <c r="N124" s="47" t="s">
        <v>56</v>
      </c>
      <c r="AB124" s="731" t="s">
        <v>417</v>
      </c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41" ht="15" customHeight="1">
      <c r="C125" s="39" t="s">
        <v>22</v>
      </c>
      <c r="D125" s="651">
        <f t="shared" ref="D125:K125" si="36">SUM(D118:D124)</f>
        <v>30</v>
      </c>
      <c r="E125" s="720">
        <f t="shared" si="36"/>
        <v>900</v>
      </c>
      <c r="F125" s="720">
        <f t="shared" si="36"/>
        <v>324</v>
      </c>
      <c r="G125" s="720">
        <f t="shared" si="36"/>
        <v>126</v>
      </c>
      <c r="H125" s="720">
        <f t="shared" si="36"/>
        <v>0</v>
      </c>
      <c r="I125" s="720">
        <f t="shared" si="36"/>
        <v>198</v>
      </c>
      <c r="J125" s="720">
        <f t="shared" si="36"/>
        <v>576</v>
      </c>
      <c r="K125" s="720">
        <f t="shared" si="36"/>
        <v>18</v>
      </c>
      <c r="L125" s="720"/>
      <c r="M125" s="720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</row>
    <row r="126" spans="1:41" ht="15" customHeight="1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</row>
    <row r="127" spans="1:41" ht="15" customHeight="1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</row>
    <row r="128" spans="1:41" ht="15" customHeight="1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ht="15" customHeight="1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</row>
    <row r="130" spans="1:41">
      <c r="C130" s="1" t="s">
        <v>446</v>
      </c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>
      <c r="C131" s="1434" t="s">
        <v>0</v>
      </c>
      <c r="D131" s="1429" t="s">
        <v>1</v>
      </c>
      <c r="E131" s="1433" t="s">
        <v>2</v>
      </c>
      <c r="F131" s="1433"/>
      <c r="G131" s="1433"/>
      <c r="H131" s="1433"/>
      <c r="I131" s="1433"/>
      <c r="J131" s="1430"/>
      <c r="K131" s="1429" t="s">
        <v>3</v>
      </c>
      <c r="L131" s="1429" t="s">
        <v>4</v>
      </c>
      <c r="M131" s="1429" t="s">
        <v>5</v>
      </c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</row>
    <row r="132" spans="1:41">
      <c r="C132" s="1434"/>
      <c r="D132" s="1429"/>
      <c r="E132" s="1429" t="s">
        <v>6</v>
      </c>
      <c r="F132" s="1431" t="s">
        <v>7</v>
      </c>
      <c r="G132" s="1431"/>
      <c r="H132" s="1431"/>
      <c r="I132" s="1431"/>
      <c r="J132" s="1429" t="s">
        <v>25</v>
      </c>
      <c r="K132" s="1429"/>
      <c r="L132" s="1429"/>
      <c r="M132" s="1429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>
      <c r="C133" s="1434"/>
      <c r="D133" s="1429"/>
      <c r="E133" s="1430"/>
      <c r="F133" s="1429" t="s">
        <v>9</v>
      </c>
      <c r="G133" s="1433" t="s">
        <v>10</v>
      </c>
      <c r="H133" s="1430"/>
      <c r="I133" s="1430"/>
      <c r="J133" s="1430"/>
      <c r="K133" s="1429"/>
      <c r="L133" s="1429"/>
      <c r="M133" s="1429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</row>
    <row r="134" spans="1:41">
      <c r="C134" s="1434"/>
      <c r="D134" s="1429"/>
      <c r="E134" s="1430"/>
      <c r="F134" s="1432"/>
      <c r="G134" s="1429" t="s">
        <v>26</v>
      </c>
      <c r="H134" s="1429" t="s">
        <v>27</v>
      </c>
      <c r="I134" s="1429" t="s">
        <v>28</v>
      </c>
      <c r="J134" s="1430"/>
      <c r="K134" s="1429"/>
      <c r="L134" s="1429"/>
      <c r="M134" s="1429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>
      <c r="C135" s="1434"/>
      <c r="D135" s="1429"/>
      <c r="E135" s="1430"/>
      <c r="F135" s="1432"/>
      <c r="G135" s="1429"/>
      <c r="H135" s="1429"/>
      <c r="I135" s="1429"/>
      <c r="J135" s="1430"/>
      <c r="K135" s="1429"/>
      <c r="L135" s="1429"/>
      <c r="M135" s="1429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</row>
    <row r="136" spans="1:41">
      <c r="C136" s="1434"/>
      <c r="D136" s="1429"/>
      <c r="E136" s="1430"/>
      <c r="F136" s="1432"/>
      <c r="G136" s="1429"/>
      <c r="H136" s="1429"/>
      <c r="I136" s="1429"/>
      <c r="J136" s="1430"/>
      <c r="K136" s="1429"/>
      <c r="L136" s="1429"/>
      <c r="M136" s="1429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7" spans="1:41" ht="3.75" customHeight="1">
      <c r="C137" s="1434"/>
      <c r="D137" s="1429"/>
      <c r="E137" s="1430"/>
      <c r="F137" s="1432"/>
      <c r="G137" s="1429"/>
      <c r="H137" s="1429"/>
      <c r="I137" s="1429"/>
      <c r="J137" s="1430"/>
      <c r="K137" s="1429"/>
      <c r="L137" s="1429"/>
      <c r="M137" s="1429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ht="26.25">
      <c r="A138" s="48" t="s">
        <v>16</v>
      </c>
      <c r="B138" s="48" t="s">
        <v>31</v>
      </c>
      <c r="C138" s="50" t="s">
        <v>95</v>
      </c>
      <c r="D138" s="644">
        <v>3</v>
      </c>
      <c r="E138" s="645">
        <f>D138*30</f>
        <v>90</v>
      </c>
      <c r="F138" s="645">
        <f>G138+H138+I138</f>
        <v>45</v>
      </c>
      <c r="G138" s="645"/>
      <c r="H138" s="645"/>
      <c r="I138" s="645">
        <v>45</v>
      </c>
      <c r="J138" s="645">
        <f>E138-F138</f>
        <v>45</v>
      </c>
      <c r="K138" s="646">
        <f>F138/15</f>
        <v>3</v>
      </c>
      <c r="L138" s="645" t="s">
        <v>16</v>
      </c>
      <c r="M138" s="646">
        <f>F138/E138*100</f>
        <v>50</v>
      </c>
      <c r="N138" s="47" t="s">
        <v>58</v>
      </c>
      <c r="AB138" s="731" t="s">
        <v>412</v>
      </c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>
      <c r="A139" s="48" t="s">
        <v>13</v>
      </c>
      <c r="B139" s="48" t="s">
        <v>14</v>
      </c>
      <c r="C139" s="50" t="s">
        <v>410</v>
      </c>
      <c r="D139" s="646">
        <v>3</v>
      </c>
      <c r="E139" s="645">
        <f t="shared" ref="E139:E144" si="37">D139*30</f>
        <v>90</v>
      </c>
      <c r="F139" s="645">
        <f t="shared" ref="F139:F144" si="38">G139+H139+I139</f>
        <v>45</v>
      </c>
      <c r="G139" s="645">
        <v>15</v>
      </c>
      <c r="H139" s="645"/>
      <c r="I139" s="645">
        <v>30</v>
      </c>
      <c r="J139" s="645">
        <f t="shared" ref="J139:J144" si="39">E139-F139</f>
        <v>45</v>
      </c>
      <c r="K139" s="646">
        <f t="shared" ref="K139:K144" si="40">F139/15</f>
        <v>3</v>
      </c>
      <c r="L139" s="645" t="s">
        <v>29</v>
      </c>
      <c r="M139" s="646">
        <f t="shared" ref="M139:M144" si="41">F139/E139*100</f>
        <v>50</v>
      </c>
      <c r="N139" s="47" t="s">
        <v>56</v>
      </c>
      <c r="AB139" s="731" t="s">
        <v>417</v>
      </c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ht="26.25">
      <c r="A140" s="48" t="s">
        <v>13</v>
      </c>
      <c r="B140" s="48" t="s">
        <v>31</v>
      </c>
      <c r="C140" s="485" t="s">
        <v>394</v>
      </c>
      <c r="D140" s="646">
        <v>6</v>
      </c>
      <c r="E140" s="645">
        <f t="shared" si="37"/>
        <v>180</v>
      </c>
      <c r="F140" s="645">
        <f t="shared" si="38"/>
        <v>60</v>
      </c>
      <c r="G140" s="645">
        <v>30</v>
      </c>
      <c r="H140" s="645"/>
      <c r="I140" s="645">
        <v>30</v>
      </c>
      <c r="J140" s="645">
        <f t="shared" si="39"/>
        <v>120</v>
      </c>
      <c r="K140" s="646">
        <f t="shared" si="40"/>
        <v>4</v>
      </c>
      <c r="L140" s="645" t="s">
        <v>18</v>
      </c>
      <c r="M140" s="646">
        <f t="shared" si="41"/>
        <v>33.333333333333329</v>
      </c>
      <c r="N140" s="47" t="s">
        <v>56</v>
      </c>
      <c r="AB140" s="731" t="s">
        <v>417</v>
      </c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</row>
    <row r="141" spans="1:41" ht="26.25">
      <c r="A141" s="48" t="s">
        <v>13</v>
      </c>
      <c r="B141" s="48" t="s">
        <v>31</v>
      </c>
      <c r="C141" s="485" t="s">
        <v>447</v>
      </c>
      <c r="D141" s="646">
        <v>5</v>
      </c>
      <c r="E141" s="645">
        <f t="shared" si="37"/>
        <v>150</v>
      </c>
      <c r="F141" s="645">
        <f t="shared" si="38"/>
        <v>60</v>
      </c>
      <c r="G141" s="645">
        <v>30</v>
      </c>
      <c r="H141" s="645"/>
      <c r="I141" s="645">
        <v>30</v>
      </c>
      <c r="J141" s="645">
        <f t="shared" si="39"/>
        <v>90</v>
      </c>
      <c r="K141" s="646">
        <f t="shared" si="40"/>
        <v>4</v>
      </c>
      <c r="L141" s="645" t="s">
        <v>29</v>
      </c>
      <c r="M141" s="646">
        <f t="shared" si="41"/>
        <v>40</v>
      </c>
      <c r="N141" s="47" t="s">
        <v>56</v>
      </c>
      <c r="AB141" s="731" t="s">
        <v>417</v>
      </c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</row>
    <row r="142" spans="1:41" ht="26.25">
      <c r="A142" s="48" t="s">
        <v>13</v>
      </c>
      <c r="B142" s="48" t="s">
        <v>31</v>
      </c>
      <c r="C142" s="485" t="s">
        <v>448</v>
      </c>
      <c r="D142" s="646">
        <v>5</v>
      </c>
      <c r="E142" s="645">
        <f t="shared" si="37"/>
        <v>150</v>
      </c>
      <c r="F142" s="645">
        <f t="shared" si="38"/>
        <v>60</v>
      </c>
      <c r="G142" s="645">
        <v>30</v>
      </c>
      <c r="H142" s="645"/>
      <c r="I142" s="645">
        <v>30</v>
      </c>
      <c r="J142" s="645">
        <f t="shared" si="39"/>
        <v>90</v>
      </c>
      <c r="K142" s="646">
        <f t="shared" si="40"/>
        <v>4</v>
      </c>
      <c r="L142" s="645" t="s">
        <v>18</v>
      </c>
      <c r="M142" s="646">
        <f t="shared" si="41"/>
        <v>40</v>
      </c>
      <c r="N142" s="47" t="s">
        <v>56</v>
      </c>
      <c r="AB142" s="731" t="s">
        <v>417</v>
      </c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</row>
    <row r="143" spans="1:41">
      <c r="A143" s="48" t="s">
        <v>13</v>
      </c>
      <c r="B143" s="48" t="s">
        <v>14</v>
      </c>
      <c r="C143" s="485" t="s">
        <v>396</v>
      </c>
      <c r="D143" s="646">
        <v>5</v>
      </c>
      <c r="E143" s="645">
        <f t="shared" si="37"/>
        <v>150</v>
      </c>
      <c r="F143" s="645">
        <f t="shared" si="38"/>
        <v>60</v>
      </c>
      <c r="G143" s="645">
        <v>30</v>
      </c>
      <c r="H143" s="645"/>
      <c r="I143" s="645">
        <v>30</v>
      </c>
      <c r="J143" s="645">
        <f t="shared" si="39"/>
        <v>90</v>
      </c>
      <c r="K143" s="646">
        <f t="shared" si="40"/>
        <v>4</v>
      </c>
      <c r="L143" s="645" t="s">
        <v>18</v>
      </c>
      <c r="M143" s="646">
        <f t="shared" si="41"/>
        <v>40</v>
      </c>
      <c r="N143" s="47" t="s">
        <v>56</v>
      </c>
      <c r="AB143" s="731" t="s">
        <v>417</v>
      </c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</row>
    <row r="144" spans="1:41" ht="15" customHeight="1">
      <c r="A144" s="48" t="s">
        <v>16</v>
      </c>
      <c r="B144" s="48" t="s">
        <v>14</v>
      </c>
      <c r="C144" s="485" t="s">
        <v>38</v>
      </c>
      <c r="D144" s="646">
        <v>3</v>
      </c>
      <c r="E144" s="645">
        <f t="shared" si="37"/>
        <v>90</v>
      </c>
      <c r="F144" s="645">
        <f t="shared" si="38"/>
        <v>30</v>
      </c>
      <c r="G144" s="645">
        <v>15</v>
      </c>
      <c r="H144" s="645"/>
      <c r="I144" s="645">
        <v>15</v>
      </c>
      <c r="J144" s="645">
        <f t="shared" si="39"/>
        <v>60</v>
      </c>
      <c r="K144" s="646">
        <f t="shared" si="40"/>
        <v>2</v>
      </c>
      <c r="L144" s="645" t="s">
        <v>29</v>
      </c>
      <c r="M144" s="646">
        <f t="shared" si="41"/>
        <v>33.333333333333329</v>
      </c>
      <c r="N144" s="47" t="s">
        <v>58</v>
      </c>
      <c r="AB144" s="731" t="s">
        <v>437</v>
      </c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</row>
    <row r="145" spans="1:41" ht="15" customHeight="1">
      <c r="C145" s="39" t="s">
        <v>22</v>
      </c>
      <c r="D145" s="651">
        <f>SUM(D138:D144)</f>
        <v>30</v>
      </c>
      <c r="E145" s="720">
        <f t="shared" ref="E145:M145" ca="1" si="42">SUM(E138:E160)</f>
        <v>900</v>
      </c>
      <c r="F145" s="720">
        <f t="shared" ca="1" si="42"/>
        <v>315</v>
      </c>
      <c r="G145" s="720">
        <f t="shared" ca="1" si="42"/>
        <v>135</v>
      </c>
      <c r="H145" s="720">
        <f t="shared" ca="1" si="42"/>
        <v>0</v>
      </c>
      <c r="I145" s="720">
        <f t="shared" ca="1" si="42"/>
        <v>180</v>
      </c>
      <c r="J145" s="720">
        <f t="shared" ca="1" si="42"/>
        <v>585</v>
      </c>
      <c r="K145" s="720">
        <f>SUM(K138:K144)</f>
        <v>24</v>
      </c>
      <c r="L145" s="720">
        <f t="shared" ca="1" si="42"/>
        <v>0</v>
      </c>
      <c r="M145" s="720">
        <f t="shared" ca="1" si="42"/>
        <v>223.33333333333331</v>
      </c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1:41" ht="15" customHeight="1">
      <c r="C146" s="2" t="s">
        <v>23</v>
      </c>
      <c r="D146" s="3">
        <f>30-D145</f>
        <v>0</v>
      </c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1:41">
      <c r="C147" s="1" t="s">
        <v>449</v>
      </c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1:41">
      <c r="C148" s="1434" t="s">
        <v>0</v>
      </c>
      <c r="D148" s="1429" t="s">
        <v>1</v>
      </c>
      <c r="E148" s="1433" t="s">
        <v>2</v>
      </c>
      <c r="F148" s="1433"/>
      <c r="G148" s="1433"/>
      <c r="H148" s="1433"/>
      <c r="I148" s="1433"/>
      <c r="J148" s="1430"/>
      <c r="K148" s="1429" t="s">
        <v>3</v>
      </c>
      <c r="L148" s="1429" t="s">
        <v>4</v>
      </c>
      <c r="M148" s="1429" t="s">
        <v>5</v>
      </c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1:41">
      <c r="C149" s="1434"/>
      <c r="D149" s="1429"/>
      <c r="E149" s="1429" t="s">
        <v>6</v>
      </c>
      <c r="F149" s="1431" t="s">
        <v>7</v>
      </c>
      <c r="G149" s="1431"/>
      <c r="H149" s="1431"/>
      <c r="I149" s="1431"/>
      <c r="J149" s="1429" t="s">
        <v>25</v>
      </c>
      <c r="K149" s="1429"/>
      <c r="L149" s="1429"/>
      <c r="M149" s="1429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1:41">
      <c r="C150" s="1434"/>
      <c r="D150" s="1429"/>
      <c r="E150" s="1430"/>
      <c r="F150" s="1429" t="s">
        <v>9</v>
      </c>
      <c r="G150" s="1433" t="s">
        <v>10</v>
      </c>
      <c r="H150" s="1430"/>
      <c r="I150" s="1430"/>
      <c r="J150" s="1430"/>
      <c r="K150" s="1429"/>
      <c r="L150" s="1429"/>
      <c r="M150" s="1429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1:41">
      <c r="C151" s="1434"/>
      <c r="D151" s="1429"/>
      <c r="E151" s="1430"/>
      <c r="F151" s="1432"/>
      <c r="G151" s="1429" t="s">
        <v>26</v>
      </c>
      <c r="H151" s="1429" t="s">
        <v>27</v>
      </c>
      <c r="I151" s="1429" t="s">
        <v>28</v>
      </c>
      <c r="J151" s="1430"/>
      <c r="K151" s="1429"/>
      <c r="L151" s="1429"/>
      <c r="M151" s="1429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1:41">
      <c r="C152" s="1434"/>
      <c r="D152" s="1429"/>
      <c r="E152" s="1430"/>
      <c r="F152" s="1432"/>
      <c r="G152" s="1429"/>
      <c r="H152" s="1429"/>
      <c r="I152" s="1429"/>
      <c r="J152" s="1430"/>
      <c r="K152" s="1429"/>
      <c r="L152" s="1429"/>
      <c r="M152" s="1429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1:41" ht="0.75" customHeight="1">
      <c r="C153" s="1434"/>
      <c r="D153" s="1429"/>
      <c r="E153" s="1430"/>
      <c r="F153" s="1432"/>
      <c r="G153" s="1429"/>
      <c r="H153" s="1429"/>
      <c r="I153" s="1429"/>
      <c r="J153" s="1430"/>
      <c r="K153" s="1429"/>
      <c r="L153" s="1429"/>
      <c r="M153" s="1429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1:41" ht="29.25" hidden="1" customHeight="1">
      <c r="C154" s="1434"/>
      <c r="D154" s="1429"/>
      <c r="E154" s="1430"/>
      <c r="F154" s="1432"/>
      <c r="G154" s="1429"/>
      <c r="H154" s="1429"/>
      <c r="I154" s="1429"/>
      <c r="J154" s="1430"/>
      <c r="K154" s="1429"/>
      <c r="L154" s="1429"/>
      <c r="M154" s="1429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1:41">
      <c r="A155" s="48" t="s">
        <v>13</v>
      </c>
      <c r="B155" s="48" t="s">
        <v>14</v>
      </c>
      <c r="C155" s="39" t="s">
        <v>44</v>
      </c>
      <c r="D155" s="644">
        <v>6</v>
      </c>
      <c r="E155" s="645">
        <f>D155*30</f>
        <v>180</v>
      </c>
      <c r="F155" s="645">
        <f>G155+H155+I155</f>
        <v>0</v>
      </c>
      <c r="G155" s="645"/>
      <c r="H155" s="645"/>
      <c r="I155" s="645"/>
      <c r="J155" s="645">
        <f>E155-F155</f>
        <v>180</v>
      </c>
      <c r="K155" s="646">
        <f>F155/13</f>
        <v>0</v>
      </c>
      <c r="L155" s="645" t="s">
        <v>29</v>
      </c>
      <c r="M155" s="646">
        <f>F155/E155*100</f>
        <v>0</v>
      </c>
      <c r="N155" s="47" t="s">
        <v>56</v>
      </c>
      <c r="AB155" t="s">
        <v>417</v>
      </c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1:41">
      <c r="A156" s="48" t="s">
        <v>13</v>
      </c>
      <c r="B156" s="48" t="s">
        <v>14</v>
      </c>
      <c r="C156" s="50" t="s">
        <v>42</v>
      </c>
      <c r="D156" s="646">
        <v>3</v>
      </c>
      <c r="E156" s="645">
        <f t="shared" ref="E156:E162" si="43">D156*30</f>
        <v>90</v>
      </c>
      <c r="F156" s="645">
        <f t="shared" ref="F156:F162" si="44">G156+H156+I156</f>
        <v>0</v>
      </c>
      <c r="G156" s="645"/>
      <c r="H156" s="645"/>
      <c r="I156" s="645"/>
      <c r="J156" s="645">
        <f t="shared" ref="J156:J162" si="45">E156-F156</f>
        <v>90</v>
      </c>
      <c r="K156" s="646">
        <f t="shared" ref="K156:K162" si="46">F156/13</f>
        <v>0</v>
      </c>
      <c r="L156" s="645"/>
      <c r="M156" s="646">
        <f t="shared" ref="M156:M162" si="47">F156/E156*100</f>
        <v>0</v>
      </c>
      <c r="N156" s="47" t="s">
        <v>56</v>
      </c>
      <c r="AB156" s="731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1:41">
      <c r="A157" s="48" t="s">
        <v>13</v>
      </c>
      <c r="B157" s="48" t="s">
        <v>14</v>
      </c>
      <c r="C157" s="50" t="s">
        <v>39</v>
      </c>
      <c r="D157" s="646">
        <v>3</v>
      </c>
      <c r="E157" s="645">
        <f t="shared" si="43"/>
        <v>90</v>
      </c>
      <c r="F157" s="645">
        <f t="shared" si="44"/>
        <v>0</v>
      </c>
      <c r="G157" s="645"/>
      <c r="H157" s="645"/>
      <c r="I157" s="645"/>
      <c r="J157" s="645">
        <f t="shared" si="45"/>
        <v>90</v>
      </c>
      <c r="K157" s="646">
        <f t="shared" si="46"/>
        <v>0</v>
      </c>
      <c r="L157" s="645"/>
      <c r="M157" s="646">
        <f t="shared" si="47"/>
        <v>0</v>
      </c>
      <c r="N157" s="47" t="s">
        <v>56</v>
      </c>
      <c r="AB157" s="731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1:41" ht="26.25">
      <c r="A158" s="48" t="s">
        <v>16</v>
      </c>
      <c r="B158" s="48" t="s">
        <v>31</v>
      </c>
      <c r="C158" s="50" t="s">
        <v>398</v>
      </c>
      <c r="D158" s="646">
        <v>3</v>
      </c>
      <c r="E158" s="645">
        <f t="shared" si="43"/>
        <v>90</v>
      </c>
      <c r="F158" s="645">
        <f t="shared" si="44"/>
        <v>39</v>
      </c>
      <c r="G158" s="645"/>
      <c r="H158" s="645"/>
      <c r="I158" s="645">
        <v>39</v>
      </c>
      <c r="J158" s="645">
        <f t="shared" si="45"/>
        <v>51</v>
      </c>
      <c r="K158" s="646">
        <f t="shared" si="46"/>
        <v>3</v>
      </c>
      <c r="L158" s="645" t="s">
        <v>29</v>
      </c>
      <c r="M158" s="646">
        <f t="shared" si="47"/>
        <v>43.333333333333336</v>
      </c>
      <c r="N158" s="47" t="s">
        <v>58</v>
      </c>
      <c r="AB158" s="731" t="s">
        <v>412</v>
      </c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1:41">
      <c r="A159" s="48" t="s">
        <v>13</v>
      </c>
      <c r="B159" s="48" t="s">
        <v>14</v>
      </c>
      <c r="C159" s="50" t="s">
        <v>450</v>
      </c>
      <c r="D159" s="646">
        <v>4</v>
      </c>
      <c r="E159" s="645">
        <f t="shared" si="43"/>
        <v>120</v>
      </c>
      <c r="F159" s="645">
        <f t="shared" si="44"/>
        <v>52</v>
      </c>
      <c r="G159" s="645">
        <v>26</v>
      </c>
      <c r="H159" s="645"/>
      <c r="I159" s="645">
        <v>26</v>
      </c>
      <c r="J159" s="645">
        <f t="shared" si="45"/>
        <v>68</v>
      </c>
      <c r="K159" s="646">
        <f t="shared" si="46"/>
        <v>4</v>
      </c>
      <c r="L159" s="645" t="s">
        <v>18</v>
      </c>
      <c r="M159" s="646">
        <f t="shared" si="47"/>
        <v>43.333333333333336</v>
      </c>
      <c r="N159" s="47" t="s">
        <v>56</v>
      </c>
      <c r="AB159" s="731" t="s">
        <v>417</v>
      </c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41" ht="15" customHeight="1">
      <c r="A160" s="48" t="s">
        <v>13</v>
      </c>
      <c r="B160" s="48" t="s">
        <v>14</v>
      </c>
      <c r="C160" s="50" t="s">
        <v>401</v>
      </c>
      <c r="D160" s="646">
        <v>1</v>
      </c>
      <c r="E160" s="645">
        <f>D160*30</f>
        <v>30</v>
      </c>
      <c r="F160" s="645">
        <f>G160+H160+I160</f>
        <v>0</v>
      </c>
      <c r="G160" s="645"/>
      <c r="H160" s="645"/>
      <c r="I160" s="645"/>
      <c r="J160" s="645">
        <f>E160-F160</f>
        <v>30</v>
      </c>
      <c r="K160" s="646">
        <f>F160/15</f>
        <v>0</v>
      </c>
      <c r="L160" s="645" t="s">
        <v>29</v>
      </c>
      <c r="M160" s="646">
        <f>F160/E160*100</f>
        <v>0</v>
      </c>
      <c r="N160" s="47" t="s">
        <v>56</v>
      </c>
      <c r="AB160" s="731" t="s">
        <v>417</v>
      </c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1:41" ht="39.75" customHeight="1">
      <c r="A161" s="48" t="s">
        <v>13</v>
      </c>
      <c r="B161" s="48" t="s">
        <v>31</v>
      </c>
      <c r="C161" s="50" t="s">
        <v>399</v>
      </c>
      <c r="D161" s="646">
        <v>5</v>
      </c>
      <c r="E161" s="645">
        <f t="shared" si="43"/>
        <v>150</v>
      </c>
      <c r="F161" s="645">
        <f t="shared" si="44"/>
        <v>52</v>
      </c>
      <c r="G161" s="645">
        <v>26</v>
      </c>
      <c r="H161" s="645">
        <v>26</v>
      </c>
      <c r="I161" s="645"/>
      <c r="J161" s="645">
        <f t="shared" si="45"/>
        <v>98</v>
      </c>
      <c r="K161" s="646">
        <f t="shared" si="46"/>
        <v>4</v>
      </c>
      <c r="L161" s="645" t="s">
        <v>18</v>
      </c>
      <c r="M161" s="646">
        <f t="shared" si="47"/>
        <v>34.666666666666671</v>
      </c>
      <c r="N161" s="47" t="s">
        <v>56</v>
      </c>
      <c r="AB161" s="731" t="s">
        <v>417</v>
      </c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1:41" ht="15.75" customHeight="1">
      <c r="A162" s="48" t="s">
        <v>13</v>
      </c>
      <c r="B162" s="48" t="s">
        <v>31</v>
      </c>
      <c r="C162" s="50" t="s">
        <v>400</v>
      </c>
      <c r="D162" s="646">
        <v>5</v>
      </c>
      <c r="E162" s="645">
        <f t="shared" si="43"/>
        <v>150</v>
      </c>
      <c r="F162" s="645">
        <f t="shared" si="44"/>
        <v>52</v>
      </c>
      <c r="G162" s="645">
        <v>26</v>
      </c>
      <c r="H162" s="645"/>
      <c r="I162" s="645">
        <v>26</v>
      </c>
      <c r="J162" s="645">
        <f t="shared" si="45"/>
        <v>98</v>
      </c>
      <c r="K162" s="646">
        <f t="shared" si="46"/>
        <v>4</v>
      </c>
      <c r="L162" s="645" t="s">
        <v>18</v>
      </c>
      <c r="M162" s="646">
        <f t="shared" si="47"/>
        <v>34.666666666666671</v>
      </c>
      <c r="N162" s="47" t="s">
        <v>56</v>
      </c>
      <c r="AB162" s="731" t="s">
        <v>417</v>
      </c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1:41">
      <c r="C163" s="39" t="s">
        <v>22</v>
      </c>
      <c r="D163" s="651">
        <f t="shared" ref="D163:M163" si="48">SUM(D155:D162)</f>
        <v>30</v>
      </c>
      <c r="E163" s="720">
        <f t="shared" si="48"/>
        <v>900</v>
      </c>
      <c r="F163" s="720">
        <f t="shared" si="48"/>
        <v>195</v>
      </c>
      <c r="G163" s="720">
        <f t="shared" si="48"/>
        <v>78</v>
      </c>
      <c r="H163" s="720">
        <f t="shared" si="48"/>
        <v>26</v>
      </c>
      <c r="I163" s="720">
        <f t="shared" si="48"/>
        <v>91</v>
      </c>
      <c r="J163" s="720">
        <f t="shared" si="48"/>
        <v>705</v>
      </c>
      <c r="K163" s="720">
        <f>SUM(K155:K162)</f>
        <v>15</v>
      </c>
      <c r="L163" s="720">
        <f t="shared" si="48"/>
        <v>0</v>
      </c>
      <c r="M163" s="720">
        <f t="shared" si="48"/>
        <v>156</v>
      </c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1:41">
      <c r="C164" s="2" t="s">
        <v>23</v>
      </c>
      <c r="D164" s="4">
        <f>30-D163</f>
        <v>0</v>
      </c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1:41" ht="15.75">
      <c r="AB165" s="723"/>
      <c r="AC165" s="118" t="s">
        <v>421</v>
      </c>
      <c r="AD165" s="118" t="s">
        <v>451</v>
      </c>
      <c r="AE165" s="118" t="s">
        <v>452</v>
      </c>
      <c r="AF165" s="118" t="s">
        <v>453</v>
      </c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1:41" ht="15.75">
      <c r="C166" s="1" t="s">
        <v>22</v>
      </c>
      <c r="D166" s="671">
        <f>D167+D168</f>
        <v>240</v>
      </c>
      <c r="E166" s="671">
        <f>E167+E168</f>
        <v>7200</v>
      </c>
      <c r="F166" s="672">
        <f>E166/$E$166*100</f>
        <v>100</v>
      </c>
      <c r="G166" s="673"/>
      <c r="H166" s="674"/>
      <c r="I166" s="674"/>
      <c r="J166" s="674"/>
      <c r="K166" s="47" t="s">
        <v>58</v>
      </c>
      <c r="L166" s="47">
        <f ca="1">SUMIF($N$3:$N$163,K166,$D$3:$D$162)</f>
        <v>75.5</v>
      </c>
      <c r="N166" s="736">
        <f ca="1">L166/$L$171</f>
        <v>0.31458333333333333</v>
      </c>
      <c r="P166" s="47"/>
      <c r="AB166" s="724" t="s">
        <v>422</v>
      </c>
      <c r="AC166" s="725">
        <f t="shared" ref="AC166:AC190" si="49">SUMIF(AB$10:AB$46,AB166,D$10:D$46)</f>
        <v>0</v>
      </c>
      <c r="AD166" s="47">
        <f>SUMIF(AB$60:AB$85,AB166,D$60:D$85)</f>
        <v>0</v>
      </c>
      <c r="AE166" s="47">
        <f>SUMIF(AB$101:AB$124,AB166,D$101:D$124)</f>
        <v>0</v>
      </c>
      <c r="AF166" s="47">
        <f>SUMIF(AB$138:AB$162,AB166,D$138:D$162)</f>
        <v>0</v>
      </c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1:41" ht="15.75">
      <c r="B167" s="48" t="s">
        <v>14</v>
      </c>
      <c r="C167" s="1" t="s">
        <v>40</v>
      </c>
      <c r="D167" s="672">
        <f>SUMIF(B$10:B$162,B167,D$10:D$162)</f>
        <v>179.5</v>
      </c>
      <c r="E167" s="48">
        <f>D167*30</f>
        <v>5385</v>
      </c>
      <c r="F167" s="672">
        <f>E167/E$166*100</f>
        <v>74.791666666666671</v>
      </c>
      <c r="G167" s="48"/>
      <c r="I167" s="675"/>
      <c r="J167" s="675"/>
      <c r="K167" s="47" t="s">
        <v>55</v>
      </c>
      <c r="L167" s="47">
        <f ca="1">SUMIF($N$3:$N$163,K167,$D$3:$D$162)</f>
        <v>24</v>
      </c>
      <c r="N167" s="736">
        <f ca="1">L167/$L$171</f>
        <v>0.1</v>
      </c>
      <c r="P167" s="47"/>
      <c r="AB167" s="724" t="s">
        <v>423</v>
      </c>
      <c r="AC167" s="725">
        <f t="shared" si="49"/>
        <v>0</v>
      </c>
      <c r="AD167" s="47">
        <f t="shared" ref="AD167:AD190" si="50">SUMIF(AB$60:AB$85,AB167,D$60:D$85)</f>
        <v>0</v>
      </c>
      <c r="AE167" s="47">
        <f t="shared" ref="AE167:AE190" si="51">SUMIF(AB$101:AB$124,AB167,D$101:D$124)</f>
        <v>0</v>
      </c>
      <c r="AF167" s="47">
        <f t="shared" ref="AF167:AF190" si="52">SUMIF(AB$138:AB$162,AB167,D$138:D$162)</f>
        <v>0</v>
      </c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1:41" ht="15.75">
      <c r="B168" s="48" t="s">
        <v>31</v>
      </c>
      <c r="C168" s="1" t="s">
        <v>41</v>
      </c>
      <c r="D168" s="672">
        <f>SUMIF(B$10:B$162,B168,D$10:D$162)</f>
        <v>60.5</v>
      </c>
      <c r="E168" s="48">
        <f t="shared" ref="E168:E175" si="53">D168*30</f>
        <v>1815</v>
      </c>
      <c r="F168" s="676">
        <f>E168/E$166*100</f>
        <v>25.208333333333332</v>
      </c>
      <c r="G168" s="48"/>
      <c r="K168" s="47" t="s">
        <v>57</v>
      </c>
      <c r="L168" s="47">
        <f ca="1">SUMIF($N$3:$N$163,K168,$D$3:$D$162)</f>
        <v>16.5</v>
      </c>
      <c r="N168" s="736">
        <f ca="1">L168/$L$171</f>
        <v>6.8750000000000006E-2</v>
      </c>
      <c r="P168" s="47"/>
      <c r="AB168" s="724" t="s">
        <v>424</v>
      </c>
      <c r="AC168" s="725">
        <f t="shared" si="49"/>
        <v>0</v>
      </c>
      <c r="AD168" s="47">
        <f t="shared" si="50"/>
        <v>0</v>
      </c>
      <c r="AE168" s="47">
        <f t="shared" si="51"/>
        <v>0</v>
      </c>
      <c r="AF168" s="47">
        <f t="shared" si="52"/>
        <v>0</v>
      </c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1:41" ht="15.75">
      <c r="D169" s="48"/>
      <c r="E169" s="48"/>
      <c r="F169" s="48"/>
      <c r="G169" s="48"/>
      <c r="K169" s="47" t="s">
        <v>54</v>
      </c>
      <c r="L169" s="47">
        <f ca="1">SUMIF($N$3:$N$163,K169,$D$3:$D$162)</f>
        <v>9</v>
      </c>
      <c r="N169" s="736">
        <f ca="1">L169/$L$171</f>
        <v>3.7499999999999999E-2</v>
      </c>
      <c r="P169" s="47"/>
      <c r="AB169" s="724" t="s">
        <v>425</v>
      </c>
      <c r="AC169" s="725">
        <f t="shared" si="49"/>
        <v>0</v>
      </c>
      <c r="AD169" s="47">
        <f t="shared" si="50"/>
        <v>0</v>
      </c>
      <c r="AE169" s="47">
        <f t="shared" si="51"/>
        <v>0</v>
      </c>
      <c r="AF169" s="47">
        <f t="shared" si="52"/>
        <v>0</v>
      </c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1:41" ht="15.75">
      <c r="C170" s="1" t="s">
        <v>46</v>
      </c>
      <c r="D170" s="677">
        <f>D171+D172</f>
        <v>101.5</v>
      </c>
      <c r="E170" s="677">
        <f t="shared" ref="E170" si="54">E171+E172</f>
        <v>3045</v>
      </c>
      <c r="F170" s="672">
        <f>E170/$E$170*100</f>
        <v>100</v>
      </c>
      <c r="G170" s="48"/>
      <c r="K170" s="47" t="s">
        <v>56</v>
      </c>
      <c r="L170" s="47">
        <f ca="1">SUMIF($N$3:$N$163,K170,$D$3:$D$162)</f>
        <v>115</v>
      </c>
      <c r="N170" s="736">
        <f ca="1">L170/$L$171</f>
        <v>0.47916666666666669</v>
      </c>
      <c r="P170" s="47"/>
      <c r="AB170" s="724" t="s">
        <v>426</v>
      </c>
      <c r="AC170" s="725">
        <f t="shared" si="49"/>
        <v>0</v>
      </c>
      <c r="AD170" s="47">
        <f t="shared" si="50"/>
        <v>0</v>
      </c>
      <c r="AE170" s="47">
        <f t="shared" si="51"/>
        <v>0</v>
      </c>
      <c r="AF170" s="47">
        <f t="shared" si="52"/>
        <v>0</v>
      </c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1:41" ht="15.75">
      <c r="A171" s="48" t="s">
        <v>16</v>
      </c>
      <c r="B171" s="48" t="s">
        <v>14</v>
      </c>
      <c r="C171" s="1" t="s">
        <v>40</v>
      </c>
      <c r="D171" s="48">
        <f>SUMIFS(D$10:D$162,A$10:A$162,A171,B$10:B$162,B171)</f>
        <v>82</v>
      </c>
      <c r="E171" s="48">
        <f t="shared" si="53"/>
        <v>2460</v>
      </c>
      <c r="F171" s="672">
        <f>E171/E$170*100</f>
        <v>80.78817733990148</v>
      </c>
      <c r="G171" s="48"/>
      <c r="L171" s="47">
        <f ca="1">SUM(L166:L170)</f>
        <v>240</v>
      </c>
      <c r="N171" s="736">
        <f ca="1">SUM(N166:N170)</f>
        <v>1</v>
      </c>
      <c r="P171" s="47"/>
      <c r="AB171" s="724" t="s">
        <v>418</v>
      </c>
      <c r="AC171" s="725">
        <f t="shared" si="49"/>
        <v>5</v>
      </c>
      <c r="AD171" s="47">
        <f t="shared" si="50"/>
        <v>0</v>
      </c>
      <c r="AE171" s="47">
        <f t="shared" si="51"/>
        <v>0</v>
      </c>
      <c r="AF171" s="47">
        <f t="shared" si="52"/>
        <v>0</v>
      </c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1:41" ht="15.75">
      <c r="A172" s="48" t="s">
        <v>16</v>
      </c>
      <c r="B172" s="48" t="s">
        <v>31</v>
      </c>
      <c r="C172" s="1" t="s">
        <v>41</v>
      </c>
      <c r="D172" s="48">
        <f>SUMIFS(D$10:D$162,A$10:A$162,A172,B$10:B$162,B172)</f>
        <v>19.5</v>
      </c>
      <c r="E172" s="48">
        <f>D172*30</f>
        <v>585</v>
      </c>
      <c r="F172" s="672">
        <f>E172/E$170*100</f>
        <v>19.21182266009852</v>
      </c>
      <c r="G172" s="48"/>
      <c r="AB172" s="724" t="s">
        <v>427</v>
      </c>
      <c r="AC172" s="725">
        <f t="shared" si="49"/>
        <v>0</v>
      </c>
      <c r="AD172" s="47">
        <f t="shared" si="50"/>
        <v>0</v>
      </c>
      <c r="AE172" s="47">
        <f t="shared" si="51"/>
        <v>0</v>
      </c>
      <c r="AF172" s="47">
        <f t="shared" si="52"/>
        <v>0</v>
      </c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1:41" ht="15.75">
      <c r="C173" s="1" t="s">
        <v>47</v>
      </c>
      <c r="D173" s="677">
        <f>D174+D175</f>
        <v>138.5</v>
      </c>
      <c r="E173" s="677">
        <f>E174+E175</f>
        <v>4155</v>
      </c>
      <c r="F173" s="677">
        <f>F174+F175</f>
        <v>100</v>
      </c>
      <c r="AB173" s="724" t="s">
        <v>428</v>
      </c>
      <c r="AC173" s="725">
        <f t="shared" si="49"/>
        <v>0</v>
      </c>
      <c r="AD173" s="47">
        <f t="shared" si="50"/>
        <v>0</v>
      </c>
      <c r="AE173" s="47">
        <f t="shared" si="51"/>
        <v>0</v>
      </c>
      <c r="AF173" s="47">
        <f t="shared" si="52"/>
        <v>0</v>
      </c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1:41" ht="15.75">
      <c r="A174" s="48" t="s">
        <v>13</v>
      </c>
      <c r="B174" s="48" t="s">
        <v>14</v>
      </c>
      <c r="C174" s="1" t="s">
        <v>40</v>
      </c>
      <c r="D174" s="48">
        <f>SUMIFS(D$10:D$162,A$10:A$162,A174,B$10:B$162,B174)</f>
        <v>97.5</v>
      </c>
      <c r="E174" s="48">
        <f t="shared" si="53"/>
        <v>2925</v>
      </c>
      <c r="F174" s="47">
        <f>E174/E$173*100</f>
        <v>70.397111913357406</v>
      </c>
      <c r="AB174" s="724" t="s">
        <v>429</v>
      </c>
      <c r="AC174" s="725">
        <f t="shared" si="49"/>
        <v>0</v>
      </c>
      <c r="AD174" s="47">
        <f t="shared" si="50"/>
        <v>0</v>
      </c>
      <c r="AE174" s="47">
        <f t="shared" si="51"/>
        <v>0</v>
      </c>
      <c r="AF174" s="47">
        <f t="shared" si="52"/>
        <v>0</v>
      </c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1:41" ht="15.75">
      <c r="A175" s="48" t="s">
        <v>13</v>
      </c>
      <c r="B175" s="48" t="s">
        <v>31</v>
      </c>
      <c r="C175" s="1" t="s">
        <v>41</v>
      </c>
      <c r="D175" s="48">
        <f>SUMIFS(D$10:D$162,A$10:A$162,A175,B$10:B$162,B175)</f>
        <v>41</v>
      </c>
      <c r="E175" s="48">
        <f t="shared" si="53"/>
        <v>1230</v>
      </c>
      <c r="F175" s="47">
        <f>E175/E$173*100</f>
        <v>29.602888086642597</v>
      </c>
      <c r="AB175" s="724" t="s">
        <v>416</v>
      </c>
      <c r="AC175" s="725">
        <f t="shared" si="49"/>
        <v>12</v>
      </c>
      <c r="AD175" s="47">
        <f t="shared" si="50"/>
        <v>0</v>
      </c>
      <c r="AE175" s="47">
        <f t="shared" si="51"/>
        <v>0</v>
      </c>
      <c r="AF175" s="47">
        <f t="shared" si="52"/>
        <v>0</v>
      </c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1:41" ht="15.75">
      <c r="AB176" s="724" t="s">
        <v>430</v>
      </c>
      <c r="AC176" s="725">
        <f t="shared" si="49"/>
        <v>0</v>
      </c>
      <c r="AD176" s="47">
        <f t="shared" si="50"/>
        <v>0</v>
      </c>
      <c r="AE176" s="47">
        <f t="shared" si="51"/>
        <v>0</v>
      </c>
      <c r="AF176" s="47">
        <f t="shared" si="52"/>
        <v>0</v>
      </c>
    </row>
    <row r="177" spans="28:32" ht="15.75">
      <c r="AB177" s="724" t="s">
        <v>431</v>
      </c>
      <c r="AC177" s="725">
        <f t="shared" si="49"/>
        <v>0</v>
      </c>
      <c r="AD177" s="47">
        <f t="shared" si="50"/>
        <v>0</v>
      </c>
      <c r="AE177" s="47">
        <f t="shared" si="51"/>
        <v>0</v>
      </c>
      <c r="AF177" s="47">
        <f t="shared" si="52"/>
        <v>0</v>
      </c>
    </row>
    <row r="178" spans="28:32" ht="15.75">
      <c r="AB178" s="724" t="s">
        <v>432</v>
      </c>
      <c r="AC178" s="725">
        <f t="shared" si="49"/>
        <v>0</v>
      </c>
      <c r="AD178" s="47">
        <f t="shared" si="50"/>
        <v>0</v>
      </c>
      <c r="AE178" s="47">
        <f t="shared" si="51"/>
        <v>0</v>
      </c>
      <c r="AF178" s="47">
        <f t="shared" si="52"/>
        <v>0</v>
      </c>
    </row>
    <row r="179" spans="28:32" ht="15.75">
      <c r="AB179" s="724" t="s">
        <v>433</v>
      </c>
      <c r="AC179" s="725">
        <f t="shared" si="49"/>
        <v>0</v>
      </c>
      <c r="AD179" s="47">
        <f t="shared" si="50"/>
        <v>0</v>
      </c>
      <c r="AE179" s="47">
        <f t="shared" si="51"/>
        <v>0</v>
      </c>
      <c r="AF179" s="47">
        <f t="shared" si="52"/>
        <v>0</v>
      </c>
    </row>
    <row r="180" spans="28:32" ht="15.75">
      <c r="AB180" s="724" t="s">
        <v>434</v>
      </c>
      <c r="AC180" s="725">
        <f t="shared" si="49"/>
        <v>0</v>
      </c>
      <c r="AD180" s="47">
        <f t="shared" si="50"/>
        <v>0</v>
      </c>
      <c r="AE180" s="47">
        <f t="shared" si="51"/>
        <v>0</v>
      </c>
      <c r="AF180" s="47">
        <f t="shared" si="52"/>
        <v>0</v>
      </c>
    </row>
    <row r="181" spans="28:32" ht="15.75">
      <c r="AB181" s="724" t="s">
        <v>435</v>
      </c>
      <c r="AC181" s="725">
        <f t="shared" si="49"/>
        <v>0</v>
      </c>
      <c r="AD181" s="47">
        <f t="shared" si="50"/>
        <v>0</v>
      </c>
      <c r="AE181" s="47">
        <f t="shared" si="51"/>
        <v>0</v>
      </c>
      <c r="AF181" s="47">
        <f t="shared" si="52"/>
        <v>0</v>
      </c>
    </row>
    <row r="182" spans="28:32" ht="15.75">
      <c r="AB182" s="724" t="s">
        <v>436</v>
      </c>
      <c r="AC182" s="725">
        <f t="shared" si="49"/>
        <v>0</v>
      </c>
      <c r="AD182" s="47">
        <f t="shared" si="50"/>
        <v>0</v>
      </c>
      <c r="AE182" s="47">
        <f t="shared" si="51"/>
        <v>0</v>
      </c>
      <c r="AF182" s="47">
        <f t="shared" si="52"/>
        <v>0</v>
      </c>
    </row>
    <row r="183" spans="28:32" ht="15.75">
      <c r="AB183" s="724" t="s">
        <v>437</v>
      </c>
      <c r="AC183" s="725">
        <f t="shared" si="49"/>
        <v>0</v>
      </c>
      <c r="AD183" s="47">
        <f t="shared" si="50"/>
        <v>0</v>
      </c>
      <c r="AE183" s="47">
        <f t="shared" si="51"/>
        <v>0</v>
      </c>
      <c r="AF183" s="47">
        <f>SUMIF(AB$138:AB$162,AB183,D$138:D$162)+AG195</f>
        <v>3.3000000000000007</v>
      </c>
    </row>
    <row r="184" spans="28:32" ht="15.75">
      <c r="AB184" s="724" t="s">
        <v>419</v>
      </c>
      <c r="AC184" s="725">
        <f t="shared" si="49"/>
        <v>0</v>
      </c>
      <c r="AD184" s="47">
        <f t="shared" si="50"/>
        <v>4</v>
      </c>
      <c r="AE184" s="47">
        <f t="shared" si="51"/>
        <v>5</v>
      </c>
      <c r="AF184" s="47">
        <f t="shared" si="52"/>
        <v>0</v>
      </c>
    </row>
    <row r="185" spans="28:32" ht="15.75">
      <c r="AB185" s="724" t="s">
        <v>417</v>
      </c>
      <c r="AC185" s="725">
        <f t="shared" si="49"/>
        <v>4.5</v>
      </c>
      <c r="AD185" s="47">
        <f t="shared" si="50"/>
        <v>15.5</v>
      </c>
      <c r="AE185" s="47">
        <f t="shared" si="51"/>
        <v>44</v>
      </c>
      <c r="AF185" s="47">
        <f>SUMIF(AB$138:AB$162,AB185,D$138:D$162)+5.7</f>
        <v>50.7</v>
      </c>
    </row>
    <row r="186" spans="28:32" ht="15.75">
      <c r="AB186" s="724" t="s">
        <v>413</v>
      </c>
      <c r="AC186" s="725">
        <f t="shared" si="49"/>
        <v>12</v>
      </c>
      <c r="AD186" s="47">
        <f t="shared" si="50"/>
        <v>10</v>
      </c>
      <c r="AE186" s="47">
        <f t="shared" si="51"/>
        <v>11</v>
      </c>
      <c r="AF186" s="47">
        <f t="shared" si="52"/>
        <v>0</v>
      </c>
    </row>
    <row r="187" spans="28:32" ht="15.75">
      <c r="AB187" s="724" t="s">
        <v>412</v>
      </c>
      <c r="AC187" s="725">
        <f t="shared" si="49"/>
        <v>9</v>
      </c>
      <c r="AD187" s="47">
        <f t="shared" si="50"/>
        <v>7</v>
      </c>
      <c r="AE187" s="47">
        <f t="shared" si="51"/>
        <v>0</v>
      </c>
      <c r="AF187" s="47">
        <f t="shared" si="52"/>
        <v>6</v>
      </c>
    </row>
    <row r="188" spans="28:32" ht="15.75">
      <c r="AB188" s="724" t="s">
        <v>415</v>
      </c>
      <c r="AC188" s="725">
        <f t="shared" si="49"/>
        <v>11</v>
      </c>
      <c r="AD188" s="47">
        <f t="shared" si="50"/>
        <v>0</v>
      </c>
      <c r="AE188" s="47">
        <f t="shared" si="51"/>
        <v>0</v>
      </c>
      <c r="AF188" s="47">
        <f t="shared" si="52"/>
        <v>0</v>
      </c>
    </row>
    <row r="189" spans="28:32" ht="15.75">
      <c r="AB189" s="724" t="s">
        <v>414</v>
      </c>
      <c r="AC189" s="725">
        <f t="shared" si="49"/>
        <v>6.5</v>
      </c>
      <c r="AD189" s="47">
        <f t="shared" si="50"/>
        <v>7</v>
      </c>
      <c r="AE189" s="47">
        <f t="shared" si="51"/>
        <v>0</v>
      </c>
      <c r="AF189" s="47">
        <f t="shared" si="52"/>
        <v>0</v>
      </c>
    </row>
    <row r="190" spans="28:32">
      <c r="AB190" s="726" t="s">
        <v>420</v>
      </c>
      <c r="AC190" s="725">
        <f t="shared" si="49"/>
        <v>0</v>
      </c>
      <c r="AD190" s="47">
        <f t="shared" si="50"/>
        <v>16.5</v>
      </c>
      <c r="AE190" s="47">
        <f t="shared" si="51"/>
        <v>0</v>
      </c>
      <c r="AF190" s="47">
        <f t="shared" si="52"/>
        <v>0</v>
      </c>
    </row>
    <row r="191" spans="28:32">
      <c r="AB191" s="727"/>
      <c r="AC191" s="728">
        <f>SUM(AC166:AC190)</f>
        <v>60</v>
      </c>
      <c r="AD191" s="728">
        <f t="shared" ref="AD191:AF191" si="55">SUM(AD166:AD190)</f>
        <v>60</v>
      </c>
      <c r="AE191" s="728">
        <f t="shared" si="55"/>
        <v>60</v>
      </c>
      <c r="AF191" s="728">
        <f t="shared" si="55"/>
        <v>60</v>
      </c>
    </row>
    <row r="193" spans="32:33">
      <c r="AF193" t="s">
        <v>454</v>
      </c>
    </row>
    <row r="194" spans="32:33">
      <c r="AF194" t="s">
        <v>417</v>
      </c>
      <c r="AG194">
        <f>0.95*6</f>
        <v>5.6999999999999993</v>
      </c>
    </row>
    <row r="195" spans="32:33">
      <c r="AF195" t="s">
        <v>455</v>
      </c>
      <c r="AG195">
        <f>6-AG194</f>
        <v>0.30000000000000071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P110"/>
  <sheetViews>
    <sheetView view="pageBreakPreview" topLeftCell="A43" zoomScaleNormal="100" zoomScaleSheetLayoutView="100" workbookViewId="0">
      <selection activeCell="L31" sqref="L31"/>
    </sheetView>
  </sheetViews>
  <sheetFormatPr defaultRowHeight="15"/>
  <cols>
    <col min="1" max="1" width="3.85546875" style="48" customWidth="1"/>
    <col min="2" max="2" width="4.5703125" style="48" customWidth="1"/>
    <col min="3" max="3" width="40.28515625" style="1" customWidth="1"/>
    <col min="4" max="4" width="6.42578125" style="635" customWidth="1"/>
    <col min="5" max="5" width="9.140625" style="47"/>
    <col min="6" max="6" width="7.140625" style="47" customWidth="1"/>
    <col min="7" max="7" width="7.28515625" style="47" customWidth="1"/>
    <col min="8" max="8" width="6.7109375" style="47" customWidth="1"/>
    <col min="9" max="9" width="4.7109375" style="47" customWidth="1"/>
    <col min="10" max="10" width="6" style="47" customWidth="1"/>
    <col min="11" max="11" width="8.42578125" style="47" customWidth="1"/>
    <col min="12" max="12" width="7" style="47" customWidth="1"/>
    <col min="13" max="13" width="7.7109375" style="47" customWidth="1"/>
    <col min="14" max="14" width="9.140625" style="47"/>
    <col min="15" max="15" width="6.7109375" style="47" customWidth="1"/>
    <col min="16" max="16" width="4.7109375" customWidth="1"/>
    <col min="17" max="17" width="7" customWidth="1"/>
    <col min="18" max="18" width="47.5703125" customWidth="1"/>
    <col min="19" max="19" width="9.140625" customWidth="1"/>
    <col min="20" max="20" width="7.140625" customWidth="1"/>
    <col min="21" max="21" width="7.28515625" style="12" customWidth="1"/>
    <col min="22" max="22" width="10" style="12" customWidth="1"/>
    <col min="23" max="24" width="4.42578125" style="12" customWidth="1"/>
    <col min="25" max="25" width="5.57031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47"/>
  </cols>
  <sheetData>
    <row r="1" spans="1:42">
      <c r="C1" s="1436" t="s">
        <v>358</v>
      </c>
      <c r="D1" s="1436"/>
      <c r="E1" s="1436"/>
      <c r="F1" s="1436"/>
      <c r="G1" s="1436"/>
      <c r="H1" s="1436"/>
      <c r="I1" s="1436"/>
      <c r="J1" s="1436"/>
      <c r="K1" s="1436"/>
      <c r="L1" s="1436"/>
      <c r="M1" s="1436"/>
      <c r="N1" s="1436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</row>
    <row r="2" spans="1:42">
      <c r="C2" s="1" t="s">
        <v>49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</row>
    <row r="3" spans="1:42">
      <c r="C3" s="1434" t="s">
        <v>0</v>
      </c>
      <c r="D3" s="1831" t="s">
        <v>359</v>
      </c>
      <c r="E3" s="1429" t="s">
        <v>1</v>
      </c>
      <c r="F3" s="1433" t="s">
        <v>2</v>
      </c>
      <c r="G3" s="1433"/>
      <c r="H3" s="1433"/>
      <c r="I3" s="1433"/>
      <c r="J3" s="1433"/>
      <c r="K3" s="1430"/>
      <c r="L3" s="1429" t="s">
        <v>3</v>
      </c>
      <c r="M3" s="1429" t="s">
        <v>4</v>
      </c>
      <c r="N3" s="1429" t="s">
        <v>5</v>
      </c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</row>
    <row r="4" spans="1:42">
      <c r="C4" s="1434"/>
      <c r="D4" s="1832"/>
      <c r="E4" s="1429"/>
      <c r="F4" s="1429" t="s">
        <v>6</v>
      </c>
      <c r="G4" s="1431" t="s">
        <v>7</v>
      </c>
      <c r="H4" s="1431"/>
      <c r="I4" s="1431"/>
      <c r="J4" s="1431"/>
      <c r="K4" s="1429" t="s">
        <v>8</v>
      </c>
      <c r="L4" s="1429"/>
      <c r="M4" s="1429"/>
      <c r="N4" s="1429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</row>
    <row r="5" spans="1:42">
      <c r="C5" s="1434"/>
      <c r="D5" s="1832"/>
      <c r="E5" s="1429"/>
      <c r="F5" s="1430"/>
      <c r="G5" s="1429" t="s">
        <v>9</v>
      </c>
      <c r="H5" s="1433" t="s">
        <v>10</v>
      </c>
      <c r="I5" s="1430"/>
      <c r="J5" s="1430"/>
      <c r="K5" s="1430"/>
      <c r="L5" s="1429"/>
      <c r="M5" s="1429"/>
      <c r="N5" s="1429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</row>
    <row r="6" spans="1:42">
      <c r="C6" s="1434"/>
      <c r="D6" s="1832"/>
      <c r="E6" s="1429"/>
      <c r="F6" s="1430"/>
      <c r="G6" s="1432"/>
      <c r="H6" s="1429" t="s">
        <v>11</v>
      </c>
      <c r="I6" s="1429" t="s">
        <v>12</v>
      </c>
      <c r="J6" s="1429" t="s">
        <v>13</v>
      </c>
      <c r="K6" s="1430"/>
      <c r="L6" s="1429"/>
      <c r="M6" s="1429"/>
      <c r="N6" s="1429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</row>
    <row r="7" spans="1:42">
      <c r="C7" s="1434"/>
      <c r="D7" s="1832"/>
      <c r="E7" s="1429"/>
      <c r="F7" s="1430"/>
      <c r="G7" s="1432"/>
      <c r="H7" s="1429"/>
      <c r="I7" s="1429"/>
      <c r="J7" s="1429"/>
      <c r="K7" s="1430"/>
      <c r="L7" s="1429"/>
      <c r="M7" s="1429"/>
      <c r="N7" s="1429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</row>
    <row r="8" spans="1:42" ht="34.5">
      <c r="C8" s="1434"/>
      <c r="D8" s="1832"/>
      <c r="E8" s="1429"/>
      <c r="F8" s="1430"/>
      <c r="G8" s="1432"/>
      <c r="H8" s="1429"/>
      <c r="I8" s="1429"/>
      <c r="J8" s="1429"/>
      <c r="K8" s="1430"/>
      <c r="L8" s="1429"/>
      <c r="M8" s="1429"/>
      <c r="N8" s="1429"/>
      <c r="U8" s="679" t="s">
        <v>402</v>
      </c>
      <c r="V8" s="12" t="s">
        <v>360</v>
      </c>
      <c r="X8" s="12" t="s">
        <v>403</v>
      </c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</row>
    <row r="9" spans="1:42">
      <c r="C9" s="1434"/>
      <c r="D9" s="1833"/>
      <c r="E9" s="1429"/>
      <c r="F9" s="1430"/>
      <c r="G9" s="1432"/>
      <c r="H9" s="1429"/>
      <c r="I9" s="1429"/>
      <c r="J9" s="1429"/>
      <c r="K9" s="1430"/>
      <c r="L9" s="1429"/>
      <c r="M9" s="1429"/>
      <c r="N9" s="1429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</row>
    <row r="10" spans="1:42" s="640" customFormat="1">
      <c r="A10" s="636" t="s">
        <v>16</v>
      </c>
      <c r="B10" s="636" t="s">
        <v>14</v>
      </c>
      <c r="C10" s="486" t="s">
        <v>17</v>
      </c>
      <c r="D10" s="678">
        <v>11.5</v>
      </c>
      <c r="E10" s="638">
        <v>2</v>
      </c>
      <c r="F10" s="639">
        <f>E10*30</f>
        <v>60</v>
      </c>
      <c r="G10" s="639">
        <f>H10+I10+J10</f>
        <v>30</v>
      </c>
      <c r="H10" s="639"/>
      <c r="I10" s="639"/>
      <c r="J10" s="639">
        <v>30</v>
      </c>
      <c r="K10" s="639">
        <f>F10-G10</f>
        <v>30</v>
      </c>
      <c r="L10" s="443">
        <f>G10/15</f>
        <v>2</v>
      </c>
      <c r="M10" s="639" t="s">
        <v>16</v>
      </c>
      <c r="N10" s="443">
        <f>G10/F10*100</f>
        <v>50</v>
      </c>
      <c r="P10" s="641">
        <v>9.5</v>
      </c>
      <c r="Q10" s="641">
        <v>2</v>
      </c>
      <c r="R10" s="642"/>
      <c r="S10" s="642"/>
      <c r="T10" s="642"/>
      <c r="U10" s="45">
        <f>D10+E10</f>
        <v>13.5</v>
      </c>
      <c r="V10" s="12" t="e">
        <f>#REF!+#REF!+#REF!+#REF!</f>
        <v>#REF!</v>
      </c>
      <c r="W10" s="12"/>
      <c r="X10" s="45" t="e">
        <f>V10-U10</f>
        <v>#REF!</v>
      </c>
      <c r="Y10" s="642"/>
      <c r="Z10" s="642"/>
      <c r="AA10" s="642"/>
      <c r="AB10" s="642"/>
      <c r="AC10" s="642"/>
    </row>
    <row r="11" spans="1:42">
      <c r="A11" s="48" t="s">
        <v>16</v>
      </c>
      <c r="B11" s="48" t="s">
        <v>14</v>
      </c>
      <c r="C11" s="420" t="s">
        <v>15</v>
      </c>
      <c r="D11" s="643">
        <v>13</v>
      </c>
      <c r="E11" s="644"/>
      <c r="F11" s="645"/>
      <c r="G11" s="645"/>
      <c r="H11" s="645"/>
      <c r="I11" s="645"/>
      <c r="J11" s="645"/>
      <c r="K11" s="645"/>
      <c r="L11" s="646"/>
      <c r="M11" s="645"/>
      <c r="N11" s="646"/>
      <c r="U11" s="45">
        <f t="shared" ref="U11:U15" si="0">D11+E11</f>
        <v>13</v>
      </c>
      <c r="V11" s="12" t="e">
        <f>#REF!+#REF!+#REF!+#REF!</f>
        <v>#REF!</v>
      </c>
      <c r="X11" s="45" t="e">
        <f t="shared" ref="X11:X32" si="1">V11-U11</f>
        <v>#REF!</v>
      </c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</row>
    <row r="12" spans="1:42" s="640" customFormat="1" ht="26.25">
      <c r="A12" s="636" t="s">
        <v>16</v>
      </c>
      <c r="B12" s="636" t="s">
        <v>31</v>
      </c>
      <c r="C12" s="478" t="s">
        <v>361</v>
      </c>
      <c r="D12" s="678">
        <v>1</v>
      </c>
      <c r="E12" s="638">
        <v>2</v>
      </c>
      <c r="F12" s="639">
        <f>E12*30</f>
        <v>60</v>
      </c>
      <c r="G12" s="639">
        <f>H12+I12+J12</f>
        <v>30</v>
      </c>
      <c r="H12" s="639"/>
      <c r="I12" s="639"/>
      <c r="J12" s="639">
        <v>30</v>
      </c>
      <c r="K12" s="639">
        <f t="shared" ref="K12:K14" si="2">F12-G12</f>
        <v>30</v>
      </c>
      <c r="L12" s="443">
        <f t="shared" ref="L12:L14" si="3">G12/15</f>
        <v>2</v>
      </c>
      <c r="M12" s="639" t="s">
        <v>16</v>
      </c>
      <c r="N12" s="443">
        <f t="shared" ref="N12:N14" si="4">G12/F12*100</f>
        <v>50</v>
      </c>
      <c r="P12" s="642"/>
      <c r="Q12" s="642"/>
      <c r="R12" s="642"/>
      <c r="S12" s="642"/>
      <c r="T12" s="642"/>
      <c r="U12" s="45">
        <f t="shared" si="0"/>
        <v>3</v>
      </c>
      <c r="V12" s="12" t="e">
        <f>#REF!</f>
        <v>#REF!</v>
      </c>
      <c r="W12" s="12"/>
      <c r="X12" s="45" t="e">
        <f t="shared" si="1"/>
        <v>#REF!</v>
      </c>
      <c r="Y12" s="642"/>
      <c r="Z12" s="642"/>
      <c r="AA12" s="642"/>
      <c r="AB12" s="642"/>
      <c r="AC12" s="642"/>
    </row>
    <row r="13" spans="1:42">
      <c r="A13" s="48" t="s">
        <v>13</v>
      </c>
      <c r="B13" s="48" t="s">
        <v>14</v>
      </c>
      <c r="C13" s="420" t="s">
        <v>362</v>
      </c>
      <c r="D13" s="643">
        <v>4.5</v>
      </c>
      <c r="E13" s="644"/>
      <c r="F13" s="645"/>
      <c r="G13" s="645"/>
      <c r="H13" s="645"/>
      <c r="I13" s="645"/>
      <c r="J13" s="645"/>
      <c r="K13" s="645"/>
      <c r="L13" s="646"/>
      <c r="M13" s="645"/>
      <c r="N13" s="646"/>
      <c r="U13" s="45">
        <f t="shared" si="0"/>
        <v>4.5</v>
      </c>
      <c r="V13" s="12" t="e">
        <f>#REF!</f>
        <v>#REF!</v>
      </c>
      <c r="X13" s="45" t="e">
        <f t="shared" si="1"/>
        <v>#REF!</v>
      </c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</row>
    <row r="14" spans="1:42" s="640" customFormat="1">
      <c r="A14" s="636" t="s">
        <v>16</v>
      </c>
      <c r="B14" s="636" t="s">
        <v>14</v>
      </c>
      <c r="C14" s="478" t="s">
        <v>60</v>
      </c>
      <c r="D14" s="637"/>
      <c r="E14" s="638">
        <v>1</v>
      </c>
      <c r="F14" s="639">
        <f>E14*30</f>
        <v>30</v>
      </c>
      <c r="G14" s="639">
        <f>H14+I14+J14</f>
        <v>15</v>
      </c>
      <c r="H14" s="639">
        <v>8</v>
      </c>
      <c r="I14" s="639"/>
      <c r="J14" s="639">
        <v>7</v>
      </c>
      <c r="K14" s="639">
        <f t="shared" si="2"/>
        <v>15</v>
      </c>
      <c r="L14" s="443">
        <f t="shared" si="3"/>
        <v>1</v>
      </c>
      <c r="M14" s="639" t="s">
        <v>16</v>
      </c>
      <c r="N14" s="443">
        <f t="shared" si="4"/>
        <v>50</v>
      </c>
      <c r="P14" s="642"/>
      <c r="Q14" s="642"/>
      <c r="R14" s="642"/>
      <c r="S14" s="642"/>
      <c r="T14" s="642"/>
      <c r="U14" s="45">
        <f t="shared" si="0"/>
        <v>1</v>
      </c>
      <c r="V14" s="12" t="e">
        <f>#REF!</f>
        <v>#REF!</v>
      </c>
      <c r="W14" s="12"/>
      <c r="X14" s="45" t="e">
        <f t="shared" si="1"/>
        <v>#REF!</v>
      </c>
      <c r="Y14" s="642"/>
      <c r="Z14" s="642"/>
      <c r="AA14" s="642"/>
      <c r="AB14" s="642"/>
      <c r="AC14" s="642"/>
    </row>
    <row r="15" spans="1:42" s="640" customFormat="1">
      <c r="A15" s="636" t="s">
        <v>16</v>
      </c>
      <c r="B15" s="636" t="s">
        <v>14</v>
      </c>
      <c r="C15" s="681" t="s">
        <v>30</v>
      </c>
      <c r="D15" s="647">
        <v>2.5</v>
      </c>
      <c r="E15" s="443">
        <v>1.5</v>
      </c>
      <c r="F15" s="639">
        <f>E15*30</f>
        <v>45</v>
      </c>
      <c r="G15" s="639">
        <f>H15+I15+J15</f>
        <v>22</v>
      </c>
      <c r="H15" s="639">
        <v>15</v>
      </c>
      <c r="I15" s="639"/>
      <c r="J15" s="639">
        <v>7</v>
      </c>
      <c r="K15" s="639">
        <f>F15-G15</f>
        <v>23</v>
      </c>
      <c r="L15" s="443">
        <f>G15/15</f>
        <v>1.4666666666666666</v>
      </c>
      <c r="M15" s="639" t="s">
        <v>16</v>
      </c>
      <c r="N15" s="443">
        <f>G15/F15*100</f>
        <v>48.888888888888886</v>
      </c>
      <c r="P15" s="642"/>
      <c r="Q15" s="642"/>
      <c r="R15" s="642"/>
      <c r="S15" s="642"/>
      <c r="T15" s="642"/>
      <c r="U15" s="45">
        <f t="shared" si="0"/>
        <v>4</v>
      </c>
      <c r="V15" s="12" t="e">
        <f>#REF!</f>
        <v>#REF!</v>
      </c>
      <c r="W15" s="12"/>
      <c r="X15" s="45" t="e">
        <f t="shared" si="1"/>
        <v>#REF!</v>
      </c>
      <c r="Y15" s="642"/>
      <c r="Z15" s="642"/>
      <c r="AA15" s="642"/>
      <c r="AB15" s="642"/>
      <c r="AC15" s="642"/>
    </row>
    <row r="16" spans="1:42">
      <c r="A16" s="48" t="s">
        <v>16</v>
      </c>
      <c r="B16" s="48" t="s">
        <v>14</v>
      </c>
      <c r="C16" s="682" t="s">
        <v>363</v>
      </c>
      <c r="D16" s="643">
        <v>4</v>
      </c>
      <c r="E16" s="646"/>
      <c r="F16" s="645"/>
      <c r="G16" s="645"/>
      <c r="H16" s="645"/>
      <c r="I16" s="645"/>
      <c r="J16" s="645"/>
      <c r="K16" s="645"/>
      <c r="L16" s="646"/>
      <c r="M16" s="645"/>
      <c r="N16" s="646"/>
      <c r="U16" s="45">
        <f>D16+D17+E17</f>
        <v>7</v>
      </c>
      <c r="V16" s="12" t="e">
        <f>#REF!</f>
        <v>#REF!</v>
      </c>
      <c r="X16" s="45" t="e">
        <f t="shared" si="1"/>
        <v>#REF!</v>
      </c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</row>
    <row r="17" spans="1:42" s="640" customFormat="1">
      <c r="A17" s="636" t="s">
        <v>16</v>
      </c>
      <c r="B17" s="636" t="s">
        <v>14</v>
      </c>
      <c r="C17" s="681" t="s">
        <v>93</v>
      </c>
      <c r="D17" s="648">
        <v>1.5</v>
      </c>
      <c r="E17" s="443">
        <v>1.5</v>
      </c>
      <c r="F17" s="639">
        <f>E17*30</f>
        <v>45</v>
      </c>
      <c r="G17" s="639">
        <f>H17+I17+J17</f>
        <v>22</v>
      </c>
      <c r="H17" s="639">
        <v>15</v>
      </c>
      <c r="I17" s="639"/>
      <c r="J17" s="639">
        <v>7</v>
      </c>
      <c r="K17" s="639">
        <f t="shared" ref="K17:K30" si="5">F17-G17</f>
        <v>23</v>
      </c>
      <c r="L17" s="443">
        <f t="shared" ref="L17:L30" si="6">G17/15</f>
        <v>1.4666666666666666</v>
      </c>
      <c r="M17" s="639" t="s">
        <v>16</v>
      </c>
      <c r="N17" s="443">
        <f>G17/F17*100</f>
        <v>48.888888888888886</v>
      </c>
      <c r="P17" s="642"/>
      <c r="Q17" s="642"/>
      <c r="R17" s="642"/>
      <c r="S17" s="642"/>
      <c r="T17" s="642"/>
      <c r="U17" s="12"/>
      <c r="V17" s="12"/>
      <c r="W17" s="12"/>
      <c r="X17" s="45">
        <f t="shared" si="1"/>
        <v>0</v>
      </c>
      <c r="Y17" s="642"/>
      <c r="Z17" s="642"/>
      <c r="AA17" s="642"/>
      <c r="AB17" s="642"/>
      <c r="AC17" s="642"/>
    </row>
    <row r="18" spans="1:42" s="640" customFormat="1">
      <c r="A18" s="636" t="s">
        <v>16</v>
      </c>
      <c r="B18" s="636" t="s">
        <v>14</v>
      </c>
      <c r="C18" s="681" t="s">
        <v>19</v>
      </c>
      <c r="D18" s="648">
        <v>4</v>
      </c>
      <c r="E18" s="443">
        <v>2</v>
      </c>
      <c r="F18" s="639">
        <f>E18*30</f>
        <v>60</v>
      </c>
      <c r="G18" s="639">
        <f>H18+I18+J18</f>
        <v>30</v>
      </c>
      <c r="H18" s="639">
        <v>15</v>
      </c>
      <c r="I18" s="639"/>
      <c r="J18" s="639">
        <v>15</v>
      </c>
      <c r="K18" s="639">
        <f t="shared" si="5"/>
        <v>30</v>
      </c>
      <c r="L18" s="443">
        <f t="shared" si="6"/>
        <v>2</v>
      </c>
      <c r="M18" s="639" t="s">
        <v>16</v>
      </c>
      <c r="N18" s="443">
        <f>G18/F18*100</f>
        <v>50</v>
      </c>
      <c r="P18" s="642"/>
      <c r="Q18" s="642"/>
      <c r="R18" s="642"/>
      <c r="S18" s="642"/>
      <c r="T18" s="642"/>
      <c r="U18" s="45">
        <f t="shared" ref="U18:U32" si="7">D18+E18</f>
        <v>6</v>
      </c>
      <c r="V18" s="12" t="e">
        <f>#REF!</f>
        <v>#REF!</v>
      </c>
      <c r="W18" s="12"/>
      <c r="X18" s="45" t="e">
        <f t="shared" si="1"/>
        <v>#REF!</v>
      </c>
      <c r="Y18" s="642"/>
      <c r="Z18" s="642"/>
      <c r="AA18" s="642"/>
      <c r="AB18" s="642"/>
      <c r="AC18" s="642"/>
    </row>
    <row r="19" spans="1:42">
      <c r="A19" s="48" t="s">
        <v>16</v>
      </c>
      <c r="B19" s="48" t="s">
        <v>14</v>
      </c>
      <c r="C19" s="420" t="s">
        <v>20</v>
      </c>
      <c r="D19" s="649">
        <v>5</v>
      </c>
      <c r="E19" s="646"/>
      <c r="F19" s="645"/>
      <c r="G19" s="645"/>
      <c r="H19" s="645"/>
      <c r="I19" s="645"/>
      <c r="J19" s="645"/>
      <c r="K19" s="645"/>
      <c r="L19" s="646"/>
      <c r="M19" s="645"/>
      <c r="N19" s="646"/>
      <c r="U19" s="45">
        <f t="shared" si="7"/>
        <v>5</v>
      </c>
      <c r="V19" s="12" t="e">
        <f>#REF!</f>
        <v>#REF!</v>
      </c>
      <c r="X19" s="45" t="e">
        <f t="shared" si="1"/>
        <v>#REF!</v>
      </c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</row>
    <row r="20" spans="1:42">
      <c r="A20" s="48" t="s">
        <v>13</v>
      </c>
      <c r="B20" s="48" t="s">
        <v>14</v>
      </c>
      <c r="C20" s="420" t="s">
        <v>364</v>
      </c>
      <c r="D20" s="649">
        <v>1</v>
      </c>
      <c r="E20" s="646">
        <v>2</v>
      </c>
      <c r="F20" s="645">
        <f>E20*30</f>
        <v>60</v>
      </c>
      <c r="G20" s="645">
        <f>H20+I20+J20</f>
        <v>30</v>
      </c>
      <c r="H20" s="645">
        <v>15</v>
      </c>
      <c r="I20" s="645"/>
      <c r="J20" s="645">
        <v>15</v>
      </c>
      <c r="K20" s="645">
        <f>F20-G20</f>
        <v>30</v>
      </c>
      <c r="L20" s="646">
        <f>G20/15</f>
        <v>2</v>
      </c>
      <c r="M20" s="645" t="s">
        <v>29</v>
      </c>
      <c r="N20" s="646">
        <f>G20/F20*100</f>
        <v>50</v>
      </c>
      <c r="O20" s="47" t="s">
        <v>365</v>
      </c>
      <c r="Q20" s="5">
        <f>E20</f>
        <v>2</v>
      </c>
      <c r="U20" s="45">
        <f t="shared" si="7"/>
        <v>3</v>
      </c>
      <c r="V20" s="12" t="e">
        <f>#REF!</f>
        <v>#REF!</v>
      </c>
      <c r="X20" s="45" t="e">
        <f t="shared" si="1"/>
        <v>#REF!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</row>
    <row r="21" spans="1:42">
      <c r="A21" s="48" t="s">
        <v>13</v>
      </c>
      <c r="B21" s="48" t="s">
        <v>14</v>
      </c>
      <c r="C21" s="420" t="s">
        <v>366</v>
      </c>
      <c r="D21" s="649">
        <v>4</v>
      </c>
      <c r="E21" s="646"/>
      <c r="F21" s="645"/>
      <c r="G21" s="645"/>
      <c r="H21" s="645"/>
      <c r="I21" s="645"/>
      <c r="J21" s="645"/>
      <c r="K21" s="645"/>
      <c r="L21" s="646"/>
      <c r="M21" s="645"/>
      <c r="N21" s="646"/>
      <c r="U21" s="45">
        <f t="shared" si="7"/>
        <v>4</v>
      </c>
      <c r="V21" s="12" t="e">
        <f>#REF!</f>
        <v>#REF!</v>
      </c>
      <c r="X21" s="45" t="e">
        <f t="shared" si="1"/>
        <v>#REF!</v>
      </c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</row>
    <row r="22" spans="1:42" s="640" customFormat="1">
      <c r="A22" s="636" t="s">
        <v>16</v>
      </c>
      <c r="B22" s="636" t="s">
        <v>14</v>
      </c>
      <c r="C22" s="478" t="s">
        <v>21</v>
      </c>
      <c r="D22" s="650">
        <v>4</v>
      </c>
      <c r="E22" s="443">
        <v>1</v>
      </c>
      <c r="F22" s="639">
        <f>E22*30</f>
        <v>30</v>
      </c>
      <c r="G22" s="639">
        <f>H22+I22+J22</f>
        <v>15</v>
      </c>
      <c r="H22" s="639"/>
      <c r="I22" s="639">
        <v>15</v>
      </c>
      <c r="J22" s="639"/>
      <c r="K22" s="639">
        <f>F22-G22</f>
        <v>15</v>
      </c>
      <c r="L22" s="443">
        <f>G22/15</f>
        <v>1</v>
      </c>
      <c r="M22" s="639" t="s">
        <v>29</v>
      </c>
      <c r="N22" s="443">
        <f>G22/F22*100</f>
        <v>50</v>
      </c>
      <c r="P22" s="642"/>
      <c r="Q22" s="642"/>
      <c r="R22" s="642"/>
      <c r="S22" s="642"/>
      <c r="T22" s="642"/>
      <c r="U22" s="45">
        <f t="shared" si="7"/>
        <v>5</v>
      </c>
      <c r="V22" s="12" t="e">
        <f>#REF!</f>
        <v>#REF!</v>
      </c>
      <c r="W22" s="12"/>
      <c r="X22" s="45" t="e">
        <f t="shared" si="1"/>
        <v>#REF!</v>
      </c>
      <c r="Y22" s="642"/>
      <c r="Z22" s="642"/>
      <c r="AA22" s="642"/>
      <c r="AB22" s="642"/>
      <c r="AC22" s="642"/>
    </row>
    <row r="23" spans="1:42" s="51" customFormat="1">
      <c r="A23" s="49" t="s">
        <v>13</v>
      </c>
      <c r="B23" s="49" t="s">
        <v>14</v>
      </c>
      <c r="C23" s="420" t="s">
        <v>59</v>
      </c>
      <c r="D23" s="649">
        <v>4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P23" s="12"/>
      <c r="Q23" s="12"/>
      <c r="R23" s="12"/>
      <c r="S23" s="12"/>
      <c r="T23" s="12"/>
      <c r="U23" s="45">
        <f t="shared" si="7"/>
        <v>4</v>
      </c>
      <c r="V23" s="12" t="e">
        <f>#REF!</f>
        <v>#REF!</v>
      </c>
      <c r="W23" s="12"/>
      <c r="X23" s="45" t="e">
        <f t="shared" si="1"/>
        <v>#REF!</v>
      </c>
      <c r="Y23" s="12"/>
      <c r="Z23" s="12"/>
      <c r="AA23" s="12"/>
      <c r="AB23" s="12"/>
      <c r="AC23" s="12"/>
    </row>
    <row r="24" spans="1:42" ht="25.5">
      <c r="A24" s="686" t="s">
        <v>13</v>
      </c>
      <c r="B24" s="686" t="s">
        <v>31</v>
      </c>
      <c r="C24" s="685" t="s">
        <v>367</v>
      </c>
      <c r="D24" s="687">
        <v>1</v>
      </c>
      <c r="E24" s="688">
        <v>4</v>
      </c>
      <c r="F24" s="689">
        <f>E24*30</f>
        <v>120</v>
      </c>
      <c r="G24" s="689">
        <f>H24+I24+J24</f>
        <v>60</v>
      </c>
      <c r="H24" s="689">
        <v>30</v>
      </c>
      <c r="I24" s="689"/>
      <c r="J24" s="689">
        <v>30</v>
      </c>
      <c r="K24" s="689">
        <f>F24-G24</f>
        <v>60</v>
      </c>
      <c r="L24" s="688">
        <f>G24/15</f>
        <v>4</v>
      </c>
      <c r="M24" s="689" t="s">
        <v>18</v>
      </c>
      <c r="N24" s="688">
        <f>G24/F24*100</f>
        <v>50</v>
      </c>
      <c r="O24" s="47" t="s">
        <v>368</v>
      </c>
      <c r="Q24" s="5">
        <f>E24</f>
        <v>4</v>
      </c>
      <c r="U24" s="45">
        <f t="shared" si="7"/>
        <v>5</v>
      </c>
      <c r="V24" s="12" t="e">
        <f>#REF!</f>
        <v>#REF!</v>
      </c>
      <c r="X24" s="45" t="e">
        <f t="shared" si="1"/>
        <v>#REF!</v>
      </c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</row>
    <row r="25" spans="1:42">
      <c r="A25" s="48" t="s">
        <v>16</v>
      </c>
      <c r="B25" s="48" t="s">
        <v>14</v>
      </c>
      <c r="C25" s="420" t="s">
        <v>34</v>
      </c>
      <c r="D25" s="649">
        <v>5</v>
      </c>
      <c r="E25" s="646"/>
      <c r="F25" s="645"/>
      <c r="G25" s="645"/>
      <c r="H25" s="645"/>
      <c r="I25" s="645"/>
      <c r="J25" s="645"/>
      <c r="K25" s="645"/>
      <c r="L25" s="646"/>
      <c r="M25" s="645"/>
      <c r="N25" s="646"/>
      <c r="U25" s="45">
        <f t="shared" si="7"/>
        <v>5</v>
      </c>
      <c r="V25" s="12" t="e">
        <f>#REF!</f>
        <v>#REF!</v>
      </c>
      <c r="X25" s="45" t="e">
        <f t="shared" si="1"/>
        <v>#REF!</v>
      </c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</row>
    <row r="26" spans="1:42">
      <c r="A26" s="48" t="s">
        <v>13</v>
      </c>
      <c r="B26" s="48" t="s">
        <v>14</v>
      </c>
      <c r="C26" s="420" t="s">
        <v>369</v>
      </c>
      <c r="D26" s="649">
        <v>2</v>
      </c>
      <c r="E26" s="646">
        <v>3</v>
      </c>
      <c r="F26" s="645">
        <f>E26*30</f>
        <v>90</v>
      </c>
      <c r="G26" s="645">
        <f>H26+I26+J26</f>
        <v>45</v>
      </c>
      <c r="H26" s="645">
        <v>30</v>
      </c>
      <c r="I26" s="645"/>
      <c r="J26" s="645">
        <v>15</v>
      </c>
      <c r="K26" s="645">
        <f>F26-G26</f>
        <v>45</v>
      </c>
      <c r="L26" s="646">
        <f>G26/15</f>
        <v>3</v>
      </c>
      <c r="M26" s="645" t="s">
        <v>16</v>
      </c>
      <c r="N26" s="646">
        <f>G26/F26*100</f>
        <v>50</v>
      </c>
      <c r="U26" s="45">
        <f t="shared" si="7"/>
        <v>5</v>
      </c>
      <c r="V26" s="12" t="e">
        <f>#REF!</f>
        <v>#REF!</v>
      </c>
      <c r="X26" s="45" t="e">
        <f t="shared" si="1"/>
        <v>#REF!</v>
      </c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</row>
    <row r="27" spans="1:42">
      <c r="A27" s="686" t="s">
        <v>13</v>
      </c>
      <c r="B27" s="686" t="s">
        <v>14</v>
      </c>
      <c r="C27" s="420" t="s">
        <v>370</v>
      </c>
      <c r="D27" s="690">
        <v>5</v>
      </c>
      <c r="E27" s="688"/>
      <c r="F27" s="645"/>
      <c r="G27" s="645"/>
      <c r="H27" s="645"/>
      <c r="I27" s="645"/>
      <c r="J27" s="645"/>
      <c r="K27" s="645"/>
      <c r="L27" s="646"/>
      <c r="M27" s="645"/>
      <c r="N27" s="646"/>
      <c r="U27" s="45">
        <f t="shared" si="7"/>
        <v>5</v>
      </c>
      <c r="V27" s="12" t="e">
        <f>#REF!</f>
        <v>#REF!</v>
      </c>
      <c r="X27" s="45" t="e">
        <f t="shared" si="1"/>
        <v>#REF!</v>
      </c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</row>
    <row r="28" spans="1:42">
      <c r="A28" s="48" t="s">
        <v>16</v>
      </c>
      <c r="B28" s="48" t="s">
        <v>31</v>
      </c>
      <c r="C28" s="420" t="s">
        <v>48</v>
      </c>
      <c r="D28" s="649">
        <v>3</v>
      </c>
      <c r="E28" s="646"/>
      <c r="F28" s="645"/>
      <c r="G28" s="645"/>
      <c r="H28" s="645"/>
      <c r="I28" s="645"/>
      <c r="J28" s="645"/>
      <c r="K28" s="645"/>
      <c r="L28" s="646"/>
      <c r="M28" s="645"/>
      <c r="N28" s="646"/>
      <c r="U28" s="45">
        <f t="shared" si="7"/>
        <v>3</v>
      </c>
      <c r="V28" s="12" t="e">
        <f>#REF!</f>
        <v>#REF!</v>
      </c>
      <c r="X28" s="45" t="e">
        <f t="shared" si="1"/>
        <v>#REF!</v>
      </c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</row>
    <row r="29" spans="1:42">
      <c r="A29" s="48" t="s">
        <v>13</v>
      </c>
      <c r="B29" s="48" t="s">
        <v>14</v>
      </c>
      <c r="C29" s="420" t="s">
        <v>371</v>
      </c>
      <c r="D29" s="22">
        <v>0.5</v>
      </c>
      <c r="E29" s="646">
        <v>3</v>
      </c>
      <c r="F29" s="645">
        <f>E29*30</f>
        <v>90</v>
      </c>
      <c r="G29" s="10">
        <f t="shared" ref="G29:G30" si="8">H29+I29+J29</f>
        <v>45</v>
      </c>
      <c r="H29" s="10">
        <v>30</v>
      </c>
      <c r="I29" s="10"/>
      <c r="J29" s="10">
        <v>15</v>
      </c>
      <c r="K29" s="10">
        <f t="shared" ref="K29" si="9">F29-G29</f>
        <v>45</v>
      </c>
      <c r="L29" s="9">
        <f t="shared" si="6"/>
        <v>3</v>
      </c>
      <c r="M29" s="645" t="s">
        <v>18</v>
      </c>
      <c r="N29" s="646">
        <f>G29/F29*100</f>
        <v>50</v>
      </c>
      <c r="O29" s="47" t="s">
        <v>372</v>
      </c>
      <c r="Q29" s="5">
        <f>E29</f>
        <v>3</v>
      </c>
      <c r="U29" s="45">
        <f t="shared" si="7"/>
        <v>3.5</v>
      </c>
      <c r="V29" s="12" t="e">
        <f>#REF!</f>
        <v>#REF!</v>
      </c>
      <c r="X29" s="45" t="e">
        <f t="shared" si="1"/>
        <v>#REF!</v>
      </c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</row>
    <row r="30" spans="1:42" s="640" customFormat="1">
      <c r="A30" s="636" t="s">
        <v>13</v>
      </c>
      <c r="B30" s="636" t="s">
        <v>14</v>
      </c>
      <c r="C30" s="478" t="s">
        <v>373</v>
      </c>
      <c r="D30" s="650">
        <v>3</v>
      </c>
      <c r="E30" s="443">
        <v>3</v>
      </c>
      <c r="F30" s="639">
        <f>E30*30</f>
        <v>90</v>
      </c>
      <c r="G30" s="639">
        <f t="shared" si="8"/>
        <v>30</v>
      </c>
      <c r="H30" s="639">
        <v>15</v>
      </c>
      <c r="I30" s="639"/>
      <c r="J30" s="639">
        <v>15</v>
      </c>
      <c r="K30" s="639">
        <f t="shared" si="5"/>
        <v>60</v>
      </c>
      <c r="L30" s="443">
        <f t="shared" si="6"/>
        <v>2</v>
      </c>
      <c r="M30" s="639" t="s">
        <v>18</v>
      </c>
      <c r="N30" s="443">
        <f t="shared" ref="N30" si="10">G30/F30*100</f>
        <v>33.333333333333329</v>
      </c>
      <c r="O30" s="640" t="s">
        <v>368</v>
      </c>
      <c r="P30" s="642"/>
      <c r="Q30" s="5">
        <f>E30</f>
        <v>3</v>
      </c>
      <c r="R30" s="642"/>
      <c r="S30" s="642"/>
      <c r="T30" s="642"/>
      <c r="U30" s="45">
        <f t="shared" si="7"/>
        <v>6</v>
      </c>
      <c r="V30" s="12" t="e">
        <f>#REF!</f>
        <v>#REF!</v>
      </c>
      <c r="W30" s="12"/>
      <c r="X30" s="45" t="e">
        <f t="shared" si="1"/>
        <v>#REF!</v>
      </c>
      <c r="Y30" s="642"/>
      <c r="Z30" s="642"/>
      <c r="AA30" s="642"/>
      <c r="AB30" s="642"/>
      <c r="AC30" s="642"/>
    </row>
    <row r="31" spans="1:42" s="640" customFormat="1" ht="12" customHeight="1">
      <c r="A31" s="636" t="s">
        <v>16</v>
      </c>
      <c r="B31" s="636" t="s">
        <v>14</v>
      </c>
      <c r="C31" s="478" t="s">
        <v>61</v>
      </c>
      <c r="D31" s="650">
        <v>3</v>
      </c>
      <c r="E31" s="443">
        <v>3</v>
      </c>
      <c r="F31" s="639">
        <f>E31*30</f>
        <v>90</v>
      </c>
      <c r="G31" s="639">
        <f>H31+I31+J31</f>
        <v>36</v>
      </c>
      <c r="H31" s="639">
        <v>18</v>
      </c>
      <c r="I31" s="639"/>
      <c r="J31" s="639">
        <v>18</v>
      </c>
      <c r="K31" s="639">
        <f>F31-G31</f>
        <v>54</v>
      </c>
      <c r="L31" s="663">
        <f>G31/18</f>
        <v>2</v>
      </c>
      <c r="M31" s="639" t="s">
        <v>29</v>
      </c>
      <c r="N31" s="443">
        <f>G31/F31*100</f>
        <v>40</v>
      </c>
      <c r="P31" s="642"/>
      <c r="Q31" s="642"/>
      <c r="R31" s="642"/>
      <c r="S31" s="642"/>
      <c r="T31" s="642"/>
      <c r="U31" s="45">
        <f t="shared" si="7"/>
        <v>6</v>
      </c>
      <c r="V31" s="12" t="e">
        <f>#REF!</f>
        <v>#REF!</v>
      </c>
      <c r="W31" s="12"/>
      <c r="X31" s="45" t="e">
        <f t="shared" si="1"/>
        <v>#REF!</v>
      </c>
      <c r="Y31" s="642"/>
      <c r="Z31" s="642"/>
      <c r="AA31" s="642"/>
      <c r="AB31" s="642"/>
      <c r="AC31" s="642"/>
    </row>
    <row r="32" spans="1:42">
      <c r="A32" s="48" t="s">
        <v>13</v>
      </c>
      <c r="B32" s="48" t="s">
        <v>14</v>
      </c>
      <c r="C32" s="420" t="s">
        <v>374</v>
      </c>
      <c r="D32" s="22"/>
      <c r="E32" s="646">
        <v>1</v>
      </c>
      <c r="F32" s="645">
        <f>E32*30</f>
        <v>30</v>
      </c>
      <c r="G32" s="645"/>
      <c r="H32" s="645"/>
      <c r="I32" s="645"/>
      <c r="J32" s="645"/>
      <c r="K32" s="645"/>
      <c r="L32" s="646"/>
      <c r="M32" s="645" t="s">
        <v>29</v>
      </c>
      <c r="N32" s="646"/>
      <c r="O32" s="640" t="s">
        <v>368</v>
      </c>
      <c r="Q32" s="5">
        <f>E32</f>
        <v>1</v>
      </c>
      <c r="U32" s="45">
        <f t="shared" si="7"/>
        <v>1</v>
      </c>
      <c r="V32" s="12" t="e">
        <f>#REF!</f>
        <v>#REF!</v>
      </c>
      <c r="X32" s="45" t="e">
        <f t="shared" si="1"/>
        <v>#REF!</v>
      </c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</row>
    <row r="33" spans="1:42">
      <c r="C33" s="39" t="s">
        <v>22</v>
      </c>
      <c r="D33" s="651">
        <f>SUM(D10:D32)</f>
        <v>82.5</v>
      </c>
      <c r="E33" s="651">
        <f>SUM(E10:E32)</f>
        <v>30</v>
      </c>
      <c r="F33" s="651">
        <f t="shared" ref="F33:L33" si="11">SUM(F10:F32)</f>
        <v>900</v>
      </c>
      <c r="G33" s="651">
        <f t="shared" si="11"/>
        <v>410</v>
      </c>
      <c r="H33" s="651">
        <f>SUM(H10:H32)</f>
        <v>191</v>
      </c>
      <c r="I33" s="651">
        <f t="shared" si="11"/>
        <v>15</v>
      </c>
      <c r="J33" s="651">
        <f t="shared" si="11"/>
        <v>204</v>
      </c>
      <c r="K33" s="651">
        <f t="shared" si="11"/>
        <v>460</v>
      </c>
      <c r="L33" s="651">
        <f t="shared" si="11"/>
        <v>26.933333333333334</v>
      </c>
      <c r="M33" s="651">
        <f>SUM(M10:M32)</f>
        <v>0</v>
      </c>
      <c r="N33" s="651"/>
      <c r="Q33" s="652">
        <f>SUM(Q10:Q32)</f>
        <v>15</v>
      </c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2">
      <c r="C34" s="2" t="s">
        <v>23</v>
      </c>
      <c r="D34" s="653"/>
      <c r="E34" s="4">
        <f>30-E33</f>
        <v>0</v>
      </c>
      <c r="F34" s="3"/>
      <c r="G34" s="3"/>
      <c r="H34" s="3"/>
      <c r="I34" s="3"/>
      <c r="J34" s="3"/>
      <c r="K34" s="3"/>
      <c r="L34" s="654"/>
      <c r="M34" s="654" t="s">
        <v>375</v>
      </c>
      <c r="N34" s="655"/>
      <c r="O34" s="656">
        <f>10/E33*7/12+3/E33*18/12</f>
        <v>0.34444444444444444</v>
      </c>
      <c r="P34" s="657" t="s">
        <v>376</v>
      </c>
      <c r="Q34" s="658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</row>
    <row r="35" spans="1:42">
      <c r="C35" s="2"/>
      <c r="D35" s="659"/>
      <c r="E35" s="3"/>
      <c r="F35" s="3"/>
      <c r="G35" s="3"/>
      <c r="H35" s="3"/>
      <c r="I35" s="3"/>
      <c r="J35" s="3"/>
      <c r="K35" s="3"/>
      <c r="L35" s="3"/>
      <c r="M35" s="3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</row>
    <row r="36" spans="1:42">
      <c r="C36" s="1" t="s">
        <v>24</v>
      </c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1:42">
      <c r="C37" s="1434" t="s">
        <v>0</v>
      </c>
      <c r="D37" s="1831" t="s">
        <v>359</v>
      </c>
      <c r="E37" s="1429" t="s">
        <v>1</v>
      </c>
      <c r="F37" s="1433" t="s">
        <v>2</v>
      </c>
      <c r="G37" s="1433"/>
      <c r="H37" s="1433"/>
      <c r="I37" s="1433"/>
      <c r="J37" s="1433"/>
      <c r="K37" s="1430"/>
      <c r="L37" s="1429" t="s">
        <v>3</v>
      </c>
      <c r="M37" s="1429" t="s">
        <v>4</v>
      </c>
      <c r="N37" s="1429" t="s">
        <v>5</v>
      </c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</row>
    <row r="38" spans="1:42">
      <c r="C38" s="1434"/>
      <c r="D38" s="1832"/>
      <c r="E38" s="1429"/>
      <c r="F38" s="1429" t="s">
        <v>6</v>
      </c>
      <c r="G38" s="1431" t="s">
        <v>7</v>
      </c>
      <c r="H38" s="1431"/>
      <c r="I38" s="1431"/>
      <c r="J38" s="1431"/>
      <c r="K38" s="1429" t="s">
        <v>25</v>
      </c>
      <c r="L38" s="1429"/>
      <c r="M38" s="1429"/>
      <c r="N38" s="1429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</row>
    <row r="39" spans="1:42">
      <c r="C39" s="1434"/>
      <c r="D39" s="1832"/>
      <c r="E39" s="1429"/>
      <c r="F39" s="1430"/>
      <c r="G39" s="1429" t="s">
        <v>9</v>
      </c>
      <c r="H39" s="1433" t="s">
        <v>10</v>
      </c>
      <c r="I39" s="1430"/>
      <c r="J39" s="1430"/>
      <c r="K39" s="1430"/>
      <c r="L39" s="1429"/>
      <c r="M39" s="1429"/>
      <c r="N39" s="1429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</row>
    <row r="40" spans="1:42">
      <c r="C40" s="1434"/>
      <c r="D40" s="1832"/>
      <c r="E40" s="1429"/>
      <c r="F40" s="1430"/>
      <c r="G40" s="1432"/>
      <c r="H40" s="1435" t="s">
        <v>26</v>
      </c>
      <c r="I40" s="1435" t="s">
        <v>27</v>
      </c>
      <c r="J40" s="1435" t="s">
        <v>28</v>
      </c>
      <c r="K40" s="1430"/>
      <c r="L40" s="1429"/>
      <c r="M40" s="1429"/>
      <c r="N40" s="1429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</row>
    <row r="41" spans="1:42">
      <c r="C41" s="1434"/>
      <c r="D41" s="1832"/>
      <c r="E41" s="1429"/>
      <c r="F41" s="1430"/>
      <c r="G41" s="1432"/>
      <c r="H41" s="1435"/>
      <c r="I41" s="1435"/>
      <c r="J41" s="1435"/>
      <c r="K41" s="1430"/>
      <c r="L41" s="1429"/>
      <c r="M41" s="1429"/>
      <c r="N41" s="1429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</row>
    <row r="42" spans="1:42" ht="27.75" customHeight="1">
      <c r="C42" s="1434"/>
      <c r="D42" s="1832"/>
      <c r="E42" s="1429"/>
      <c r="F42" s="1430"/>
      <c r="G42" s="1432"/>
      <c r="H42" s="1435"/>
      <c r="I42" s="1435"/>
      <c r="J42" s="1435"/>
      <c r="K42" s="1430"/>
      <c r="L42" s="1429"/>
      <c r="M42" s="1429"/>
      <c r="N42" s="1429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2">
      <c r="C43" s="1434"/>
      <c r="D43" s="1833"/>
      <c r="E43" s="1429"/>
      <c r="F43" s="1430"/>
      <c r="G43" s="1432"/>
      <c r="H43" s="1435"/>
      <c r="I43" s="1435"/>
      <c r="J43" s="1435"/>
      <c r="K43" s="1430"/>
      <c r="L43" s="1429"/>
      <c r="M43" s="1429"/>
      <c r="N43" s="1429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</row>
    <row r="44" spans="1:42">
      <c r="C44" s="660" t="s">
        <v>377</v>
      </c>
      <c r="D44" s="641"/>
      <c r="E44" s="641"/>
      <c r="F44"/>
      <c r="G44" s="645"/>
      <c r="H44" s="645"/>
      <c r="I44" s="645"/>
      <c r="J44" s="645"/>
      <c r="K44" s="645"/>
      <c r="L44" s="646"/>
      <c r="M44" s="645"/>
      <c r="N44" s="646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1:42" s="640" customFormat="1" ht="26.25">
      <c r="A45" s="636" t="s">
        <v>16</v>
      </c>
      <c r="B45" s="636" t="s">
        <v>31</v>
      </c>
      <c r="C45" s="478" t="s">
        <v>36</v>
      </c>
      <c r="D45" s="680">
        <v>2</v>
      </c>
      <c r="E45" s="638">
        <v>2</v>
      </c>
      <c r="F45" s="639">
        <f>E45*30</f>
        <v>60</v>
      </c>
      <c r="G45" s="639">
        <f>H45+I45+J45</f>
        <v>20</v>
      </c>
      <c r="H45" s="639"/>
      <c r="I45" s="639"/>
      <c r="J45" s="481">
        <v>20</v>
      </c>
      <c r="K45" s="639">
        <f>F45-G45</f>
        <v>40</v>
      </c>
      <c r="L45" s="480">
        <v>2</v>
      </c>
      <c r="M45" s="639" t="s">
        <v>16</v>
      </c>
      <c r="N45" s="443">
        <f>G45/F45*100</f>
        <v>33.333333333333329</v>
      </c>
      <c r="O45" s="640" t="s">
        <v>378</v>
      </c>
      <c r="P45" s="642"/>
      <c r="Q45" s="642"/>
      <c r="R45" s="642"/>
      <c r="S45" s="642"/>
      <c r="T45" s="642"/>
      <c r="U45" s="477">
        <f>D45+E45</f>
        <v>4</v>
      </c>
      <c r="V45" s="12" t="e">
        <f>#REF!</f>
        <v>#REF!</v>
      </c>
      <c r="W45" s="12"/>
      <c r="X45" s="477" t="e">
        <f>V45-U45</f>
        <v>#REF!</v>
      </c>
      <c r="Y45" s="642"/>
      <c r="Z45" s="642"/>
      <c r="AA45" s="642"/>
      <c r="AB45" s="642"/>
      <c r="AC45" s="642"/>
    </row>
    <row r="46" spans="1:42">
      <c r="A46" s="686" t="s">
        <v>13</v>
      </c>
      <c r="B46" s="686" t="s">
        <v>14</v>
      </c>
      <c r="C46" s="420" t="s">
        <v>379</v>
      </c>
      <c r="D46" s="690">
        <v>1</v>
      </c>
      <c r="E46" s="688">
        <v>2</v>
      </c>
      <c r="F46" s="689">
        <f>E46*30</f>
        <v>60</v>
      </c>
      <c r="G46" s="689">
        <f t="shared" ref="G46" si="12">H46+I46+J46</f>
        <v>27</v>
      </c>
      <c r="H46" s="689">
        <v>18</v>
      </c>
      <c r="I46" s="689"/>
      <c r="J46" s="689">
        <v>9</v>
      </c>
      <c r="K46" s="689">
        <f t="shared" ref="K46" si="13">F46-G46</f>
        <v>33</v>
      </c>
      <c r="L46" s="688">
        <f>G46/18</f>
        <v>1.5</v>
      </c>
      <c r="M46" s="689" t="s">
        <v>29</v>
      </c>
      <c r="N46" s="688">
        <f>G46/F46*100</f>
        <v>45</v>
      </c>
      <c r="O46" s="691" t="s">
        <v>56</v>
      </c>
      <c r="P46" s="5">
        <f>E46</f>
        <v>2</v>
      </c>
      <c r="U46" s="477">
        <f t="shared" ref="U46:U58" si="14">D46+E46</f>
        <v>3</v>
      </c>
      <c r="V46" s="12" t="e">
        <f>#REF!</f>
        <v>#REF!</v>
      </c>
      <c r="X46" s="477" t="e">
        <f t="shared" ref="X46:X58" si="15">V46-U46</f>
        <v>#REF!</v>
      </c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1:42" ht="25.5">
      <c r="A47" s="48" t="s">
        <v>16</v>
      </c>
      <c r="B47" s="48" t="s">
        <v>14</v>
      </c>
      <c r="C47" s="682" t="s">
        <v>380</v>
      </c>
      <c r="D47" s="643">
        <v>3</v>
      </c>
      <c r="E47" s="646"/>
      <c r="F47" s="645"/>
      <c r="G47" s="645"/>
      <c r="H47" s="645"/>
      <c r="I47" s="645"/>
      <c r="J47" s="645"/>
      <c r="K47" s="645"/>
      <c r="L47" s="646"/>
      <c r="M47" s="645"/>
      <c r="N47" s="646"/>
      <c r="P47" s="5"/>
      <c r="U47" s="477">
        <f t="shared" si="14"/>
        <v>3</v>
      </c>
      <c r="V47" s="12" t="e">
        <f>#REF!</f>
        <v>#REF!</v>
      </c>
      <c r="X47" s="477" t="e">
        <f t="shared" si="15"/>
        <v>#REF!</v>
      </c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</row>
    <row r="48" spans="1:42">
      <c r="A48" s="686" t="s">
        <v>13</v>
      </c>
      <c r="B48" s="686" t="s">
        <v>14</v>
      </c>
      <c r="C48" s="420" t="s">
        <v>381</v>
      </c>
      <c r="D48" s="693">
        <v>4.5</v>
      </c>
      <c r="E48" s="688"/>
      <c r="F48" s="645"/>
      <c r="G48" s="645"/>
      <c r="H48" s="645"/>
      <c r="I48" s="645"/>
      <c r="J48" s="645"/>
      <c r="K48" s="645"/>
      <c r="L48" s="646"/>
      <c r="M48" s="645"/>
      <c r="N48" s="646"/>
      <c r="P48" s="5"/>
      <c r="U48" s="477">
        <f t="shared" si="14"/>
        <v>4.5</v>
      </c>
      <c r="V48" s="12" t="e">
        <f>#REF!</f>
        <v>#REF!</v>
      </c>
      <c r="X48" s="477" t="e">
        <f t="shared" si="15"/>
        <v>#REF!</v>
      </c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</row>
    <row r="49" spans="1:42">
      <c r="A49" s="686" t="s">
        <v>13</v>
      </c>
      <c r="B49" s="686" t="s">
        <v>14</v>
      </c>
      <c r="C49" s="420" t="s">
        <v>382</v>
      </c>
      <c r="D49" s="693">
        <v>4.5</v>
      </c>
      <c r="E49" s="694"/>
      <c r="F49" s="645"/>
      <c r="G49" s="645"/>
      <c r="H49" s="645"/>
      <c r="I49" s="645"/>
      <c r="J49" s="645"/>
      <c r="K49" s="645"/>
      <c r="L49" s="646"/>
      <c r="M49" s="645"/>
      <c r="N49" s="646"/>
      <c r="P49" s="5"/>
      <c r="U49" s="477">
        <f t="shared" si="14"/>
        <v>4.5</v>
      </c>
      <c r="V49" s="12" t="e">
        <f>#REF!</f>
        <v>#REF!</v>
      </c>
      <c r="X49" s="477" t="e">
        <f t="shared" si="15"/>
        <v>#REF!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</row>
    <row r="50" spans="1:42" s="640" customFormat="1">
      <c r="A50" s="636" t="s">
        <v>16</v>
      </c>
      <c r="B50" s="636" t="s">
        <v>14</v>
      </c>
      <c r="C50" s="478" t="s">
        <v>383</v>
      </c>
      <c r="D50" s="661">
        <v>3</v>
      </c>
      <c r="E50" s="443">
        <v>3</v>
      </c>
      <c r="F50" s="639">
        <f>E50*30</f>
        <v>90</v>
      </c>
      <c r="G50" s="639">
        <f>H50+I50+J50</f>
        <v>36</v>
      </c>
      <c r="H50" s="481">
        <v>18</v>
      </c>
      <c r="I50" s="481"/>
      <c r="J50" s="481">
        <v>18</v>
      </c>
      <c r="K50" s="639">
        <f>F50-G50</f>
        <v>54</v>
      </c>
      <c r="L50" s="480">
        <f>G50/9</f>
        <v>4</v>
      </c>
      <c r="M50" s="639" t="s">
        <v>16</v>
      </c>
      <c r="N50" s="443">
        <f>G50/F50*100</f>
        <v>40</v>
      </c>
      <c r="O50" s="640" t="s">
        <v>384</v>
      </c>
      <c r="P50" s="5"/>
      <c r="Q50" s="642"/>
      <c r="R50" s="642"/>
      <c r="S50" s="642"/>
      <c r="T50" s="642"/>
      <c r="U50" s="477">
        <f t="shared" si="14"/>
        <v>6</v>
      </c>
      <c r="V50" s="12" t="e">
        <f>#REF!</f>
        <v>#REF!</v>
      </c>
      <c r="W50" s="12"/>
      <c r="X50" s="477" t="e">
        <f t="shared" si="15"/>
        <v>#REF!</v>
      </c>
      <c r="Y50" s="642"/>
      <c r="Z50" s="642"/>
      <c r="AA50" s="642"/>
      <c r="AB50" s="642"/>
      <c r="AC50" s="642"/>
    </row>
    <row r="51" spans="1:42">
      <c r="A51" s="48" t="s">
        <v>13</v>
      </c>
      <c r="B51" s="48" t="s">
        <v>31</v>
      </c>
      <c r="C51" s="420" t="s">
        <v>385</v>
      </c>
      <c r="D51" s="22">
        <v>1</v>
      </c>
      <c r="E51" s="646">
        <v>4</v>
      </c>
      <c r="F51" s="645">
        <f>E51*30</f>
        <v>120</v>
      </c>
      <c r="G51" s="662">
        <f>H51+I51+J51</f>
        <v>54</v>
      </c>
      <c r="H51" s="662">
        <v>18</v>
      </c>
      <c r="I51" s="645"/>
      <c r="J51" s="662">
        <v>36</v>
      </c>
      <c r="K51" s="662">
        <f>F51-G51</f>
        <v>66</v>
      </c>
      <c r="L51" s="663">
        <f>G51/18</f>
        <v>3</v>
      </c>
      <c r="M51" s="645" t="s">
        <v>18</v>
      </c>
      <c r="N51" s="646">
        <f>G51/F51*100</f>
        <v>45</v>
      </c>
      <c r="O51" s="47" t="s">
        <v>56</v>
      </c>
      <c r="P51" s="5">
        <f>E51</f>
        <v>4</v>
      </c>
      <c r="U51" s="477">
        <f t="shared" si="14"/>
        <v>5</v>
      </c>
      <c r="V51" s="12" t="e">
        <f>#REF!</f>
        <v>#REF!</v>
      </c>
      <c r="X51" s="477" t="e">
        <f t="shared" si="15"/>
        <v>#REF!</v>
      </c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</row>
    <row r="52" spans="1:42">
      <c r="A52" s="48" t="s">
        <v>13</v>
      </c>
      <c r="B52" s="48" t="s">
        <v>14</v>
      </c>
      <c r="C52" s="420" t="s">
        <v>386</v>
      </c>
      <c r="D52" s="649">
        <v>3</v>
      </c>
      <c r="E52" s="646">
        <v>4</v>
      </c>
      <c r="F52" s="645">
        <f>E52*30</f>
        <v>120</v>
      </c>
      <c r="G52" s="662">
        <f>H52+I52+J52</f>
        <v>54</v>
      </c>
      <c r="H52" s="662">
        <v>18</v>
      </c>
      <c r="I52" s="645"/>
      <c r="J52" s="662">
        <v>36</v>
      </c>
      <c r="K52" s="662">
        <f>F52-G52</f>
        <v>66</v>
      </c>
      <c r="L52" s="663">
        <f>G52/18</f>
        <v>3</v>
      </c>
      <c r="M52" s="645" t="s">
        <v>18</v>
      </c>
      <c r="N52" s="646">
        <f>G52/F52*100</f>
        <v>45</v>
      </c>
      <c r="O52" s="47" t="s">
        <v>56</v>
      </c>
      <c r="P52" s="5">
        <f t="shared" ref="P52:P58" si="16">E52</f>
        <v>4</v>
      </c>
      <c r="U52" s="477">
        <f t="shared" si="14"/>
        <v>7</v>
      </c>
      <c r="V52" s="12" t="e">
        <f>#REF!</f>
        <v>#REF!</v>
      </c>
      <c r="X52" s="477" t="e">
        <f t="shared" si="15"/>
        <v>#REF!</v>
      </c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</row>
    <row r="53" spans="1:42">
      <c r="A53" s="48" t="s">
        <v>13</v>
      </c>
      <c r="B53" s="48" t="s">
        <v>14</v>
      </c>
      <c r="C53" s="420" t="s">
        <v>35</v>
      </c>
      <c r="D53" s="649">
        <v>4</v>
      </c>
      <c r="E53" s="646"/>
      <c r="F53" s="645"/>
      <c r="G53" s="645"/>
      <c r="H53" s="645"/>
      <c r="I53" s="645"/>
      <c r="J53" s="645"/>
      <c r="K53" s="645"/>
      <c r="L53" s="646"/>
      <c r="M53" s="645"/>
      <c r="N53" s="646"/>
      <c r="P53" s="5"/>
      <c r="U53" s="477">
        <f t="shared" si="14"/>
        <v>4</v>
      </c>
      <c r="V53" s="12" t="e">
        <f>#REF!</f>
        <v>#REF!</v>
      </c>
      <c r="X53" s="477" t="e">
        <f t="shared" si="15"/>
        <v>#REF!</v>
      </c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</row>
    <row r="54" spans="1:42">
      <c r="A54" s="48" t="s">
        <v>13</v>
      </c>
      <c r="B54" s="48" t="s">
        <v>14</v>
      </c>
      <c r="C54" s="420" t="s">
        <v>387</v>
      </c>
      <c r="D54" s="649">
        <v>2</v>
      </c>
      <c r="E54" s="646">
        <v>5</v>
      </c>
      <c r="F54" s="645">
        <f>E54*30</f>
        <v>150</v>
      </c>
      <c r="G54" s="645">
        <f t="shared" ref="G54" si="17">H54+I54+J54</f>
        <v>72</v>
      </c>
      <c r="H54" s="645">
        <v>36</v>
      </c>
      <c r="I54" s="645"/>
      <c r="J54" s="645">
        <v>36</v>
      </c>
      <c r="K54" s="645">
        <f t="shared" ref="K54" si="18">F54-G54</f>
        <v>78</v>
      </c>
      <c r="L54" s="646">
        <f t="shared" ref="L54" si="19">G54/18</f>
        <v>4</v>
      </c>
      <c r="M54" s="645" t="s">
        <v>18</v>
      </c>
      <c r="N54" s="646">
        <f t="shared" ref="N54" si="20">G54/F54*100</f>
        <v>48</v>
      </c>
      <c r="O54" s="47" t="s">
        <v>56</v>
      </c>
      <c r="P54" s="5">
        <f t="shared" si="16"/>
        <v>5</v>
      </c>
      <c r="U54" s="477">
        <f t="shared" si="14"/>
        <v>7</v>
      </c>
      <c r="V54" s="12" t="e">
        <f>#REF!</f>
        <v>#REF!</v>
      </c>
      <c r="X54" s="477" t="e">
        <f t="shared" si="15"/>
        <v>#REF!</v>
      </c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</row>
    <row r="55" spans="1:42" s="640" customFormat="1">
      <c r="A55" s="636" t="s">
        <v>13</v>
      </c>
      <c r="B55" s="636" t="s">
        <v>14</v>
      </c>
      <c r="C55" s="478" t="s">
        <v>53</v>
      </c>
      <c r="D55" s="650">
        <v>2</v>
      </c>
      <c r="E55" s="443">
        <v>3</v>
      </c>
      <c r="F55" s="639">
        <f>E55*30</f>
        <v>90</v>
      </c>
      <c r="G55" s="481">
        <f>H55+I55+J55</f>
        <v>45</v>
      </c>
      <c r="H55" s="481">
        <v>27</v>
      </c>
      <c r="I55" s="481"/>
      <c r="J55" s="481">
        <v>18</v>
      </c>
      <c r="K55" s="481">
        <f>F55-G55</f>
        <v>45</v>
      </c>
      <c r="L55" s="480">
        <v>5</v>
      </c>
      <c r="M55" s="639" t="s">
        <v>16</v>
      </c>
      <c r="N55" s="443">
        <f>G55/F55*100</f>
        <v>50</v>
      </c>
      <c r="O55" s="640" t="s">
        <v>388</v>
      </c>
      <c r="P55" s="5"/>
      <c r="Q55" s="642"/>
      <c r="R55" s="642"/>
      <c r="S55" s="642"/>
      <c r="T55" s="642"/>
      <c r="U55" s="477">
        <f t="shared" si="14"/>
        <v>5</v>
      </c>
      <c r="V55" s="12" t="e">
        <f>#REF!</f>
        <v>#REF!</v>
      </c>
      <c r="W55" s="12"/>
      <c r="X55" s="477" t="e">
        <f t="shared" si="15"/>
        <v>#REF!</v>
      </c>
      <c r="Y55" s="642"/>
      <c r="Z55" s="642"/>
      <c r="AA55" s="642"/>
      <c r="AB55" s="642"/>
      <c r="AC55" s="642"/>
    </row>
    <row r="56" spans="1:42" s="640" customFormat="1">
      <c r="A56" s="636" t="s">
        <v>13</v>
      </c>
      <c r="B56" s="636" t="s">
        <v>14</v>
      </c>
      <c r="C56" s="478" t="s">
        <v>37</v>
      </c>
      <c r="D56" s="650">
        <v>2</v>
      </c>
      <c r="E56" s="443">
        <v>3</v>
      </c>
      <c r="F56" s="639">
        <f>E56*30</f>
        <v>90</v>
      </c>
      <c r="G56" s="481">
        <f>H56+I56+J56</f>
        <v>45</v>
      </c>
      <c r="H56" s="481">
        <v>27</v>
      </c>
      <c r="I56" s="481"/>
      <c r="J56" s="481">
        <v>18</v>
      </c>
      <c r="K56" s="481">
        <f>F56-G56</f>
        <v>45</v>
      </c>
      <c r="L56" s="480">
        <v>5</v>
      </c>
      <c r="M56" s="639" t="s">
        <v>16</v>
      </c>
      <c r="N56" s="443">
        <f>G56/F56*100</f>
        <v>50</v>
      </c>
      <c r="O56" s="640" t="s">
        <v>389</v>
      </c>
      <c r="P56" s="5"/>
      <c r="Q56" s="642"/>
      <c r="R56" s="642"/>
      <c r="S56" s="642"/>
      <c r="T56" s="642"/>
      <c r="U56" s="477">
        <f t="shared" si="14"/>
        <v>5</v>
      </c>
      <c r="V56" s="12" t="e">
        <f>#REF!</f>
        <v>#REF!</v>
      </c>
      <c r="W56" s="12"/>
      <c r="X56" s="477" t="e">
        <f t="shared" si="15"/>
        <v>#REF!</v>
      </c>
      <c r="Y56" s="642"/>
      <c r="Z56" s="642"/>
      <c r="AA56" s="642"/>
      <c r="AB56" s="642"/>
      <c r="AC56" s="642"/>
    </row>
    <row r="57" spans="1:42" s="51" customFormat="1" ht="26.25">
      <c r="A57" s="49" t="s">
        <v>16</v>
      </c>
      <c r="B57" s="49" t="s">
        <v>31</v>
      </c>
      <c r="C57" s="492" t="s">
        <v>66</v>
      </c>
      <c r="D57" s="664">
        <v>3.5</v>
      </c>
      <c r="E57" s="9"/>
      <c r="F57" s="10"/>
      <c r="G57" s="10"/>
      <c r="H57" s="10"/>
      <c r="I57" s="10"/>
      <c r="J57" s="10"/>
      <c r="K57" s="10"/>
      <c r="L57" s="9"/>
      <c r="M57" s="10"/>
      <c r="N57" s="9"/>
      <c r="P57" s="5"/>
      <c r="Q57" s="12"/>
      <c r="R57" s="12"/>
      <c r="S57" s="12"/>
      <c r="T57" s="12"/>
      <c r="U57" s="477">
        <f t="shared" si="14"/>
        <v>3.5</v>
      </c>
      <c r="V57" s="12" t="e">
        <f>#REF!</f>
        <v>#REF!</v>
      </c>
      <c r="W57" s="12"/>
      <c r="X57" s="477" t="e">
        <f t="shared" si="15"/>
        <v>#REF!</v>
      </c>
      <c r="Y57" s="12"/>
      <c r="Z57" s="12"/>
      <c r="AA57" s="12"/>
      <c r="AB57" s="12"/>
      <c r="AC57" s="12"/>
    </row>
    <row r="58" spans="1:42" ht="26.25">
      <c r="A58" s="48" t="s">
        <v>13</v>
      </c>
      <c r="B58" s="48" t="s">
        <v>31</v>
      </c>
      <c r="C58" s="444" t="s">
        <v>390</v>
      </c>
      <c r="D58" s="665">
        <v>1</v>
      </c>
      <c r="E58" s="646">
        <v>4</v>
      </c>
      <c r="F58" s="645">
        <f>E58*30</f>
        <v>120</v>
      </c>
      <c r="G58" s="645">
        <f>H58+I58+J58</f>
        <v>54</v>
      </c>
      <c r="H58" s="662">
        <v>36</v>
      </c>
      <c r="I58" s="662"/>
      <c r="J58" s="662">
        <v>18</v>
      </c>
      <c r="K58" s="662">
        <f>F58-G58</f>
        <v>66</v>
      </c>
      <c r="L58" s="663">
        <f t="shared" ref="L58" si="21">G58/18</f>
        <v>3</v>
      </c>
      <c r="M58" s="645" t="s">
        <v>16</v>
      </c>
      <c r="N58" s="646">
        <f>G58/F58*100</f>
        <v>45</v>
      </c>
      <c r="O58" s="47" t="s">
        <v>56</v>
      </c>
      <c r="P58" s="5">
        <f t="shared" si="16"/>
        <v>4</v>
      </c>
      <c r="U58" s="477">
        <f t="shared" si="14"/>
        <v>5</v>
      </c>
      <c r="V58" s="12" t="e">
        <f>#REF!</f>
        <v>#REF!</v>
      </c>
      <c r="X58" s="477" t="e">
        <f t="shared" si="15"/>
        <v>#REF!</v>
      </c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</row>
    <row r="59" spans="1:42">
      <c r="C59" s="39" t="s">
        <v>22</v>
      </c>
      <c r="D59" s="651">
        <f>SUM(D44:D58)</f>
        <v>36.5</v>
      </c>
      <c r="E59" s="651">
        <f>SUM(E44:E58)</f>
        <v>30</v>
      </c>
      <c r="F59" s="634">
        <f>SUM(F44:F58)</f>
        <v>900</v>
      </c>
      <c r="G59" s="634">
        <f t="shared" ref="G59:L59" si="22">SUM(G44:G58)</f>
        <v>407</v>
      </c>
      <c r="H59" s="634">
        <f t="shared" si="22"/>
        <v>198</v>
      </c>
      <c r="I59" s="634">
        <f t="shared" si="22"/>
        <v>0</v>
      </c>
      <c r="J59" s="634">
        <f t="shared" si="22"/>
        <v>209</v>
      </c>
      <c r="K59" s="634">
        <f t="shared" si="22"/>
        <v>493</v>
      </c>
      <c r="L59" s="634">
        <f t="shared" si="22"/>
        <v>30.5</v>
      </c>
      <c r="M59" s="634"/>
      <c r="N59" s="634"/>
      <c r="P59" s="666">
        <f>SUM(P45:P58)</f>
        <v>19</v>
      </c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</row>
    <row r="60" spans="1:42">
      <c r="C60" s="2" t="s">
        <v>23</v>
      </c>
      <c r="D60" s="659"/>
      <c r="E60" s="4">
        <f>30-E59</f>
        <v>0</v>
      </c>
      <c r="L60" s="654"/>
      <c r="M60" s="654" t="s">
        <v>375</v>
      </c>
      <c r="N60" s="655"/>
      <c r="O60" s="656">
        <f>P59/E59*7/12</f>
        <v>0.36944444444444446</v>
      </c>
      <c r="P60" s="657" t="s">
        <v>376</v>
      </c>
      <c r="Q60" s="658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</row>
    <row r="61" spans="1:42">
      <c r="C61" s="2"/>
      <c r="D61" s="659"/>
      <c r="E61" s="4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</row>
    <row r="62" spans="1:42">
      <c r="C62" s="2"/>
      <c r="D62" s="659"/>
      <c r="E62" s="3"/>
      <c r="F62" s="3"/>
      <c r="G62" s="3"/>
      <c r="H62" s="3"/>
      <c r="I62" s="3"/>
      <c r="J62" s="3"/>
      <c r="K62" s="3"/>
      <c r="L62" s="3"/>
      <c r="M62" s="3"/>
      <c r="N62" s="3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</row>
    <row r="63" spans="1:42">
      <c r="C63" s="1" t="s">
        <v>50</v>
      </c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</row>
    <row r="64" spans="1:42">
      <c r="C64" s="1434" t="s">
        <v>0</v>
      </c>
      <c r="D64" s="1831" t="s">
        <v>359</v>
      </c>
      <c r="E64" s="1429" t="s">
        <v>1</v>
      </c>
      <c r="F64" s="1433" t="s">
        <v>2</v>
      </c>
      <c r="G64" s="1433"/>
      <c r="H64" s="1433"/>
      <c r="I64" s="1433"/>
      <c r="J64" s="1433"/>
      <c r="K64" s="1430"/>
      <c r="L64" s="1429" t="s">
        <v>3</v>
      </c>
      <c r="M64" s="1429" t="s">
        <v>4</v>
      </c>
      <c r="N64" s="1429" t="s">
        <v>5</v>
      </c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</row>
    <row r="65" spans="1:42">
      <c r="C65" s="1434"/>
      <c r="D65" s="1832"/>
      <c r="E65" s="1429"/>
      <c r="F65" s="1429" t="s">
        <v>6</v>
      </c>
      <c r="G65" s="1431" t="s">
        <v>7</v>
      </c>
      <c r="H65" s="1431"/>
      <c r="I65" s="1431"/>
      <c r="J65" s="1431"/>
      <c r="K65" s="1429" t="s">
        <v>25</v>
      </c>
      <c r="L65" s="1429"/>
      <c r="M65" s="1429"/>
      <c r="N65" s="1429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</row>
    <row r="66" spans="1:42">
      <c r="C66" s="1434"/>
      <c r="D66" s="1832"/>
      <c r="E66" s="1429"/>
      <c r="F66" s="1430"/>
      <c r="G66" s="1429" t="s">
        <v>9</v>
      </c>
      <c r="H66" s="1433" t="s">
        <v>10</v>
      </c>
      <c r="I66" s="1430"/>
      <c r="J66" s="1430"/>
      <c r="K66" s="1430"/>
      <c r="L66" s="1429"/>
      <c r="M66" s="1429"/>
      <c r="N66" s="1429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</row>
    <row r="67" spans="1:42">
      <c r="C67" s="1434"/>
      <c r="D67" s="1832"/>
      <c r="E67" s="1429"/>
      <c r="F67" s="1430"/>
      <c r="G67" s="1432"/>
      <c r="H67" s="1429" t="s">
        <v>26</v>
      </c>
      <c r="I67" s="1429" t="s">
        <v>27</v>
      </c>
      <c r="J67" s="1429" t="s">
        <v>28</v>
      </c>
      <c r="K67" s="1430"/>
      <c r="L67" s="1429"/>
      <c r="M67" s="1429"/>
      <c r="N67" s="1429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</row>
    <row r="68" spans="1:42">
      <c r="C68" s="1434"/>
      <c r="D68" s="1832"/>
      <c r="E68" s="1429"/>
      <c r="F68" s="1430"/>
      <c r="G68" s="1432"/>
      <c r="H68" s="1429"/>
      <c r="I68" s="1429"/>
      <c r="J68" s="1429"/>
      <c r="K68" s="1430"/>
      <c r="L68" s="1429"/>
      <c r="M68" s="1429"/>
      <c r="N68" s="1429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</row>
    <row r="69" spans="1:42">
      <c r="C69" s="1434"/>
      <c r="D69" s="1832"/>
      <c r="E69" s="1429"/>
      <c r="F69" s="1430"/>
      <c r="G69" s="1432"/>
      <c r="H69" s="1429"/>
      <c r="I69" s="1429"/>
      <c r="J69" s="1429"/>
      <c r="K69" s="1430"/>
      <c r="L69" s="1429"/>
      <c r="M69" s="1429"/>
      <c r="N69" s="1429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</row>
    <row r="70" spans="1:42">
      <c r="C70" s="1434"/>
      <c r="D70" s="1833"/>
      <c r="E70" s="1429"/>
      <c r="F70" s="1430"/>
      <c r="G70" s="1432"/>
      <c r="H70" s="1429"/>
      <c r="I70" s="1429"/>
      <c r="J70" s="1429"/>
      <c r="K70" s="1430"/>
      <c r="L70" s="1429"/>
      <c r="M70" s="1429"/>
      <c r="N70" s="1429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</row>
    <row r="71" spans="1:42" s="640" customFormat="1" ht="26.25">
      <c r="A71" s="695" t="s">
        <v>16</v>
      </c>
      <c r="B71" s="695" t="s">
        <v>14</v>
      </c>
      <c r="C71" s="488" t="s">
        <v>38</v>
      </c>
      <c r="D71" s="680">
        <v>1</v>
      </c>
      <c r="E71" s="696">
        <v>2</v>
      </c>
      <c r="F71" s="662">
        <f t="shared" ref="F71:F78" si="23">E71*30</f>
        <v>60</v>
      </c>
      <c r="G71" s="662">
        <f>H71+I71+J71</f>
        <v>23</v>
      </c>
      <c r="H71" s="662">
        <v>8</v>
      </c>
      <c r="I71" s="662">
        <v>8</v>
      </c>
      <c r="J71" s="662">
        <v>7</v>
      </c>
      <c r="K71" s="662">
        <f>F71-G71</f>
        <v>37</v>
      </c>
      <c r="L71" s="663">
        <f>G71/15</f>
        <v>1.5333333333333334</v>
      </c>
      <c r="M71" s="662" t="s">
        <v>29</v>
      </c>
      <c r="N71" s="663">
        <f>G71/F71*100</f>
        <v>38.333333333333336</v>
      </c>
      <c r="P71" s="642"/>
      <c r="Q71" s="642"/>
      <c r="R71" s="642" t="s">
        <v>406</v>
      </c>
      <c r="S71" s="642"/>
      <c r="T71" s="642"/>
      <c r="U71" s="477">
        <f>D71+E71</f>
        <v>3</v>
      </c>
      <c r="V71" s="12" t="e">
        <f>#REF!</f>
        <v>#REF!</v>
      </c>
      <c r="W71" s="12"/>
      <c r="X71" s="477" t="e">
        <f>V71-U71</f>
        <v>#REF!</v>
      </c>
      <c r="Y71" s="642"/>
      <c r="Z71" s="642"/>
      <c r="AA71" s="642"/>
      <c r="AB71" s="642"/>
      <c r="AC71" s="642"/>
    </row>
    <row r="72" spans="1:42" ht="26.25">
      <c r="A72" s="48" t="s">
        <v>13</v>
      </c>
      <c r="B72" s="48" t="s">
        <v>14</v>
      </c>
      <c r="C72" s="420" t="s">
        <v>391</v>
      </c>
      <c r="D72" s="22"/>
      <c r="E72" s="646">
        <v>1</v>
      </c>
      <c r="F72" s="645">
        <f t="shared" si="23"/>
        <v>30</v>
      </c>
      <c r="G72" s="645">
        <f>H72+I72+J72</f>
        <v>0</v>
      </c>
      <c r="H72" s="645"/>
      <c r="I72" s="645"/>
      <c r="J72" s="645"/>
      <c r="K72" s="645">
        <f>F72-G72</f>
        <v>30</v>
      </c>
      <c r="L72" s="646">
        <f>G72/18</f>
        <v>0</v>
      </c>
      <c r="M72" s="645" t="s">
        <v>29</v>
      </c>
      <c r="N72" s="646">
        <f>G72/F72*100</f>
        <v>0</v>
      </c>
      <c r="O72" s="47" t="s">
        <v>56</v>
      </c>
      <c r="P72" s="5">
        <f>E72</f>
        <v>1</v>
      </c>
      <c r="U72" s="477">
        <f t="shared" ref="U72:U78" si="24">D72+E72</f>
        <v>1</v>
      </c>
      <c r="V72" s="12" t="e">
        <f>#REF!</f>
        <v>#REF!</v>
      </c>
      <c r="X72" s="477" t="e">
        <f t="shared" ref="X72:X78" si="25">V72-U72</f>
        <v>#REF!</v>
      </c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</row>
    <row r="73" spans="1:42" ht="26.25">
      <c r="A73" s="695" t="s">
        <v>16</v>
      </c>
      <c r="B73" s="695" t="s">
        <v>31</v>
      </c>
      <c r="C73" s="697" t="s">
        <v>95</v>
      </c>
      <c r="D73" s="680"/>
      <c r="E73" s="696">
        <v>3</v>
      </c>
      <c r="F73" s="662">
        <f t="shared" si="23"/>
        <v>90</v>
      </c>
      <c r="G73" s="662">
        <f>H73+I73+J73</f>
        <v>30</v>
      </c>
      <c r="H73" s="662"/>
      <c r="I73" s="662"/>
      <c r="J73" s="662">
        <v>30</v>
      </c>
      <c r="K73" s="662">
        <f>F73-G73</f>
        <v>60</v>
      </c>
      <c r="L73" s="663">
        <f>G73/15</f>
        <v>2</v>
      </c>
      <c r="M73" s="662" t="s">
        <v>16</v>
      </c>
      <c r="N73" s="646">
        <f>G73/F73*100</f>
        <v>33.333333333333329</v>
      </c>
      <c r="O73" s="692"/>
      <c r="P73" s="698">
        <f t="shared" ref="P73:P78" si="26">E73</f>
        <v>3</v>
      </c>
      <c r="U73" s="477">
        <f t="shared" si="24"/>
        <v>3</v>
      </c>
      <c r="V73" s="12" t="e">
        <f>#REF!</f>
        <v>#REF!</v>
      </c>
      <c r="X73" s="477" t="e">
        <f t="shared" si="25"/>
        <v>#REF!</v>
      </c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</row>
    <row r="74" spans="1:42" ht="26.25">
      <c r="A74" s="48" t="s">
        <v>13</v>
      </c>
      <c r="B74" s="48" t="s">
        <v>31</v>
      </c>
      <c r="C74" s="420" t="s">
        <v>392</v>
      </c>
      <c r="D74" s="667"/>
      <c r="E74" s="646">
        <v>5</v>
      </c>
      <c r="F74" s="645">
        <f t="shared" si="23"/>
        <v>150</v>
      </c>
      <c r="G74" s="645">
        <f t="shared" ref="G74:G78" si="27">H74+I74+J74</f>
        <v>60</v>
      </c>
      <c r="H74" s="645">
        <v>30</v>
      </c>
      <c r="I74" s="645"/>
      <c r="J74" s="645">
        <v>30</v>
      </c>
      <c r="K74" s="645">
        <f t="shared" ref="K74:K78" si="28">F74-G74</f>
        <v>90</v>
      </c>
      <c r="L74" s="646">
        <f t="shared" ref="L74:L78" si="29">G74/15</f>
        <v>4</v>
      </c>
      <c r="M74" s="645" t="s">
        <v>18</v>
      </c>
      <c r="N74" s="646">
        <f t="shared" ref="N74:N78" si="30">G74/F74*100</f>
        <v>40</v>
      </c>
      <c r="O74" s="47" t="s">
        <v>56</v>
      </c>
      <c r="P74" s="5">
        <f t="shared" si="26"/>
        <v>5</v>
      </c>
      <c r="U74" s="477">
        <f t="shared" si="24"/>
        <v>5</v>
      </c>
      <c r="V74" s="12" t="e">
        <f>#REF!</f>
        <v>#REF!</v>
      </c>
      <c r="X74" s="477" t="e">
        <f t="shared" si="25"/>
        <v>#REF!</v>
      </c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</row>
    <row r="75" spans="1:42" ht="26.25">
      <c r="A75" s="686" t="s">
        <v>13</v>
      </c>
      <c r="B75" s="686" t="s">
        <v>31</v>
      </c>
      <c r="C75" s="420" t="s">
        <v>393</v>
      </c>
      <c r="D75" s="699"/>
      <c r="E75" s="688">
        <v>5</v>
      </c>
      <c r="F75" s="689">
        <f t="shared" si="23"/>
        <v>150</v>
      </c>
      <c r="G75" s="689">
        <f t="shared" si="27"/>
        <v>60</v>
      </c>
      <c r="H75" s="689">
        <v>30</v>
      </c>
      <c r="I75" s="689"/>
      <c r="J75" s="689">
        <v>30</v>
      </c>
      <c r="K75" s="689">
        <f t="shared" si="28"/>
        <v>90</v>
      </c>
      <c r="L75" s="688">
        <f t="shared" si="29"/>
        <v>4</v>
      </c>
      <c r="M75" s="689" t="s">
        <v>29</v>
      </c>
      <c r="N75" s="688">
        <f t="shared" si="30"/>
        <v>40</v>
      </c>
      <c r="O75" s="691" t="s">
        <v>56</v>
      </c>
      <c r="P75" s="700">
        <f t="shared" si="26"/>
        <v>5</v>
      </c>
      <c r="U75" s="477">
        <f t="shared" si="24"/>
        <v>5</v>
      </c>
      <c r="V75" s="12" t="e">
        <f>#REF!</f>
        <v>#REF!</v>
      </c>
      <c r="X75" s="477" t="e">
        <f t="shared" si="25"/>
        <v>#REF!</v>
      </c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</row>
    <row r="76" spans="1:42" ht="26.25">
      <c r="A76" s="48" t="s">
        <v>13</v>
      </c>
      <c r="B76" s="48" t="s">
        <v>31</v>
      </c>
      <c r="C76" s="444" t="s">
        <v>394</v>
      </c>
      <c r="D76" s="667"/>
      <c r="E76" s="646">
        <v>6</v>
      </c>
      <c r="F76" s="645">
        <f t="shared" si="23"/>
        <v>180</v>
      </c>
      <c r="G76" s="645">
        <f>H76+I76+J76</f>
        <v>60</v>
      </c>
      <c r="H76" s="645">
        <v>30</v>
      </c>
      <c r="I76" s="645"/>
      <c r="J76" s="645">
        <v>30</v>
      </c>
      <c r="K76" s="645">
        <f>F76-G76</f>
        <v>120</v>
      </c>
      <c r="L76" s="646">
        <f>G76/15</f>
        <v>4</v>
      </c>
      <c r="M76" s="645" t="s">
        <v>18</v>
      </c>
      <c r="N76" s="646">
        <f>G76/F76*100</f>
        <v>33.333333333333329</v>
      </c>
      <c r="O76" s="47" t="s">
        <v>56</v>
      </c>
      <c r="P76" s="5">
        <f t="shared" si="26"/>
        <v>6</v>
      </c>
      <c r="U76" s="477">
        <f t="shared" si="24"/>
        <v>6</v>
      </c>
      <c r="V76" s="12" t="e">
        <f>#REF!</f>
        <v>#REF!</v>
      </c>
      <c r="X76" s="477" t="e">
        <f t="shared" si="25"/>
        <v>#REF!</v>
      </c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</row>
    <row r="77" spans="1:42">
      <c r="A77" s="48" t="s">
        <v>13</v>
      </c>
      <c r="B77" s="48" t="s">
        <v>14</v>
      </c>
      <c r="C77" s="420" t="s">
        <v>395</v>
      </c>
      <c r="D77" s="22"/>
      <c r="E77" s="646">
        <v>3</v>
      </c>
      <c r="F77" s="645">
        <f t="shared" si="23"/>
        <v>90</v>
      </c>
      <c r="G77" s="645">
        <f t="shared" si="27"/>
        <v>30</v>
      </c>
      <c r="H77" s="645">
        <v>15</v>
      </c>
      <c r="I77" s="645"/>
      <c r="J77" s="645">
        <v>15</v>
      </c>
      <c r="K77" s="645">
        <f t="shared" si="28"/>
        <v>60</v>
      </c>
      <c r="L77" s="646">
        <f>G77/15</f>
        <v>2</v>
      </c>
      <c r="M77" s="645" t="s">
        <v>29</v>
      </c>
      <c r="N77" s="646">
        <f t="shared" si="30"/>
        <v>33.333333333333329</v>
      </c>
      <c r="O77" s="47" t="s">
        <v>56</v>
      </c>
      <c r="P77" s="5">
        <f t="shared" si="26"/>
        <v>3</v>
      </c>
      <c r="U77" s="477">
        <f t="shared" si="24"/>
        <v>3</v>
      </c>
      <c r="V77" s="12" t="e">
        <f>#REF!</f>
        <v>#REF!</v>
      </c>
      <c r="X77" s="477" t="e">
        <f t="shared" si="25"/>
        <v>#REF!</v>
      </c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</row>
    <row r="78" spans="1:42" ht="22.5" customHeight="1">
      <c r="A78" s="686" t="s">
        <v>13</v>
      </c>
      <c r="B78" s="701" t="s">
        <v>14</v>
      </c>
      <c r="C78" s="444" t="s">
        <v>396</v>
      </c>
      <c r="D78" s="699"/>
      <c r="E78" s="688">
        <v>5</v>
      </c>
      <c r="F78" s="689">
        <f t="shared" si="23"/>
        <v>150</v>
      </c>
      <c r="G78" s="689">
        <f t="shared" si="27"/>
        <v>60</v>
      </c>
      <c r="H78" s="689">
        <v>30</v>
      </c>
      <c r="I78" s="689"/>
      <c r="J78" s="689">
        <v>30</v>
      </c>
      <c r="K78" s="689">
        <f t="shared" si="28"/>
        <v>90</v>
      </c>
      <c r="L78" s="688">
        <f t="shared" si="29"/>
        <v>4</v>
      </c>
      <c r="M78" s="689" t="s">
        <v>18</v>
      </c>
      <c r="N78" s="688">
        <f t="shared" si="30"/>
        <v>40</v>
      </c>
      <c r="O78" s="47" t="s">
        <v>56</v>
      </c>
      <c r="P78" s="5">
        <f t="shared" si="26"/>
        <v>5</v>
      </c>
      <c r="U78" s="477">
        <f t="shared" si="24"/>
        <v>5</v>
      </c>
      <c r="V78" s="12" t="e">
        <f>#REF!</f>
        <v>#REF!</v>
      </c>
      <c r="X78" s="477" t="e">
        <f t="shared" si="25"/>
        <v>#REF!</v>
      </c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</row>
    <row r="79" spans="1:42">
      <c r="C79" s="39" t="s">
        <v>22</v>
      </c>
      <c r="D79" s="643">
        <f t="shared" ref="D79:M79" si="31">SUM(D71:D78)</f>
        <v>1</v>
      </c>
      <c r="E79" s="651">
        <f t="shared" si="31"/>
        <v>30</v>
      </c>
      <c r="F79" s="634">
        <f t="shared" si="31"/>
        <v>900</v>
      </c>
      <c r="G79" s="634">
        <f t="shared" si="31"/>
        <v>323</v>
      </c>
      <c r="H79" s="634">
        <f t="shared" si="31"/>
        <v>143</v>
      </c>
      <c r="I79" s="634">
        <f t="shared" si="31"/>
        <v>8</v>
      </c>
      <c r="J79" s="634">
        <f t="shared" si="31"/>
        <v>172</v>
      </c>
      <c r="K79" s="634">
        <f t="shared" si="31"/>
        <v>577</v>
      </c>
      <c r="L79" s="634">
        <f t="shared" si="31"/>
        <v>21.533333333333331</v>
      </c>
      <c r="M79" s="651">
        <f t="shared" si="31"/>
        <v>0</v>
      </c>
      <c r="N79" s="651"/>
      <c r="P79" s="5">
        <f>SUM(P72:P78)</f>
        <v>28</v>
      </c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</row>
    <row r="80" spans="1:42">
      <c r="C80" s="2" t="s">
        <v>23</v>
      </c>
      <c r="D80" s="659"/>
      <c r="E80" s="3">
        <f>30-E79</f>
        <v>0</v>
      </c>
      <c r="L80" s="654"/>
      <c r="M80" s="654" t="s">
        <v>375</v>
      </c>
      <c r="N80" s="655"/>
      <c r="O80" s="656">
        <f>P79/E79*6/12</f>
        <v>0.46666666666666662</v>
      </c>
      <c r="P80" s="657" t="s">
        <v>376</v>
      </c>
      <c r="Q80" s="658"/>
      <c r="R80" t="s">
        <v>397</v>
      </c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</row>
    <row r="81" spans="1:42">
      <c r="C81" s="2"/>
      <c r="D81" s="659"/>
      <c r="E81" s="3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</row>
    <row r="82" spans="1:42">
      <c r="C82" s="1" t="s">
        <v>71</v>
      </c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</row>
    <row r="83" spans="1:42">
      <c r="C83" s="1434" t="s">
        <v>0</v>
      </c>
      <c r="D83" s="1831" t="s">
        <v>359</v>
      </c>
      <c r="E83" s="1429" t="s">
        <v>1</v>
      </c>
      <c r="F83" s="1433" t="s">
        <v>2</v>
      </c>
      <c r="G83" s="1433"/>
      <c r="H83" s="1433"/>
      <c r="I83" s="1433"/>
      <c r="J83" s="1433"/>
      <c r="K83" s="1430"/>
      <c r="L83" s="1429" t="s">
        <v>3</v>
      </c>
      <c r="M83" s="1429" t="s">
        <v>4</v>
      </c>
      <c r="N83" s="1429" t="s">
        <v>5</v>
      </c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</row>
    <row r="84" spans="1:42">
      <c r="C84" s="1434"/>
      <c r="D84" s="1832"/>
      <c r="E84" s="1429"/>
      <c r="F84" s="1429" t="s">
        <v>6</v>
      </c>
      <c r="G84" s="1431" t="s">
        <v>7</v>
      </c>
      <c r="H84" s="1431"/>
      <c r="I84" s="1431"/>
      <c r="J84" s="1431"/>
      <c r="K84" s="1429" t="s">
        <v>25</v>
      </c>
      <c r="L84" s="1429"/>
      <c r="M84" s="1429"/>
      <c r="N84" s="1429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</row>
    <row r="85" spans="1:42">
      <c r="C85" s="1434"/>
      <c r="D85" s="1832"/>
      <c r="E85" s="1429"/>
      <c r="F85" s="1430"/>
      <c r="G85" s="1429" t="s">
        <v>9</v>
      </c>
      <c r="H85" s="1433" t="s">
        <v>10</v>
      </c>
      <c r="I85" s="1430"/>
      <c r="J85" s="1430"/>
      <c r="K85" s="1430"/>
      <c r="L85" s="1429"/>
      <c r="M85" s="1429"/>
      <c r="N85" s="1429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</row>
    <row r="86" spans="1:42">
      <c r="C86" s="1434"/>
      <c r="D86" s="1832"/>
      <c r="E86" s="1429"/>
      <c r="F86" s="1430"/>
      <c r="G86" s="1432"/>
      <c r="H86" s="1429" t="s">
        <v>26</v>
      </c>
      <c r="I86" s="1429" t="s">
        <v>27</v>
      </c>
      <c r="J86" s="1429" t="s">
        <v>28</v>
      </c>
      <c r="K86" s="1430"/>
      <c r="L86" s="1429"/>
      <c r="M86" s="1429"/>
      <c r="N86" s="1429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</row>
    <row r="87" spans="1:42">
      <c r="C87" s="1434"/>
      <c r="D87" s="1832"/>
      <c r="E87" s="1429"/>
      <c r="F87" s="1430"/>
      <c r="G87" s="1432"/>
      <c r="H87" s="1429"/>
      <c r="I87" s="1429"/>
      <c r="J87" s="1429"/>
      <c r="K87" s="1430"/>
      <c r="L87" s="1429"/>
      <c r="M87" s="1429"/>
      <c r="N87" s="1429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</row>
    <row r="88" spans="1:42">
      <c r="C88" s="1434"/>
      <c r="D88" s="1832"/>
      <c r="E88" s="1429"/>
      <c r="F88" s="1430"/>
      <c r="G88" s="1432"/>
      <c r="H88" s="1429"/>
      <c r="I88" s="1429"/>
      <c r="J88" s="1429"/>
      <c r="K88" s="1430"/>
      <c r="L88" s="1429"/>
      <c r="M88" s="1429"/>
      <c r="N88" s="1429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</row>
    <row r="89" spans="1:42">
      <c r="C89" s="1434"/>
      <c r="D89" s="1833"/>
      <c r="E89" s="1429"/>
      <c r="F89" s="1430"/>
      <c r="G89" s="1432"/>
      <c r="H89" s="1429"/>
      <c r="I89" s="1429"/>
      <c r="J89" s="1429"/>
      <c r="K89" s="1430"/>
      <c r="L89" s="1429"/>
      <c r="M89" s="1429"/>
      <c r="N89" s="1429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</row>
    <row r="90" spans="1:42">
      <c r="A90" s="48" t="s">
        <v>13</v>
      </c>
      <c r="B90" s="48" t="s">
        <v>14</v>
      </c>
      <c r="C90" s="39" t="s">
        <v>44</v>
      </c>
      <c r="D90" s="664"/>
      <c r="E90" s="644">
        <v>6</v>
      </c>
      <c r="F90" s="645">
        <f t="shared" ref="F90:F97" si="32">E90*30</f>
        <v>180</v>
      </c>
      <c r="G90" s="645">
        <f>H90+I90+J90</f>
        <v>0</v>
      </c>
      <c r="H90" s="645"/>
      <c r="I90" s="645"/>
      <c r="J90" s="645"/>
      <c r="K90" s="645">
        <f>F90-G90</f>
        <v>180</v>
      </c>
      <c r="L90" s="646">
        <f>G90/13</f>
        <v>0</v>
      </c>
      <c r="M90" s="645" t="s">
        <v>29</v>
      </c>
      <c r="N90" s="646">
        <f>G90/F90*100</f>
        <v>0</v>
      </c>
      <c r="O90" s="47" t="s">
        <v>56</v>
      </c>
      <c r="U90" s="477">
        <f>D90+E90</f>
        <v>6</v>
      </c>
      <c r="V90" s="12" t="e">
        <f>#REF!</f>
        <v>#REF!</v>
      </c>
      <c r="X90" s="477" t="e">
        <f>V90-U90</f>
        <v>#REF!</v>
      </c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</row>
    <row r="91" spans="1:42">
      <c r="A91" s="48" t="s">
        <v>13</v>
      </c>
      <c r="B91" s="48" t="s">
        <v>14</v>
      </c>
      <c r="C91" s="50" t="s">
        <v>42</v>
      </c>
      <c r="D91" s="22"/>
      <c r="E91" s="646">
        <v>3</v>
      </c>
      <c r="F91" s="645">
        <f t="shared" si="32"/>
        <v>90</v>
      </c>
      <c r="G91" s="645">
        <f t="shared" ref="G91:G97" si="33">H91+I91+J91</f>
        <v>0</v>
      </c>
      <c r="H91" s="645"/>
      <c r="I91" s="645"/>
      <c r="J91" s="645"/>
      <c r="K91" s="645">
        <f t="shared" ref="K91:K97" si="34">F91-G91</f>
        <v>90</v>
      </c>
      <c r="L91" s="646">
        <f t="shared" ref="L91:L97" si="35">G91/13</f>
        <v>0</v>
      </c>
      <c r="M91" s="645"/>
      <c r="N91" s="646">
        <f t="shared" ref="N91:N97" si="36">G91/F91*100</f>
        <v>0</v>
      </c>
      <c r="O91" s="47" t="s">
        <v>56</v>
      </c>
      <c r="U91" s="477">
        <f t="shared" ref="U91:U97" si="37">D91+E91</f>
        <v>3</v>
      </c>
      <c r="V91" s="12" t="e">
        <f>#REF!</f>
        <v>#REF!</v>
      </c>
      <c r="X91" s="477" t="e">
        <f t="shared" ref="X91:X97" si="38">V91-U91</f>
        <v>#REF!</v>
      </c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</row>
    <row r="92" spans="1:42">
      <c r="A92" s="48" t="s">
        <v>13</v>
      </c>
      <c r="B92" s="48" t="s">
        <v>14</v>
      </c>
      <c r="C92" s="50" t="s">
        <v>39</v>
      </c>
      <c r="D92" s="22"/>
      <c r="E92" s="646">
        <v>3</v>
      </c>
      <c r="F92" s="645">
        <f t="shared" si="32"/>
        <v>90</v>
      </c>
      <c r="G92" s="645">
        <f t="shared" si="33"/>
        <v>0</v>
      </c>
      <c r="H92" s="645"/>
      <c r="I92" s="645"/>
      <c r="J92" s="645"/>
      <c r="K92" s="645">
        <f t="shared" si="34"/>
        <v>90</v>
      </c>
      <c r="L92" s="646">
        <f t="shared" si="35"/>
        <v>0</v>
      </c>
      <c r="M92" s="645"/>
      <c r="N92" s="646">
        <f t="shared" si="36"/>
        <v>0</v>
      </c>
      <c r="O92" s="47" t="s">
        <v>56</v>
      </c>
      <c r="U92" s="477">
        <f t="shared" si="37"/>
        <v>3</v>
      </c>
      <c r="V92" s="12" t="e">
        <f>#REF!</f>
        <v>#REF!</v>
      </c>
      <c r="X92" s="477" t="e">
        <f t="shared" si="38"/>
        <v>#REF!</v>
      </c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</row>
    <row r="93" spans="1:42" ht="26.25">
      <c r="A93" s="48" t="s">
        <v>16</v>
      </c>
      <c r="B93" s="636" t="s">
        <v>31</v>
      </c>
      <c r="C93" s="420" t="s">
        <v>398</v>
      </c>
      <c r="D93" s="22"/>
      <c r="E93" s="646">
        <v>3</v>
      </c>
      <c r="F93" s="645">
        <f t="shared" si="32"/>
        <v>90</v>
      </c>
      <c r="G93" s="645">
        <f t="shared" si="33"/>
        <v>39</v>
      </c>
      <c r="H93" s="645"/>
      <c r="I93" s="645"/>
      <c r="J93" s="645">
        <v>39</v>
      </c>
      <c r="K93" s="645">
        <f t="shared" si="34"/>
        <v>51</v>
      </c>
      <c r="L93" s="646">
        <f t="shared" si="35"/>
        <v>3</v>
      </c>
      <c r="M93" s="645" t="s">
        <v>16</v>
      </c>
      <c r="N93" s="646">
        <f t="shared" si="36"/>
        <v>43.333333333333336</v>
      </c>
      <c r="O93" s="47" t="s">
        <v>56</v>
      </c>
      <c r="U93" s="477">
        <f t="shared" si="37"/>
        <v>3</v>
      </c>
      <c r="V93" s="12" t="e">
        <f>#REF!</f>
        <v>#REF!</v>
      </c>
      <c r="X93" s="477" t="e">
        <f t="shared" si="38"/>
        <v>#REF!</v>
      </c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</row>
    <row r="94" spans="1:42" ht="39">
      <c r="A94" s="48" t="s">
        <v>13</v>
      </c>
      <c r="B94" s="48" t="s">
        <v>31</v>
      </c>
      <c r="C94" s="420" t="s">
        <v>399</v>
      </c>
      <c r="D94" s="22"/>
      <c r="E94" s="646">
        <v>5</v>
      </c>
      <c r="F94" s="645">
        <f t="shared" si="32"/>
        <v>150</v>
      </c>
      <c r="G94" s="645">
        <f t="shared" si="33"/>
        <v>52</v>
      </c>
      <c r="H94" s="645">
        <v>26</v>
      </c>
      <c r="I94" s="645">
        <v>26</v>
      </c>
      <c r="J94" s="645"/>
      <c r="K94" s="645">
        <f t="shared" si="34"/>
        <v>98</v>
      </c>
      <c r="L94" s="646">
        <f t="shared" si="35"/>
        <v>4</v>
      </c>
      <c r="M94" s="645" t="s">
        <v>18</v>
      </c>
      <c r="N94" s="646">
        <f t="shared" si="36"/>
        <v>34.666666666666671</v>
      </c>
      <c r="O94" s="47" t="s">
        <v>56</v>
      </c>
      <c r="U94" s="477">
        <f t="shared" si="37"/>
        <v>5</v>
      </c>
      <c r="V94" s="12" t="e">
        <f>#REF!</f>
        <v>#REF!</v>
      </c>
      <c r="X94" s="477" t="e">
        <f t="shared" si="38"/>
        <v>#REF!</v>
      </c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</row>
    <row r="95" spans="1:42" ht="26.25">
      <c r="A95" s="48" t="s">
        <v>13</v>
      </c>
      <c r="B95" s="48" t="s">
        <v>31</v>
      </c>
      <c r="C95" s="50" t="s">
        <v>400</v>
      </c>
      <c r="D95" s="22"/>
      <c r="E95" s="646">
        <v>5</v>
      </c>
      <c r="F95" s="645">
        <f t="shared" si="32"/>
        <v>150</v>
      </c>
      <c r="G95" s="645">
        <f t="shared" si="33"/>
        <v>52</v>
      </c>
      <c r="H95" s="645">
        <v>26</v>
      </c>
      <c r="I95" s="645">
        <v>26</v>
      </c>
      <c r="J95" s="645"/>
      <c r="K95" s="645">
        <f>F95-G95</f>
        <v>98</v>
      </c>
      <c r="L95" s="646">
        <f t="shared" si="35"/>
        <v>4</v>
      </c>
      <c r="M95" s="645" t="s">
        <v>18</v>
      </c>
      <c r="N95" s="646">
        <f>G95/F95*100</f>
        <v>34.666666666666671</v>
      </c>
      <c r="O95" s="47" t="s">
        <v>56</v>
      </c>
      <c r="U95" s="477">
        <f t="shared" si="37"/>
        <v>5</v>
      </c>
      <c r="V95" s="12" t="e">
        <f>#REF!</f>
        <v>#REF!</v>
      </c>
      <c r="X95" s="477" t="e">
        <f t="shared" si="38"/>
        <v>#REF!</v>
      </c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</row>
    <row r="96" spans="1:42">
      <c r="A96" s="48" t="s">
        <v>13</v>
      </c>
      <c r="B96" s="48" t="s">
        <v>14</v>
      </c>
      <c r="C96" s="50" t="s">
        <v>395</v>
      </c>
      <c r="D96" s="22"/>
      <c r="E96" s="646">
        <v>4</v>
      </c>
      <c r="F96" s="645">
        <f t="shared" si="32"/>
        <v>120</v>
      </c>
      <c r="G96" s="645">
        <f t="shared" si="33"/>
        <v>65</v>
      </c>
      <c r="H96" s="645">
        <v>26</v>
      </c>
      <c r="I96" s="645"/>
      <c r="J96" s="645">
        <v>39</v>
      </c>
      <c r="K96" s="645">
        <f t="shared" si="34"/>
        <v>55</v>
      </c>
      <c r="L96" s="646">
        <f t="shared" si="35"/>
        <v>5</v>
      </c>
      <c r="M96" s="645" t="s">
        <v>18</v>
      </c>
      <c r="N96" s="646">
        <f t="shared" si="36"/>
        <v>54.166666666666664</v>
      </c>
      <c r="O96" s="47" t="s">
        <v>56</v>
      </c>
      <c r="R96" t="s">
        <v>408</v>
      </c>
      <c r="U96" s="477">
        <f t="shared" si="37"/>
        <v>4</v>
      </c>
      <c r="V96" s="12" t="e">
        <f>#REF!</f>
        <v>#REF!</v>
      </c>
      <c r="X96" s="477" t="e">
        <f t="shared" si="38"/>
        <v>#REF!</v>
      </c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</row>
    <row r="97" spans="1:42">
      <c r="A97" s="48" t="s">
        <v>13</v>
      </c>
      <c r="B97" s="48" t="s">
        <v>14</v>
      </c>
      <c r="C97" s="50" t="s">
        <v>401</v>
      </c>
      <c r="D97" s="22"/>
      <c r="E97" s="646">
        <v>1</v>
      </c>
      <c r="F97" s="645">
        <f t="shared" si="32"/>
        <v>30</v>
      </c>
      <c r="G97" s="645">
        <f t="shared" si="33"/>
        <v>0</v>
      </c>
      <c r="H97" s="645"/>
      <c r="I97" s="645"/>
      <c r="J97" s="645"/>
      <c r="K97" s="645">
        <f t="shared" si="34"/>
        <v>30</v>
      </c>
      <c r="L97" s="646">
        <f t="shared" si="35"/>
        <v>0</v>
      </c>
      <c r="M97" s="645" t="s">
        <v>29</v>
      </c>
      <c r="N97" s="646">
        <f t="shared" si="36"/>
        <v>0</v>
      </c>
      <c r="O97" s="47" t="s">
        <v>56</v>
      </c>
      <c r="U97" s="477">
        <f t="shared" si="37"/>
        <v>1</v>
      </c>
      <c r="V97" s="12" t="e">
        <f>#REF!</f>
        <v>#REF!</v>
      </c>
      <c r="X97" s="477" t="e">
        <f t="shared" si="38"/>
        <v>#REF!</v>
      </c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</row>
    <row r="98" spans="1:42">
      <c r="C98" s="39" t="s">
        <v>22</v>
      </c>
      <c r="D98" s="651">
        <f>SUM(D90:D97)</f>
        <v>0</v>
      </c>
      <c r="E98" s="651">
        <f>SUM(E90:E97)</f>
        <v>30</v>
      </c>
      <c r="F98" s="634">
        <f t="shared" ref="F98:N98" si="39">SUM(F90:F97)</f>
        <v>900</v>
      </c>
      <c r="G98" s="634">
        <f t="shared" si="39"/>
        <v>208</v>
      </c>
      <c r="H98" s="634">
        <f t="shared" si="39"/>
        <v>78</v>
      </c>
      <c r="I98" s="634">
        <f t="shared" si="39"/>
        <v>52</v>
      </c>
      <c r="J98" s="634">
        <f t="shared" si="39"/>
        <v>78</v>
      </c>
      <c r="K98" s="634">
        <f t="shared" si="39"/>
        <v>692</v>
      </c>
      <c r="L98" s="634">
        <f>SUM(L90:L97)</f>
        <v>16</v>
      </c>
      <c r="M98" s="634">
        <f t="shared" si="39"/>
        <v>0</v>
      </c>
      <c r="N98" s="634">
        <f t="shared" si="39"/>
        <v>166.83333333333334</v>
      </c>
      <c r="U98" s="45">
        <f>SUM(U10:U97)</f>
        <v>240</v>
      </c>
      <c r="V98" s="45" t="e">
        <f>SUM(V10:V97)</f>
        <v>#REF!</v>
      </c>
      <c r="W98" s="45"/>
      <c r="X98" s="45" t="e">
        <f t="shared" ref="X98" si="40">SUM(X10:X97)</f>
        <v>#REF!</v>
      </c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</row>
    <row r="99" spans="1:42">
      <c r="C99" s="2" t="s">
        <v>23</v>
      </c>
      <c r="D99" s="659"/>
      <c r="E99" s="4">
        <f>30-E98</f>
        <v>0</v>
      </c>
      <c r="L99" s="654"/>
      <c r="M99" s="654" t="s">
        <v>375</v>
      </c>
      <c r="N99" s="655"/>
      <c r="O99" s="656">
        <f>E98/E98*6/12</f>
        <v>0.5</v>
      </c>
      <c r="P99" s="657" t="s">
        <v>376</v>
      </c>
      <c r="Q99" s="658"/>
      <c r="R99" t="s">
        <v>397</v>
      </c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</row>
    <row r="100" spans="1:42">
      <c r="C100" s="668">
        <f>D100+E100</f>
        <v>240</v>
      </c>
      <c r="D100" s="669">
        <f>D98+D79+D59+D33</f>
        <v>120</v>
      </c>
      <c r="E100" s="670">
        <f>E98+E79+E59+E33</f>
        <v>120</v>
      </c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</row>
    <row r="101" spans="1:42">
      <c r="C101" s="1" t="s">
        <v>22</v>
      </c>
      <c r="E101" s="671">
        <f>E102+E103</f>
        <v>120</v>
      </c>
      <c r="F101" s="671">
        <f>F102+F103</f>
        <v>3600</v>
      </c>
      <c r="G101" s="672">
        <f>F101/$F$101*100</f>
        <v>100</v>
      </c>
      <c r="H101" s="673"/>
      <c r="I101" s="674"/>
      <c r="J101" s="674"/>
      <c r="K101" s="674"/>
      <c r="L101" s="47" t="s">
        <v>67</v>
      </c>
      <c r="M101" s="47">
        <f t="shared" ref="M101:M109" ca="1" si="41">SUMIF($O$3:$O$98,L101,$E$3:$E$97)</f>
        <v>0</v>
      </c>
      <c r="O101" s="5"/>
      <c r="Q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</row>
    <row r="102" spans="1:42">
      <c r="B102" s="48" t="s">
        <v>14</v>
      </c>
      <c r="C102" s="1" t="s">
        <v>40</v>
      </c>
      <c r="E102" s="672">
        <f>SUMIF(B$10:B$97,B102,E$10:E$97)</f>
        <v>72</v>
      </c>
      <c r="F102" s="48">
        <f>E102*30</f>
        <v>2160</v>
      </c>
      <c r="G102" s="672">
        <f>F102/F$101*100</f>
        <v>60</v>
      </c>
      <c r="H102" s="48"/>
      <c r="J102" s="675"/>
      <c r="K102" s="675"/>
      <c r="L102" s="47" t="s">
        <v>54</v>
      </c>
      <c r="M102" s="47">
        <f t="shared" ca="1" si="41"/>
        <v>0</v>
      </c>
      <c r="O102" s="5"/>
      <c r="Q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</row>
    <row r="103" spans="1:42">
      <c r="B103" s="48" t="s">
        <v>31</v>
      </c>
      <c r="C103" s="1" t="s">
        <v>41</v>
      </c>
      <c r="E103" s="672">
        <f>SUMIF(B$10:B$97,B103,E$10:E$97)</f>
        <v>48</v>
      </c>
      <c r="F103" s="48">
        <f>E103*30</f>
        <v>1440</v>
      </c>
      <c r="G103" s="676">
        <f>F103/F$101*100</f>
        <v>40</v>
      </c>
      <c r="H103" s="48"/>
      <c r="L103" s="47" t="s">
        <v>68</v>
      </c>
      <c r="M103" s="47">
        <f t="shared" ca="1" si="41"/>
        <v>0</v>
      </c>
      <c r="O103" s="5"/>
      <c r="Q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</row>
    <row r="104" spans="1:42">
      <c r="E104" s="48"/>
      <c r="F104" s="48"/>
      <c r="G104" s="48"/>
      <c r="H104" s="48"/>
      <c r="L104" s="47" t="s">
        <v>72</v>
      </c>
      <c r="M104" s="47">
        <f t="shared" ca="1" si="41"/>
        <v>0</v>
      </c>
      <c r="O104" s="5"/>
      <c r="Q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</row>
    <row r="105" spans="1:42">
      <c r="C105" s="1" t="s">
        <v>46</v>
      </c>
      <c r="E105" s="677">
        <f>E106+E107</f>
        <v>27</v>
      </c>
      <c r="F105" s="677">
        <f t="shared" ref="F105" si="42">F106+F107</f>
        <v>810</v>
      </c>
      <c r="G105" s="672">
        <f>F105/$F$105*100</f>
        <v>100</v>
      </c>
      <c r="H105" s="48"/>
      <c r="L105" s="47" t="s">
        <v>56</v>
      </c>
      <c r="M105" s="47">
        <f t="shared" ca="1" si="41"/>
        <v>74</v>
      </c>
      <c r="O105" s="5"/>
      <c r="Q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</row>
    <row r="106" spans="1:42">
      <c r="A106" s="48" t="s">
        <v>16</v>
      </c>
      <c r="B106" s="48" t="s">
        <v>14</v>
      </c>
      <c r="C106" s="1" t="s">
        <v>40</v>
      </c>
      <c r="E106" s="48">
        <f>SUMIFS(E$10:E$97,A$10:A$97,A106,B$10:B$97,B106)</f>
        <v>17</v>
      </c>
      <c r="F106" s="48">
        <f>E106*30</f>
        <v>510</v>
      </c>
      <c r="G106" s="672">
        <f>F106/F$105*100</f>
        <v>62.962962962962962</v>
      </c>
      <c r="H106" s="48"/>
      <c r="L106" s="47" t="s">
        <v>55</v>
      </c>
      <c r="M106" s="47">
        <f t="shared" ca="1" si="41"/>
        <v>0</v>
      </c>
      <c r="O106" s="5"/>
      <c r="Q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</row>
    <row r="107" spans="1:42">
      <c r="A107" s="48" t="s">
        <v>16</v>
      </c>
      <c r="B107" s="48" t="s">
        <v>31</v>
      </c>
      <c r="C107" s="1" t="s">
        <v>41</v>
      </c>
      <c r="E107" s="48">
        <f>SUMIFS(E$10:E$97,A$10:A$97,A107,B$10:B$97,B107)</f>
        <v>10</v>
      </c>
      <c r="F107" s="48">
        <f>E107*30</f>
        <v>300</v>
      </c>
      <c r="G107" s="672">
        <f>F107/F$105*100</f>
        <v>37.037037037037038</v>
      </c>
      <c r="H107" s="48"/>
      <c r="L107" s="47" t="s">
        <v>69</v>
      </c>
      <c r="M107" s="47">
        <f t="shared" ca="1" si="41"/>
        <v>0</v>
      </c>
      <c r="O107" s="5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</row>
    <row r="108" spans="1:42">
      <c r="C108" s="1" t="s">
        <v>47</v>
      </c>
      <c r="E108" s="677">
        <f>E109+E110</f>
        <v>93</v>
      </c>
      <c r="F108" s="677">
        <f>F109+F110</f>
        <v>2790</v>
      </c>
      <c r="G108" s="677">
        <f>G109+G110</f>
        <v>100</v>
      </c>
      <c r="L108" s="47" t="s">
        <v>70</v>
      </c>
      <c r="M108" s="47">
        <f t="shared" ca="1" si="41"/>
        <v>0</v>
      </c>
      <c r="O108" s="5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</row>
    <row r="109" spans="1:42">
      <c r="A109" s="48" t="s">
        <v>13</v>
      </c>
      <c r="B109" s="48" t="s">
        <v>14</v>
      </c>
      <c r="C109" s="1" t="s">
        <v>40</v>
      </c>
      <c r="E109" s="48">
        <f>SUMIFS(E$10:E$97,A$10:A$97,A109,B$10:B$97,B109)</f>
        <v>55</v>
      </c>
      <c r="F109" s="48">
        <f>E109*30</f>
        <v>1650</v>
      </c>
      <c r="G109" s="47">
        <f>F109/F$108*100</f>
        <v>59.13978494623656</v>
      </c>
      <c r="L109" s="47" t="s">
        <v>57</v>
      </c>
      <c r="M109" s="47">
        <f t="shared" ca="1" si="41"/>
        <v>0</v>
      </c>
      <c r="O109" s="5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</row>
    <row r="110" spans="1:42">
      <c r="A110" s="48" t="s">
        <v>13</v>
      </c>
      <c r="B110" s="48" t="s">
        <v>31</v>
      </c>
      <c r="C110" s="1" t="s">
        <v>41</v>
      </c>
      <c r="E110" s="48">
        <f>SUMIFS(E$10:E$97,A$10:A$97,A110,B$10:B$97,B110)</f>
        <v>38</v>
      </c>
      <c r="F110" s="48">
        <f>E110*30</f>
        <v>1140</v>
      </c>
      <c r="G110" s="47">
        <f>F110/F$108*100</f>
        <v>40.86021505376344</v>
      </c>
      <c r="M110" s="47">
        <f ca="1">SUM(M101:M109)</f>
        <v>74</v>
      </c>
      <c r="O110" s="5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</row>
  </sheetData>
  <mergeCells count="61">
    <mergeCell ref="N83:N89"/>
    <mergeCell ref="F84:F89"/>
    <mergeCell ref="G84:J84"/>
    <mergeCell ref="K84:K89"/>
    <mergeCell ref="G85:G89"/>
    <mergeCell ref="H85:J85"/>
    <mergeCell ref="H86:H89"/>
    <mergeCell ref="I86:I89"/>
    <mergeCell ref="J86:J89"/>
    <mergeCell ref="M83:M89"/>
    <mergeCell ref="C83:C89"/>
    <mergeCell ref="D83:D89"/>
    <mergeCell ref="E83:E89"/>
    <mergeCell ref="F83:K83"/>
    <mergeCell ref="L83:L89"/>
    <mergeCell ref="N64:N70"/>
    <mergeCell ref="F65:F70"/>
    <mergeCell ref="G65:J65"/>
    <mergeCell ref="K65:K70"/>
    <mergeCell ref="G66:G70"/>
    <mergeCell ref="H66:J66"/>
    <mergeCell ref="H67:H70"/>
    <mergeCell ref="I67:I70"/>
    <mergeCell ref="J67:J70"/>
    <mergeCell ref="M64:M70"/>
    <mergeCell ref="C64:C70"/>
    <mergeCell ref="D64:D70"/>
    <mergeCell ref="E64:E70"/>
    <mergeCell ref="F64:K64"/>
    <mergeCell ref="L64:L70"/>
    <mergeCell ref="N37:N43"/>
    <mergeCell ref="F38:F43"/>
    <mergeCell ref="G38:J38"/>
    <mergeCell ref="K38:K43"/>
    <mergeCell ref="G39:G43"/>
    <mergeCell ref="H39:J39"/>
    <mergeCell ref="H40:H43"/>
    <mergeCell ref="I40:I43"/>
    <mergeCell ref="J40:J43"/>
    <mergeCell ref="M37:M43"/>
    <mergeCell ref="C37:C43"/>
    <mergeCell ref="D37:D43"/>
    <mergeCell ref="E37:E43"/>
    <mergeCell ref="F37:K37"/>
    <mergeCell ref="L37:L43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89" orientation="landscape" r:id="rId1"/>
  <rowBreaks count="3" manualBreakCount="3">
    <brk id="35" max="16383" man="1"/>
    <brk id="61" max="16383" man="1"/>
    <brk id="9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семестровка</vt:lpstr>
      <vt:lpstr>до наказу</vt:lpstr>
      <vt:lpstr>заготовка</vt:lpstr>
      <vt:lpstr>Титул 076 уск</vt:lpstr>
      <vt:lpstr>Титул 051 уск </vt:lpstr>
      <vt:lpstr>план 2020</vt:lpstr>
      <vt:lpstr>Семестровка уск</vt:lpstr>
      <vt:lpstr>семестровка (бак основ)</vt:lpstr>
      <vt:lpstr>семестровка скорректир.</vt:lpstr>
      <vt:lpstr>Семестровка уск (2)</vt:lpstr>
      <vt:lpstr>'до наказу'!Область_печати</vt:lpstr>
      <vt:lpstr>'план 2020'!Область_печати</vt:lpstr>
      <vt:lpstr>'Семестровка уск'!Область_печати</vt:lpstr>
      <vt:lpstr>'Семестровка уск (2)'!Область_печати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2019-08-15T18:35:06Z</cp:lastPrinted>
  <dcterms:created xsi:type="dcterms:W3CDTF">2018-09-25T13:00:18Z</dcterms:created>
  <dcterms:modified xsi:type="dcterms:W3CDTF">2020-05-22T07:30:52Z</dcterms:modified>
</cp:coreProperties>
</file>