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5 маркетинг\"/>
    </mc:Choice>
  </mc:AlternateContent>
  <bookViews>
    <workbookView xWindow="0" yWindow="0" windowWidth="15480" windowHeight="7755" activeTab="1"/>
  </bookViews>
  <sheets>
    <sheet name="Титул 075" sheetId="2" r:id="rId1"/>
    <sheet name="План 075" sheetId="3" r:id="rId2"/>
    <sheet name="семестровка" sheetId="1" state="hidden" r:id="rId3"/>
  </sheets>
  <definedNames>
    <definedName name="_xlnm._FilterDatabase" localSheetId="1" hidden="1">'План 075'!$U$1:$U$136</definedName>
    <definedName name="_xlnm.Print_Area" localSheetId="1">'План 075'!$A$1:$AC$134</definedName>
  </definedNames>
  <calcPr calcId="152511"/>
</workbook>
</file>

<file path=xl/calcChain.xml><?xml version="1.0" encoding="utf-8"?>
<calcChain xmlns="http://schemas.openxmlformats.org/spreadsheetml/2006/main">
  <c r="I124" i="3" l="1"/>
  <c r="H124" i="3"/>
  <c r="I123" i="3"/>
  <c r="H123" i="3"/>
  <c r="I122" i="3"/>
  <c r="H122" i="3"/>
  <c r="I121" i="3"/>
  <c r="I120" i="3" s="1"/>
  <c r="H121" i="3"/>
  <c r="L120" i="3"/>
  <c r="K120" i="3"/>
  <c r="J120" i="3"/>
  <c r="H120" i="3"/>
  <c r="G120" i="3"/>
  <c r="M121" i="3" l="1"/>
  <c r="M122" i="3"/>
  <c r="M123" i="3"/>
  <c r="M124" i="3"/>
  <c r="M119" i="3"/>
  <c r="I118" i="3"/>
  <c r="H118" i="3"/>
  <c r="M118" i="3" s="1"/>
  <c r="I117" i="3"/>
  <c r="H117" i="3"/>
  <c r="H116" i="3" s="1"/>
  <c r="L116" i="3"/>
  <c r="J116" i="3"/>
  <c r="I116" i="3"/>
  <c r="G116" i="3"/>
  <c r="J84" i="3"/>
  <c r="K84" i="3"/>
  <c r="L84" i="3"/>
  <c r="N84" i="3"/>
  <c r="O84" i="3"/>
  <c r="P84" i="3"/>
  <c r="Q84" i="3"/>
  <c r="R84" i="3"/>
  <c r="S84" i="3"/>
  <c r="T84" i="3"/>
  <c r="U84" i="3"/>
  <c r="V84" i="3"/>
  <c r="W84" i="3"/>
  <c r="X84" i="3"/>
  <c r="G84" i="3"/>
  <c r="M120" i="3" l="1"/>
  <c r="M117" i="3"/>
  <c r="M116" i="3" s="1"/>
  <c r="AI52" i="3" l="1"/>
  <c r="AL52" i="3"/>
  <c r="AO52" i="3"/>
  <c r="AQ51" i="3"/>
  <c r="AP51" i="3"/>
  <c r="AN51" i="3"/>
  <c r="AM51" i="3"/>
  <c r="AK51" i="3"/>
  <c r="AJ51" i="3"/>
  <c r="AH51" i="3"/>
  <c r="AG51" i="3"/>
  <c r="J106" i="3"/>
  <c r="K106" i="3"/>
  <c r="L106" i="3"/>
  <c r="N106" i="3"/>
  <c r="O106" i="3"/>
  <c r="P106" i="3"/>
  <c r="Q106" i="3"/>
  <c r="R106" i="3"/>
  <c r="S106" i="3"/>
  <c r="T106" i="3"/>
  <c r="U106" i="3"/>
  <c r="V106" i="3"/>
  <c r="W106" i="3"/>
  <c r="X106" i="3"/>
  <c r="N52" i="3"/>
  <c r="O52" i="3"/>
  <c r="P52" i="3"/>
  <c r="Q52" i="3"/>
  <c r="R52" i="3"/>
  <c r="S52" i="3"/>
  <c r="T52" i="3"/>
  <c r="U52" i="3"/>
  <c r="V52" i="3"/>
  <c r="W52" i="3"/>
  <c r="X52" i="3"/>
  <c r="I51" i="3"/>
  <c r="H51" i="3"/>
  <c r="AF58" i="3"/>
  <c r="AI114" i="3" s="1"/>
  <c r="AI106" i="3"/>
  <c r="AL106" i="3"/>
  <c r="AO106" i="3"/>
  <c r="AQ104" i="3"/>
  <c r="AQ102" i="3"/>
  <c r="AQ100" i="3"/>
  <c r="AQ98" i="3"/>
  <c r="AQ96" i="3"/>
  <c r="AQ94" i="3"/>
  <c r="AQ92" i="3"/>
  <c r="AQ90" i="3"/>
  <c r="AQ88" i="3"/>
  <c r="AQ86" i="3"/>
  <c r="AP104" i="3"/>
  <c r="AP102" i="3"/>
  <c r="AP100" i="3"/>
  <c r="AP98" i="3"/>
  <c r="AP96" i="3"/>
  <c r="AP94" i="3"/>
  <c r="AP92" i="3"/>
  <c r="AP90" i="3"/>
  <c r="AP88" i="3"/>
  <c r="AP86" i="3"/>
  <c r="AN104" i="3"/>
  <c r="AN102" i="3"/>
  <c r="AN100" i="3"/>
  <c r="AN98" i="3"/>
  <c r="AN96" i="3"/>
  <c r="AN94" i="3"/>
  <c r="AN92" i="3"/>
  <c r="AN90" i="3"/>
  <c r="AN88" i="3"/>
  <c r="AN86" i="3"/>
  <c r="AM104" i="3"/>
  <c r="AM102" i="3"/>
  <c r="AM100" i="3"/>
  <c r="AM98" i="3"/>
  <c r="AM96" i="3"/>
  <c r="AM94" i="3"/>
  <c r="AM92" i="3"/>
  <c r="AM90" i="3"/>
  <c r="AM88" i="3"/>
  <c r="AM86" i="3"/>
  <c r="AK104" i="3"/>
  <c r="AK102" i="3"/>
  <c r="AK100" i="3"/>
  <c r="AK98" i="3"/>
  <c r="AK96" i="3"/>
  <c r="AK94" i="3"/>
  <c r="AK92" i="3"/>
  <c r="AK90" i="3"/>
  <c r="AK88" i="3"/>
  <c r="AK86" i="3"/>
  <c r="AJ104" i="3"/>
  <c r="AJ102" i="3"/>
  <c r="AJ100" i="3"/>
  <c r="AJ98" i="3"/>
  <c r="AJ96" i="3"/>
  <c r="AJ94" i="3"/>
  <c r="AJ92" i="3"/>
  <c r="AJ90" i="3"/>
  <c r="AJ88" i="3"/>
  <c r="AJ86" i="3"/>
  <c r="AH104" i="3"/>
  <c r="AH102" i="3"/>
  <c r="AH100" i="3"/>
  <c r="AH98" i="3"/>
  <c r="AH96" i="3"/>
  <c r="AH94" i="3"/>
  <c r="AH92" i="3"/>
  <c r="AH90" i="3"/>
  <c r="AH88" i="3"/>
  <c r="AH86" i="3"/>
  <c r="AG86" i="3"/>
  <c r="AG88" i="3"/>
  <c r="AG90" i="3"/>
  <c r="AG92" i="3"/>
  <c r="AG94" i="3"/>
  <c r="AG96" i="3"/>
  <c r="AG98" i="3"/>
  <c r="AG100" i="3"/>
  <c r="AG102" i="3"/>
  <c r="AG104" i="3"/>
  <c r="AI84" i="3"/>
  <c r="AL84" i="3"/>
  <c r="AO84" i="3"/>
  <c r="AQ81" i="3"/>
  <c r="AQ78" i="3"/>
  <c r="AQ75" i="3"/>
  <c r="AQ72" i="3"/>
  <c r="AQ69" i="3"/>
  <c r="AQ66" i="3"/>
  <c r="AP81" i="3"/>
  <c r="AP78" i="3"/>
  <c r="AP75" i="3"/>
  <c r="AP72" i="3"/>
  <c r="AP69" i="3"/>
  <c r="AP66" i="3"/>
  <c r="AN81" i="3"/>
  <c r="AN78" i="3"/>
  <c r="AN75" i="3"/>
  <c r="AN72" i="3"/>
  <c r="AN69" i="3"/>
  <c r="AN66" i="3"/>
  <c r="AM81" i="3"/>
  <c r="AM78" i="3"/>
  <c r="AM75" i="3"/>
  <c r="AM72" i="3"/>
  <c r="AM69" i="3"/>
  <c r="AM66" i="3"/>
  <c r="AK81" i="3"/>
  <c r="AK78" i="3"/>
  <c r="AK75" i="3"/>
  <c r="AK72" i="3"/>
  <c r="AK69" i="3"/>
  <c r="AK66" i="3"/>
  <c r="AJ81" i="3"/>
  <c r="AJ78" i="3"/>
  <c r="AJ75" i="3"/>
  <c r="AJ72" i="3"/>
  <c r="AJ69" i="3"/>
  <c r="AJ66" i="3"/>
  <c r="AH81" i="3"/>
  <c r="AH78" i="3"/>
  <c r="AH75" i="3"/>
  <c r="AH72" i="3"/>
  <c r="AH69" i="3"/>
  <c r="AH66" i="3"/>
  <c r="AG69" i="3"/>
  <c r="AG72" i="3"/>
  <c r="AG75" i="3"/>
  <c r="AG78" i="3"/>
  <c r="AG81" i="3"/>
  <c r="AG66" i="3"/>
  <c r="G106" i="3"/>
  <c r="I95" i="3"/>
  <c r="H95" i="3"/>
  <c r="I93" i="3"/>
  <c r="H93" i="3"/>
  <c r="H83" i="3"/>
  <c r="H80" i="3"/>
  <c r="H77" i="3"/>
  <c r="H74" i="3"/>
  <c r="H71" i="3"/>
  <c r="I70" i="3"/>
  <c r="H70" i="3"/>
  <c r="AF56" i="3"/>
  <c r="AI112" i="3" s="1"/>
  <c r="AF57" i="3"/>
  <c r="AI113" i="3" s="1"/>
  <c r="AF55" i="3"/>
  <c r="AI111" i="3" s="1"/>
  <c r="AQ46" i="3"/>
  <c r="AQ47" i="3"/>
  <c r="AQ48" i="3"/>
  <c r="AQ49" i="3"/>
  <c r="AQ50" i="3"/>
  <c r="AP46" i="3"/>
  <c r="AP47" i="3"/>
  <c r="AP48" i="3"/>
  <c r="AP49" i="3"/>
  <c r="AP50" i="3"/>
  <c r="AN46" i="3"/>
  <c r="AN47" i="3"/>
  <c r="AN48" i="3"/>
  <c r="AN49" i="3"/>
  <c r="AN50" i="3"/>
  <c r="AM46" i="3"/>
  <c r="AM47" i="3"/>
  <c r="AM48" i="3"/>
  <c r="AM49" i="3"/>
  <c r="AM50" i="3"/>
  <c r="AK46" i="3"/>
  <c r="AK47" i="3"/>
  <c r="AK48" i="3"/>
  <c r="AK49" i="3"/>
  <c r="AK50" i="3"/>
  <c r="AJ46" i="3"/>
  <c r="AJ47" i="3"/>
  <c r="AJ48" i="3"/>
  <c r="AJ49" i="3"/>
  <c r="AJ50" i="3"/>
  <c r="AH46" i="3"/>
  <c r="AH47" i="3"/>
  <c r="AH48" i="3"/>
  <c r="AH49" i="3"/>
  <c r="AH50" i="3"/>
  <c r="AG46" i="3"/>
  <c r="AG47" i="3"/>
  <c r="AG48" i="3"/>
  <c r="AG49" i="3"/>
  <c r="AG50" i="3"/>
  <c r="AG30" i="3"/>
  <c r="AQ45" i="3"/>
  <c r="AP45" i="3"/>
  <c r="AN45" i="3"/>
  <c r="AM45" i="3"/>
  <c r="AK45" i="3"/>
  <c r="AJ45" i="3"/>
  <c r="AH45" i="3"/>
  <c r="AG45" i="3"/>
  <c r="AQ44" i="3"/>
  <c r="AP44" i="3"/>
  <c r="AN44" i="3"/>
  <c r="AM44" i="3"/>
  <c r="AK44" i="3"/>
  <c r="AJ44" i="3"/>
  <c r="AH44" i="3"/>
  <c r="AG44" i="3"/>
  <c r="AQ43" i="3"/>
  <c r="AP43" i="3"/>
  <c r="AN43" i="3"/>
  <c r="AM43" i="3"/>
  <c r="AK43" i="3"/>
  <c r="AJ43" i="3"/>
  <c r="AH43" i="3"/>
  <c r="AG43" i="3"/>
  <c r="AQ42" i="3"/>
  <c r="AP42" i="3"/>
  <c r="AN42" i="3"/>
  <c r="AM42" i="3"/>
  <c r="AK42" i="3"/>
  <c r="AJ42" i="3"/>
  <c r="AH42" i="3"/>
  <c r="AG42" i="3"/>
  <c r="AQ41" i="3"/>
  <c r="AP41" i="3"/>
  <c r="AN41" i="3"/>
  <c r="AM41" i="3"/>
  <c r="AK41" i="3"/>
  <c r="AJ41" i="3"/>
  <c r="AH41" i="3"/>
  <c r="AG41" i="3"/>
  <c r="AQ40" i="3"/>
  <c r="AP40" i="3"/>
  <c r="AN40" i="3"/>
  <c r="AM40" i="3"/>
  <c r="AK40" i="3"/>
  <c r="AJ40" i="3"/>
  <c r="AH40" i="3"/>
  <c r="AG40" i="3"/>
  <c r="AQ39" i="3"/>
  <c r="AP39" i="3"/>
  <c r="AN39" i="3"/>
  <c r="AM39" i="3"/>
  <c r="AK39" i="3"/>
  <c r="AJ39" i="3"/>
  <c r="AH39" i="3"/>
  <c r="AG39" i="3"/>
  <c r="AQ38" i="3"/>
  <c r="AP38" i="3"/>
  <c r="AN38" i="3"/>
  <c r="AM38" i="3"/>
  <c r="AK38" i="3"/>
  <c r="AJ38" i="3"/>
  <c r="AH38" i="3"/>
  <c r="AG38" i="3"/>
  <c r="AQ37" i="3"/>
  <c r="AP37" i="3"/>
  <c r="AN37" i="3"/>
  <c r="AM37" i="3"/>
  <c r="AK37" i="3"/>
  <c r="AJ37" i="3"/>
  <c r="AH37" i="3"/>
  <c r="AG37" i="3"/>
  <c r="AQ36" i="3"/>
  <c r="AP36" i="3"/>
  <c r="AN36" i="3"/>
  <c r="AM36" i="3"/>
  <c r="AK36" i="3"/>
  <c r="AJ36" i="3"/>
  <c r="AH36" i="3"/>
  <c r="AG36" i="3"/>
  <c r="AQ35" i="3"/>
  <c r="AP35" i="3"/>
  <c r="AN35" i="3"/>
  <c r="AM35" i="3"/>
  <c r="AK35" i="3"/>
  <c r="AJ35" i="3"/>
  <c r="AH35" i="3"/>
  <c r="AG35" i="3"/>
  <c r="AQ34" i="3"/>
  <c r="AP34" i="3"/>
  <c r="AN34" i="3"/>
  <c r="AM34" i="3"/>
  <c r="AK34" i="3"/>
  <c r="AJ34" i="3"/>
  <c r="AH34" i="3"/>
  <c r="AG34" i="3"/>
  <c r="AQ33" i="3"/>
  <c r="AP33" i="3"/>
  <c r="AN33" i="3"/>
  <c r="AM33" i="3"/>
  <c r="AK33" i="3"/>
  <c r="AJ33" i="3"/>
  <c r="AH33" i="3"/>
  <c r="AG33" i="3"/>
  <c r="AQ32" i="3"/>
  <c r="AP32" i="3"/>
  <c r="AN32" i="3"/>
  <c r="AM32" i="3"/>
  <c r="AK32" i="3"/>
  <c r="AJ32" i="3"/>
  <c r="AH32" i="3"/>
  <c r="AG32" i="3"/>
  <c r="AQ31" i="3"/>
  <c r="AP31" i="3"/>
  <c r="AN31" i="3"/>
  <c r="AM31" i="3"/>
  <c r="AK31" i="3"/>
  <c r="AJ31" i="3"/>
  <c r="AH31" i="3"/>
  <c r="AG31" i="3"/>
  <c r="AQ30" i="3"/>
  <c r="AQ52" i="3" s="1"/>
  <c r="AP30" i="3"/>
  <c r="AN30" i="3"/>
  <c r="AN52" i="3" s="1"/>
  <c r="AM30" i="3"/>
  <c r="AK30" i="3"/>
  <c r="AK52" i="3" s="1"/>
  <c r="AJ30" i="3"/>
  <c r="AH30" i="3"/>
  <c r="AH52" i="3" s="1"/>
  <c r="AI28" i="3"/>
  <c r="AL28" i="3"/>
  <c r="AO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11" i="3"/>
  <c r="J28" i="3"/>
  <c r="K28" i="3"/>
  <c r="L28" i="3"/>
  <c r="N28" i="3"/>
  <c r="O28" i="3"/>
  <c r="P28" i="3"/>
  <c r="Q28" i="3"/>
  <c r="R28" i="3"/>
  <c r="S28" i="3"/>
  <c r="T28" i="3"/>
  <c r="U28" i="3"/>
  <c r="V28" i="3"/>
  <c r="W28" i="3"/>
  <c r="X28" i="3"/>
  <c r="G28" i="3"/>
  <c r="I82" i="3"/>
  <c r="H82" i="3"/>
  <c r="I81" i="3"/>
  <c r="H81" i="3"/>
  <c r="I60" i="3"/>
  <c r="H60" i="3"/>
  <c r="I105" i="3"/>
  <c r="H105" i="3"/>
  <c r="I103" i="3"/>
  <c r="H103" i="3"/>
  <c r="I101" i="3"/>
  <c r="H101" i="3"/>
  <c r="I99" i="3"/>
  <c r="H99" i="3"/>
  <c r="I50" i="3"/>
  <c r="H50" i="3"/>
  <c r="I97" i="3"/>
  <c r="H97" i="3"/>
  <c r="I79" i="3"/>
  <c r="H79" i="3"/>
  <c r="I78" i="3"/>
  <c r="H78" i="3"/>
  <c r="I76" i="3"/>
  <c r="H76" i="3"/>
  <c r="I75" i="3"/>
  <c r="H75" i="3"/>
  <c r="I91" i="3"/>
  <c r="H91" i="3"/>
  <c r="I90" i="3"/>
  <c r="H90" i="3"/>
  <c r="I49" i="3"/>
  <c r="H49" i="3"/>
  <c r="I48" i="3"/>
  <c r="H48" i="3"/>
  <c r="I73" i="3"/>
  <c r="H73" i="3"/>
  <c r="I72" i="3"/>
  <c r="H72" i="3"/>
  <c r="I89" i="3"/>
  <c r="H89" i="3"/>
  <c r="I88" i="3"/>
  <c r="H88" i="3"/>
  <c r="I87" i="3"/>
  <c r="H87" i="3"/>
  <c r="I86" i="3"/>
  <c r="H86" i="3"/>
  <c r="I31" i="3"/>
  <c r="H31" i="3"/>
  <c r="I27" i="3"/>
  <c r="H27" i="3"/>
  <c r="H68" i="3"/>
  <c r="I67" i="3"/>
  <c r="H67" i="3"/>
  <c r="I66" i="3"/>
  <c r="H66" i="3"/>
  <c r="AM52" i="3" l="1"/>
  <c r="AJ52" i="3"/>
  <c r="AP52" i="3"/>
  <c r="AG52" i="3"/>
  <c r="AF30" i="3" s="1"/>
  <c r="AH111" i="3" s="1"/>
  <c r="M51" i="3"/>
  <c r="AG28" i="3"/>
  <c r="AJ28" i="3"/>
  <c r="AP28" i="3"/>
  <c r="M93" i="3"/>
  <c r="M95" i="3"/>
  <c r="AK84" i="3"/>
  <c r="AM84" i="3"/>
  <c r="AQ84" i="3"/>
  <c r="AH106" i="3"/>
  <c r="AJ106" i="3"/>
  <c r="AN106" i="3"/>
  <c r="AP106" i="3"/>
  <c r="AI115" i="3"/>
  <c r="AG84" i="3"/>
  <c r="AH84" i="3"/>
  <c r="AJ84" i="3"/>
  <c r="AN84" i="3"/>
  <c r="AP84" i="3"/>
  <c r="AG106" i="3"/>
  <c r="AK106" i="3"/>
  <c r="AM106" i="3"/>
  <c r="AQ106" i="3"/>
  <c r="AH28" i="3"/>
  <c r="AK28" i="3"/>
  <c r="AM28" i="3"/>
  <c r="AN28" i="3"/>
  <c r="AQ28" i="3"/>
  <c r="AF59" i="3"/>
  <c r="M70" i="3"/>
  <c r="AF33" i="3"/>
  <c r="M31" i="3"/>
  <c r="M86" i="3"/>
  <c r="M87" i="3"/>
  <c r="M88" i="3"/>
  <c r="M89" i="3"/>
  <c r="M72" i="3"/>
  <c r="M73" i="3"/>
  <c r="M48" i="3"/>
  <c r="M49" i="3"/>
  <c r="M75" i="3"/>
  <c r="M76" i="3"/>
  <c r="M78" i="3"/>
  <c r="M79" i="3"/>
  <c r="M66" i="3"/>
  <c r="M67" i="3"/>
  <c r="M97" i="3"/>
  <c r="M50" i="3"/>
  <c r="M99" i="3"/>
  <c r="M101" i="3"/>
  <c r="M103" i="3"/>
  <c r="M105" i="3"/>
  <c r="M60" i="3"/>
  <c r="M81" i="3"/>
  <c r="M82" i="3"/>
  <c r="M91" i="3"/>
  <c r="M90" i="3"/>
  <c r="M27" i="3"/>
  <c r="I26" i="3"/>
  <c r="H26" i="3"/>
  <c r="AF86" i="3" l="1"/>
  <c r="AK111" i="3" s="1"/>
  <c r="AQ131" i="3"/>
  <c r="AP131" i="3"/>
  <c r="AF87" i="3"/>
  <c r="AK112" i="3" s="1"/>
  <c r="AF88" i="3"/>
  <c r="AK113" i="3" s="1"/>
  <c r="AF65" i="3"/>
  <c r="AJ112" i="3" s="1"/>
  <c r="AR28" i="3"/>
  <c r="AN131" i="3"/>
  <c r="AF32" i="3"/>
  <c r="AH113" i="3" s="1"/>
  <c r="AF66" i="3"/>
  <c r="AJ113" i="3" s="1"/>
  <c r="AF89" i="3"/>
  <c r="AK114" i="3" s="1"/>
  <c r="AF67" i="3"/>
  <c r="AJ114" i="3" s="1"/>
  <c r="AF64" i="3"/>
  <c r="AJ111" i="3" s="1"/>
  <c r="AG131" i="3"/>
  <c r="AF10" i="3"/>
  <c r="AG111" i="3" s="1"/>
  <c r="AJ131" i="3"/>
  <c r="AK131" i="3"/>
  <c r="AR106" i="3"/>
  <c r="AR84" i="3"/>
  <c r="AF31" i="3"/>
  <c r="AH112" i="3" s="1"/>
  <c r="AH131" i="3"/>
  <c r="AF11" i="3"/>
  <c r="AG112" i="3" s="1"/>
  <c r="AL112" i="3" s="1"/>
  <c r="AH114" i="3"/>
  <c r="AR52" i="3"/>
  <c r="AF12" i="3"/>
  <c r="AG113" i="3" s="1"/>
  <c r="AM131" i="3"/>
  <c r="AF13" i="3"/>
  <c r="AG114" i="3" s="1"/>
  <c r="M26" i="3"/>
  <c r="AJ115" i="3" l="1"/>
  <c r="AL113" i="3"/>
  <c r="AH115" i="3"/>
  <c r="AF90" i="3"/>
  <c r="AK115" i="3"/>
  <c r="AF68" i="3"/>
  <c r="AF34" i="3"/>
  <c r="AF14" i="3"/>
  <c r="AG115" i="3"/>
  <c r="AL114" i="3"/>
  <c r="AL111" i="3"/>
  <c r="I30" i="3" l="1"/>
  <c r="H30" i="3"/>
  <c r="M30" i="3" l="1"/>
  <c r="M131" i="1"/>
  <c r="J131" i="1"/>
  <c r="I131" i="1"/>
  <c r="H131" i="1"/>
  <c r="E131" i="1"/>
  <c r="G130" i="1"/>
  <c r="N130" i="1" s="1"/>
  <c r="F130" i="1"/>
  <c r="G129" i="1"/>
  <c r="L129" i="1" s="1"/>
  <c r="F129" i="1"/>
  <c r="G128" i="1"/>
  <c r="N128" i="1" s="1"/>
  <c r="F128" i="1"/>
  <c r="G127" i="1"/>
  <c r="L127" i="1" s="1"/>
  <c r="F127" i="1"/>
  <c r="G126" i="1"/>
  <c r="N126" i="1" s="1"/>
  <c r="F126" i="1"/>
  <c r="G125" i="1"/>
  <c r="L125" i="1" s="1"/>
  <c r="F125" i="1"/>
  <c r="G124" i="1"/>
  <c r="N124" i="1" s="1"/>
  <c r="F124" i="1"/>
  <c r="G123" i="1"/>
  <c r="L123" i="1" s="1"/>
  <c r="F123" i="1"/>
  <c r="F131" i="1" s="1"/>
  <c r="K130" i="1" l="1"/>
  <c r="K124" i="1"/>
  <c r="K125" i="1"/>
  <c r="K126" i="1"/>
  <c r="K127" i="1"/>
  <c r="K128" i="1"/>
  <c r="K129" i="1"/>
  <c r="K123" i="1"/>
  <c r="N123" i="1"/>
  <c r="L124" i="1"/>
  <c r="N125" i="1"/>
  <c r="L126" i="1"/>
  <c r="N127" i="1"/>
  <c r="L128" i="1"/>
  <c r="N129" i="1"/>
  <c r="L130" i="1"/>
  <c r="G131" i="1"/>
  <c r="K131" i="1" l="1"/>
  <c r="L131" i="1"/>
  <c r="N131" i="1"/>
  <c r="M95" i="1" l="1"/>
  <c r="J95" i="1"/>
  <c r="I95" i="1"/>
  <c r="H95" i="1"/>
  <c r="E95" i="1"/>
  <c r="G94" i="1"/>
  <c r="F94" i="1"/>
  <c r="K94" i="1" s="1"/>
  <c r="G93" i="1"/>
  <c r="L93" i="1" s="1"/>
  <c r="F93" i="1"/>
  <c r="G92" i="1"/>
  <c r="F92" i="1"/>
  <c r="G91" i="1"/>
  <c r="L91" i="1" s="1"/>
  <c r="F91" i="1"/>
  <c r="G90" i="1"/>
  <c r="F90" i="1"/>
  <c r="G89" i="1"/>
  <c r="L89" i="1" s="1"/>
  <c r="F89" i="1"/>
  <c r="G88" i="1"/>
  <c r="F88" i="1"/>
  <c r="G87" i="1"/>
  <c r="L87" i="1" s="1"/>
  <c r="F87" i="1"/>
  <c r="F95" i="1" s="1"/>
  <c r="M72" i="1"/>
  <c r="J72" i="1"/>
  <c r="I72" i="1"/>
  <c r="H72" i="1"/>
  <c r="E72" i="1"/>
  <c r="G71" i="1"/>
  <c r="F71" i="1"/>
  <c r="G70" i="1"/>
  <c r="L70" i="1" s="1"/>
  <c r="F70" i="1"/>
  <c r="G69" i="1"/>
  <c r="F69" i="1"/>
  <c r="G68" i="1"/>
  <c r="L68" i="1" s="1"/>
  <c r="F68" i="1"/>
  <c r="G67" i="1"/>
  <c r="N67" i="1" s="1"/>
  <c r="F67" i="1"/>
  <c r="G66" i="1"/>
  <c r="N66" i="1" s="1"/>
  <c r="F66" i="1"/>
  <c r="G65" i="1"/>
  <c r="L65" i="1" s="1"/>
  <c r="F65" i="1"/>
  <c r="G64" i="1"/>
  <c r="G72" i="1" s="1"/>
  <c r="F64" i="1"/>
  <c r="M54" i="1"/>
  <c r="J54" i="1"/>
  <c r="I54" i="1"/>
  <c r="H54" i="1"/>
  <c r="E54" i="1"/>
  <c r="G53" i="1"/>
  <c r="L53" i="1" s="1"/>
  <c r="F53" i="1"/>
  <c r="K53" i="1" s="1"/>
  <c r="G52" i="1"/>
  <c r="F52" i="1"/>
  <c r="K52" i="1" s="1"/>
  <c r="G51" i="1"/>
  <c r="L51" i="1" s="1"/>
  <c r="F51" i="1"/>
  <c r="K51" i="1" s="1"/>
  <c r="G50" i="1"/>
  <c r="F50" i="1"/>
  <c r="G49" i="1"/>
  <c r="L49" i="1" s="1"/>
  <c r="F49" i="1"/>
  <c r="K49" i="1" s="1"/>
  <c r="G48" i="1"/>
  <c r="G54" i="1" s="1"/>
  <c r="F48" i="1"/>
  <c r="K48" i="1" s="1"/>
  <c r="J35" i="1"/>
  <c r="I35" i="1"/>
  <c r="H35" i="1"/>
  <c r="E35" i="1"/>
  <c r="G34" i="1"/>
  <c r="L34" i="1" s="1"/>
  <c r="F34" i="1"/>
  <c r="G33" i="1"/>
  <c r="F33" i="1"/>
  <c r="G32" i="1"/>
  <c r="L32" i="1" s="1"/>
  <c r="F32" i="1"/>
  <c r="G31" i="1"/>
  <c r="F31" i="1"/>
  <c r="G30" i="1"/>
  <c r="L30" i="1" s="1"/>
  <c r="F30" i="1"/>
  <c r="G29" i="1"/>
  <c r="F29" i="1"/>
  <c r="G28" i="1"/>
  <c r="F28" i="1"/>
  <c r="G27" i="1"/>
  <c r="G35" i="1" s="1"/>
  <c r="F27" i="1"/>
  <c r="F35" i="1" s="1"/>
  <c r="J17" i="1"/>
  <c r="I17" i="1"/>
  <c r="H17" i="1"/>
  <c r="E17" i="1"/>
  <c r="G16" i="1"/>
  <c r="L16" i="1" s="1"/>
  <c r="F16" i="1"/>
  <c r="G15" i="1"/>
  <c r="F15" i="1"/>
  <c r="G14" i="1"/>
  <c r="L14" i="1" s="1"/>
  <c r="F14" i="1"/>
  <c r="G13" i="1"/>
  <c r="L13" i="1" s="1"/>
  <c r="F13" i="1"/>
  <c r="G12" i="1"/>
  <c r="L12" i="1" s="1"/>
  <c r="F12" i="1"/>
  <c r="G10" i="1"/>
  <c r="G17" i="1" s="1"/>
  <c r="F10" i="1"/>
  <c r="F17" i="1" s="1"/>
  <c r="K28" i="1" l="1"/>
  <c r="K29" i="1"/>
  <c r="N30" i="1"/>
  <c r="K31" i="1"/>
  <c r="N32" i="1"/>
  <c r="K33" i="1"/>
  <c r="N71" i="1"/>
  <c r="K71" i="1"/>
  <c r="N88" i="1"/>
  <c r="N92" i="1"/>
  <c r="N69" i="1"/>
  <c r="N15" i="1"/>
  <c r="N12" i="1"/>
  <c r="K13" i="1"/>
  <c r="K15" i="1"/>
  <c r="N16" i="1"/>
  <c r="N34" i="1"/>
  <c r="K90" i="1"/>
  <c r="N91" i="1"/>
  <c r="N50" i="1"/>
  <c r="K66" i="1"/>
  <c r="K70" i="1"/>
  <c r="N94" i="1"/>
  <c r="N14" i="1"/>
  <c r="K50" i="1"/>
  <c r="K54" i="1" s="1"/>
  <c r="K88" i="1"/>
  <c r="N89" i="1"/>
  <c r="K92" i="1"/>
  <c r="N93" i="1"/>
  <c r="N28" i="1"/>
  <c r="N29" i="1"/>
  <c r="N31" i="1"/>
  <c r="N33" i="1"/>
  <c r="N52" i="1"/>
  <c r="N64" i="1"/>
  <c r="K65" i="1"/>
  <c r="K67" i="1"/>
  <c r="K68" i="1"/>
  <c r="K69" i="1"/>
  <c r="N90" i="1"/>
  <c r="K87" i="1"/>
  <c r="K89" i="1"/>
  <c r="L90" i="1"/>
  <c r="K91" i="1"/>
  <c r="L92" i="1"/>
  <c r="K93" i="1"/>
  <c r="L94" i="1"/>
  <c r="G95" i="1"/>
  <c r="N87" i="1"/>
  <c r="L88" i="1"/>
  <c r="L64" i="1"/>
  <c r="N65" i="1"/>
  <c r="L67" i="1"/>
  <c r="N68" i="1"/>
  <c r="L69" i="1"/>
  <c r="N70" i="1"/>
  <c r="F72" i="1"/>
  <c r="K64" i="1"/>
  <c r="L48" i="1"/>
  <c r="N49" i="1"/>
  <c r="L50" i="1"/>
  <c r="N51" i="1"/>
  <c r="L52" i="1"/>
  <c r="N53" i="1"/>
  <c r="F54" i="1"/>
  <c r="N48" i="1"/>
  <c r="K27" i="1"/>
  <c r="N27" i="1"/>
  <c r="L29" i="1"/>
  <c r="K30" i="1"/>
  <c r="L31" i="1"/>
  <c r="K32" i="1"/>
  <c r="L33" i="1"/>
  <c r="K34" i="1"/>
  <c r="L27" i="1"/>
  <c r="L35" i="1" s="1"/>
  <c r="L10" i="1"/>
  <c r="K14" i="1"/>
  <c r="L15" i="1"/>
  <c r="K10" i="1"/>
  <c r="N10" i="1"/>
  <c r="N13" i="1"/>
  <c r="K12" i="1"/>
  <c r="K16" i="1"/>
  <c r="K72" i="1" l="1"/>
  <c r="L95" i="1"/>
  <c r="K35" i="1"/>
  <c r="N95" i="1"/>
  <c r="K95" i="1"/>
  <c r="L72" i="1"/>
  <c r="L54" i="1"/>
  <c r="L17" i="1"/>
  <c r="K17" i="1"/>
  <c r="G62" i="3" l="1"/>
  <c r="G58" i="3"/>
  <c r="I34" i="3" l="1"/>
  <c r="H34" i="3"/>
  <c r="AC109" i="3"/>
  <c r="AB109" i="3"/>
  <c r="AA109" i="3"/>
  <c r="Z109" i="3"/>
  <c r="Y109" i="3"/>
  <c r="AC106" i="3"/>
  <c r="AB106" i="3"/>
  <c r="AA106" i="3"/>
  <c r="Z106" i="3"/>
  <c r="Y106" i="3"/>
  <c r="Q107" i="3"/>
  <c r="I104" i="3"/>
  <c r="H104" i="3"/>
  <c r="I102" i="3"/>
  <c r="H102" i="3"/>
  <c r="I100" i="3"/>
  <c r="H100" i="3"/>
  <c r="I98" i="3"/>
  <c r="H98" i="3"/>
  <c r="I96" i="3"/>
  <c r="H96" i="3"/>
  <c r="I94" i="3"/>
  <c r="H94" i="3"/>
  <c r="I92" i="3"/>
  <c r="I106" i="3" s="1"/>
  <c r="H92" i="3"/>
  <c r="H106" i="3" s="1"/>
  <c r="AC84" i="3"/>
  <c r="AB84" i="3"/>
  <c r="AA84" i="3"/>
  <c r="Z84" i="3"/>
  <c r="Y84" i="3"/>
  <c r="I69" i="3"/>
  <c r="I84" i="3" s="1"/>
  <c r="H69" i="3"/>
  <c r="H84" i="3" s="1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I62" i="3"/>
  <c r="X58" i="3"/>
  <c r="W58" i="3"/>
  <c r="V58" i="3"/>
  <c r="U58" i="3"/>
  <c r="T58" i="3"/>
  <c r="S58" i="3"/>
  <c r="R58" i="3"/>
  <c r="Q58" i="3"/>
  <c r="P58" i="3"/>
  <c r="O58" i="3"/>
  <c r="N58" i="3"/>
  <c r="L58" i="3"/>
  <c r="K58" i="3"/>
  <c r="J58" i="3"/>
  <c r="I57" i="3"/>
  <c r="H57" i="3"/>
  <c r="I56" i="3"/>
  <c r="H56" i="3"/>
  <c r="I55" i="3"/>
  <c r="H55" i="3"/>
  <c r="I54" i="3"/>
  <c r="H54" i="3"/>
  <c r="AC52" i="3"/>
  <c r="AB52" i="3"/>
  <c r="AA52" i="3"/>
  <c r="Z52" i="3"/>
  <c r="Y52" i="3"/>
  <c r="I47" i="3"/>
  <c r="H47" i="3"/>
  <c r="H43" i="3"/>
  <c r="I42" i="3"/>
  <c r="H42" i="3"/>
  <c r="I41" i="3"/>
  <c r="H41" i="3"/>
  <c r="L40" i="3"/>
  <c r="K40" i="3"/>
  <c r="J40" i="3"/>
  <c r="G40" i="3"/>
  <c r="H46" i="3"/>
  <c r="I45" i="3"/>
  <c r="H45" i="3"/>
  <c r="L44" i="3"/>
  <c r="K44" i="3"/>
  <c r="J44" i="3"/>
  <c r="G44" i="3"/>
  <c r="I39" i="3"/>
  <c r="H39" i="3"/>
  <c r="H38" i="3"/>
  <c r="M38" i="3" s="1"/>
  <c r="I37" i="3"/>
  <c r="I36" i="3" s="1"/>
  <c r="H37" i="3"/>
  <c r="L36" i="3"/>
  <c r="K36" i="3"/>
  <c r="J36" i="3"/>
  <c r="G36" i="3"/>
  <c r="I35" i="3"/>
  <c r="H35" i="3"/>
  <c r="I33" i="3"/>
  <c r="H33" i="3"/>
  <c r="I32" i="3"/>
  <c r="H32" i="3"/>
  <c r="AC28" i="3"/>
  <c r="AB28" i="3"/>
  <c r="AA28" i="3"/>
  <c r="Z28" i="3"/>
  <c r="Y28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I28" i="3" s="1"/>
  <c r="H12" i="3"/>
  <c r="H28" i="3" s="1"/>
  <c r="L11" i="3"/>
  <c r="G11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G110" i="1"/>
  <c r="L110" i="1" s="1"/>
  <c r="N152" i="1"/>
  <c r="N153" i="1"/>
  <c r="N154" i="1"/>
  <c r="N155" i="1"/>
  <c r="N151" i="1"/>
  <c r="E153" i="1"/>
  <c r="E152" i="1"/>
  <c r="F110" i="1"/>
  <c r="K110" i="1" s="1"/>
  <c r="J52" i="3" l="1"/>
  <c r="J63" i="3" s="1"/>
  <c r="L52" i="3"/>
  <c r="G52" i="3"/>
  <c r="K52" i="3"/>
  <c r="K63" i="3" s="1"/>
  <c r="Y107" i="3"/>
  <c r="AC107" i="3"/>
  <c r="M39" i="3"/>
  <c r="H44" i="3"/>
  <c r="M69" i="3"/>
  <c r="M84" i="3" s="1"/>
  <c r="U63" i="3"/>
  <c r="W38" i="2"/>
  <c r="M16" i="3"/>
  <c r="M43" i="3"/>
  <c r="M56" i="3"/>
  <c r="M92" i="3"/>
  <c r="M100" i="3"/>
  <c r="T107" i="3"/>
  <c r="X107" i="3"/>
  <c r="N107" i="3"/>
  <c r="R107" i="3"/>
  <c r="V107" i="3"/>
  <c r="Z107" i="3"/>
  <c r="K107" i="3"/>
  <c r="P107" i="3"/>
  <c r="AB107" i="3"/>
  <c r="H62" i="3"/>
  <c r="M32" i="3"/>
  <c r="M33" i="3"/>
  <c r="P63" i="3"/>
  <c r="T63" i="3"/>
  <c r="X63" i="3"/>
  <c r="M94" i="3"/>
  <c r="O107" i="3"/>
  <c r="S107" i="3"/>
  <c r="W107" i="3"/>
  <c r="AA107" i="3"/>
  <c r="M34" i="3"/>
  <c r="U107" i="3"/>
  <c r="G107" i="3"/>
  <c r="M42" i="3"/>
  <c r="M41" i="3"/>
  <c r="N63" i="3"/>
  <c r="R63" i="3"/>
  <c r="V63" i="3"/>
  <c r="H58" i="3"/>
  <c r="J107" i="3"/>
  <c r="M12" i="3"/>
  <c r="M45" i="3"/>
  <c r="O63" i="3"/>
  <c r="S63" i="3"/>
  <c r="W63" i="3"/>
  <c r="M104" i="3"/>
  <c r="L107" i="3"/>
  <c r="M15" i="3"/>
  <c r="M17" i="3"/>
  <c r="M19" i="3"/>
  <c r="M21" i="3"/>
  <c r="M35" i="3"/>
  <c r="Q63" i="3"/>
  <c r="Q108" i="3" s="1"/>
  <c r="Q109" i="3" s="1"/>
  <c r="M55" i="3"/>
  <c r="M57" i="3"/>
  <c r="M62" i="3"/>
  <c r="M98" i="3"/>
  <c r="M102" i="3"/>
  <c r="M37" i="3"/>
  <c r="M36" i="3" s="1"/>
  <c r="M13" i="3"/>
  <c r="M24" i="3"/>
  <c r="M25" i="3"/>
  <c r="M14" i="3"/>
  <c r="M18" i="3"/>
  <c r="M23" i="3"/>
  <c r="H11" i="3"/>
  <c r="M22" i="3"/>
  <c r="H40" i="3"/>
  <c r="M47" i="3"/>
  <c r="M20" i="3"/>
  <c r="I44" i="3"/>
  <c r="I40" i="3"/>
  <c r="M54" i="3"/>
  <c r="I58" i="3"/>
  <c r="M96" i="3"/>
  <c r="H36" i="3"/>
  <c r="H52" i="3" s="1"/>
  <c r="M46" i="3"/>
  <c r="I11" i="3"/>
  <c r="C38" i="2"/>
  <c r="N110" i="1"/>
  <c r="E151" i="1"/>
  <c r="N156" i="1"/>
  <c r="P153" i="1" s="1"/>
  <c r="F109" i="1"/>
  <c r="I52" i="3" l="1"/>
  <c r="M106" i="3"/>
  <c r="H63" i="3"/>
  <c r="M28" i="3"/>
  <c r="U108" i="3"/>
  <c r="U109" i="3" s="1"/>
  <c r="R108" i="3"/>
  <c r="R109" i="3" s="1"/>
  <c r="V108" i="3"/>
  <c r="V109" i="3" s="1"/>
  <c r="N108" i="3"/>
  <c r="N109" i="3" s="1"/>
  <c r="X108" i="3"/>
  <c r="X109" i="3" s="1"/>
  <c r="W108" i="3"/>
  <c r="W109" i="3" s="1"/>
  <c r="O108" i="3"/>
  <c r="O109" i="3" s="1"/>
  <c r="T108" i="3"/>
  <c r="T109" i="3" s="1"/>
  <c r="K108" i="3"/>
  <c r="L63" i="3"/>
  <c r="L108" i="3" s="1"/>
  <c r="I107" i="3"/>
  <c r="P108" i="3"/>
  <c r="P109" i="3" s="1"/>
  <c r="S108" i="3"/>
  <c r="S109" i="3" s="1"/>
  <c r="J108" i="3"/>
  <c r="M40" i="3"/>
  <c r="G63" i="3"/>
  <c r="Y63" i="3" s="1"/>
  <c r="M11" i="3"/>
  <c r="M44" i="3"/>
  <c r="M58" i="3"/>
  <c r="H107" i="3"/>
  <c r="P154" i="1"/>
  <c r="P152" i="1"/>
  <c r="P155" i="1"/>
  <c r="P151" i="1"/>
  <c r="M52" i="3" l="1"/>
  <c r="M63" i="3" s="1"/>
  <c r="M108" i="3" s="1"/>
  <c r="M107" i="3"/>
  <c r="G108" i="3"/>
  <c r="W114" i="3" s="1"/>
  <c r="H108" i="3"/>
  <c r="I63" i="3"/>
  <c r="I108" i="3" s="1"/>
  <c r="P156" i="1"/>
  <c r="Q114" i="3" l="1"/>
  <c r="Y114" i="3" s="1"/>
  <c r="E160" i="1"/>
  <c r="F160" i="1" s="1"/>
  <c r="E159" i="1"/>
  <c r="F159" i="1" s="1"/>
  <c r="E157" i="1"/>
  <c r="F157" i="1" s="1"/>
  <c r="E156" i="1"/>
  <c r="F153" i="1"/>
  <c r="F152" i="1"/>
  <c r="M148" i="1"/>
  <c r="J148" i="1"/>
  <c r="I148" i="1"/>
  <c r="H148" i="1"/>
  <c r="E148" i="1"/>
  <c r="E149" i="1" s="1"/>
  <c r="G147" i="1"/>
  <c r="L147" i="1" s="1"/>
  <c r="F147" i="1"/>
  <c r="G146" i="1"/>
  <c r="L146" i="1" s="1"/>
  <c r="F146" i="1"/>
  <c r="G145" i="1"/>
  <c r="L145" i="1" s="1"/>
  <c r="F145" i="1"/>
  <c r="G144" i="1"/>
  <c r="L144" i="1" s="1"/>
  <c r="F144" i="1"/>
  <c r="G143" i="1"/>
  <c r="L143" i="1" s="1"/>
  <c r="F143" i="1"/>
  <c r="G142" i="1"/>
  <c r="L142" i="1" s="1"/>
  <c r="F142" i="1"/>
  <c r="G141" i="1"/>
  <c r="L141" i="1" s="1"/>
  <c r="F141" i="1"/>
  <c r="J112" i="1"/>
  <c r="I112" i="1"/>
  <c r="H112" i="1"/>
  <c r="E112" i="1"/>
  <c r="E114" i="1" s="1"/>
  <c r="G111" i="1"/>
  <c r="L111" i="1" s="1"/>
  <c r="F111" i="1"/>
  <c r="G109" i="1"/>
  <c r="L109" i="1" s="1"/>
  <c r="G108" i="1"/>
  <c r="L108" i="1" s="1"/>
  <c r="F108" i="1"/>
  <c r="G107" i="1"/>
  <c r="L107" i="1" s="1"/>
  <c r="F107" i="1"/>
  <c r="G106" i="1"/>
  <c r="L106" i="1" s="1"/>
  <c r="F106" i="1"/>
  <c r="G105" i="1"/>
  <c r="L105" i="1" s="1"/>
  <c r="F105" i="1"/>
  <c r="E96" i="1"/>
  <c r="E73" i="1"/>
  <c r="E55" i="1"/>
  <c r="E36" i="1"/>
  <c r="E18" i="1"/>
  <c r="K141" i="1" l="1"/>
  <c r="K143" i="1"/>
  <c r="K105" i="1"/>
  <c r="K144" i="1"/>
  <c r="K111" i="1"/>
  <c r="K107" i="1"/>
  <c r="K108" i="1"/>
  <c r="K145" i="1"/>
  <c r="K147" i="1"/>
  <c r="N143" i="1"/>
  <c r="N141" i="1"/>
  <c r="N145" i="1"/>
  <c r="N105" i="1"/>
  <c r="N108" i="1"/>
  <c r="K106" i="1"/>
  <c r="N107" i="1"/>
  <c r="K109" i="1"/>
  <c r="N111" i="1"/>
  <c r="F112" i="1"/>
  <c r="F148" i="1"/>
  <c r="N147" i="1"/>
  <c r="L112" i="1"/>
  <c r="N142" i="1"/>
  <c r="K142" i="1"/>
  <c r="N146" i="1"/>
  <c r="K146" i="1"/>
  <c r="F151" i="1"/>
  <c r="F156" i="1"/>
  <c r="E155" i="1"/>
  <c r="F158" i="1"/>
  <c r="N106" i="1"/>
  <c r="N109" i="1"/>
  <c r="G112" i="1"/>
  <c r="N144" i="1"/>
  <c r="G148" i="1"/>
  <c r="E158" i="1"/>
  <c r="G152" i="1" l="1"/>
  <c r="G158" i="1"/>
  <c r="L148" i="1"/>
  <c r="G160" i="1"/>
  <c r="K112" i="1"/>
  <c r="K148" i="1"/>
  <c r="N148" i="1"/>
  <c r="G159" i="1"/>
  <c r="F155" i="1"/>
  <c r="G151" i="1"/>
  <c r="G153" i="1"/>
  <c r="G156" i="1" l="1"/>
  <c r="G155" i="1"/>
  <c r="G157" i="1"/>
</calcChain>
</file>

<file path=xl/sharedStrings.xml><?xml version="1.0" encoding="utf-8"?>
<sst xmlns="http://schemas.openxmlformats.org/spreadsheetml/2006/main" count="1044" uniqueCount="365">
  <si>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</si>
  <si>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</si>
  <si>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</si>
  <si>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</si>
  <si>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</si>
  <si>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</si>
  <si>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</si>
  <si>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</si>
  <si>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</si>
  <si>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</si>
  <si>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</si>
  <si>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</si>
  <si>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</si>
  <si>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</si>
  <si>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</si>
  <si>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</si>
  <si>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</si>
  <si>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</si>
  <si>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І</t>
  </si>
  <si>
    <t>Вища математика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</si>
  <si>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</si>
  <si>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</si>
  <si>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</si>
  <si>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</si>
  <si>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</si>
  <si>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</si>
  <si>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</si>
  <si>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</si>
  <si>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</si>
  <si>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</si>
  <si>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</si>
  <si>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</si>
  <si>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</si>
  <si>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</si>
  <si>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</si>
  <si>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</si>
  <si>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</si>
  <si>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</si>
  <si>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</si>
  <si>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</si>
  <si>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</si>
  <si>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</si>
  <si>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</si>
  <si>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</si>
  <si>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</si>
  <si>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</si>
  <si>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</si>
  <si>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</si>
  <si>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</si>
  <si>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</si>
  <si>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</si>
  <si>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</si>
  <si>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</si>
  <si>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</si>
  <si>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</si>
  <si>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</si>
  <si>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</si>
  <si>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</si>
  <si>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</si>
  <si>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</si>
  <si>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</si>
  <si>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</si>
  <si>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</si>
  <si>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</si>
  <si>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</si>
  <si>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</si>
  <si>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</si>
  <si>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</si>
  <si>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</si>
  <si>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</si>
  <si>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</si>
  <si>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</si>
  <si>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</si>
  <si>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</si>
  <si>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</si>
  <si>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</si>
  <si>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</si>
  <si>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</si>
  <si>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</si>
  <si>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</si>
  <si>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</si>
  <si>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</si>
  <si>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</si>
  <si>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</si>
  <si>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</si>
  <si>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</si>
  <si>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</si>
  <si>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</si>
  <si>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</si>
  <si>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</si>
  <si>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</si>
  <si>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</si>
  <si>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</si>
  <si>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</si>
  <si>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</si>
  <si>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</si>
  <si>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</si>
  <si>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</si>
  <si>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</si>
  <si>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</si>
  <si>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</si>
  <si>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</si>
  <si>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</si>
  <si>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</si>
  <si>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</si>
  <si>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</si>
  <si>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</si>
  <si>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</si>
  <si>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</si>
  <si>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</si>
  <si>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</si>
  <si>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</si>
  <si>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</si>
  <si>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</si>
  <si>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</si>
  <si>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</si>
  <si>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</si>
  <si>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</si>
  <si>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</si>
  <si>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</si>
  <si>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</si>
  <si>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Разом п.2.1</t>
  </si>
  <si>
    <t>Економіка підприємства</t>
  </si>
  <si>
    <t>2.1.3</t>
  </si>
  <si>
    <t>2.1.4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</si>
  <si>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</si>
  <si>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</si>
  <si>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</si>
  <si>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</si>
  <si>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</si>
  <si>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</si>
  <si>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</si>
  <si>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</si>
  <si>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</si>
  <si>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Переддипломна практика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</si>
  <si>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</si>
  <si>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</si>
  <si>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</si>
  <si>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</si>
  <si>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</si>
  <si>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</si>
  <si>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</si>
  <si>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</si>
  <si>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</si>
  <si>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</si>
  <si>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</si>
  <si>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</si>
  <si>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</si>
  <si>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</si>
  <si>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</si>
  <si>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</si>
  <si>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</si>
  <si>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</si>
  <si>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</si>
  <si>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</si>
  <si>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</si>
  <si>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</si>
  <si>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</si>
  <si>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</si>
  <si>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</si>
  <si>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</si>
  <si>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</si>
  <si>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</si>
  <si>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</si>
  <si>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</si>
  <si>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</si>
  <si>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</si>
  <si>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</si>
  <si>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</si>
  <si>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</si>
  <si>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</si>
  <si>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</si>
  <si>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</si>
  <si>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</si>
  <si>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</si>
  <si>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</si>
  <si>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</si>
  <si>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</si>
  <si>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</si>
  <si>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</si>
  <si>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</si>
  <si>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</si>
  <si>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</si>
  <si>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</si>
  <si>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</si>
  <si>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</si>
  <si>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</si>
  <si>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</si>
  <si>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</si>
  <si>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</si>
  <si>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</si>
  <si>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</si>
  <si>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</si>
  <si>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</si>
  <si>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</si>
  <si>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Зав. кафедри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</si>
  <si>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</si>
  <si>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</si>
  <si>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</si>
  <si>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</si>
  <si>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</si>
  <si>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</si>
  <si>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</si>
  <si>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</si>
  <si>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</si>
  <si>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</si>
  <si>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Маркетингові дослідження</t>
  </si>
  <si>
    <t>Курсова робота "Маркетингові дослідження"</t>
  </si>
  <si>
    <t>Виробнича практика 1 (ознайомча)</t>
  </si>
  <si>
    <t>Тренінг з організації командної роботи</t>
  </si>
  <si>
    <t>Організація підприємницької діяльності</t>
  </si>
  <si>
    <t>Курсова робота "Організація підприємницької діяльності"</t>
  </si>
  <si>
    <t>Виробнича практика 2 (маркетингова)</t>
  </si>
  <si>
    <t>Маркетингова політика ціноутворення / Управління витратами</t>
  </si>
  <si>
    <t>Курсова робота "Маркетинг"</t>
  </si>
  <si>
    <t>Маркетинг 2</t>
  </si>
  <si>
    <t>Маркетингова товарна політика</t>
  </si>
  <si>
    <t>Мерчендайзинг / Іміджмейкінг</t>
  </si>
  <si>
    <t>Договірне право / Основи адміністративного права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</si>
  <si>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</si>
  <si>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</si>
  <si>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</si>
  <si>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</si>
  <si>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Виробнича (ознайомча)</t>
  </si>
  <si>
    <t>Виробнича (маркетингова)</t>
  </si>
  <si>
    <t>2а</t>
  </si>
  <si>
    <t>2б</t>
  </si>
  <si>
    <t>4а</t>
  </si>
  <si>
    <t>4б</t>
  </si>
  <si>
    <t>6а</t>
  </si>
  <si>
    <t>6б</t>
  </si>
  <si>
    <t>1</t>
  </si>
  <si>
    <t>1.1.4</t>
  </si>
  <si>
    <t>Мікро- та макроекономіка</t>
  </si>
  <si>
    <t>1.2.12</t>
  </si>
  <si>
    <t>Виробнича практика (ознайомча)</t>
  </si>
  <si>
    <t>Виробнича практика (маркетингова)</t>
  </si>
  <si>
    <t>Основи адміністративного права</t>
  </si>
  <si>
    <t>Організація підриємницької діяльності</t>
  </si>
  <si>
    <t>Маркетинг (розділ 1)</t>
  </si>
  <si>
    <t>Маркетинг (розділ 2)</t>
  </si>
  <si>
    <t>1.2.13</t>
  </si>
  <si>
    <t>1.2.14</t>
  </si>
  <si>
    <t>1.2.15</t>
  </si>
  <si>
    <t>Управління попитом</t>
  </si>
  <si>
    <t>Маркетингова політика комунікацій</t>
  </si>
  <si>
    <t>Маркетингова політика ціноутворення</t>
  </si>
  <si>
    <t>Управління витратами</t>
  </si>
  <si>
    <t>Управління продажами</t>
  </si>
  <si>
    <t>Логістичний маркетинг</t>
  </si>
  <si>
    <t>Маркетинг інновацій</t>
  </si>
  <si>
    <t>Маркетинг послуг</t>
  </si>
  <si>
    <t>Маркетинг промислового підприємства</t>
  </si>
  <si>
    <t>Мерчендайзинг</t>
  </si>
  <si>
    <t>Іміджмейкінг</t>
  </si>
  <si>
    <t>Електронна комерція</t>
  </si>
  <si>
    <t>Реклама та зв'язки з громадськістю</t>
  </si>
  <si>
    <t>І.П. Фоміченко</t>
  </si>
  <si>
    <t>№ з/п</t>
  </si>
  <si>
    <t>Зовнішньоекономічна діяльність підприємства</t>
  </si>
  <si>
    <t>Маркетинг</t>
  </si>
  <si>
    <t>ПРН</t>
  </si>
  <si>
    <t>ПРН 2</t>
  </si>
  <si>
    <t>ПРН 3</t>
  </si>
  <si>
    <t>ПРН 4</t>
  </si>
  <si>
    <t>ПРН 2, 4</t>
  </si>
  <si>
    <t>ПРН 5</t>
  </si>
  <si>
    <t>ПРН 8</t>
  </si>
  <si>
    <t>ПРН 13</t>
  </si>
  <si>
    <t>ПРН 15</t>
  </si>
  <si>
    <t>ПРН 17</t>
  </si>
  <si>
    <t>ПРН 14</t>
  </si>
  <si>
    <t>Політична економія</t>
  </si>
  <si>
    <t>Економічна інформатика</t>
  </si>
  <si>
    <t>Вступ до освітнього процесу</t>
  </si>
  <si>
    <t>Психологія</t>
  </si>
  <si>
    <t>Статистика/ Електрона комерція</t>
  </si>
  <si>
    <t>I</t>
  </si>
  <si>
    <t>ОА\М</t>
  </si>
  <si>
    <t>Менеджмент персоналу</t>
  </si>
  <si>
    <t>Економіка праці та соціально-трудові відносини/ Кадровий аудит</t>
  </si>
  <si>
    <t>Гроші та кредит/ Контролінг</t>
  </si>
  <si>
    <t>Маркетинг 1</t>
  </si>
  <si>
    <t>Зовнішньоекономічна діяльність підприємства/ Управління продажами</t>
  </si>
  <si>
    <t>Ризик-менеджмент</t>
  </si>
  <si>
    <t>ПР 9</t>
  </si>
  <si>
    <t>Логістичний маркетинг / Управління комерційною діяльністю</t>
  </si>
  <si>
    <t>Інформаційно-конмунікаційні технології маркетингу</t>
  </si>
  <si>
    <t>Управління попитом  / Маркетингова політика комунікацій</t>
  </si>
  <si>
    <t>ПРН 7</t>
  </si>
  <si>
    <t>Маркетинг послуг / Маркетинг промислового підприємства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</si>
  <si>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 xml:space="preserve">/ </t>
    </r>
    <r>
      <rPr>
        <sz val="10"/>
        <color rgb="FFFF0000"/>
        <rFont val="Times New Roman"/>
        <family val="1"/>
        <charset val="204"/>
      </rPr>
      <t>Професійна етика</t>
    </r>
  </si>
  <si>
    <t xml:space="preserve">Методи прийняття управлінських рішень </t>
  </si>
  <si>
    <t>ПРН 2, 4,10,6</t>
  </si>
  <si>
    <t>ПРН 1,6</t>
  </si>
  <si>
    <t>ПРН 10, 14</t>
  </si>
  <si>
    <t>ПРН 12</t>
  </si>
  <si>
    <t>ПРН 16,12</t>
  </si>
  <si>
    <t>Теорія проектного аналізу /Реклама та зв'язки з громадськістю</t>
  </si>
  <si>
    <t>Ф/М</t>
  </si>
  <si>
    <t>ЕП/М</t>
  </si>
  <si>
    <t>МАРКЕТИНГ 2020\2021</t>
  </si>
  <si>
    <t>Г/М</t>
  </si>
  <si>
    <t>Основи аналізу ринкової кон'юнктури</t>
  </si>
  <si>
    <t>Дисципліни з інших ОП ДДМА</t>
  </si>
  <si>
    <t xml:space="preserve">V. План освітнього процесу                               </t>
  </si>
  <si>
    <t>Кадровий аудит</t>
  </si>
  <si>
    <t>Контролінг</t>
  </si>
  <si>
    <t>Міжнародна економіка /  Національна економіка</t>
  </si>
  <si>
    <t xml:space="preserve">Міжнародна економіка </t>
  </si>
  <si>
    <t xml:space="preserve"> Національна економіка</t>
  </si>
  <si>
    <t>Управління комерційною діяльністю</t>
  </si>
  <si>
    <t xml:space="preserve">Теорія проектного аналізу </t>
  </si>
  <si>
    <t>1.4 Атестація</t>
  </si>
  <si>
    <t>1.4.1</t>
  </si>
  <si>
    <t>Кваліфікаційна робота бакалавра</t>
  </si>
  <si>
    <t>1.3.1</t>
  </si>
  <si>
    <t>1.3.2</t>
  </si>
  <si>
    <t>1.3.3</t>
  </si>
  <si>
    <t>1.3.4</t>
  </si>
  <si>
    <t>Іноземна мова (за професійним спрямуванням) / Ділове листування іноз мовою</t>
  </si>
  <si>
    <t>Ділове листування іноземною мовою</t>
  </si>
  <si>
    <t>1.1.9</t>
  </si>
  <si>
    <t>1.2.7.1</t>
  </si>
  <si>
    <t>1.2.7.2</t>
  </si>
  <si>
    <t>1.2.9.1</t>
  </si>
  <si>
    <t>1.2.9.2</t>
  </si>
  <si>
    <t>1.2.9.3</t>
  </si>
  <si>
    <t>1.2.10.1</t>
  </si>
  <si>
    <t>1.2.10.2</t>
  </si>
  <si>
    <t>.</t>
  </si>
  <si>
    <t>1.3 та 1.4</t>
  </si>
  <si>
    <t>+</t>
  </si>
  <si>
    <t>2.2.9</t>
  </si>
  <si>
    <t>2.2.10</t>
  </si>
  <si>
    <t>цикл 1.1</t>
  </si>
  <si>
    <t>цикл 1.2</t>
  </si>
  <si>
    <t>цикл 1.3
+1.4</t>
  </si>
  <si>
    <t>цикл 2.1</t>
  </si>
  <si>
    <t>цикл 2.2</t>
  </si>
  <si>
    <t>І . ГРАФІК ОСВІТНЬОГО ПРОЦЕСУ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</si>
  <si>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</si>
  <si>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Екзаменаційна сесія</t>
  </si>
  <si>
    <t>№</t>
  </si>
  <si>
    <t>Атестація</t>
  </si>
  <si>
    <t>Форма  атестації (екзамен, дипломний проект (робота))</t>
  </si>
  <si>
    <t>IV.  АТЕСТАЦІЯ</t>
  </si>
  <si>
    <t>Кількість аудиторних годин за семестрами</t>
  </si>
  <si>
    <t>кількість тижнів у семестрі</t>
  </si>
  <si>
    <t>2.1.2</t>
  </si>
  <si>
    <t>2.1.5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</si>
  <si>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</si>
  <si>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</si>
  <si>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</si>
  <si>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</si>
  <si>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</si>
  <si>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</si>
  <si>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</si>
  <si>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</si>
  <si>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Гарант освітньої програми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</si>
  <si>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</si>
  <si>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</si>
  <si>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</si>
  <si>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</si>
  <si>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Інформаційно-комунікаційні технології маркетингу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</si>
</sst>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</font>
    <font>
      <sz val="10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7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4" fillId="0" borderId="0" xfId="0" applyFont="1" applyBorder="1" applyAlignment="1"/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4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1" fontId="11" fillId="2" borderId="58" xfId="3" applyNumberFormat="1" applyFont="1" applyFill="1" applyBorder="1" applyAlignment="1">
      <alignment horizontal="center" vertical="center" wrapText="1"/>
    </xf>
    <xf numFmtId="1" fontId="11" fillId="2" borderId="68" xfId="3" applyNumberFormat="1" applyFont="1" applyFill="1" applyBorder="1" applyAlignment="1">
      <alignment horizontal="center" vertical="center" wrapText="1"/>
    </xf>
    <xf numFmtId="167" fontId="32" fillId="4" borderId="68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11" fillId="0" borderId="58" xfId="3" applyFont="1" applyFill="1" applyBorder="1" applyAlignment="1">
      <alignment horizontal="center" vertical="center" wrapText="1"/>
    </xf>
    <xf numFmtId="167" fontId="28" fillId="0" borderId="58" xfId="3" applyNumberFormat="1" applyFont="1" applyFill="1" applyBorder="1" applyAlignment="1">
      <alignment horizontal="center" vertical="center" wrapText="1"/>
    </xf>
    <xf numFmtId="1" fontId="28" fillId="0" borderId="58" xfId="3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 applyProtection="1">
      <alignment horizontal="center" vertical="center"/>
    </xf>
    <xf numFmtId="0" fontId="7" fillId="2" borderId="19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>
      <alignment horizontal="center" vertical="center" wrapText="1"/>
    </xf>
    <xf numFmtId="167" fontId="2" fillId="5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center"/>
    </xf>
    <xf numFmtId="1" fontId="11" fillId="2" borderId="25" xfId="3" applyNumberFormat="1" applyFont="1" applyFill="1" applyBorder="1" applyAlignment="1">
      <alignment horizontal="center" vertical="center" wrapText="1"/>
    </xf>
    <xf numFmtId="1" fontId="28" fillId="0" borderId="75" xfId="3" applyNumberFormat="1" applyFont="1" applyFill="1" applyBorder="1" applyAlignment="1">
      <alignment horizontal="center" vertical="center" wrapText="1"/>
    </xf>
    <xf numFmtId="1" fontId="11" fillId="2" borderId="75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0" fontId="27" fillId="7" borderId="0" xfId="3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6" fontId="2" fillId="7" borderId="1" xfId="1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170" fontId="11" fillId="7" borderId="0" xfId="3" applyNumberFormat="1" applyFont="1" applyFill="1" applyBorder="1" applyAlignment="1" applyProtection="1">
      <alignment vertical="center"/>
    </xf>
    <xf numFmtId="170" fontId="29" fillId="7" borderId="0" xfId="3" applyNumberFormat="1" applyFont="1" applyFill="1" applyBorder="1" applyAlignment="1" applyProtection="1">
      <alignment vertical="center"/>
    </xf>
    <xf numFmtId="0" fontId="36" fillId="7" borderId="0" xfId="0" applyFont="1" applyFill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left" wrapText="1"/>
    </xf>
    <xf numFmtId="167" fontId="36" fillId="7" borderId="1" xfId="0" applyNumberFormat="1" applyFont="1" applyFill="1" applyBorder="1" applyAlignment="1">
      <alignment horizontal="center" vertical="center"/>
    </xf>
    <xf numFmtId="0" fontId="36" fillId="7" borderId="0" xfId="0" applyFont="1" applyFill="1"/>
    <xf numFmtId="0" fontId="40" fillId="7" borderId="0" xfId="0" applyFont="1" applyFill="1"/>
    <xf numFmtId="0" fontId="2" fillId="7" borderId="1" xfId="0" applyFont="1" applyFill="1" applyBorder="1" applyAlignment="1">
      <alignment horizontal="left" vertical="center" wrapText="1"/>
    </xf>
    <xf numFmtId="0" fontId="37" fillId="7" borderId="1" xfId="0" applyFont="1" applyFill="1" applyBorder="1" applyAlignment="1">
      <alignment horizontal="left" wrapText="1"/>
    </xf>
    <xf numFmtId="167" fontId="37" fillId="7" borderId="1" xfId="0" applyNumberFormat="1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9" fillId="7" borderId="0" xfId="0" applyFont="1" applyFill="1"/>
    <xf numFmtId="0" fontId="38" fillId="7" borderId="0" xfId="0" applyFont="1" applyFill="1"/>
    <xf numFmtId="0" fontId="2" fillId="7" borderId="11" xfId="0" applyFont="1" applyFill="1" applyBorder="1" applyAlignment="1">
      <alignment horizontal="left" wrapText="1"/>
    </xf>
    <xf numFmtId="167" fontId="2" fillId="7" borderId="26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171" fontId="11" fillId="0" borderId="30" xfId="0" applyNumberFormat="1" applyFont="1" applyFill="1" applyBorder="1" applyAlignment="1" applyProtection="1">
      <alignment horizontal="left" vertical="center" wrapText="1"/>
    </xf>
    <xf numFmtId="171" fontId="7" fillId="0" borderId="15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31" xfId="0" applyNumberFormat="1" applyFont="1" applyFill="1" applyBorder="1" applyAlignment="1" applyProtection="1">
      <alignment horizontal="center" vertical="center"/>
    </xf>
    <xf numFmtId="167" fontId="11" fillId="0" borderId="29" xfId="0" applyNumberFormat="1" applyFont="1" applyFill="1" applyBorder="1" applyAlignment="1" applyProtection="1">
      <alignment horizontal="center" vertical="center"/>
    </xf>
    <xf numFmtId="171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41" fillId="0" borderId="1" xfId="3" applyNumberFormat="1" applyFont="1" applyFill="1" applyBorder="1" applyAlignment="1" applyProtection="1">
      <alignment vertical="center"/>
    </xf>
    <xf numFmtId="170" fontId="7" fillId="0" borderId="1" xfId="3" applyNumberFormat="1" applyFont="1" applyFill="1" applyBorder="1" applyAlignment="1" applyProtection="1">
      <alignment vertical="center"/>
    </xf>
    <xf numFmtId="170" fontId="27" fillId="0" borderId="1" xfId="3" applyNumberFormat="1" applyFont="1" applyFill="1" applyBorder="1" applyAlignment="1" applyProtection="1">
      <alignment vertical="center"/>
    </xf>
    <xf numFmtId="170" fontId="27" fillId="7" borderId="1" xfId="3" applyNumberFormat="1" applyFont="1" applyFill="1" applyBorder="1" applyAlignment="1" applyProtection="1">
      <alignment vertical="center"/>
    </xf>
    <xf numFmtId="170" fontId="11" fillId="7" borderId="1" xfId="3" applyNumberFormat="1" applyFont="1" applyFill="1" applyBorder="1" applyAlignment="1" applyProtection="1">
      <alignment vertical="center"/>
    </xf>
    <xf numFmtId="170" fontId="29" fillId="0" borderId="1" xfId="3" applyNumberFormat="1" applyFont="1" applyFill="1" applyBorder="1" applyAlignment="1" applyProtection="1">
      <alignment vertical="center"/>
    </xf>
    <xf numFmtId="170" fontId="29" fillId="7" borderId="1" xfId="3" applyNumberFormat="1" applyFont="1" applyFill="1" applyBorder="1" applyAlignment="1" applyProtection="1">
      <alignment vertical="center"/>
    </xf>
    <xf numFmtId="166" fontId="7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70" fontId="27" fillId="8" borderId="0" xfId="3" applyNumberFormat="1" applyFont="1" applyFill="1" applyBorder="1" applyAlignment="1" applyProtection="1">
      <alignment vertical="center"/>
    </xf>
    <xf numFmtId="166" fontId="27" fillId="8" borderId="0" xfId="3" applyNumberFormat="1" applyFont="1" applyFill="1" applyBorder="1" applyAlignment="1" applyProtection="1">
      <alignment vertical="center"/>
    </xf>
    <xf numFmtId="166" fontId="29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7" fontId="7" fillId="0" borderId="0" xfId="3" applyNumberFormat="1" applyFont="1" applyFill="1" applyBorder="1" applyAlignment="1" applyProtection="1">
      <alignment vertical="center"/>
    </xf>
    <xf numFmtId="1" fontId="28" fillId="0" borderId="0" xfId="3" applyNumberFormat="1" applyFont="1" applyFill="1" applyBorder="1" applyAlignment="1">
      <alignment horizontal="center" vertical="center" wrapText="1"/>
    </xf>
    <xf numFmtId="1" fontId="11" fillId="2" borderId="0" xfId="3" applyNumberFormat="1" applyFont="1" applyFill="1" applyBorder="1" applyAlignment="1">
      <alignment horizontal="center" vertical="center" wrapText="1"/>
    </xf>
    <xf numFmtId="167" fontId="32" fillId="4" borderId="0" xfId="3" applyNumberFormat="1" applyFont="1" applyFill="1" applyBorder="1" applyAlignment="1" applyProtection="1">
      <alignment horizontal="center"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170" fontId="2" fillId="0" borderId="1" xfId="3" applyNumberFormat="1" applyFont="1" applyFill="1" applyBorder="1" applyAlignment="1" applyProtection="1">
      <alignment vertical="center"/>
    </xf>
    <xf numFmtId="166" fontId="2" fillId="9" borderId="1" xfId="1" applyNumberFormat="1" applyFont="1" applyFill="1" applyBorder="1" applyAlignment="1" applyProtection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167" fontId="2" fillId="9" borderId="26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left" wrapText="1"/>
    </xf>
    <xf numFmtId="0" fontId="42" fillId="0" borderId="1" xfId="0" applyFont="1" applyFill="1" applyBorder="1" applyAlignment="1">
      <alignment horizontal="left" vertical="center" wrapText="1"/>
    </xf>
    <xf numFmtId="166" fontId="42" fillId="0" borderId="1" xfId="1" applyNumberFormat="1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7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0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49" fontId="11" fillId="0" borderId="60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70" fontId="11" fillId="0" borderId="18" xfId="3" applyNumberFormat="1" applyFont="1" applyFill="1" applyBorder="1" applyAlignment="1" applyProtection="1">
      <alignment horizontal="center" vertical="center" wrapText="1"/>
    </xf>
    <xf numFmtId="167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8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1" xfId="3" applyNumberFormat="1" applyFont="1" applyFill="1" applyBorder="1" applyAlignment="1">
      <alignment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 wrapText="1"/>
    </xf>
    <xf numFmtId="167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7" xfId="3" applyNumberFormat="1" applyFont="1" applyFill="1" applyBorder="1" applyAlignment="1" applyProtection="1">
      <alignment vertical="center"/>
    </xf>
    <xf numFmtId="170" fontId="27" fillId="0" borderId="27" xfId="3" applyNumberFormat="1" applyFont="1" applyFill="1" applyBorder="1" applyAlignment="1" applyProtection="1">
      <alignment vertical="center"/>
    </xf>
    <xf numFmtId="0" fontId="11" fillId="0" borderId="4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7" xfId="0" applyNumberFormat="1" applyFont="1" applyFill="1" applyBorder="1" applyAlignment="1" applyProtection="1">
      <alignment horizontal="center" vertical="center" wrapText="1"/>
    </xf>
    <xf numFmtId="167" fontId="7" fillId="0" borderId="38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/>
    </xf>
    <xf numFmtId="172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 applyProtection="1">
      <alignment vertical="center"/>
    </xf>
    <xf numFmtId="49" fontId="11" fillId="0" borderId="61" xfId="3" applyNumberFormat="1" applyFont="1" applyFill="1" applyBorder="1" applyAlignment="1">
      <alignment vertical="center" wrapText="1"/>
    </xf>
    <xf numFmtId="170" fontId="11" fillId="0" borderId="47" xfId="3" applyNumberFormat="1" applyFont="1" applyFill="1" applyBorder="1" applyAlignment="1" applyProtection="1">
      <alignment horizontal="center" vertical="center"/>
    </xf>
    <xf numFmtId="172" fontId="11" fillId="0" borderId="46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2" fontId="11" fillId="0" borderId="72" xfId="3" applyNumberFormat="1" applyFont="1" applyFill="1" applyBorder="1" applyAlignment="1" applyProtection="1">
      <alignment horizontal="center" vertical="center"/>
    </xf>
    <xf numFmtId="0" fontId="11" fillId="0" borderId="73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5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170" fontId="11" fillId="0" borderId="1" xfId="3" applyNumberFormat="1" applyFont="1" applyFill="1" applyBorder="1" applyAlignment="1" applyProtection="1">
      <alignment horizontal="center" vertical="center"/>
    </xf>
    <xf numFmtId="172" fontId="11" fillId="0" borderId="1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49" fontId="11" fillId="0" borderId="61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49" fontId="11" fillId="0" borderId="38" xfId="3" applyNumberFormat="1" applyFont="1" applyFill="1" applyBorder="1" applyAlignment="1">
      <alignment vertical="center" wrapText="1"/>
    </xf>
    <xf numFmtId="171" fontId="11" fillId="0" borderId="37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7" xfId="3" applyNumberFormat="1" applyFont="1" applyFill="1" applyBorder="1" applyAlignment="1" applyProtection="1">
      <alignment horizontal="center" vertical="center"/>
    </xf>
    <xf numFmtId="49" fontId="27" fillId="0" borderId="61" xfId="0" applyNumberFormat="1" applyFont="1" applyFill="1" applyBorder="1" applyAlignment="1" applyProtection="1">
      <alignment horizontal="center" vertical="center"/>
    </xf>
    <xf numFmtId="1" fontId="7" fillId="0" borderId="4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72" fontId="7" fillId="0" borderId="46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0" borderId="76" xfId="0" applyNumberFormat="1" applyFont="1" applyFill="1" applyBorder="1" applyAlignment="1" applyProtection="1">
      <alignment horizontal="center" vertical="center"/>
    </xf>
    <xf numFmtId="167" fontId="11" fillId="0" borderId="58" xfId="3" applyNumberFormat="1" applyFont="1" applyFill="1" applyBorder="1" applyAlignment="1">
      <alignment horizontal="center" vertical="center" wrapText="1"/>
    </xf>
    <xf numFmtId="0" fontId="11" fillId="0" borderId="60" xfId="0" applyNumberFormat="1" applyFont="1" applyFill="1" applyBorder="1" applyAlignment="1" applyProtection="1">
      <alignment horizontal="left" vertical="center"/>
    </xf>
    <xf numFmtId="171" fontId="31" fillId="0" borderId="18" xfId="0" applyNumberFormat="1" applyFont="1" applyFill="1" applyBorder="1" applyAlignment="1" applyProtection="1">
      <alignment horizontal="center" vertical="center"/>
    </xf>
    <xf numFmtId="167" fontId="11" fillId="0" borderId="60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4" xfId="3" applyNumberFormat="1" applyFont="1" applyFill="1" applyBorder="1" applyAlignment="1" applyProtection="1">
      <alignment horizontal="center" vertical="center"/>
    </xf>
    <xf numFmtId="1" fontId="11" fillId="0" borderId="92" xfId="3" applyNumberFormat="1" applyFont="1" applyFill="1" applyBorder="1" applyAlignment="1" applyProtection="1">
      <alignment horizontal="center" vertical="center"/>
    </xf>
    <xf numFmtId="1" fontId="11" fillId="0" borderId="82" xfId="3" applyNumberFormat="1" applyFont="1" applyFill="1" applyBorder="1" applyAlignment="1" applyProtection="1">
      <alignment horizontal="center" vertical="center"/>
    </xf>
    <xf numFmtId="167" fontId="11" fillId="0" borderId="81" xfId="3" applyNumberFormat="1" applyFont="1" applyFill="1" applyBorder="1" applyAlignment="1" applyProtection="1">
      <alignment horizontal="center" vertical="center"/>
    </xf>
    <xf numFmtId="167" fontId="11" fillId="0" borderId="92" xfId="3" applyNumberFormat="1" applyFont="1" applyFill="1" applyBorder="1" applyAlignment="1" applyProtection="1">
      <alignment horizontal="center" vertical="center"/>
    </xf>
    <xf numFmtId="0" fontId="11" fillId="0" borderId="78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1" fontId="31" fillId="0" borderId="34" xfId="0" applyNumberFormat="1" applyFont="1" applyFill="1" applyBorder="1" applyAlignment="1" applyProtection="1">
      <alignment horizontal="center" vertical="center"/>
    </xf>
    <xf numFmtId="167" fontId="11" fillId="0" borderId="78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 applyProtection="1">
      <alignment horizontal="center" vertical="center"/>
    </xf>
    <xf numFmtId="0" fontId="11" fillId="0" borderId="61" xfId="0" applyNumberFormat="1" applyFont="1" applyFill="1" applyBorder="1" applyAlignment="1" applyProtection="1">
      <alignment horizontal="left" vertical="center" wrapText="1"/>
    </xf>
    <xf numFmtId="171" fontId="31" fillId="0" borderId="27" xfId="0" applyNumberFormat="1" applyFont="1" applyFill="1" applyBorder="1" applyAlignment="1" applyProtection="1">
      <alignment horizontal="center" vertical="center"/>
    </xf>
    <xf numFmtId="167" fontId="11" fillId="0" borderId="61" xfId="0" applyNumberFormat="1" applyFont="1" applyFill="1" applyBorder="1" applyAlignment="1" applyProtection="1">
      <alignment horizontal="center" vertical="center"/>
    </xf>
    <xf numFmtId="0" fontId="11" fillId="0" borderId="76" xfId="0" applyNumberFormat="1" applyFont="1" applyFill="1" applyBorder="1" applyAlignment="1" applyProtection="1">
      <alignment horizontal="left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2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1" fontId="11" fillId="0" borderId="73" xfId="0" applyNumberFormat="1" applyFont="1" applyFill="1" applyBorder="1" applyAlignment="1" applyProtection="1">
      <alignment horizontal="center" vertical="center"/>
    </xf>
    <xf numFmtId="167" fontId="11" fillId="0" borderId="26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67" fontId="11" fillId="0" borderId="47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3" xfId="0" applyNumberFormat="1" applyFont="1" applyFill="1" applyBorder="1" applyAlignment="1" applyProtection="1">
      <alignment horizontal="center" vertical="center"/>
    </xf>
    <xf numFmtId="1" fontId="11" fillId="0" borderId="66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>
      <alignment horizontal="left" vertical="top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171" fontId="11" fillId="0" borderId="80" xfId="0" applyNumberFormat="1" applyFont="1" applyFill="1" applyBorder="1" applyAlignment="1" applyProtection="1">
      <alignment horizontal="left" vertical="center" wrapText="1"/>
    </xf>
    <xf numFmtId="171" fontId="7" fillId="0" borderId="22" xfId="0" applyNumberFormat="1" applyFont="1" applyFill="1" applyBorder="1" applyAlignment="1" applyProtection="1">
      <alignment horizontal="center" vertical="center"/>
    </xf>
    <xf numFmtId="171" fontId="7" fillId="0" borderId="23" xfId="0" applyNumberFormat="1" applyFont="1" applyFill="1" applyBorder="1" applyAlignment="1" applyProtection="1">
      <alignment horizontal="center" vertical="center"/>
    </xf>
    <xf numFmtId="171" fontId="7" fillId="0" borderId="59" xfId="0" applyNumberFormat="1" applyFont="1" applyFill="1" applyBorder="1" applyAlignment="1" applyProtection="1">
      <alignment horizontal="center" vertical="center"/>
    </xf>
    <xf numFmtId="167" fontId="11" fillId="0" borderId="73" xfId="0" applyNumberFormat="1" applyFont="1" applyFill="1" applyBorder="1" applyAlignment="1" applyProtection="1">
      <alignment horizontal="center" vertical="center"/>
    </xf>
    <xf numFmtId="171" fontId="11" fillId="0" borderId="73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171" fontId="11" fillId="0" borderId="40" xfId="3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0" xfId="0" applyFont="1" applyFill="1" applyBorder="1" applyAlignment="1">
      <alignment horizontal="left" vertical="top" wrapText="1"/>
    </xf>
    <xf numFmtId="0" fontId="11" fillId="0" borderId="59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7" fontId="11" fillId="0" borderId="89" xfId="0" applyNumberFormat="1" applyFont="1" applyFill="1" applyBorder="1" applyAlignment="1" applyProtection="1">
      <alignment horizontal="center" vertical="center"/>
    </xf>
    <xf numFmtId="1" fontId="11" fillId="0" borderId="89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167" fontId="11" fillId="0" borderId="63" xfId="3" applyNumberFormat="1" applyFont="1" applyFill="1" applyBorder="1" applyAlignment="1">
      <alignment horizontal="center" vertical="center" wrapText="1"/>
    </xf>
    <xf numFmtId="1" fontId="11" fillId="0" borderId="63" xfId="3" applyNumberFormat="1" applyFont="1" applyFill="1" applyBorder="1" applyAlignment="1">
      <alignment horizontal="center" vertical="center" wrapText="1"/>
    </xf>
    <xf numFmtId="49" fontId="7" fillId="0" borderId="32" xfId="3" applyNumberFormat="1" applyFont="1" applyFill="1" applyBorder="1" applyAlignment="1">
      <alignment vertical="center" wrapText="1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172" fontId="7" fillId="0" borderId="60" xfId="3" applyNumberFormat="1" applyFont="1" applyFill="1" applyBorder="1" applyAlignment="1" applyProtection="1">
      <alignment horizontal="center" vertical="center"/>
    </xf>
    <xf numFmtId="171" fontId="7" fillId="0" borderId="15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171" fontId="7" fillId="0" borderId="18" xfId="3" applyNumberFormat="1" applyFont="1" applyFill="1" applyBorder="1" applyAlignment="1" applyProtection="1">
      <alignment horizontal="center" vertical="center"/>
    </xf>
    <xf numFmtId="0" fontId="7" fillId="0" borderId="30" xfId="3" applyNumberFormat="1" applyFont="1" applyFill="1" applyBorder="1" applyAlignment="1" applyProtection="1">
      <alignment horizontal="center" vertical="center"/>
    </xf>
    <xf numFmtId="49" fontId="7" fillId="0" borderId="70" xfId="3" applyNumberFormat="1" applyFont="1" applyFill="1" applyBorder="1" applyAlignment="1">
      <alignment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172" fontId="7" fillId="0" borderId="61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>
      <alignment horizontal="center" vertical="center"/>
    </xf>
    <xf numFmtId="1" fontId="7" fillId="0" borderId="47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0" fontId="7" fillId="0" borderId="33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172" fontId="7" fillId="0" borderId="78" xfId="3" applyNumberFormat="1" applyFont="1" applyFill="1" applyBorder="1" applyAlignment="1" applyProtection="1">
      <alignment horizontal="center" vertical="center"/>
    </xf>
    <xf numFmtId="171" fontId="7" fillId="0" borderId="78" xfId="3" applyNumberFormat="1" applyFont="1" applyFill="1" applyBorder="1" applyAlignment="1" applyProtection="1">
      <alignment horizontal="center" vertical="center"/>
    </xf>
    <xf numFmtId="171" fontId="7" fillId="0" borderId="33" xfId="3" applyNumberFormat="1" applyFont="1" applyFill="1" applyBorder="1" applyAlignment="1" applyProtection="1">
      <alignment horizontal="center" vertical="center"/>
    </xf>
    <xf numFmtId="171" fontId="7" fillId="0" borderId="11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0" fontId="7" fillId="0" borderId="48" xfId="3" applyNumberFormat="1" applyFont="1" applyFill="1" applyBorder="1" applyAlignment="1" applyProtection="1">
      <alignment horizontal="center" vertical="center"/>
    </xf>
    <xf numFmtId="0" fontId="7" fillId="0" borderId="47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vertical="center" wrapText="1"/>
    </xf>
    <xf numFmtId="172" fontId="7" fillId="0" borderId="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67" fontId="11" fillId="0" borderId="68" xfId="3" applyNumberFormat="1" applyFont="1" applyFill="1" applyBorder="1" applyAlignment="1">
      <alignment horizontal="center" vertical="center" wrapText="1"/>
    </xf>
    <xf numFmtId="1" fontId="11" fillId="0" borderId="68" xfId="3" applyNumberFormat="1" applyFont="1" applyFill="1" applyBorder="1" applyAlignment="1">
      <alignment horizontal="center" vertical="center" wrapText="1"/>
    </xf>
    <xf numFmtId="1" fontId="11" fillId="0" borderId="58" xfId="3" applyNumberFormat="1" applyFont="1" applyFill="1" applyBorder="1" applyAlignment="1">
      <alignment horizontal="center" vertical="center" wrapText="1"/>
    </xf>
    <xf numFmtId="167" fontId="11" fillId="0" borderId="58" xfId="3" applyNumberFormat="1" applyFont="1" applyFill="1" applyBorder="1" applyAlignment="1" applyProtection="1">
      <alignment horizontal="center" vertical="center"/>
    </xf>
    <xf numFmtId="1" fontId="11" fillId="0" borderId="58" xfId="3" applyNumberFormat="1" applyFont="1" applyFill="1" applyBorder="1" applyAlignment="1" applyProtection="1">
      <alignment horizontal="center" vertical="center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3" xfId="3" applyNumberFormat="1" applyFont="1" applyFill="1" applyBorder="1" applyAlignment="1">
      <alignment horizontal="center" vertical="center" wrapText="1"/>
    </xf>
    <xf numFmtId="0" fontId="11" fillId="0" borderId="9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0" fontId="7" fillId="0" borderId="33" xfId="3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70" fontId="43" fillId="7" borderId="0" xfId="3" applyNumberFormat="1" applyFont="1" applyFill="1" applyBorder="1" applyAlignment="1" applyProtection="1">
      <alignment vertical="center"/>
    </xf>
    <xf numFmtId="166" fontId="43" fillId="7" borderId="0" xfId="3" applyNumberFormat="1" applyFont="1" applyFill="1" applyBorder="1" applyAlignment="1" applyProtection="1">
      <alignment vertical="center"/>
    </xf>
    <xf numFmtId="170" fontId="43" fillId="7" borderId="1" xfId="3" applyNumberFormat="1" applyFont="1" applyFill="1" applyBorder="1" applyAlignment="1" applyProtection="1">
      <alignment vertical="center"/>
    </xf>
    <xf numFmtId="170" fontId="44" fillId="7" borderId="0" xfId="3" applyNumberFormat="1" applyFont="1" applyFill="1" applyBorder="1" applyAlignment="1" applyProtection="1">
      <alignment vertical="center"/>
    </xf>
    <xf numFmtId="170" fontId="45" fillId="7" borderId="1" xfId="3" applyNumberFormat="1" applyFont="1" applyFill="1" applyBorder="1" applyAlignment="1" applyProtection="1">
      <alignment vertical="center"/>
    </xf>
    <xf numFmtId="170" fontId="41" fillId="7" borderId="1" xfId="3" applyNumberFormat="1" applyFont="1" applyFill="1" applyBorder="1" applyAlignment="1" applyProtection="1">
      <alignment vertical="center"/>
    </xf>
    <xf numFmtId="166" fontId="29" fillId="7" borderId="0" xfId="3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171" fontId="11" fillId="0" borderId="47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66" fontId="27" fillId="7" borderId="0" xfId="3" applyNumberFormat="1" applyFont="1" applyFill="1" applyBorder="1" applyAlignment="1" applyProtection="1">
      <alignment vertical="center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36" xfId="3" applyNumberFormat="1" applyFont="1" applyFill="1" applyBorder="1" applyAlignment="1" applyProtection="1">
      <alignment horizontal="center" vertical="center"/>
    </xf>
    <xf numFmtId="170" fontId="27" fillId="0" borderId="3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6" fontId="11" fillId="0" borderId="60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170" fontId="7" fillId="0" borderId="47" xfId="3" applyNumberFormat="1" applyFont="1" applyFill="1" applyBorder="1" applyAlignment="1" applyProtection="1">
      <alignment horizontal="center" vertical="center"/>
    </xf>
    <xf numFmtId="0" fontId="7" fillId="0" borderId="71" xfId="3" applyFont="1" applyFill="1" applyBorder="1" applyAlignment="1">
      <alignment horizontal="center" vertical="center" wrapText="1"/>
    </xf>
    <xf numFmtId="1" fontId="7" fillId="0" borderId="18" xfId="3" applyNumberFormat="1" applyFont="1" applyFill="1" applyBorder="1" applyAlignment="1">
      <alignment horizontal="center" vertical="center" wrapText="1"/>
    </xf>
    <xf numFmtId="0" fontId="7" fillId="0" borderId="10" xfId="3" applyNumberFormat="1" applyFont="1" applyFill="1" applyBorder="1" applyAlignment="1" applyProtection="1">
      <alignment horizontal="center" vertical="center"/>
    </xf>
    <xf numFmtId="49" fontId="7" fillId="0" borderId="38" xfId="0" applyNumberFormat="1" applyFont="1" applyFill="1" applyBorder="1" applyAlignment="1">
      <alignment vertical="center" wrapText="1"/>
    </xf>
    <xf numFmtId="49" fontId="7" fillId="0" borderId="70" xfId="0" applyNumberFormat="1" applyFont="1" applyFill="1" applyBorder="1" applyAlignment="1">
      <alignment vertical="center" wrapText="1"/>
    </xf>
    <xf numFmtId="49" fontId="28" fillId="0" borderId="38" xfId="0" applyNumberFormat="1" applyFont="1" applyFill="1" applyBorder="1" applyAlignment="1">
      <alignment vertical="center" wrapText="1"/>
    </xf>
    <xf numFmtId="170" fontId="11" fillId="0" borderId="3" xfId="0" applyNumberFormat="1" applyFont="1" applyFill="1" applyBorder="1" applyAlignment="1" applyProtection="1">
      <alignment horizontal="center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49" fontId="27" fillId="0" borderId="38" xfId="3" applyNumberFormat="1" applyFont="1" applyFill="1" applyBorder="1" applyAlignment="1">
      <alignment horizontal="left" vertical="center" wrapText="1"/>
    </xf>
    <xf numFmtId="0" fontId="11" fillId="0" borderId="97" xfId="0" applyNumberFormat="1" applyFont="1" applyFill="1" applyBorder="1" applyAlignment="1">
      <alignment horizontal="center" vertical="center" wrapText="1"/>
    </xf>
    <xf numFmtId="49" fontId="3" fillId="0" borderId="97" xfId="0" applyNumberFormat="1" applyFont="1" applyFill="1" applyBorder="1" applyAlignment="1">
      <alignment horizontal="center" vertical="center" wrapText="1"/>
    </xf>
    <xf numFmtId="165" fontId="11" fillId="0" borderId="98" xfId="0" applyNumberFormat="1" applyFont="1" applyFill="1" applyBorder="1" applyAlignment="1" applyProtection="1">
      <alignment horizontal="center" vertical="center" wrapText="1"/>
    </xf>
    <xf numFmtId="167" fontId="7" fillId="0" borderId="99" xfId="0" applyNumberFormat="1" applyFont="1" applyFill="1" applyBorder="1" applyAlignment="1" applyProtection="1">
      <alignment horizontal="center" vertical="center"/>
    </xf>
    <xf numFmtId="0" fontId="7" fillId="0" borderId="100" xfId="0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 applyProtection="1">
      <alignment vertical="center"/>
    </xf>
    <xf numFmtId="0" fontId="7" fillId="0" borderId="37" xfId="3" applyNumberFormat="1" applyFont="1" applyFill="1" applyBorder="1" applyAlignment="1" applyProtection="1">
      <alignment vertical="center"/>
    </xf>
    <xf numFmtId="0" fontId="7" fillId="0" borderId="27" xfId="3" applyNumberFormat="1" applyFont="1" applyFill="1" applyBorder="1" applyAlignment="1" applyProtection="1">
      <alignment vertical="center"/>
    </xf>
    <xf numFmtId="167" fontId="7" fillId="0" borderId="101" xfId="0" applyNumberFormat="1" applyFont="1" applyFill="1" applyBorder="1" applyAlignment="1" applyProtection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49" fontId="11" fillId="0" borderId="97" xfId="0" applyNumberFormat="1" applyFont="1" applyFill="1" applyBorder="1" applyAlignment="1">
      <alignment horizontal="center" vertical="center" wrapText="1"/>
    </xf>
    <xf numFmtId="165" fontId="7" fillId="0" borderId="47" xfId="0" applyNumberFormat="1" applyFont="1" applyFill="1" applyBorder="1" applyAlignment="1">
      <alignment horizontal="center" vertical="center" wrapText="1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8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8" fillId="0" borderId="56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1" fontId="16" fillId="0" borderId="55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16" fillId="0" borderId="55" xfId="0" applyFont="1" applyBorder="1" applyAlignment="1">
      <alignment horizont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6" xfId="0" applyNumberFormat="1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5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16" fillId="0" borderId="50" xfId="0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49" fontId="7" fillId="0" borderId="76" xfId="3" applyNumberFormat="1" applyFont="1" applyFill="1" applyBorder="1" applyAlignment="1">
      <alignment horizontal="center" vertical="center" wrapText="1"/>
    </xf>
    <xf numFmtId="49" fontId="7" fillId="0" borderId="78" xfId="3" applyNumberFormat="1" applyFont="1" applyFill="1" applyBorder="1" applyAlignment="1">
      <alignment horizontal="center" vertical="center" wrapText="1"/>
    </xf>
    <xf numFmtId="171" fontId="11" fillId="0" borderId="68" xfId="3" applyNumberFormat="1" applyFont="1" applyFill="1" applyBorder="1" applyAlignment="1" applyProtection="1">
      <alignment horizontal="center" vertical="center"/>
    </xf>
    <xf numFmtId="170" fontId="34" fillId="0" borderId="0" xfId="3" applyNumberFormat="1" applyFont="1" applyFill="1" applyBorder="1" applyAlignment="1" applyProtection="1">
      <alignment horizontal="left"/>
    </xf>
    <xf numFmtId="167" fontId="11" fillId="0" borderId="86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0" fontId="11" fillId="0" borderId="48" xfId="0" applyFont="1" applyFill="1" applyBorder="1" applyAlignment="1" applyProtection="1">
      <alignment horizontal="right" vertical="center"/>
    </xf>
    <xf numFmtId="0" fontId="33" fillId="0" borderId="48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11" fillId="0" borderId="58" xfId="3" applyFont="1" applyFill="1" applyBorder="1" applyAlignment="1" applyProtection="1">
      <alignment horizontal="right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77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165" fontId="11" fillId="0" borderId="28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6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171" fontId="11" fillId="0" borderId="22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2" xfId="3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 applyProtection="1">
      <alignment horizontal="center" vertical="center"/>
    </xf>
    <xf numFmtId="49" fontId="7" fillId="0" borderId="66" xfId="3" applyNumberFormat="1" applyFont="1" applyFill="1" applyBorder="1" applyAlignment="1" applyProtection="1">
      <alignment horizontal="center" vertical="center"/>
    </xf>
    <xf numFmtId="49" fontId="7" fillId="0" borderId="78" xfId="3" applyNumberFormat="1" applyFont="1" applyFill="1" applyBorder="1" applyAlignment="1" applyProtection="1">
      <alignment horizontal="center" vertical="center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7" xfId="3" applyNumberFormat="1" applyFont="1" applyFill="1" applyBorder="1" applyAlignment="1" applyProtection="1">
      <alignment horizontal="center" vertical="center"/>
    </xf>
    <xf numFmtId="170" fontId="7" fillId="0" borderId="26" xfId="3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21" xfId="3" applyNumberFormat="1" applyFont="1" applyFill="1" applyBorder="1" applyAlignment="1" applyProtection="1">
      <alignment horizontal="center" vertical="center" textRotation="90" wrapText="1"/>
    </xf>
    <xf numFmtId="170" fontId="7" fillId="0" borderId="86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27" xfId="3" applyNumberFormat="1" applyFont="1" applyFill="1" applyBorder="1" applyAlignment="1" applyProtection="1">
      <alignment horizontal="center" vertical="center" textRotation="90" wrapText="1"/>
    </xf>
    <xf numFmtId="170" fontId="7" fillId="0" borderId="40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7" fillId="0" borderId="76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1" fontId="11" fillId="0" borderId="40" xfId="3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63" xfId="3" applyNumberFormat="1" applyFont="1" applyFill="1" applyBorder="1" applyAlignment="1" applyProtection="1">
      <alignment horizontal="center" vertical="center" textRotation="90"/>
    </xf>
    <xf numFmtId="0" fontId="7" fillId="0" borderId="66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170" fontId="7" fillId="0" borderId="63" xfId="3" applyNumberFormat="1" applyFont="1" applyFill="1" applyBorder="1" applyAlignment="1" applyProtection="1">
      <alignment horizontal="center" vertical="center"/>
    </xf>
    <xf numFmtId="170" fontId="7" fillId="0" borderId="66" xfId="3" applyNumberFormat="1" applyFont="1" applyFill="1" applyBorder="1" applyAlignment="1" applyProtection="1">
      <alignment horizontal="center" vertical="center"/>
    </xf>
    <xf numFmtId="170" fontId="7" fillId="0" borderId="68" xfId="3" applyNumberFormat="1" applyFont="1" applyFill="1" applyBorder="1" applyAlignment="1" applyProtection="1">
      <alignment horizontal="center" vertical="center"/>
    </xf>
    <xf numFmtId="170" fontId="7" fillId="0" borderId="15" xfId="3" applyNumberFormat="1" applyFont="1" applyFill="1" applyBorder="1" applyAlignment="1" applyProtection="1">
      <alignment horizontal="center" vertical="center" wrapText="1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8" xfId="3" applyNumberFormat="1" applyFont="1" applyFill="1" applyBorder="1" applyAlignment="1" applyProtection="1">
      <alignment horizontal="center" vertical="center" wrapText="1"/>
    </xf>
    <xf numFmtId="170" fontId="7" fillId="0" borderId="63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29" xfId="3" applyNumberFormat="1" applyFont="1" applyFill="1" applyBorder="1" applyAlignment="1" applyProtection="1">
      <alignment horizontal="center" vertical="center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2" xfId="3" applyNumberFormat="1" applyFont="1" applyFill="1" applyBorder="1" applyAlignment="1" applyProtection="1">
      <alignment horizontal="center" vertical="center" wrapText="1"/>
    </xf>
    <xf numFmtId="170" fontId="7" fillId="0" borderId="47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5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87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64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165" fontId="11" fillId="0" borderId="94" xfId="0" applyNumberFormat="1" applyFont="1" applyFill="1" applyBorder="1" applyAlignment="1" applyProtection="1">
      <alignment horizontal="center" vertical="center"/>
    </xf>
    <xf numFmtId="165" fontId="11" fillId="0" borderId="83" xfId="0" applyNumberFormat="1" applyFont="1" applyFill="1" applyBorder="1" applyAlignment="1" applyProtection="1">
      <alignment horizontal="center" vertical="center"/>
    </xf>
    <xf numFmtId="165" fontId="11" fillId="0" borderId="69" xfId="0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71" fontId="11" fillId="0" borderId="47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0" borderId="65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2" xfId="0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11" fillId="0" borderId="63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7" fontId="11" fillId="0" borderId="24" xfId="3" applyNumberFormat="1" applyFont="1" applyFill="1" applyBorder="1" applyAlignment="1" applyProtection="1">
      <alignment horizontal="center" vertical="center"/>
    </xf>
    <xf numFmtId="171" fontId="11" fillId="0" borderId="74" xfId="3" applyNumberFormat="1" applyFont="1" applyFill="1" applyBorder="1" applyAlignment="1" applyProtection="1">
      <alignment horizontal="center" vertical="center"/>
    </xf>
    <xf numFmtId="171" fontId="11" fillId="0" borderId="77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R25" sqref="R25"/>
    </sheetView>
  </sheetViews>
  <sheetFormatPr defaultColWidth="3.28515625" defaultRowHeight="15.75" x14ac:dyDescent="0.25"/>
  <cols>
    <col min="1" max="1" width="6.5703125" style="17" customWidth="1"/>
    <col min="2" max="2" width="5.140625" style="17" customWidth="1"/>
    <col min="3" max="3" width="4.42578125" style="17" customWidth="1"/>
    <col min="4" max="4" width="6.42578125" style="17" customWidth="1"/>
    <col min="5" max="5" width="4.28515625" style="17" customWidth="1"/>
    <col min="6" max="6" width="4.42578125" style="17" customWidth="1"/>
    <col min="7" max="7" width="3.7109375" style="17" customWidth="1"/>
    <col min="8" max="8" width="3.85546875" style="17" customWidth="1"/>
    <col min="9" max="9" width="4" style="17" customWidth="1"/>
    <col min="10" max="10" width="4.140625" style="17" customWidth="1"/>
    <col min="11" max="11" width="4.7109375" style="17" customWidth="1"/>
    <col min="12" max="12" width="4.85546875" style="17" customWidth="1"/>
    <col min="13" max="13" width="4" style="17" customWidth="1"/>
    <col min="14" max="14" width="5" style="17" customWidth="1"/>
    <col min="15" max="15" width="5.140625" style="17" customWidth="1"/>
    <col min="16" max="16" width="5.7109375" style="17" customWidth="1"/>
    <col min="17" max="18" width="4" style="17" customWidth="1"/>
    <col min="19" max="19" width="3.85546875" style="17" customWidth="1"/>
    <col min="20" max="20" width="4.85546875" style="17" customWidth="1"/>
    <col min="21" max="21" width="4.7109375" style="17" customWidth="1"/>
    <col min="22" max="22" width="6" style="17" customWidth="1"/>
    <col min="23" max="23" width="6.7109375" style="17" customWidth="1"/>
    <col min="24" max="24" width="6.140625" style="17" customWidth="1"/>
    <col min="25" max="25" width="7" style="17" customWidth="1"/>
    <col min="26" max="26" width="6.85546875" style="17" customWidth="1"/>
    <col min="27" max="27" width="6.7109375" style="17" customWidth="1"/>
    <col min="28" max="28" width="6" style="17" customWidth="1"/>
    <col min="29" max="29" width="7.5703125" style="17" customWidth="1"/>
    <col min="30" max="30" width="7.140625" style="17" customWidth="1"/>
    <col min="31" max="31" width="5.7109375" style="17" customWidth="1"/>
    <col min="32" max="32" width="7.42578125" style="17" customWidth="1"/>
    <col min="33" max="33" width="7" style="17" customWidth="1"/>
    <col min="34" max="34" width="7.42578125" style="17" customWidth="1"/>
    <col min="35" max="35" width="7.85546875" style="17" customWidth="1"/>
    <col min="36" max="36" width="8.140625" style="17" customWidth="1"/>
    <col min="37" max="37" width="7.85546875" style="17" customWidth="1"/>
    <col min="38" max="38" width="6.7109375" style="17" customWidth="1"/>
    <col min="39" max="39" width="6" style="17" customWidth="1"/>
    <col min="40" max="40" width="8.140625" style="17" customWidth="1"/>
    <col min="41" max="41" width="7.42578125" style="17" customWidth="1"/>
    <col min="42" max="42" width="5.140625" style="17" customWidth="1"/>
    <col min="43" max="43" width="4.5703125" style="17" customWidth="1"/>
    <col min="44" max="44" width="4.7109375" style="17" customWidth="1"/>
    <col min="45" max="45" width="3.85546875" style="17" customWidth="1"/>
    <col min="46" max="46" width="4.5703125" style="17" customWidth="1"/>
    <col min="47" max="47" width="5.42578125" style="17" customWidth="1"/>
    <col min="48" max="48" width="4.42578125" style="17" customWidth="1"/>
    <col min="49" max="49" width="6.7109375" style="17" customWidth="1"/>
    <col min="50" max="50" width="4.7109375" style="17" customWidth="1"/>
    <col min="51" max="51" width="5.42578125" style="17" customWidth="1"/>
    <col min="52" max="52" width="5.5703125" style="17" customWidth="1"/>
    <col min="53" max="53" width="4" style="17" customWidth="1"/>
    <col min="54" max="16384" width="3.28515625" style="17"/>
  </cols>
  <sheetData>
    <row r="1" spans="1:53" ht="33.75" customHeight="1" x14ac:dyDescent="0.4">
      <c r="A1" s="617" t="s">
        <v>44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8" t="s">
        <v>43</v>
      </c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18"/>
      <c r="AI1" s="618"/>
      <c r="AJ1" s="618"/>
      <c r="AK1" s="618"/>
      <c r="AL1" s="618"/>
      <c r="AM1" s="618"/>
      <c r="AN1" s="28"/>
    </row>
    <row r="2" spans="1:53" ht="30" x14ac:dyDescent="0.4">
      <c r="A2" s="617" t="s">
        <v>45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617" t="s">
        <v>73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9" t="s">
        <v>46</v>
      </c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619"/>
      <c r="AN3" s="620" t="s">
        <v>222</v>
      </c>
      <c r="AO3" s="620"/>
      <c r="AP3" s="620"/>
      <c r="AQ3" s="620"/>
      <c r="AR3" s="620"/>
      <c r="AS3" s="620"/>
      <c r="AT3" s="620"/>
      <c r="AU3" s="620"/>
      <c r="AV3" s="620"/>
      <c r="AW3" s="620"/>
      <c r="AX3" s="620"/>
      <c r="AY3" s="620"/>
      <c r="AZ3" s="620"/>
      <c r="BA3" s="620"/>
    </row>
    <row r="4" spans="1:53" ht="30.75" x14ac:dyDescent="0.45">
      <c r="A4" s="616" t="s">
        <v>74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620"/>
      <c r="AO4" s="620"/>
      <c r="AP4" s="620"/>
      <c r="AQ4" s="620"/>
      <c r="AR4" s="620"/>
      <c r="AS4" s="620"/>
      <c r="AT4" s="620"/>
      <c r="AU4" s="620"/>
      <c r="AV4" s="620"/>
      <c r="AW4" s="620"/>
      <c r="AX4" s="620"/>
      <c r="AY4" s="620"/>
      <c r="AZ4" s="620"/>
      <c r="BA4" s="620"/>
    </row>
    <row r="5" spans="1:53" ht="36.75" customHeight="1" x14ac:dyDescent="0.4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621" t="s">
        <v>47</v>
      </c>
      <c r="Q5" s="622"/>
      <c r="R5" s="622"/>
      <c r="S5" s="622"/>
      <c r="T5" s="622"/>
      <c r="U5" s="622"/>
      <c r="V5" s="622"/>
      <c r="W5" s="622"/>
      <c r="X5" s="622"/>
      <c r="Y5" s="622"/>
      <c r="Z5" s="622"/>
      <c r="AA5" s="622"/>
      <c r="AB5" s="622"/>
      <c r="AC5" s="622"/>
      <c r="AD5" s="622"/>
      <c r="AE5" s="622"/>
      <c r="AF5" s="622"/>
      <c r="AG5" s="622"/>
      <c r="AH5" s="622"/>
      <c r="AI5" s="622"/>
      <c r="AJ5" s="622"/>
      <c r="AK5" s="622"/>
      <c r="AL5" s="622"/>
      <c r="AM5" s="622"/>
    </row>
    <row r="6" spans="1:53" s="18" customFormat="1" ht="24.75" customHeight="1" x14ac:dyDescent="0.4">
      <c r="A6" s="617" t="s">
        <v>75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623"/>
      <c r="AP6" s="623"/>
      <c r="AQ6" s="623"/>
      <c r="AR6" s="623"/>
      <c r="AS6" s="623"/>
      <c r="AT6" s="623"/>
      <c r="AU6" s="623"/>
      <c r="AV6" s="623"/>
      <c r="AW6" s="623"/>
      <c r="AX6" s="623"/>
      <c r="AY6" s="623"/>
      <c r="AZ6" s="623"/>
      <c r="BA6" s="623"/>
    </row>
    <row r="7" spans="1:53" s="18" customFormat="1" ht="27" customHeight="1" x14ac:dyDescent="0.4">
      <c r="A7" s="617" t="s">
        <v>48</v>
      </c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598" t="s">
        <v>76</v>
      </c>
      <c r="Q7" s="598"/>
      <c r="R7" s="598"/>
      <c r="S7" s="598"/>
      <c r="T7" s="598"/>
      <c r="U7" s="598"/>
      <c r="V7" s="598"/>
      <c r="W7" s="598"/>
      <c r="X7" s="598"/>
      <c r="Y7" s="598"/>
      <c r="Z7" s="598"/>
      <c r="AA7" s="598"/>
      <c r="AB7" s="598"/>
      <c r="AC7" s="598"/>
      <c r="AD7" s="598"/>
      <c r="AE7" s="598"/>
      <c r="AF7" s="598"/>
      <c r="AG7" s="598"/>
      <c r="AH7" s="598"/>
      <c r="AI7" s="598"/>
      <c r="AJ7" s="598"/>
      <c r="AK7" s="598"/>
      <c r="AL7" s="598"/>
      <c r="AM7" s="89"/>
      <c r="AN7" s="624" t="s">
        <v>80</v>
      </c>
      <c r="AO7" s="625"/>
      <c r="AP7" s="625"/>
      <c r="AQ7" s="625"/>
      <c r="AR7" s="625"/>
      <c r="AS7" s="625"/>
      <c r="AT7" s="625"/>
      <c r="AU7" s="625"/>
      <c r="AV7" s="625"/>
      <c r="AW7" s="625"/>
      <c r="AX7" s="625"/>
      <c r="AY7" s="625"/>
      <c r="AZ7" s="625"/>
      <c r="BA7" s="625"/>
    </row>
    <row r="8" spans="1:53" s="18" customFormat="1" ht="27.75" customHeight="1" x14ac:dyDescent="0.4">
      <c r="P8" s="598" t="s">
        <v>219</v>
      </c>
      <c r="Q8" s="598"/>
      <c r="R8" s="598"/>
      <c r="S8" s="598"/>
      <c r="T8" s="598"/>
      <c r="U8" s="598"/>
      <c r="V8" s="598"/>
      <c r="W8" s="598"/>
      <c r="X8" s="598"/>
      <c r="Y8" s="598"/>
      <c r="Z8" s="598"/>
      <c r="AA8" s="598"/>
      <c r="AB8" s="598"/>
      <c r="AC8" s="598"/>
      <c r="AD8" s="598"/>
      <c r="AE8" s="598"/>
      <c r="AF8" s="598"/>
      <c r="AG8" s="598"/>
      <c r="AH8" s="598"/>
      <c r="AI8" s="598"/>
      <c r="AJ8" s="598"/>
      <c r="AK8" s="598"/>
      <c r="AL8" s="598"/>
      <c r="AM8" s="89"/>
      <c r="AN8" s="615" t="s">
        <v>178</v>
      </c>
      <c r="AO8" s="615"/>
      <c r="AP8" s="615"/>
      <c r="AQ8" s="615"/>
      <c r="AR8" s="615"/>
      <c r="AS8" s="615"/>
      <c r="AT8" s="615"/>
      <c r="AU8" s="615"/>
      <c r="AV8" s="615"/>
      <c r="AW8" s="615"/>
      <c r="AX8" s="615"/>
      <c r="AY8" s="615"/>
      <c r="AZ8" s="615"/>
      <c r="BA8" s="615"/>
    </row>
    <row r="9" spans="1:53" s="18" customFormat="1" ht="27.75" customHeight="1" x14ac:dyDescent="0.4">
      <c r="P9" s="598" t="s">
        <v>220</v>
      </c>
      <c r="Q9" s="598"/>
      <c r="R9" s="598"/>
      <c r="S9" s="598"/>
      <c r="T9" s="598"/>
      <c r="U9" s="598"/>
      <c r="V9" s="598"/>
      <c r="W9" s="598"/>
      <c r="X9" s="598"/>
      <c r="Y9" s="598"/>
      <c r="Z9" s="598"/>
      <c r="AA9" s="598"/>
      <c r="AB9" s="598"/>
      <c r="AC9" s="598"/>
      <c r="AD9" s="598"/>
      <c r="AE9" s="598"/>
      <c r="AF9" s="598"/>
      <c r="AG9" s="598"/>
      <c r="AH9" s="598"/>
      <c r="AI9" s="598"/>
      <c r="AJ9" s="598"/>
      <c r="AK9" s="598"/>
      <c r="AL9" s="598"/>
      <c r="AM9" s="89"/>
      <c r="AN9" s="615"/>
      <c r="AO9" s="615"/>
      <c r="AP9" s="615"/>
      <c r="AQ9" s="615"/>
      <c r="AR9" s="615"/>
      <c r="AS9" s="615"/>
      <c r="AT9" s="615"/>
      <c r="AU9" s="615"/>
      <c r="AV9" s="615"/>
      <c r="AW9" s="615"/>
      <c r="AX9" s="615"/>
      <c r="AY9" s="615"/>
      <c r="AZ9" s="615"/>
      <c r="BA9" s="615"/>
    </row>
    <row r="10" spans="1:53" s="18" customFormat="1" ht="27.75" customHeight="1" x14ac:dyDescent="0.35">
      <c r="P10" s="606" t="s">
        <v>77</v>
      </c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8"/>
      <c r="AM10" s="608"/>
      <c r="AN10" s="615"/>
      <c r="AO10" s="615"/>
      <c r="AP10" s="615"/>
      <c r="AQ10" s="615"/>
      <c r="AR10" s="615"/>
      <c r="AS10" s="615"/>
      <c r="AT10" s="615"/>
      <c r="AU10" s="615"/>
      <c r="AV10" s="615"/>
      <c r="AW10" s="615"/>
      <c r="AX10" s="615"/>
      <c r="AY10" s="615"/>
      <c r="AZ10" s="615"/>
      <c r="BA10" s="615"/>
    </row>
    <row r="11" spans="1:53" s="18" customFormat="1" ht="27.75" customHeight="1" x14ac:dyDescent="0.4">
      <c r="P11" s="606" t="s">
        <v>221</v>
      </c>
      <c r="Q11" s="606"/>
      <c r="R11" s="606"/>
      <c r="S11" s="606"/>
      <c r="T11" s="606"/>
      <c r="U11" s="606"/>
      <c r="V11" s="606"/>
      <c r="W11" s="606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606"/>
      <c r="AL11" s="606"/>
      <c r="AM11" s="606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8" customFormat="1" ht="27.75" customHeight="1" x14ac:dyDescent="0.4">
      <c r="P12" s="90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2"/>
      <c r="AM12" s="9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8" customFormat="1" ht="27.75" customHeight="1" x14ac:dyDescent="0.4">
      <c r="P13" s="90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2"/>
      <c r="AM13" s="92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8" customFormat="1" ht="18.75" x14ac:dyDescent="0.3"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18" customFormat="1" ht="22.5" x14ac:dyDescent="0.3">
      <c r="A15" s="609" t="s">
        <v>340</v>
      </c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  <c r="U15" s="609"/>
      <c r="V15" s="609"/>
      <c r="W15" s="609"/>
      <c r="X15" s="609"/>
      <c r="Y15" s="609"/>
      <c r="Z15" s="609"/>
      <c r="AA15" s="609"/>
      <c r="AB15" s="609"/>
      <c r="AC15" s="609"/>
      <c r="AD15" s="609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09"/>
      <c r="AU15" s="609"/>
      <c r="AV15" s="609"/>
      <c r="AW15" s="609"/>
      <c r="AX15" s="609"/>
      <c r="AY15" s="609"/>
      <c r="AZ15" s="609"/>
      <c r="BA15" s="609"/>
    </row>
    <row r="16" spans="1:53" s="18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610" t="s">
        <v>49</v>
      </c>
      <c r="B17" s="599" t="s">
        <v>50</v>
      </c>
      <c r="C17" s="600"/>
      <c r="D17" s="600"/>
      <c r="E17" s="601"/>
      <c r="F17" s="599" t="s">
        <v>51</v>
      </c>
      <c r="G17" s="600"/>
      <c r="H17" s="600"/>
      <c r="I17" s="601"/>
      <c r="J17" s="602" t="s">
        <v>52</v>
      </c>
      <c r="K17" s="605"/>
      <c r="L17" s="605"/>
      <c r="M17" s="605"/>
      <c r="N17" s="602" t="s">
        <v>53</v>
      </c>
      <c r="O17" s="605"/>
      <c r="P17" s="605"/>
      <c r="Q17" s="605"/>
      <c r="R17" s="604"/>
      <c r="S17" s="602" t="s">
        <v>54</v>
      </c>
      <c r="T17" s="603"/>
      <c r="U17" s="603"/>
      <c r="V17" s="603"/>
      <c r="W17" s="604"/>
      <c r="X17" s="602" t="s">
        <v>55</v>
      </c>
      <c r="Y17" s="605"/>
      <c r="Z17" s="605"/>
      <c r="AA17" s="604"/>
      <c r="AB17" s="599" t="s">
        <v>56</v>
      </c>
      <c r="AC17" s="600"/>
      <c r="AD17" s="600"/>
      <c r="AE17" s="601"/>
      <c r="AF17" s="599" t="s">
        <v>57</v>
      </c>
      <c r="AG17" s="600"/>
      <c r="AH17" s="600"/>
      <c r="AI17" s="601"/>
      <c r="AJ17" s="602" t="s">
        <v>58</v>
      </c>
      <c r="AK17" s="603"/>
      <c r="AL17" s="603"/>
      <c r="AM17" s="603"/>
      <c r="AN17" s="604"/>
      <c r="AO17" s="602" t="s">
        <v>59</v>
      </c>
      <c r="AP17" s="605"/>
      <c r="AQ17" s="605"/>
      <c r="AR17" s="605"/>
      <c r="AS17" s="612" t="s">
        <v>60</v>
      </c>
      <c r="AT17" s="613"/>
      <c r="AU17" s="613"/>
      <c r="AV17" s="613"/>
      <c r="AW17" s="614"/>
      <c r="AX17" s="602" t="s">
        <v>61</v>
      </c>
      <c r="AY17" s="605"/>
      <c r="AZ17" s="605"/>
      <c r="BA17" s="604"/>
    </row>
    <row r="18" spans="1:53" s="1" customFormat="1" ht="20.25" customHeight="1" thickBot="1" x14ac:dyDescent="0.3">
      <c r="A18" s="611"/>
      <c r="B18" s="32">
        <v>1</v>
      </c>
      <c r="C18" s="33">
        <v>2</v>
      </c>
      <c r="D18" s="33">
        <v>3</v>
      </c>
      <c r="E18" s="34">
        <v>4</v>
      </c>
      <c r="F18" s="32">
        <v>5</v>
      </c>
      <c r="G18" s="33">
        <v>6</v>
      </c>
      <c r="H18" s="33">
        <v>7</v>
      </c>
      <c r="I18" s="34">
        <v>8</v>
      </c>
      <c r="J18" s="32">
        <v>9</v>
      </c>
      <c r="K18" s="33">
        <v>10</v>
      </c>
      <c r="L18" s="33">
        <v>11</v>
      </c>
      <c r="M18" s="35">
        <v>12</v>
      </c>
      <c r="N18" s="32">
        <v>13</v>
      </c>
      <c r="O18" s="33">
        <v>14</v>
      </c>
      <c r="P18" s="33">
        <v>15</v>
      </c>
      <c r="Q18" s="33">
        <v>16</v>
      </c>
      <c r="R18" s="34">
        <v>17</v>
      </c>
      <c r="S18" s="32">
        <v>18</v>
      </c>
      <c r="T18" s="33">
        <v>19</v>
      </c>
      <c r="U18" s="33">
        <v>20</v>
      </c>
      <c r="V18" s="33">
        <v>21</v>
      </c>
      <c r="W18" s="34">
        <v>22</v>
      </c>
      <c r="X18" s="32">
        <v>23</v>
      </c>
      <c r="Y18" s="33">
        <v>24</v>
      </c>
      <c r="Z18" s="33">
        <v>25</v>
      </c>
      <c r="AA18" s="34">
        <v>26</v>
      </c>
      <c r="AB18" s="32">
        <v>27</v>
      </c>
      <c r="AC18" s="33">
        <v>28</v>
      </c>
      <c r="AD18" s="33">
        <v>29</v>
      </c>
      <c r="AE18" s="34">
        <v>30</v>
      </c>
      <c r="AF18" s="32">
        <v>31</v>
      </c>
      <c r="AG18" s="33">
        <v>32</v>
      </c>
      <c r="AH18" s="33">
        <v>33</v>
      </c>
      <c r="AI18" s="34">
        <v>34</v>
      </c>
      <c r="AJ18" s="32">
        <v>35</v>
      </c>
      <c r="AK18" s="33">
        <v>36</v>
      </c>
      <c r="AL18" s="33">
        <v>37</v>
      </c>
      <c r="AM18" s="33">
        <v>38</v>
      </c>
      <c r="AN18" s="34">
        <v>39</v>
      </c>
      <c r="AO18" s="32">
        <v>40</v>
      </c>
      <c r="AP18" s="33">
        <v>41</v>
      </c>
      <c r="AQ18" s="33">
        <v>42</v>
      </c>
      <c r="AR18" s="35">
        <v>43</v>
      </c>
      <c r="AS18" s="32">
        <v>44</v>
      </c>
      <c r="AT18" s="33">
        <v>45</v>
      </c>
      <c r="AU18" s="33">
        <v>46</v>
      </c>
      <c r="AV18" s="33">
        <v>47</v>
      </c>
      <c r="AW18" s="34">
        <v>48</v>
      </c>
      <c r="AX18" s="32">
        <v>49</v>
      </c>
      <c r="AY18" s="33">
        <v>50</v>
      </c>
      <c r="AZ18" s="33">
        <v>51</v>
      </c>
      <c r="BA18" s="34">
        <v>52</v>
      </c>
    </row>
    <row r="19" spans="1:53" ht="20.100000000000001" customHeight="1" x14ac:dyDescent="0.3">
      <c r="A19" s="63">
        <v>1</v>
      </c>
      <c r="B19" s="36" t="s">
        <v>62</v>
      </c>
      <c r="C19" s="37" t="s">
        <v>62</v>
      </c>
      <c r="D19" s="37" t="s">
        <v>62</v>
      </c>
      <c r="E19" s="38" t="s">
        <v>62</v>
      </c>
      <c r="F19" s="36" t="s">
        <v>62</v>
      </c>
      <c r="G19" s="37" t="s">
        <v>62</v>
      </c>
      <c r="H19" s="37" t="s">
        <v>62</v>
      </c>
      <c r="I19" s="38" t="s">
        <v>62</v>
      </c>
      <c r="J19" s="36" t="s">
        <v>62</v>
      </c>
      <c r="K19" s="37" t="s">
        <v>62</v>
      </c>
      <c r="L19" s="37" t="s">
        <v>62</v>
      </c>
      <c r="M19" s="38" t="s">
        <v>62</v>
      </c>
      <c r="N19" s="36" t="s">
        <v>62</v>
      </c>
      <c r="O19" s="37" t="s">
        <v>62</v>
      </c>
      <c r="P19" s="37" t="s">
        <v>62</v>
      </c>
      <c r="Q19" s="37" t="s">
        <v>14</v>
      </c>
      <c r="R19" s="38" t="s">
        <v>14</v>
      </c>
      <c r="S19" s="36" t="s">
        <v>63</v>
      </c>
      <c r="T19" s="37" t="s">
        <v>63</v>
      </c>
      <c r="U19" s="37" t="s">
        <v>62</v>
      </c>
      <c r="V19" s="37" t="s">
        <v>62</v>
      </c>
      <c r="W19" s="38" t="s">
        <v>62</v>
      </c>
      <c r="X19" s="36" t="s">
        <v>62</v>
      </c>
      <c r="Y19" s="37" t="s">
        <v>62</v>
      </c>
      <c r="Z19" s="37" t="s">
        <v>62</v>
      </c>
      <c r="AA19" s="38" t="s">
        <v>62</v>
      </c>
      <c r="AB19" s="36" t="s">
        <v>62</v>
      </c>
      <c r="AC19" s="37" t="s">
        <v>62</v>
      </c>
      <c r="AD19" s="37" t="s">
        <v>13</v>
      </c>
      <c r="AE19" s="53" t="s">
        <v>13</v>
      </c>
      <c r="AF19" s="36" t="s">
        <v>13</v>
      </c>
      <c r="AG19" s="37" t="s">
        <v>62</v>
      </c>
      <c r="AH19" s="37" t="s">
        <v>62</v>
      </c>
      <c r="AI19" s="38" t="s">
        <v>62</v>
      </c>
      <c r="AJ19" s="37" t="s">
        <v>62</v>
      </c>
      <c r="AK19" s="37" t="s">
        <v>62</v>
      </c>
      <c r="AL19" s="37" t="s">
        <v>62</v>
      </c>
      <c r="AM19" s="37" t="s">
        <v>62</v>
      </c>
      <c r="AN19" s="38" t="s">
        <v>62</v>
      </c>
      <c r="AO19" s="56" t="s">
        <v>62</v>
      </c>
      <c r="AP19" s="37" t="s">
        <v>14</v>
      </c>
      <c r="AQ19" s="37" t="s">
        <v>14</v>
      </c>
      <c r="AR19" s="38" t="s">
        <v>63</v>
      </c>
      <c r="AS19" s="36" t="s">
        <v>63</v>
      </c>
      <c r="AT19" s="37" t="s">
        <v>63</v>
      </c>
      <c r="AU19" s="37" t="s">
        <v>63</v>
      </c>
      <c r="AV19" s="37" t="s">
        <v>63</v>
      </c>
      <c r="AW19" s="38" t="s">
        <v>63</v>
      </c>
      <c r="AX19" s="56" t="s">
        <v>63</v>
      </c>
      <c r="AY19" s="37" t="s">
        <v>63</v>
      </c>
      <c r="AZ19" s="37" t="s">
        <v>63</v>
      </c>
      <c r="BA19" s="38" t="s">
        <v>63</v>
      </c>
    </row>
    <row r="20" spans="1:53" ht="20.100000000000001" customHeight="1" x14ac:dyDescent="0.3">
      <c r="A20" s="64">
        <v>2</v>
      </c>
      <c r="B20" s="39" t="s">
        <v>62</v>
      </c>
      <c r="C20" s="40" t="s">
        <v>62</v>
      </c>
      <c r="D20" s="40" t="s">
        <v>62</v>
      </c>
      <c r="E20" s="42" t="s">
        <v>62</v>
      </c>
      <c r="F20" s="39" t="s">
        <v>62</v>
      </c>
      <c r="G20" s="40" t="s">
        <v>62</v>
      </c>
      <c r="H20" s="40" t="s">
        <v>62</v>
      </c>
      <c r="I20" s="42" t="s">
        <v>62</v>
      </c>
      <c r="J20" s="39" t="s">
        <v>62</v>
      </c>
      <c r="K20" s="40" t="s">
        <v>62</v>
      </c>
      <c r="L20" s="40" t="s">
        <v>62</v>
      </c>
      <c r="M20" s="42" t="s">
        <v>62</v>
      </c>
      <c r="N20" s="39" t="s">
        <v>62</v>
      </c>
      <c r="O20" s="40" t="s">
        <v>62</v>
      </c>
      <c r="P20" s="40" t="s">
        <v>62</v>
      </c>
      <c r="Q20" s="40" t="s">
        <v>14</v>
      </c>
      <c r="R20" s="42" t="s">
        <v>14</v>
      </c>
      <c r="S20" s="39" t="s">
        <v>63</v>
      </c>
      <c r="T20" s="40" t="s">
        <v>63</v>
      </c>
      <c r="U20" s="40" t="s">
        <v>62</v>
      </c>
      <c r="V20" s="40" t="s">
        <v>62</v>
      </c>
      <c r="W20" s="42" t="s">
        <v>62</v>
      </c>
      <c r="X20" s="39" t="s">
        <v>62</v>
      </c>
      <c r="Y20" s="40" t="s">
        <v>62</v>
      </c>
      <c r="Z20" s="40" t="s">
        <v>62</v>
      </c>
      <c r="AA20" s="42" t="s">
        <v>62</v>
      </c>
      <c r="AB20" s="39" t="s">
        <v>62</v>
      </c>
      <c r="AC20" s="40" t="s">
        <v>62</v>
      </c>
      <c r="AD20" s="40" t="s">
        <v>13</v>
      </c>
      <c r="AE20" s="54" t="s">
        <v>13</v>
      </c>
      <c r="AF20" s="39" t="s">
        <v>13</v>
      </c>
      <c r="AG20" s="40" t="s">
        <v>62</v>
      </c>
      <c r="AH20" s="40" t="s">
        <v>62</v>
      </c>
      <c r="AI20" s="54" t="s">
        <v>62</v>
      </c>
      <c r="AJ20" s="39" t="s">
        <v>62</v>
      </c>
      <c r="AK20" s="40" t="s">
        <v>62</v>
      </c>
      <c r="AL20" s="40" t="s">
        <v>62</v>
      </c>
      <c r="AM20" s="40" t="s">
        <v>62</v>
      </c>
      <c r="AN20" s="42" t="s">
        <v>62</v>
      </c>
      <c r="AO20" s="58" t="s">
        <v>62</v>
      </c>
      <c r="AP20" s="40" t="s">
        <v>14</v>
      </c>
      <c r="AQ20" s="40" t="s">
        <v>14</v>
      </c>
      <c r="AR20" s="42" t="s">
        <v>63</v>
      </c>
      <c r="AS20" s="62" t="s">
        <v>63</v>
      </c>
      <c r="AT20" s="41" t="s">
        <v>63</v>
      </c>
      <c r="AU20" s="40" t="s">
        <v>63</v>
      </c>
      <c r="AV20" s="40" t="s">
        <v>63</v>
      </c>
      <c r="AW20" s="42" t="s">
        <v>63</v>
      </c>
      <c r="AX20" s="57" t="s">
        <v>63</v>
      </c>
      <c r="AY20" s="40" t="s">
        <v>63</v>
      </c>
      <c r="AZ20" s="40" t="s">
        <v>63</v>
      </c>
      <c r="BA20" s="42" t="s">
        <v>63</v>
      </c>
    </row>
    <row r="21" spans="1:53" ht="20.100000000000001" customHeight="1" x14ac:dyDescent="0.3">
      <c r="A21" s="64">
        <v>3</v>
      </c>
      <c r="B21" s="39" t="s">
        <v>62</v>
      </c>
      <c r="C21" s="40" t="s">
        <v>62</v>
      </c>
      <c r="D21" s="40" t="s">
        <v>62</v>
      </c>
      <c r="E21" s="42" t="s">
        <v>62</v>
      </c>
      <c r="F21" s="39" t="s">
        <v>62</v>
      </c>
      <c r="G21" s="40" t="s">
        <v>62</v>
      </c>
      <c r="H21" s="40" t="s">
        <v>62</v>
      </c>
      <c r="I21" s="42" t="s">
        <v>62</v>
      </c>
      <c r="J21" s="39" t="s">
        <v>62</v>
      </c>
      <c r="K21" s="40" t="s">
        <v>62</v>
      </c>
      <c r="L21" s="40" t="s">
        <v>62</v>
      </c>
      <c r="M21" s="42" t="s">
        <v>62</v>
      </c>
      <c r="N21" s="39" t="s">
        <v>62</v>
      </c>
      <c r="O21" s="40" t="s">
        <v>62</v>
      </c>
      <c r="P21" s="40" t="s">
        <v>62</v>
      </c>
      <c r="Q21" s="40" t="s">
        <v>14</v>
      </c>
      <c r="R21" s="42" t="s">
        <v>14</v>
      </c>
      <c r="S21" s="39" t="s">
        <v>63</v>
      </c>
      <c r="T21" s="40" t="s">
        <v>63</v>
      </c>
      <c r="U21" s="40" t="s">
        <v>62</v>
      </c>
      <c r="V21" s="40" t="s">
        <v>62</v>
      </c>
      <c r="W21" s="42" t="s">
        <v>62</v>
      </c>
      <c r="X21" s="39" t="s">
        <v>62</v>
      </c>
      <c r="Y21" s="40" t="s">
        <v>62</v>
      </c>
      <c r="Z21" s="40" t="s">
        <v>62</v>
      </c>
      <c r="AA21" s="42" t="s">
        <v>62</v>
      </c>
      <c r="AB21" s="39" t="s">
        <v>62</v>
      </c>
      <c r="AC21" s="40" t="s">
        <v>62</v>
      </c>
      <c r="AD21" s="40" t="s">
        <v>13</v>
      </c>
      <c r="AE21" s="54" t="s">
        <v>13</v>
      </c>
      <c r="AF21" s="39" t="s">
        <v>13</v>
      </c>
      <c r="AG21" s="40" t="s">
        <v>62</v>
      </c>
      <c r="AH21" s="40" t="s">
        <v>62</v>
      </c>
      <c r="AI21" s="54" t="s">
        <v>62</v>
      </c>
      <c r="AJ21" s="39" t="s">
        <v>62</v>
      </c>
      <c r="AK21" s="40" t="s">
        <v>62</v>
      </c>
      <c r="AL21" s="40" t="s">
        <v>62</v>
      </c>
      <c r="AM21" s="40" t="s">
        <v>62</v>
      </c>
      <c r="AN21" s="42" t="s">
        <v>62</v>
      </c>
      <c r="AO21" s="58" t="s">
        <v>62</v>
      </c>
      <c r="AP21" s="40" t="s">
        <v>14</v>
      </c>
      <c r="AQ21" s="40" t="s">
        <v>14</v>
      </c>
      <c r="AR21" s="42" t="s">
        <v>63</v>
      </c>
      <c r="AS21" s="39" t="s">
        <v>63</v>
      </c>
      <c r="AT21" s="40" t="s">
        <v>63</v>
      </c>
      <c r="AU21" s="40" t="s">
        <v>63</v>
      </c>
      <c r="AV21" s="40" t="s">
        <v>63</v>
      </c>
      <c r="AW21" s="42" t="s">
        <v>63</v>
      </c>
      <c r="AX21" s="58" t="s">
        <v>63</v>
      </c>
      <c r="AY21" s="40" t="s">
        <v>63</v>
      </c>
      <c r="AZ21" s="40" t="s">
        <v>63</v>
      </c>
      <c r="BA21" s="42" t="s">
        <v>63</v>
      </c>
    </row>
    <row r="22" spans="1:53" ht="19.5" customHeight="1" thickBot="1" x14ac:dyDescent="0.35">
      <c r="A22" s="65">
        <v>4</v>
      </c>
      <c r="B22" s="44" t="s">
        <v>62</v>
      </c>
      <c r="C22" s="43" t="s">
        <v>62</v>
      </c>
      <c r="D22" s="43" t="s">
        <v>62</v>
      </c>
      <c r="E22" s="59" t="s">
        <v>62</v>
      </c>
      <c r="F22" s="44" t="s">
        <v>62</v>
      </c>
      <c r="G22" s="43" t="s">
        <v>62</v>
      </c>
      <c r="H22" s="43" t="s">
        <v>62</v>
      </c>
      <c r="I22" s="59" t="s">
        <v>62</v>
      </c>
      <c r="J22" s="44" t="s">
        <v>62</v>
      </c>
      <c r="K22" s="43" t="s">
        <v>62</v>
      </c>
      <c r="L22" s="43" t="s">
        <v>62</v>
      </c>
      <c r="M22" s="59" t="s">
        <v>62</v>
      </c>
      <c r="N22" s="44" t="s">
        <v>62</v>
      </c>
      <c r="O22" s="43" t="s">
        <v>62</v>
      </c>
      <c r="P22" s="43" t="s">
        <v>62</v>
      </c>
      <c r="Q22" s="43" t="s">
        <v>14</v>
      </c>
      <c r="R22" s="59" t="s">
        <v>14</v>
      </c>
      <c r="S22" s="44" t="s">
        <v>63</v>
      </c>
      <c r="T22" s="43" t="s">
        <v>63</v>
      </c>
      <c r="U22" s="43" t="s">
        <v>62</v>
      </c>
      <c r="V22" s="43" t="s">
        <v>62</v>
      </c>
      <c r="W22" s="59" t="s">
        <v>62</v>
      </c>
      <c r="X22" s="44" t="s">
        <v>62</v>
      </c>
      <c r="Y22" s="43" t="s">
        <v>62</v>
      </c>
      <c r="Z22" s="43" t="s">
        <v>62</v>
      </c>
      <c r="AA22" s="55" t="s">
        <v>62</v>
      </c>
      <c r="AB22" s="44" t="s">
        <v>62</v>
      </c>
      <c r="AC22" s="43" t="s">
        <v>62</v>
      </c>
      <c r="AD22" s="43" t="s">
        <v>62</v>
      </c>
      <c r="AE22" s="55" t="s">
        <v>62</v>
      </c>
      <c r="AF22" s="44" t="s">
        <v>62</v>
      </c>
      <c r="AG22" s="43" t="s">
        <v>62</v>
      </c>
      <c r="AH22" s="43" t="s">
        <v>14</v>
      </c>
      <c r="AI22" s="55" t="s">
        <v>14</v>
      </c>
      <c r="AJ22" s="44" t="s">
        <v>13</v>
      </c>
      <c r="AK22" s="43" t="s">
        <v>13</v>
      </c>
      <c r="AL22" s="43" t="s">
        <v>13</v>
      </c>
      <c r="AM22" s="43" t="s">
        <v>13</v>
      </c>
      <c r="AN22" s="59" t="s">
        <v>186</v>
      </c>
      <c r="AO22" s="60" t="s">
        <v>186</v>
      </c>
      <c r="AP22" s="43" t="s">
        <v>64</v>
      </c>
      <c r="AQ22" s="43" t="s">
        <v>64</v>
      </c>
      <c r="AR22" s="59"/>
      <c r="AS22" s="544"/>
      <c r="AT22" s="545"/>
      <c r="AU22" s="545"/>
      <c r="AV22" s="545"/>
      <c r="AW22" s="546"/>
      <c r="AX22" s="61"/>
      <c r="AY22" s="87"/>
      <c r="AZ22" s="87"/>
      <c r="BA22" s="88"/>
    </row>
    <row r="23" spans="1:53" ht="19.5" customHeight="1" x14ac:dyDescent="0.3">
      <c r="A23" s="27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78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s="20" customFormat="1" ht="21" customHeight="1" x14ac:dyDescent="0.3">
      <c r="A27" s="547" t="s">
        <v>341</v>
      </c>
      <c r="B27" s="547"/>
      <c r="C27" s="547"/>
      <c r="D27" s="547"/>
      <c r="E27" s="547"/>
      <c r="F27" s="547"/>
      <c r="G27" s="547"/>
      <c r="H27" s="547"/>
      <c r="I27" s="547"/>
      <c r="J27" s="548"/>
      <c r="K27" s="548"/>
      <c r="L27" s="548"/>
      <c r="M27" s="548"/>
      <c r="N27" s="548"/>
      <c r="O27" s="548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8"/>
      <c r="AC27" s="548"/>
      <c r="AD27" s="548"/>
      <c r="AE27" s="548"/>
      <c r="AF27" s="548"/>
      <c r="AG27" s="548"/>
      <c r="AH27" s="548"/>
      <c r="AI27" s="548"/>
      <c r="AJ27" s="548"/>
      <c r="AK27" s="548"/>
      <c r="AL27" s="548"/>
      <c r="AM27" s="548"/>
      <c r="AN27" s="548"/>
      <c r="AO27" s="548"/>
      <c r="AP27" s="548"/>
      <c r="AQ27" s="548"/>
      <c r="AR27" s="548"/>
      <c r="AS27" s="548"/>
      <c r="AT27" s="548"/>
      <c r="AU27" s="548"/>
      <c r="AV27" s="48"/>
      <c r="AW27" s="48"/>
      <c r="AX27" s="48"/>
      <c r="AY27" s="48"/>
      <c r="AZ27" s="48"/>
      <c r="BA27" s="17"/>
    </row>
    <row r="28" spans="1:53" x14ac:dyDescent="0.25">
      <c r="AV28" s="48"/>
      <c r="AW28" s="48"/>
      <c r="AX28" s="48"/>
      <c r="AY28" s="48"/>
      <c r="AZ28" s="48"/>
    </row>
    <row r="29" spans="1:53" ht="21.75" customHeight="1" x14ac:dyDescent="0.3">
      <c r="A29" s="49" t="s">
        <v>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496" t="s">
        <v>82</v>
      </c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"/>
      <c r="AO29" s="496" t="s">
        <v>346</v>
      </c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8"/>
    </row>
    <row r="31" spans="1:53" ht="22.5" customHeight="1" x14ac:dyDescent="0.25">
      <c r="A31" s="549" t="s">
        <v>49</v>
      </c>
      <c r="B31" s="550"/>
      <c r="C31" s="527" t="s">
        <v>65</v>
      </c>
      <c r="D31" s="555"/>
      <c r="E31" s="555"/>
      <c r="F31" s="550"/>
      <c r="G31" s="558" t="s">
        <v>342</v>
      </c>
      <c r="H31" s="559"/>
      <c r="I31" s="560"/>
      <c r="J31" s="567" t="s">
        <v>66</v>
      </c>
      <c r="K31" s="555"/>
      <c r="L31" s="555"/>
      <c r="M31" s="550"/>
      <c r="N31" s="535" t="s">
        <v>67</v>
      </c>
      <c r="O31" s="536"/>
      <c r="P31" s="537"/>
      <c r="Q31" s="567" t="s">
        <v>344</v>
      </c>
      <c r="R31" s="568"/>
      <c r="S31" s="569"/>
      <c r="T31" s="567" t="s">
        <v>68</v>
      </c>
      <c r="U31" s="555"/>
      <c r="V31" s="550"/>
      <c r="W31" s="567" t="s">
        <v>69</v>
      </c>
      <c r="X31" s="555"/>
      <c r="Y31" s="550"/>
      <c r="Z31" s="23"/>
      <c r="AA31" s="593" t="s">
        <v>70</v>
      </c>
      <c r="AB31" s="594"/>
      <c r="AC31" s="594"/>
      <c r="AD31" s="594"/>
      <c r="AE31" s="594"/>
      <c r="AF31" s="503"/>
      <c r="AG31" s="504"/>
      <c r="AH31" s="525" t="s">
        <v>71</v>
      </c>
      <c r="AI31" s="597"/>
      <c r="AJ31" s="597"/>
      <c r="AK31" s="527" t="s">
        <v>72</v>
      </c>
      <c r="AL31" s="528"/>
      <c r="AM31" s="529"/>
      <c r="AN31" s="51"/>
      <c r="AO31" s="533" t="s">
        <v>343</v>
      </c>
      <c r="AP31" s="534"/>
      <c r="AQ31" s="534"/>
      <c r="AR31" s="534"/>
      <c r="AS31" s="535" t="s">
        <v>345</v>
      </c>
      <c r="AT31" s="536"/>
      <c r="AU31" s="536"/>
      <c r="AV31" s="536"/>
      <c r="AW31" s="537"/>
      <c r="AX31" s="525" t="s">
        <v>71</v>
      </c>
      <c r="AY31" s="525"/>
      <c r="AZ31" s="525"/>
      <c r="BA31" s="526"/>
    </row>
    <row r="32" spans="1:53" ht="15.75" customHeight="1" x14ac:dyDescent="0.25">
      <c r="A32" s="551"/>
      <c r="B32" s="552"/>
      <c r="C32" s="551"/>
      <c r="D32" s="556"/>
      <c r="E32" s="556"/>
      <c r="F32" s="552"/>
      <c r="G32" s="561"/>
      <c r="H32" s="562"/>
      <c r="I32" s="563"/>
      <c r="J32" s="551"/>
      <c r="K32" s="556"/>
      <c r="L32" s="556"/>
      <c r="M32" s="552"/>
      <c r="N32" s="538"/>
      <c r="O32" s="539"/>
      <c r="P32" s="540"/>
      <c r="Q32" s="570"/>
      <c r="R32" s="548"/>
      <c r="S32" s="571"/>
      <c r="T32" s="551"/>
      <c r="U32" s="556"/>
      <c r="V32" s="552"/>
      <c r="W32" s="551"/>
      <c r="X32" s="556"/>
      <c r="Y32" s="552"/>
      <c r="Z32" s="23"/>
      <c r="AA32" s="595"/>
      <c r="AB32" s="596"/>
      <c r="AC32" s="596"/>
      <c r="AD32" s="596"/>
      <c r="AE32" s="596"/>
      <c r="AF32" s="506"/>
      <c r="AG32" s="507"/>
      <c r="AH32" s="597"/>
      <c r="AI32" s="597"/>
      <c r="AJ32" s="597"/>
      <c r="AK32" s="530"/>
      <c r="AL32" s="531"/>
      <c r="AM32" s="532"/>
      <c r="AN32" s="51"/>
      <c r="AO32" s="534"/>
      <c r="AP32" s="534"/>
      <c r="AQ32" s="534"/>
      <c r="AR32" s="534"/>
      <c r="AS32" s="538"/>
      <c r="AT32" s="539"/>
      <c r="AU32" s="539"/>
      <c r="AV32" s="539"/>
      <c r="AW32" s="540"/>
      <c r="AX32" s="525"/>
      <c r="AY32" s="525"/>
      <c r="AZ32" s="525"/>
      <c r="BA32" s="526"/>
    </row>
    <row r="33" spans="1:53" ht="42" customHeight="1" x14ac:dyDescent="0.25">
      <c r="A33" s="553"/>
      <c r="B33" s="554"/>
      <c r="C33" s="553"/>
      <c r="D33" s="557"/>
      <c r="E33" s="557"/>
      <c r="F33" s="554"/>
      <c r="G33" s="564"/>
      <c r="H33" s="565"/>
      <c r="I33" s="566"/>
      <c r="J33" s="553"/>
      <c r="K33" s="557"/>
      <c r="L33" s="557"/>
      <c r="M33" s="554"/>
      <c r="N33" s="541"/>
      <c r="O33" s="542"/>
      <c r="P33" s="543"/>
      <c r="Q33" s="572"/>
      <c r="R33" s="573"/>
      <c r="S33" s="574"/>
      <c r="T33" s="553"/>
      <c r="U33" s="557"/>
      <c r="V33" s="554"/>
      <c r="W33" s="553"/>
      <c r="X33" s="557"/>
      <c r="Y33" s="554"/>
      <c r="Z33" s="23"/>
      <c r="AA33" s="584" t="s">
        <v>199</v>
      </c>
      <c r="AB33" s="587"/>
      <c r="AC33" s="587"/>
      <c r="AD33" s="587"/>
      <c r="AE33" s="587"/>
      <c r="AF33" s="576"/>
      <c r="AG33" s="577"/>
      <c r="AH33" s="588">
        <v>2</v>
      </c>
      <c r="AI33" s="589"/>
      <c r="AJ33" s="590"/>
      <c r="AK33" s="498">
        <v>3</v>
      </c>
      <c r="AL33" s="498"/>
      <c r="AM33" s="498"/>
      <c r="AN33" s="51"/>
      <c r="AO33" s="534"/>
      <c r="AP33" s="534"/>
      <c r="AQ33" s="534"/>
      <c r="AR33" s="534"/>
      <c r="AS33" s="538"/>
      <c r="AT33" s="539"/>
      <c r="AU33" s="539"/>
      <c r="AV33" s="539"/>
      <c r="AW33" s="540"/>
      <c r="AX33" s="525"/>
      <c r="AY33" s="525"/>
      <c r="AZ33" s="525"/>
      <c r="BA33" s="526"/>
    </row>
    <row r="34" spans="1:53" ht="26.25" customHeight="1" x14ac:dyDescent="0.3">
      <c r="A34" s="591">
        <v>1</v>
      </c>
      <c r="B34" s="592"/>
      <c r="C34" s="483">
        <f>COUNTIF($B19:$AO19,$B$19)</f>
        <v>33</v>
      </c>
      <c r="D34" s="488"/>
      <c r="E34" s="488"/>
      <c r="F34" s="489"/>
      <c r="G34" s="483">
        <v>4</v>
      </c>
      <c r="H34" s="488"/>
      <c r="I34" s="489"/>
      <c r="J34" s="483">
        <v>3</v>
      </c>
      <c r="K34" s="488"/>
      <c r="L34" s="488"/>
      <c r="M34" s="489"/>
      <c r="N34" s="483"/>
      <c r="O34" s="488"/>
      <c r="P34" s="489"/>
      <c r="Q34" s="493"/>
      <c r="R34" s="494"/>
      <c r="S34" s="495"/>
      <c r="T34" s="483">
        <v>12</v>
      </c>
      <c r="U34" s="484"/>
      <c r="V34" s="583"/>
      <c r="W34" s="483">
        <f>C34+G34+J34+N34+Q34+T34</f>
        <v>52</v>
      </c>
      <c r="X34" s="484"/>
      <c r="Y34" s="485"/>
      <c r="Z34" s="23"/>
      <c r="AA34" s="584" t="s">
        <v>223</v>
      </c>
      <c r="AB34" s="587"/>
      <c r="AC34" s="587"/>
      <c r="AD34" s="587"/>
      <c r="AE34" s="587"/>
      <c r="AF34" s="576"/>
      <c r="AG34" s="577"/>
      <c r="AH34" s="588">
        <v>4</v>
      </c>
      <c r="AI34" s="589"/>
      <c r="AJ34" s="590"/>
      <c r="AK34" s="498">
        <v>3</v>
      </c>
      <c r="AL34" s="498"/>
      <c r="AM34" s="498"/>
      <c r="AN34" s="51"/>
      <c r="AO34" s="534"/>
      <c r="AP34" s="534"/>
      <c r="AQ34" s="534"/>
      <c r="AR34" s="534"/>
      <c r="AS34" s="541"/>
      <c r="AT34" s="542"/>
      <c r="AU34" s="542"/>
      <c r="AV34" s="542"/>
      <c r="AW34" s="543"/>
      <c r="AX34" s="525"/>
      <c r="AY34" s="525"/>
      <c r="AZ34" s="525"/>
      <c r="BA34" s="526"/>
    </row>
    <row r="35" spans="1:53" ht="27" customHeight="1" x14ac:dyDescent="0.3">
      <c r="A35" s="486">
        <v>2</v>
      </c>
      <c r="B35" s="487"/>
      <c r="C35" s="483">
        <f t="shared" ref="C35:C36" si="0">COUNTIF($B20:$AO20,$B$19)</f>
        <v>33</v>
      </c>
      <c r="D35" s="488"/>
      <c r="E35" s="488"/>
      <c r="F35" s="489"/>
      <c r="G35" s="490">
        <v>4</v>
      </c>
      <c r="H35" s="491"/>
      <c r="I35" s="492"/>
      <c r="J35" s="490">
        <v>3</v>
      </c>
      <c r="K35" s="491"/>
      <c r="L35" s="491"/>
      <c r="M35" s="492"/>
      <c r="N35" s="490"/>
      <c r="O35" s="491"/>
      <c r="P35" s="492"/>
      <c r="Q35" s="493"/>
      <c r="R35" s="494"/>
      <c r="S35" s="495"/>
      <c r="T35" s="490">
        <v>12</v>
      </c>
      <c r="U35" s="500"/>
      <c r="V35" s="501"/>
      <c r="W35" s="483">
        <f t="shared" ref="W35:W36" si="1">C35+G35+J35+N35+Q35+T35</f>
        <v>52</v>
      </c>
      <c r="X35" s="484"/>
      <c r="Y35" s="485"/>
      <c r="Z35" s="23"/>
      <c r="AA35" s="584" t="s">
        <v>224</v>
      </c>
      <c r="AB35" s="585"/>
      <c r="AC35" s="585"/>
      <c r="AD35" s="585"/>
      <c r="AE35" s="585"/>
      <c r="AF35" s="585"/>
      <c r="AG35" s="586"/>
      <c r="AH35" s="508">
        <v>6</v>
      </c>
      <c r="AI35" s="516"/>
      <c r="AJ35" s="517"/>
      <c r="AK35" s="498">
        <v>3</v>
      </c>
      <c r="AL35" s="498"/>
      <c r="AM35" s="498"/>
      <c r="AN35" s="51"/>
      <c r="AO35" s="508">
        <v>1</v>
      </c>
      <c r="AP35" s="516"/>
      <c r="AQ35" s="516"/>
      <c r="AR35" s="517"/>
      <c r="AS35" s="524" t="s">
        <v>315</v>
      </c>
      <c r="AT35" s="524"/>
      <c r="AU35" s="524"/>
      <c r="AV35" s="524"/>
      <c r="AW35" s="524"/>
      <c r="AX35" s="515">
        <v>8</v>
      </c>
      <c r="AY35" s="515"/>
      <c r="AZ35" s="515"/>
      <c r="BA35" s="515"/>
    </row>
    <row r="36" spans="1:53" ht="21.75" customHeight="1" x14ac:dyDescent="0.3">
      <c r="A36" s="486">
        <v>3</v>
      </c>
      <c r="B36" s="487"/>
      <c r="C36" s="483">
        <f t="shared" si="0"/>
        <v>33</v>
      </c>
      <c r="D36" s="488"/>
      <c r="E36" s="488"/>
      <c r="F36" s="489"/>
      <c r="G36" s="490">
        <v>4</v>
      </c>
      <c r="H36" s="491"/>
      <c r="I36" s="492"/>
      <c r="J36" s="490">
        <v>3</v>
      </c>
      <c r="K36" s="491"/>
      <c r="L36" s="491"/>
      <c r="M36" s="492"/>
      <c r="N36" s="490"/>
      <c r="O36" s="491"/>
      <c r="P36" s="492"/>
      <c r="Q36" s="493"/>
      <c r="R36" s="494"/>
      <c r="S36" s="495"/>
      <c r="T36" s="490">
        <v>12</v>
      </c>
      <c r="U36" s="500"/>
      <c r="V36" s="501"/>
      <c r="W36" s="483">
        <f t="shared" si="1"/>
        <v>52</v>
      </c>
      <c r="X36" s="484"/>
      <c r="Y36" s="485"/>
      <c r="Z36" s="23"/>
      <c r="AA36" s="502" t="s">
        <v>187</v>
      </c>
      <c r="AB36" s="503"/>
      <c r="AC36" s="503"/>
      <c r="AD36" s="503"/>
      <c r="AE36" s="503"/>
      <c r="AF36" s="503"/>
      <c r="AG36" s="504"/>
      <c r="AH36" s="508">
        <v>8</v>
      </c>
      <c r="AI36" s="509"/>
      <c r="AJ36" s="510"/>
      <c r="AK36" s="498">
        <v>4</v>
      </c>
      <c r="AL36" s="514"/>
      <c r="AM36" s="514"/>
      <c r="AN36" s="51"/>
      <c r="AO36" s="518"/>
      <c r="AP36" s="519"/>
      <c r="AQ36" s="519"/>
      <c r="AR36" s="520"/>
      <c r="AS36" s="524"/>
      <c r="AT36" s="524"/>
      <c r="AU36" s="524"/>
      <c r="AV36" s="524"/>
      <c r="AW36" s="524"/>
      <c r="AX36" s="515"/>
      <c r="AY36" s="515"/>
      <c r="AZ36" s="515"/>
      <c r="BA36" s="515"/>
    </row>
    <row r="37" spans="1:53" ht="25.5" customHeight="1" x14ac:dyDescent="0.3">
      <c r="A37" s="486">
        <v>4</v>
      </c>
      <c r="B37" s="487"/>
      <c r="C37" s="483">
        <v>28</v>
      </c>
      <c r="D37" s="488"/>
      <c r="E37" s="488"/>
      <c r="F37" s="489"/>
      <c r="G37" s="490">
        <v>4</v>
      </c>
      <c r="H37" s="491"/>
      <c r="I37" s="492"/>
      <c r="J37" s="490">
        <v>4</v>
      </c>
      <c r="K37" s="491"/>
      <c r="L37" s="491"/>
      <c r="M37" s="492"/>
      <c r="N37" s="490">
        <v>2</v>
      </c>
      <c r="O37" s="491"/>
      <c r="P37" s="492"/>
      <c r="Q37" s="497">
        <v>2</v>
      </c>
      <c r="R37" s="494"/>
      <c r="S37" s="495"/>
      <c r="T37" s="499">
        <v>2</v>
      </c>
      <c r="U37" s="500"/>
      <c r="V37" s="501"/>
      <c r="W37" s="483">
        <f>C37+G37+J37+N37+Q37+T37</f>
        <v>42</v>
      </c>
      <c r="X37" s="484"/>
      <c r="Y37" s="485"/>
      <c r="Z37" s="23"/>
      <c r="AA37" s="505"/>
      <c r="AB37" s="506"/>
      <c r="AC37" s="506"/>
      <c r="AD37" s="506"/>
      <c r="AE37" s="506"/>
      <c r="AF37" s="506"/>
      <c r="AG37" s="507"/>
      <c r="AH37" s="511"/>
      <c r="AI37" s="512"/>
      <c r="AJ37" s="513"/>
      <c r="AK37" s="514"/>
      <c r="AL37" s="514"/>
      <c r="AM37" s="514"/>
      <c r="AN37" s="52"/>
      <c r="AO37" s="518"/>
      <c r="AP37" s="519"/>
      <c r="AQ37" s="519"/>
      <c r="AR37" s="520"/>
      <c r="AS37" s="524"/>
      <c r="AT37" s="524"/>
      <c r="AU37" s="524"/>
      <c r="AV37" s="524"/>
      <c r="AW37" s="524"/>
      <c r="AX37" s="515"/>
      <c r="AY37" s="515"/>
      <c r="AZ37" s="515"/>
      <c r="BA37" s="515"/>
    </row>
    <row r="38" spans="1:53" ht="34.5" customHeight="1" x14ac:dyDescent="0.25">
      <c r="A38" s="468" t="s">
        <v>20</v>
      </c>
      <c r="B38" s="469"/>
      <c r="C38" s="470">
        <f>SUM(C34:F37)</f>
        <v>127</v>
      </c>
      <c r="D38" s="471"/>
      <c r="E38" s="471"/>
      <c r="F38" s="472"/>
      <c r="G38" s="473">
        <f>SUM(G34:I37)</f>
        <v>16</v>
      </c>
      <c r="H38" s="474"/>
      <c r="I38" s="469"/>
      <c r="J38" s="475">
        <f>SUM(J34:M37)</f>
        <v>13</v>
      </c>
      <c r="K38" s="476"/>
      <c r="L38" s="476"/>
      <c r="M38" s="477"/>
      <c r="N38" s="475">
        <f>SUM(N34:P37)</f>
        <v>2</v>
      </c>
      <c r="O38" s="476"/>
      <c r="P38" s="477"/>
      <c r="Q38" s="478">
        <f>SUM(Q34:S37)</f>
        <v>2</v>
      </c>
      <c r="R38" s="479"/>
      <c r="S38" s="480"/>
      <c r="T38" s="473">
        <f>SUM(T34:V37)</f>
        <v>38</v>
      </c>
      <c r="U38" s="481"/>
      <c r="V38" s="482"/>
      <c r="W38" s="473">
        <f>SUM(W34:Y37)</f>
        <v>198</v>
      </c>
      <c r="X38" s="481"/>
      <c r="Y38" s="482"/>
      <c r="Z38" s="23"/>
      <c r="AA38" s="575"/>
      <c r="AB38" s="576"/>
      <c r="AC38" s="576"/>
      <c r="AD38" s="576"/>
      <c r="AE38" s="576"/>
      <c r="AF38" s="576"/>
      <c r="AG38" s="577"/>
      <c r="AH38" s="578"/>
      <c r="AI38" s="579"/>
      <c r="AJ38" s="580"/>
      <c r="AK38" s="578"/>
      <c r="AL38" s="581"/>
      <c r="AM38" s="582"/>
      <c r="AN38" s="24"/>
      <c r="AO38" s="521"/>
      <c r="AP38" s="522"/>
      <c r="AQ38" s="522"/>
      <c r="AR38" s="523"/>
      <c r="AS38" s="524"/>
      <c r="AT38" s="524"/>
      <c r="AU38" s="524"/>
      <c r="AV38" s="524"/>
      <c r="AW38" s="524"/>
      <c r="AX38" s="515"/>
      <c r="AY38" s="515"/>
      <c r="AZ38" s="515"/>
      <c r="BA38" s="515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4"/>
  <sheetViews>
    <sheetView tabSelected="1" view="pageBreakPreview" topLeftCell="A73" zoomScale="75" zoomScaleNormal="100" zoomScaleSheetLayoutView="75" workbookViewId="0">
      <selection activeCell="A106" sqref="A106:F106"/>
    </sheetView>
  </sheetViews>
  <sheetFormatPr defaultRowHeight="15.75" x14ac:dyDescent="0.25"/>
  <cols>
    <col min="1" max="1" width="11.28515625" style="383" customWidth="1"/>
    <col min="2" max="2" width="44.140625" style="70" customWidth="1"/>
    <col min="3" max="3" width="6.7109375" style="384" customWidth="1"/>
    <col min="4" max="4" width="12" style="385" customWidth="1"/>
    <col min="5" max="5" width="7.28515625" style="385" customWidth="1"/>
    <col min="6" max="6" width="6.42578125" style="384" customWidth="1"/>
    <col min="7" max="7" width="7.42578125" style="384" customWidth="1"/>
    <col min="8" max="8" width="9.85546875" style="384" customWidth="1"/>
    <col min="9" max="9" width="8.7109375" style="70" customWidth="1"/>
    <col min="10" max="10" width="8" style="70" customWidth="1"/>
    <col min="11" max="11" width="5.85546875" style="70" customWidth="1"/>
    <col min="12" max="12" width="7.85546875" style="70" customWidth="1"/>
    <col min="13" max="13" width="8.85546875" style="70" customWidth="1"/>
    <col min="14" max="14" width="5.140625" style="70" customWidth="1"/>
    <col min="15" max="19" width="3.85546875" style="70" customWidth="1"/>
    <col min="20" max="20" width="4.85546875" style="70" customWidth="1"/>
    <col min="21" max="22" width="3.85546875" style="70" customWidth="1"/>
    <col min="23" max="24" width="4" style="70" customWidth="1"/>
    <col min="25" max="32" width="0" style="70" hidden="1" customWidth="1"/>
    <col min="33" max="33" width="10.42578125" style="142" hidden="1" customWidth="1"/>
    <col min="34" max="34" width="12.42578125" style="142" hidden="1" customWidth="1"/>
    <col min="35" max="35" width="0" style="142" hidden="1" customWidth="1"/>
    <col min="36" max="37" width="10.85546875" style="142" hidden="1" customWidth="1"/>
    <col min="38" max="38" width="0" style="142" hidden="1" customWidth="1"/>
    <col min="39" max="39" width="10.85546875" style="142" hidden="1" customWidth="1"/>
    <col min="40" max="40" width="10.7109375" style="142" hidden="1" customWidth="1"/>
    <col min="41" max="41" width="0" style="142" hidden="1" customWidth="1"/>
    <col min="42" max="43" width="11" style="142" hidden="1" customWidth="1"/>
    <col min="44" max="45" width="0" style="70" hidden="1" customWidth="1"/>
    <col min="46" max="16384" width="9.140625" style="70"/>
  </cols>
  <sheetData>
    <row r="1" spans="1:43" s="66" customFormat="1" ht="18.75" thickBot="1" x14ac:dyDescent="0.3">
      <c r="A1" s="679" t="s">
        <v>305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1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</row>
    <row r="2" spans="1:43" s="66" customFormat="1" x14ac:dyDescent="0.25">
      <c r="A2" s="691" t="s">
        <v>258</v>
      </c>
      <c r="B2" s="694" t="s">
        <v>83</v>
      </c>
      <c r="C2" s="697" t="s">
        <v>84</v>
      </c>
      <c r="D2" s="698"/>
      <c r="E2" s="698"/>
      <c r="F2" s="699"/>
      <c r="G2" s="700" t="s">
        <v>85</v>
      </c>
      <c r="H2" s="703" t="s">
        <v>86</v>
      </c>
      <c r="I2" s="704"/>
      <c r="J2" s="704"/>
      <c r="K2" s="704"/>
      <c r="L2" s="704"/>
      <c r="M2" s="705"/>
      <c r="N2" s="685" t="s">
        <v>347</v>
      </c>
      <c r="O2" s="686"/>
      <c r="P2" s="686"/>
      <c r="Q2" s="686"/>
      <c r="R2" s="686"/>
      <c r="S2" s="686"/>
      <c r="T2" s="686"/>
      <c r="U2" s="686"/>
      <c r="V2" s="686"/>
      <c r="W2" s="686"/>
      <c r="X2" s="687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</row>
    <row r="3" spans="1:43" s="66" customFormat="1" ht="16.5" thickBot="1" x14ac:dyDescent="0.3">
      <c r="A3" s="692"/>
      <c r="B3" s="695"/>
      <c r="C3" s="706" t="s">
        <v>87</v>
      </c>
      <c r="D3" s="663" t="s">
        <v>88</v>
      </c>
      <c r="E3" s="708" t="s">
        <v>89</v>
      </c>
      <c r="F3" s="709"/>
      <c r="G3" s="701"/>
      <c r="H3" s="714" t="s">
        <v>6</v>
      </c>
      <c r="I3" s="656" t="s">
        <v>90</v>
      </c>
      <c r="J3" s="657"/>
      <c r="K3" s="657"/>
      <c r="L3" s="658"/>
      <c r="M3" s="659" t="s">
        <v>91</v>
      </c>
      <c r="N3" s="688"/>
      <c r="O3" s="689"/>
      <c r="P3" s="689"/>
      <c r="Q3" s="689"/>
      <c r="R3" s="689"/>
      <c r="S3" s="689"/>
      <c r="T3" s="689"/>
      <c r="U3" s="689"/>
      <c r="V3" s="689"/>
      <c r="W3" s="689"/>
      <c r="X3" s="690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</row>
    <row r="4" spans="1:43" s="66" customFormat="1" ht="16.5" thickBot="1" x14ac:dyDescent="0.3">
      <c r="A4" s="692"/>
      <c r="B4" s="695"/>
      <c r="C4" s="706"/>
      <c r="D4" s="663"/>
      <c r="E4" s="663" t="s">
        <v>92</v>
      </c>
      <c r="F4" s="665" t="s">
        <v>93</v>
      </c>
      <c r="G4" s="701"/>
      <c r="H4" s="715"/>
      <c r="I4" s="667" t="s">
        <v>20</v>
      </c>
      <c r="J4" s="667" t="s">
        <v>24</v>
      </c>
      <c r="K4" s="667" t="s">
        <v>94</v>
      </c>
      <c r="L4" s="667" t="s">
        <v>95</v>
      </c>
      <c r="M4" s="660"/>
      <c r="N4" s="682" t="s">
        <v>96</v>
      </c>
      <c r="O4" s="683"/>
      <c r="P4" s="684"/>
      <c r="Q4" s="682" t="s">
        <v>97</v>
      </c>
      <c r="R4" s="683"/>
      <c r="S4" s="684"/>
      <c r="T4" s="682" t="s">
        <v>98</v>
      </c>
      <c r="U4" s="683"/>
      <c r="V4" s="684"/>
      <c r="W4" s="682" t="s">
        <v>99</v>
      </c>
      <c r="X4" s="684"/>
      <c r="AG4" s="717" t="s">
        <v>96</v>
      </c>
      <c r="AH4" s="717"/>
      <c r="AI4" s="717"/>
      <c r="AJ4" s="717" t="s">
        <v>97</v>
      </c>
      <c r="AK4" s="717"/>
      <c r="AL4" s="717"/>
      <c r="AM4" s="717" t="s">
        <v>98</v>
      </c>
      <c r="AN4" s="717"/>
      <c r="AO4" s="717"/>
      <c r="AP4" s="717" t="s">
        <v>99</v>
      </c>
      <c r="AQ4" s="717"/>
    </row>
    <row r="5" spans="1:43" s="66" customFormat="1" ht="16.5" thickBot="1" x14ac:dyDescent="0.3">
      <c r="A5" s="692"/>
      <c r="B5" s="695"/>
      <c r="C5" s="706"/>
      <c r="D5" s="663"/>
      <c r="E5" s="663"/>
      <c r="F5" s="665"/>
      <c r="G5" s="701"/>
      <c r="H5" s="715"/>
      <c r="I5" s="668"/>
      <c r="J5" s="668"/>
      <c r="K5" s="668"/>
      <c r="L5" s="668"/>
      <c r="M5" s="660"/>
      <c r="N5" s="168">
        <v>1</v>
      </c>
      <c r="O5" s="169" t="s">
        <v>225</v>
      </c>
      <c r="P5" s="170" t="s">
        <v>226</v>
      </c>
      <c r="Q5" s="168">
        <v>3</v>
      </c>
      <c r="R5" s="169" t="s">
        <v>227</v>
      </c>
      <c r="S5" s="171" t="s">
        <v>228</v>
      </c>
      <c r="T5" s="172">
        <v>5</v>
      </c>
      <c r="U5" s="169" t="s">
        <v>229</v>
      </c>
      <c r="V5" s="171" t="s">
        <v>230</v>
      </c>
      <c r="W5" s="168">
        <v>7</v>
      </c>
      <c r="X5" s="171">
        <v>8</v>
      </c>
      <c r="AG5" s="136">
        <v>1</v>
      </c>
      <c r="AH5" s="136" t="s">
        <v>225</v>
      </c>
      <c r="AI5" s="136" t="s">
        <v>226</v>
      </c>
      <c r="AJ5" s="136">
        <v>3</v>
      </c>
      <c r="AK5" s="136" t="s">
        <v>227</v>
      </c>
      <c r="AL5" s="136" t="s">
        <v>228</v>
      </c>
      <c r="AM5" s="136">
        <v>5</v>
      </c>
      <c r="AN5" s="136" t="s">
        <v>229</v>
      </c>
      <c r="AO5" s="136" t="s">
        <v>230</v>
      </c>
      <c r="AP5" s="136">
        <v>7</v>
      </c>
      <c r="AQ5" s="136">
        <v>8</v>
      </c>
    </row>
    <row r="6" spans="1:43" s="66" customFormat="1" ht="16.5" thickBot="1" x14ac:dyDescent="0.3">
      <c r="A6" s="692"/>
      <c r="B6" s="695"/>
      <c r="C6" s="706"/>
      <c r="D6" s="663"/>
      <c r="E6" s="663"/>
      <c r="F6" s="665"/>
      <c r="G6" s="701"/>
      <c r="H6" s="715"/>
      <c r="I6" s="668"/>
      <c r="J6" s="668"/>
      <c r="K6" s="668"/>
      <c r="L6" s="668"/>
      <c r="M6" s="661"/>
      <c r="N6" s="710" t="s">
        <v>348</v>
      </c>
      <c r="O6" s="711"/>
      <c r="P6" s="712"/>
      <c r="Q6" s="712"/>
      <c r="R6" s="712"/>
      <c r="S6" s="712"/>
      <c r="T6" s="712"/>
      <c r="U6" s="712"/>
      <c r="V6" s="712"/>
      <c r="W6" s="712"/>
      <c r="X6" s="713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</row>
    <row r="7" spans="1:43" s="66" customFormat="1" ht="16.5" thickBot="1" x14ac:dyDescent="0.3">
      <c r="A7" s="693"/>
      <c r="B7" s="696"/>
      <c r="C7" s="707"/>
      <c r="D7" s="664"/>
      <c r="E7" s="664"/>
      <c r="F7" s="666"/>
      <c r="G7" s="702"/>
      <c r="H7" s="716"/>
      <c r="I7" s="669"/>
      <c r="J7" s="669"/>
      <c r="K7" s="669"/>
      <c r="L7" s="669"/>
      <c r="M7" s="662"/>
      <c r="N7" s="168">
        <v>15</v>
      </c>
      <c r="O7" s="169">
        <v>9</v>
      </c>
      <c r="P7" s="171">
        <v>9</v>
      </c>
      <c r="Q7" s="168">
        <v>15</v>
      </c>
      <c r="R7" s="169">
        <v>9</v>
      </c>
      <c r="S7" s="171">
        <v>9</v>
      </c>
      <c r="T7" s="168">
        <v>15</v>
      </c>
      <c r="U7" s="169">
        <v>9</v>
      </c>
      <c r="V7" s="171">
        <v>9</v>
      </c>
      <c r="W7" s="168">
        <v>15</v>
      </c>
      <c r="X7" s="171">
        <v>13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</row>
    <row r="8" spans="1:43" s="66" customFormat="1" ht="16.5" thickBot="1" x14ac:dyDescent="0.3">
      <c r="A8" s="173">
        <v>1</v>
      </c>
      <c r="B8" s="174">
        <v>2</v>
      </c>
      <c r="C8" s="175">
        <v>3</v>
      </c>
      <c r="D8" s="173">
        <v>4</v>
      </c>
      <c r="E8" s="173">
        <v>5</v>
      </c>
      <c r="F8" s="173">
        <v>6</v>
      </c>
      <c r="G8" s="173">
        <v>7</v>
      </c>
      <c r="H8" s="173">
        <v>8</v>
      </c>
      <c r="I8" s="173">
        <v>9</v>
      </c>
      <c r="J8" s="173">
        <v>10</v>
      </c>
      <c r="K8" s="173">
        <v>11</v>
      </c>
      <c r="L8" s="173">
        <v>12</v>
      </c>
      <c r="M8" s="176">
        <v>13</v>
      </c>
      <c r="N8" s="168">
        <v>14</v>
      </c>
      <c r="O8" s="177">
        <v>15</v>
      </c>
      <c r="P8" s="168">
        <v>16</v>
      </c>
      <c r="Q8" s="177">
        <v>17</v>
      </c>
      <c r="R8" s="168">
        <v>18</v>
      </c>
      <c r="S8" s="177">
        <v>19</v>
      </c>
      <c r="T8" s="168">
        <v>20</v>
      </c>
      <c r="U8" s="177">
        <v>21</v>
      </c>
      <c r="V8" s="168">
        <v>22</v>
      </c>
      <c r="W8" s="177">
        <v>23</v>
      </c>
      <c r="X8" s="174">
        <v>24</v>
      </c>
      <c r="Y8" s="68">
        <v>25</v>
      </c>
      <c r="Z8" s="67">
        <v>26</v>
      </c>
      <c r="AA8" s="81">
        <v>27</v>
      </c>
      <c r="AB8" s="67">
        <v>28</v>
      </c>
      <c r="AC8" s="81">
        <v>29</v>
      </c>
      <c r="AD8" s="6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</row>
    <row r="9" spans="1:43" s="66" customFormat="1" ht="16.5" thickBot="1" x14ac:dyDescent="0.3">
      <c r="A9" s="718" t="s">
        <v>100</v>
      </c>
      <c r="B9" s="719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720"/>
      <c r="N9" s="719"/>
      <c r="O9" s="719"/>
      <c r="P9" s="719"/>
      <c r="Q9" s="719"/>
      <c r="R9" s="719"/>
      <c r="S9" s="719"/>
      <c r="T9" s="719"/>
      <c r="U9" s="719"/>
      <c r="V9" s="719"/>
      <c r="W9" s="719"/>
      <c r="X9" s="721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</row>
    <row r="10" spans="1:43" s="66" customFormat="1" ht="16.5" thickBot="1" x14ac:dyDescent="0.3">
      <c r="A10" s="722" t="s">
        <v>101</v>
      </c>
      <c r="B10" s="651"/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1"/>
      <c r="X10" s="652"/>
      <c r="AE10" s="69" t="s">
        <v>96</v>
      </c>
      <c r="AF10" s="146">
        <f>AG28+AH28</f>
        <v>52.5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</row>
    <row r="11" spans="1:43" s="69" customFormat="1" x14ac:dyDescent="0.25">
      <c r="A11" s="410" t="s">
        <v>102</v>
      </c>
      <c r="B11" s="178" t="s">
        <v>16</v>
      </c>
      <c r="C11" s="179"/>
      <c r="D11" s="180"/>
      <c r="E11" s="181"/>
      <c r="F11" s="182"/>
      <c r="G11" s="183">
        <f>G12+G13+G14+G15</f>
        <v>15</v>
      </c>
      <c r="H11" s="184">
        <f>SUM(H12:H15)</f>
        <v>450</v>
      </c>
      <c r="I11" s="185">
        <f>SUM(I12:I15)</f>
        <v>180</v>
      </c>
      <c r="J11" s="186"/>
      <c r="K11" s="186"/>
      <c r="L11" s="186">
        <f>SUM(L12:L15)</f>
        <v>180</v>
      </c>
      <c r="M11" s="187">
        <f>SUM(M12:M15)</f>
        <v>270</v>
      </c>
      <c r="N11" s="188"/>
      <c r="O11" s="189"/>
      <c r="P11" s="190"/>
      <c r="Q11" s="191"/>
      <c r="R11" s="189"/>
      <c r="S11" s="190"/>
      <c r="T11" s="191"/>
      <c r="U11" s="189"/>
      <c r="V11" s="190"/>
      <c r="W11" s="191"/>
      <c r="X11" s="190"/>
      <c r="AE11" s="147" t="s">
        <v>97</v>
      </c>
      <c r="AF11" s="148">
        <f>AJ28+AK28</f>
        <v>18</v>
      </c>
      <c r="AG11" s="137" t="b">
        <f>ISBLANK(N11)</f>
        <v>1</v>
      </c>
      <c r="AH11" s="137" t="b">
        <f>ISBLANK(O11)</f>
        <v>1</v>
      </c>
      <c r="AI11" s="139"/>
      <c r="AJ11" s="137" t="b">
        <f>ISBLANK(Q11)</f>
        <v>1</v>
      </c>
      <c r="AK11" s="137" t="b">
        <f>ISBLANK(R11)</f>
        <v>1</v>
      </c>
      <c r="AL11" s="139"/>
      <c r="AM11" s="137" t="b">
        <f>ISBLANK(T11)</f>
        <v>1</v>
      </c>
      <c r="AN11" s="137" t="b">
        <f>ISBLANK(U11)</f>
        <v>1</v>
      </c>
      <c r="AO11" s="139"/>
      <c r="AP11" s="137" t="b">
        <f>ISBLANK(W11)</f>
        <v>1</v>
      </c>
      <c r="AQ11" s="137" t="b">
        <f>ISBLANK(X11)</f>
        <v>1</v>
      </c>
    </row>
    <row r="12" spans="1:43" s="99" customFormat="1" x14ac:dyDescent="0.25">
      <c r="A12" s="192" t="s">
        <v>103</v>
      </c>
      <c r="B12" s="193" t="s">
        <v>16</v>
      </c>
      <c r="C12" s="194"/>
      <c r="D12" s="195">
        <v>1</v>
      </c>
      <c r="E12" s="196"/>
      <c r="F12" s="197"/>
      <c r="G12" s="198">
        <v>4</v>
      </c>
      <c r="H12" s="199">
        <f t="shared" ref="H12:H27" si="0">G12*30</f>
        <v>120</v>
      </c>
      <c r="I12" s="200">
        <f>J12+K12+L12</f>
        <v>45</v>
      </c>
      <c r="J12" s="201"/>
      <c r="K12" s="201"/>
      <c r="L12" s="201">
        <v>45</v>
      </c>
      <c r="M12" s="202">
        <f t="shared" ref="M12:M27" si="1">H12-I12</f>
        <v>75</v>
      </c>
      <c r="N12" s="203">
        <v>3</v>
      </c>
      <c r="O12" s="204"/>
      <c r="P12" s="205"/>
      <c r="Q12" s="206"/>
      <c r="R12" s="204"/>
      <c r="S12" s="205"/>
      <c r="T12" s="206"/>
      <c r="U12" s="204"/>
      <c r="V12" s="205"/>
      <c r="W12" s="206"/>
      <c r="X12" s="205"/>
      <c r="AE12" s="147" t="s">
        <v>98</v>
      </c>
      <c r="AF12" s="148">
        <f>AM28+AN28</f>
        <v>0</v>
      </c>
      <c r="AG12" s="137" t="b">
        <f t="shared" ref="AG12:AQ27" si="2">ISBLANK(N12)</f>
        <v>0</v>
      </c>
      <c r="AH12" s="137" t="b">
        <f t="shared" si="2"/>
        <v>1</v>
      </c>
      <c r="AI12" s="140"/>
      <c r="AJ12" s="137" t="b">
        <f t="shared" si="2"/>
        <v>1</v>
      </c>
      <c r="AK12" s="137" t="b">
        <f t="shared" si="2"/>
        <v>1</v>
      </c>
      <c r="AL12" s="140"/>
      <c r="AM12" s="137" t="b">
        <f t="shared" si="2"/>
        <v>1</v>
      </c>
      <c r="AN12" s="137" t="b">
        <f t="shared" si="2"/>
        <v>1</v>
      </c>
      <c r="AO12" s="140"/>
      <c r="AP12" s="137" t="b">
        <f t="shared" si="2"/>
        <v>1</v>
      </c>
      <c r="AQ12" s="137" t="b">
        <f t="shared" si="2"/>
        <v>1</v>
      </c>
    </row>
    <row r="13" spans="1:43" s="99" customFormat="1" x14ac:dyDescent="0.25">
      <c r="A13" s="192" t="s">
        <v>104</v>
      </c>
      <c r="B13" s="193" t="s">
        <v>16</v>
      </c>
      <c r="C13" s="194"/>
      <c r="D13" s="195">
        <v>2</v>
      </c>
      <c r="E13" s="196"/>
      <c r="F13" s="197"/>
      <c r="G13" s="198">
        <v>3</v>
      </c>
      <c r="H13" s="199">
        <f t="shared" si="0"/>
        <v>90</v>
      </c>
      <c r="I13" s="200">
        <f t="shared" ref="I13:I15" si="3">J13+K13+L13</f>
        <v>36</v>
      </c>
      <c r="J13" s="201"/>
      <c r="K13" s="201"/>
      <c r="L13" s="201">
        <v>36</v>
      </c>
      <c r="M13" s="202">
        <f t="shared" si="1"/>
        <v>54</v>
      </c>
      <c r="N13" s="203"/>
      <c r="O13" s="204">
        <v>2</v>
      </c>
      <c r="P13" s="205">
        <v>2</v>
      </c>
      <c r="Q13" s="206"/>
      <c r="R13" s="204"/>
      <c r="S13" s="205"/>
      <c r="T13" s="206"/>
      <c r="U13" s="204"/>
      <c r="V13" s="205"/>
      <c r="W13" s="206"/>
      <c r="X13" s="205"/>
      <c r="AE13" s="147" t="s">
        <v>99</v>
      </c>
      <c r="AF13" s="148">
        <f>AP28+AQ28</f>
        <v>3</v>
      </c>
      <c r="AG13" s="137" t="b">
        <f t="shared" si="2"/>
        <v>1</v>
      </c>
      <c r="AH13" s="137" t="b">
        <f t="shared" si="2"/>
        <v>0</v>
      </c>
      <c r="AI13" s="140"/>
      <c r="AJ13" s="137" t="b">
        <f t="shared" si="2"/>
        <v>1</v>
      </c>
      <c r="AK13" s="137" t="b">
        <f t="shared" si="2"/>
        <v>1</v>
      </c>
      <c r="AL13" s="140"/>
      <c r="AM13" s="137" t="b">
        <f t="shared" si="2"/>
        <v>1</v>
      </c>
      <c r="AN13" s="137" t="b">
        <f t="shared" si="2"/>
        <v>1</v>
      </c>
      <c r="AO13" s="140"/>
      <c r="AP13" s="137" t="b">
        <f t="shared" si="2"/>
        <v>1</v>
      </c>
      <c r="AQ13" s="137" t="b">
        <f t="shared" si="2"/>
        <v>1</v>
      </c>
    </row>
    <row r="14" spans="1:43" s="99" customFormat="1" x14ac:dyDescent="0.25">
      <c r="A14" s="192" t="s">
        <v>105</v>
      </c>
      <c r="B14" s="193" t="s">
        <v>16</v>
      </c>
      <c r="C14" s="194"/>
      <c r="D14" s="195">
        <v>3</v>
      </c>
      <c r="E14" s="207"/>
      <c r="F14" s="197"/>
      <c r="G14" s="198">
        <v>4</v>
      </c>
      <c r="H14" s="199">
        <f t="shared" si="0"/>
        <v>120</v>
      </c>
      <c r="I14" s="200">
        <f t="shared" si="3"/>
        <v>45</v>
      </c>
      <c r="J14" s="201"/>
      <c r="K14" s="201"/>
      <c r="L14" s="201">
        <v>45</v>
      </c>
      <c r="M14" s="202">
        <f t="shared" si="1"/>
        <v>75</v>
      </c>
      <c r="N14" s="203"/>
      <c r="O14" s="204"/>
      <c r="P14" s="205"/>
      <c r="Q14" s="206">
        <v>3</v>
      </c>
      <c r="R14" s="204"/>
      <c r="S14" s="205"/>
      <c r="T14" s="206"/>
      <c r="U14" s="204"/>
      <c r="V14" s="205"/>
      <c r="W14" s="208"/>
      <c r="X14" s="209"/>
      <c r="AE14" s="69"/>
      <c r="AF14" s="146">
        <f>SUM(AF10:AF13)</f>
        <v>73.5</v>
      </c>
      <c r="AG14" s="137" t="b">
        <f t="shared" si="2"/>
        <v>1</v>
      </c>
      <c r="AH14" s="137" t="b">
        <f t="shared" si="2"/>
        <v>1</v>
      </c>
      <c r="AI14" s="140"/>
      <c r="AJ14" s="137" t="b">
        <f t="shared" si="2"/>
        <v>0</v>
      </c>
      <c r="AK14" s="137" t="b">
        <f t="shared" si="2"/>
        <v>1</v>
      </c>
      <c r="AL14" s="140"/>
      <c r="AM14" s="137" t="b">
        <f t="shared" si="2"/>
        <v>1</v>
      </c>
      <c r="AN14" s="137" t="b">
        <f t="shared" si="2"/>
        <v>1</v>
      </c>
      <c r="AO14" s="140"/>
      <c r="AP14" s="137" t="b">
        <f t="shared" si="2"/>
        <v>1</v>
      </c>
      <c r="AQ14" s="137" t="b">
        <f t="shared" si="2"/>
        <v>1</v>
      </c>
    </row>
    <row r="15" spans="1:43" s="99" customFormat="1" x14ac:dyDescent="0.25">
      <c r="A15" s="192" t="s">
        <v>107</v>
      </c>
      <c r="B15" s="193" t="s">
        <v>16</v>
      </c>
      <c r="C15" s="210"/>
      <c r="D15" s="211" t="s">
        <v>158</v>
      </c>
      <c r="E15" s="211"/>
      <c r="F15" s="212"/>
      <c r="G15" s="213">
        <v>4</v>
      </c>
      <c r="H15" s="199">
        <f t="shared" si="0"/>
        <v>120</v>
      </c>
      <c r="I15" s="200">
        <f t="shared" si="3"/>
        <v>54</v>
      </c>
      <c r="J15" s="214"/>
      <c r="K15" s="214"/>
      <c r="L15" s="214">
        <v>54</v>
      </c>
      <c r="M15" s="202">
        <f t="shared" si="1"/>
        <v>66</v>
      </c>
      <c r="N15" s="215"/>
      <c r="O15" s="216"/>
      <c r="P15" s="217"/>
      <c r="Q15" s="218"/>
      <c r="R15" s="216">
        <v>3</v>
      </c>
      <c r="S15" s="217">
        <v>3</v>
      </c>
      <c r="T15" s="218"/>
      <c r="U15" s="216"/>
      <c r="V15" s="217"/>
      <c r="W15" s="218"/>
      <c r="X15" s="217"/>
      <c r="AG15" s="137" t="b">
        <f t="shared" si="2"/>
        <v>1</v>
      </c>
      <c r="AH15" s="137" t="b">
        <f t="shared" si="2"/>
        <v>1</v>
      </c>
      <c r="AI15" s="140"/>
      <c r="AJ15" s="137" t="b">
        <f t="shared" si="2"/>
        <v>1</v>
      </c>
      <c r="AK15" s="137" t="b">
        <f t="shared" si="2"/>
        <v>0</v>
      </c>
      <c r="AL15" s="140"/>
      <c r="AM15" s="137" t="b">
        <f t="shared" si="2"/>
        <v>1</v>
      </c>
      <c r="AN15" s="137" t="b">
        <f t="shared" si="2"/>
        <v>1</v>
      </c>
      <c r="AO15" s="140"/>
      <c r="AP15" s="137" t="b">
        <f t="shared" si="2"/>
        <v>1</v>
      </c>
      <c r="AQ15" s="137" t="b">
        <f t="shared" si="2"/>
        <v>1</v>
      </c>
    </row>
    <row r="16" spans="1:43" s="99" customFormat="1" x14ac:dyDescent="0.25">
      <c r="A16" s="219" t="s">
        <v>108</v>
      </c>
      <c r="B16" s="220" t="s">
        <v>274</v>
      </c>
      <c r="C16" s="194"/>
      <c r="D16" s="221" t="s">
        <v>231</v>
      </c>
      <c r="E16" s="207"/>
      <c r="F16" s="222"/>
      <c r="G16" s="223">
        <v>1</v>
      </c>
      <c r="H16" s="224">
        <f t="shared" si="0"/>
        <v>30</v>
      </c>
      <c r="I16" s="194">
        <f t="shared" ref="I16:I18" si="4">J16+L16</f>
        <v>15</v>
      </c>
      <c r="J16" s="225">
        <v>8</v>
      </c>
      <c r="K16" s="225"/>
      <c r="L16" s="225">
        <v>7</v>
      </c>
      <c r="M16" s="226">
        <f t="shared" si="1"/>
        <v>15</v>
      </c>
      <c r="N16" s="203">
        <v>1</v>
      </c>
      <c r="O16" s="204"/>
      <c r="P16" s="205"/>
      <c r="Q16" s="206"/>
      <c r="R16" s="204"/>
      <c r="S16" s="205"/>
      <c r="T16" s="206"/>
      <c r="U16" s="204"/>
      <c r="V16" s="205"/>
      <c r="W16" s="206"/>
      <c r="X16" s="227"/>
      <c r="AG16" s="137" t="b">
        <f t="shared" si="2"/>
        <v>0</v>
      </c>
      <c r="AH16" s="137" t="b">
        <f t="shared" si="2"/>
        <v>1</v>
      </c>
      <c r="AI16" s="140"/>
      <c r="AJ16" s="137" t="b">
        <f t="shared" si="2"/>
        <v>1</v>
      </c>
      <c r="AK16" s="137" t="b">
        <f t="shared" si="2"/>
        <v>1</v>
      </c>
      <c r="AL16" s="140"/>
      <c r="AM16" s="137" t="b">
        <f t="shared" si="2"/>
        <v>1</v>
      </c>
      <c r="AN16" s="137" t="b">
        <f t="shared" si="2"/>
        <v>1</v>
      </c>
      <c r="AO16" s="140"/>
      <c r="AP16" s="137" t="b">
        <f t="shared" si="2"/>
        <v>1</v>
      </c>
      <c r="AQ16" s="137" t="b">
        <f t="shared" si="2"/>
        <v>1</v>
      </c>
    </row>
    <row r="17" spans="1:44" s="99" customFormat="1" x14ac:dyDescent="0.25">
      <c r="A17" s="219" t="s">
        <v>109</v>
      </c>
      <c r="B17" s="220" t="s">
        <v>197</v>
      </c>
      <c r="C17" s="194">
        <v>1</v>
      </c>
      <c r="D17" s="221"/>
      <c r="E17" s="207"/>
      <c r="F17" s="222"/>
      <c r="G17" s="223">
        <v>7</v>
      </c>
      <c r="H17" s="224">
        <f t="shared" si="0"/>
        <v>210</v>
      </c>
      <c r="I17" s="194">
        <f t="shared" si="4"/>
        <v>75</v>
      </c>
      <c r="J17" s="225">
        <v>45</v>
      </c>
      <c r="K17" s="225"/>
      <c r="L17" s="225">
        <v>30</v>
      </c>
      <c r="M17" s="226">
        <f t="shared" si="1"/>
        <v>135</v>
      </c>
      <c r="N17" s="203">
        <v>5</v>
      </c>
      <c r="O17" s="204"/>
      <c r="P17" s="205"/>
      <c r="Q17" s="206"/>
      <c r="R17" s="204"/>
      <c r="S17" s="205"/>
      <c r="T17" s="206"/>
      <c r="U17" s="204"/>
      <c r="V17" s="205"/>
      <c r="W17" s="206"/>
      <c r="X17" s="227"/>
      <c r="AG17" s="137" t="b">
        <f t="shared" si="2"/>
        <v>0</v>
      </c>
      <c r="AH17" s="137" t="b">
        <f t="shared" si="2"/>
        <v>1</v>
      </c>
      <c r="AI17" s="140"/>
      <c r="AJ17" s="137" t="b">
        <f t="shared" si="2"/>
        <v>1</v>
      </c>
      <c r="AK17" s="137" t="b">
        <f t="shared" si="2"/>
        <v>1</v>
      </c>
      <c r="AL17" s="140"/>
      <c r="AM17" s="137" t="b">
        <f t="shared" si="2"/>
        <v>1</v>
      </c>
      <c r="AN17" s="137" t="b">
        <f t="shared" si="2"/>
        <v>1</v>
      </c>
      <c r="AO17" s="140"/>
      <c r="AP17" s="137" t="b">
        <f t="shared" si="2"/>
        <v>1</v>
      </c>
      <c r="AQ17" s="137" t="b">
        <f t="shared" si="2"/>
        <v>1</v>
      </c>
    </row>
    <row r="18" spans="1:44" s="99" customFormat="1" ht="31.5" x14ac:dyDescent="0.25">
      <c r="A18" s="219" t="s">
        <v>232</v>
      </c>
      <c r="B18" s="220" t="s">
        <v>111</v>
      </c>
      <c r="C18" s="194"/>
      <c r="D18" s="225" t="s">
        <v>159</v>
      </c>
      <c r="E18" s="228"/>
      <c r="F18" s="229"/>
      <c r="G18" s="223">
        <v>3.5</v>
      </c>
      <c r="H18" s="224">
        <f t="shared" si="0"/>
        <v>105</v>
      </c>
      <c r="I18" s="194">
        <f t="shared" si="4"/>
        <v>36</v>
      </c>
      <c r="J18" s="225">
        <v>18</v>
      </c>
      <c r="K18" s="225"/>
      <c r="L18" s="225">
        <v>18</v>
      </c>
      <c r="M18" s="226">
        <f t="shared" si="1"/>
        <v>69</v>
      </c>
      <c r="N18" s="203"/>
      <c r="O18" s="204">
        <v>2</v>
      </c>
      <c r="P18" s="227">
        <v>2</v>
      </c>
      <c r="Q18" s="206"/>
      <c r="R18" s="204"/>
      <c r="S18" s="205"/>
      <c r="T18" s="206"/>
      <c r="U18" s="204"/>
      <c r="V18" s="205"/>
      <c r="W18" s="206"/>
      <c r="X18" s="205"/>
      <c r="AG18" s="137" t="b">
        <f t="shared" si="2"/>
        <v>1</v>
      </c>
      <c r="AH18" s="137" t="b">
        <f t="shared" si="2"/>
        <v>0</v>
      </c>
      <c r="AI18" s="140"/>
      <c r="AJ18" s="137" t="b">
        <f t="shared" si="2"/>
        <v>1</v>
      </c>
      <c r="AK18" s="137" t="b">
        <f t="shared" si="2"/>
        <v>1</v>
      </c>
      <c r="AL18" s="140"/>
      <c r="AM18" s="137" t="b">
        <f t="shared" si="2"/>
        <v>1</v>
      </c>
      <c r="AN18" s="137" t="b">
        <f t="shared" si="2"/>
        <v>1</v>
      </c>
      <c r="AO18" s="140"/>
      <c r="AP18" s="137" t="b">
        <f t="shared" si="2"/>
        <v>1</v>
      </c>
      <c r="AQ18" s="137" t="b">
        <f t="shared" si="2"/>
        <v>1</v>
      </c>
    </row>
    <row r="19" spans="1:44" s="99" customFormat="1" x14ac:dyDescent="0.25">
      <c r="A19" s="219" t="s">
        <v>110</v>
      </c>
      <c r="B19" s="220" t="s">
        <v>28</v>
      </c>
      <c r="C19" s="194">
        <v>2</v>
      </c>
      <c r="D19" s="225"/>
      <c r="E19" s="228"/>
      <c r="F19" s="229"/>
      <c r="G19" s="223">
        <v>4</v>
      </c>
      <c r="H19" s="224">
        <f>G19*30</f>
        <v>120</v>
      </c>
      <c r="I19" s="194">
        <f>J19+L19</f>
        <v>54</v>
      </c>
      <c r="J19" s="225">
        <v>18</v>
      </c>
      <c r="K19" s="225"/>
      <c r="L19" s="225">
        <v>36</v>
      </c>
      <c r="M19" s="226">
        <f>H19-I19</f>
        <v>66</v>
      </c>
      <c r="N19" s="203"/>
      <c r="O19" s="204">
        <v>3</v>
      </c>
      <c r="P19" s="227">
        <v>3</v>
      </c>
      <c r="Q19" s="206"/>
      <c r="R19" s="204"/>
      <c r="S19" s="205"/>
      <c r="T19" s="206"/>
      <c r="U19" s="204"/>
      <c r="V19" s="205"/>
      <c r="W19" s="206"/>
      <c r="X19" s="205"/>
      <c r="AG19" s="137" t="b">
        <f t="shared" si="2"/>
        <v>1</v>
      </c>
      <c r="AH19" s="137" t="b">
        <f t="shared" si="2"/>
        <v>0</v>
      </c>
      <c r="AI19" s="140"/>
      <c r="AJ19" s="137" t="b">
        <f t="shared" si="2"/>
        <v>1</v>
      </c>
      <c r="AK19" s="137" t="b">
        <f t="shared" si="2"/>
        <v>1</v>
      </c>
      <c r="AL19" s="140"/>
      <c r="AM19" s="137" t="b">
        <f t="shared" si="2"/>
        <v>1</v>
      </c>
      <c r="AN19" s="137" t="b">
        <f t="shared" si="2"/>
        <v>1</v>
      </c>
      <c r="AO19" s="140"/>
      <c r="AP19" s="137" t="b">
        <f t="shared" si="2"/>
        <v>1</v>
      </c>
      <c r="AQ19" s="137" t="b">
        <f t="shared" si="2"/>
        <v>1</v>
      </c>
    </row>
    <row r="20" spans="1:44" s="107" customFormat="1" x14ac:dyDescent="0.25">
      <c r="A20" s="219" t="s">
        <v>112</v>
      </c>
      <c r="B20" s="220" t="s">
        <v>19</v>
      </c>
      <c r="C20" s="194">
        <v>1</v>
      </c>
      <c r="D20" s="225"/>
      <c r="E20" s="228"/>
      <c r="F20" s="229"/>
      <c r="G20" s="223">
        <v>6</v>
      </c>
      <c r="H20" s="224">
        <f t="shared" si="0"/>
        <v>180</v>
      </c>
      <c r="I20" s="194">
        <f t="shared" ref="I20:I27" si="5">J20+K20+L20</f>
        <v>75</v>
      </c>
      <c r="J20" s="225">
        <v>30</v>
      </c>
      <c r="K20" s="225"/>
      <c r="L20" s="225">
        <v>45</v>
      </c>
      <c r="M20" s="226">
        <f t="shared" si="1"/>
        <v>105</v>
      </c>
      <c r="N20" s="230">
        <v>5</v>
      </c>
      <c r="O20" s="231"/>
      <c r="P20" s="232"/>
      <c r="Q20" s="200"/>
      <c r="R20" s="231"/>
      <c r="S20" s="202"/>
      <c r="T20" s="200"/>
      <c r="U20" s="231"/>
      <c r="V20" s="202"/>
      <c r="W20" s="200"/>
      <c r="X20" s="202"/>
      <c r="AG20" s="137" t="b">
        <f t="shared" si="2"/>
        <v>0</v>
      </c>
      <c r="AH20" s="137" t="b">
        <f t="shared" si="2"/>
        <v>1</v>
      </c>
      <c r="AI20" s="141"/>
      <c r="AJ20" s="137" t="b">
        <f t="shared" si="2"/>
        <v>1</v>
      </c>
      <c r="AK20" s="137" t="b">
        <f t="shared" si="2"/>
        <v>1</v>
      </c>
      <c r="AL20" s="141"/>
      <c r="AM20" s="137" t="b">
        <f t="shared" si="2"/>
        <v>1</v>
      </c>
      <c r="AN20" s="137" t="b">
        <f t="shared" si="2"/>
        <v>1</v>
      </c>
      <c r="AO20" s="141"/>
      <c r="AP20" s="137" t="b">
        <f t="shared" si="2"/>
        <v>1</v>
      </c>
      <c r="AQ20" s="137" t="b">
        <f t="shared" si="2"/>
        <v>1</v>
      </c>
    </row>
    <row r="21" spans="1:44" s="99" customFormat="1" ht="31.5" x14ac:dyDescent="0.25">
      <c r="A21" s="219" t="s">
        <v>113</v>
      </c>
      <c r="B21" s="233" t="s">
        <v>32</v>
      </c>
      <c r="C21" s="234">
        <v>2</v>
      </c>
      <c r="D21" s="225"/>
      <c r="E21" s="228"/>
      <c r="F21" s="226"/>
      <c r="G21" s="223">
        <v>6</v>
      </c>
      <c r="H21" s="224">
        <f t="shared" si="0"/>
        <v>180</v>
      </c>
      <c r="I21" s="194">
        <f t="shared" si="5"/>
        <v>72</v>
      </c>
      <c r="J21" s="225">
        <v>36</v>
      </c>
      <c r="K21" s="225">
        <v>18</v>
      </c>
      <c r="L21" s="225">
        <v>18</v>
      </c>
      <c r="M21" s="226">
        <f t="shared" si="1"/>
        <v>108</v>
      </c>
      <c r="N21" s="230"/>
      <c r="O21" s="231">
        <v>4</v>
      </c>
      <c r="P21" s="202">
        <v>4</v>
      </c>
      <c r="Q21" s="200"/>
      <c r="R21" s="231"/>
      <c r="S21" s="202"/>
      <c r="T21" s="200"/>
      <c r="U21" s="231"/>
      <c r="V21" s="202"/>
      <c r="W21" s="200"/>
      <c r="X21" s="202"/>
      <c r="AG21" s="137" t="b">
        <f t="shared" si="2"/>
        <v>1</v>
      </c>
      <c r="AH21" s="137" t="b">
        <f t="shared" si="2"/>
        <v>0</v>
      </c>
      <c r="AI21" s="140"/>
      <c r="AJ21" s="137" t="b">
        <f t="shared" si="2"/>
        <v>1</v>
      </c>
      <c r="AK21" s="137" t="b">
        <f t="shared" si="2"/>
        <v>1</v>
      </c>
      <c r="AL21" s="140"/>
      <c r="AM21" s="137" t="b">
        <f t="shared" si="2"/>
        <v>1</v>
      </c>
      <c r="AN21" s="137" t="b">
        <f t="shared" si="2"/>
        <v>1</v>
      </c>
      <c r="AO21" s="140"/>
      <c r="AP21" s="137" t="b">
        <f t="shared" si="2"/>
        <v>1</v>
      </c>
      <c r="AQ21" s="137" t="b">
        <f t="shared" si="2"/>
        <v>1</v>
      </c>
    </row>
    <row r="22" spans="1:44" s="99" customFormat="1" x14ac:dyDescent="0.25">
      <c r="A22" s="219" t="s">
        <v>114</v>
      </c>
      <c r="B22" s="233" t="s">
        <v>273</v>
      </c>
      <c r="C22" s="234"/>
      <c r="D22" s="225" t="s">
        <v>160</v>
      </c>
      <c r="E22" s="225"/>
      <c r="F22" s="226"/>
      <c r="G22" s="235">
        <v>6</v>
      </c>
      <c r="H22" s="224">
        <f t="shared" si="0"/>
        <v>180</v>
      </c>
      <c r="I22" s="194">
        <f t="shared" si="5"/>
        <v>60</v>
      </c>
      <c r="J22" s="225">
        <v>15</v>
      </c>
      <c r="K22" s="225">
        <v>45</v>
      </c>
      <c r="L22" s="225"/>
      <c r="M22" s="226">
        <f t="shared" si="1"/>
        <v>120</v>
      </c>
      <c r="N22" s="230">
        <v>4</v>
      </c>
      <c r="O22" s="231"/>
      <c r="P22" s="202"/>
      <c r="Q22" s="200"/>
      <c r="R22" s="231"/>
      <c r="S22" s="202"/>
      <c r="T22" s="200"/>
      <c r="U22" s="231"/>
      <c r="V22" s="202"/>
      <c r="W22" s="200"/>
      <c r="X22" s="202"/>
      <c r="AG22" s="137" t="b">
        <f t="shared" si="2"/>
        <v>0</v>
      </c>
      <c r="AH22" s="137" t="b">
        <f t="shared" si="2"/>
        <v>1</v>
      </c>
      <c r="AI22" s="140"/>
      <c r="AJ22" s="137" t="b">
        <f t="shared" si="2"/>
        <v>1</v>
      </c>
      <c r="AK22" s="137" t="b">
        <f t="shared" si="2"/>
        <v>1</v>
      </c>
      <c r="AL22" s="140"/>
      <c r="AM22" s="137" t="b">
        <f t="shared" si="2"/>
        <v>1</v>
      </c>
      <c r="AN22" s="137" t="b">
        <f t="shared" si="2"/>
        <v>1</v>
      </c>
      <c r="AO22" s="140"/>
      <c r="AP22" s="137" t="b">
        <f t="shared" si="2"/>
        <v>1</v>
      </c>
      <c r="AQ22" s="137" t="b">
        <f t="shared" si="2"/>
        <v>1</v>
      </c>
    </row>
    <row r="23" spans="1:44" s="99" customFormat="1" x14ac:dyDescent="0.25">
      <c r="A23" s="219" t="s">
        <v>322</v>
      </c>
      <c r="B23" s="233" t="s">
        <v>272</v>
      </c>
      <c r="C23" s="234">
        <v>1</v>
      </c>
      <c r="D23" s="225"/>
      <c r="E23" s="225"/>
      <c r="F23" s="226"/>
      <c r="G23" s="235">
        <v>6</v>
      </c>
      <c r="H23" s="224">
        <f t="shared" si="0"/>
        <v>180</v>
      </c>
      <c r="I23" s="194">
        <f t="shared" si="5"/>
        <v>60</v>
      </c>
      <c r="J23" s="225">
        <v>30</v>
      </c>
      <c r="K23" s="225"/>
      <c r="L23" s="225">
        <v>30</v>
      </c>
      <c r="M23" s="226">
        <f t="shared" si="1"/>
        <v>120</v>
      </c>
      <c r="N23" s="203">
        <v>4</v>
      </c>
      <c r="O23" s="204"/>
      <c r="P23" s="205"/>
      <c r="Q23" s="206"/>
      <c r="R23" s="204"/>
      <c r="S23" s="205"/>
      <c r="T23" s="206"/>
      <c r="U23" s="204"/>
      <c r="V23" s="205"/>
      <c r="W23" s="206"/>
      <c r="X23" s="205"/>
      <c r="AG23" s="137" t="b">
        <f t="shared" si="2"/>
        <v>0</v>
      </c>
      <c r="AH23" s="137" t="b">
        <f t="shared" si="2"/>
        <v>1</v>
      </c>
      <c r="AI23" s="140"/>
      <c r="AJ23" s="137" t="b">
        <f t="shared" si="2"/>
        <v>1</v>
      </c>
      <c r="AK23" s="137" t="b">
        <f t="shared" si="2"/>
        <v>1</v>
      </c>
      <c r="AL23" s="140"/>
      <c r="AM23" s="137" t="b">
        <f t="shared" si="2"/>
        <v>1</v>
      </c>
      <c r="AN23" s="137" t="b">
        <f t="shared" si="2"/>
        <v>1</v>
      </c>
      <c r="AO23" s="140"/>
      <c r="AP23" s="137" t="b">
        <f t="shared" si="2"/>
        <v>1</v>
      </c>
      <c r="AQ23" s="137" t="b">
        <f t="shared" si="2"/>
        <v>1</v>
      </c>
    </row>
    <row r="24" spans="1:44" s="99" customFormat="1" x14ac:dyDescent="0.25">
      <c r="A24" s="219" t="s">
        <v>142</v>
      </c>
      <c r="B24" s="233" t="s">
        <v>233</v>
      </c>
      <c r="C24" s="234">
        <v>2</v>
      </c>
      <c r="D24" s="225"/>
      <c r="E24" s="225"/>
      <c r="F24" s="226"/>
      <c r="G24" s="235">
        <v>6</v>
      </c>
      <c r="H24" s="224">
        <f t="shared" si="0"/>
        <v>180</v>
      </c>
      <c r="I24" s="194">
        <f t="shared" si="5"/>
        <v>72</v>
      </c>
      <c r="J24" s="225">
        <v>36</v>
      </c>
      <c r="K24" s="225"/>
      <c r="L24" s="225">
        <v>36</v>
      </c>
      <c r="M24" s="226">
        <f t="shared" si="1"/>
        <v>108</v>
      </c>
      <c r="N24" s="203"/>
      <c r="O24" s="204">
        <v>4</v>
      </c>
      <c r="P24" s="205">
        <v>4</v>
      </c>
      <c r="Q24" s="206"/>
      <c r="R24" s="204"/>
      <c r="S24" s="205"/>
      <c r="T24" s="206"/>
      <c r="U24" s="204"/>
      <c r="V24" s="205"/>
      <c r="W24" s="206"/>
      <c r="X24" s="205"/>
      <c r="AG24" s="137" t="b">
        <f t="shared" si="2"/>
        <v>1</v>
      </c>
      <c r="AH24" s="137" t="b">
        <f t="shared" si="2"/>
        <v>0</v>
      </c>
      <c r="AI24" s="140"/>
      <c r="AJ24" s="137" t="b">
        <f t="shared" si="2"/>
        <v>1</v>
      </c>
      <c r="AK24" s="137" t="b">
        <f t="shared" si="2"/>
        <v>1</v>
      </c>
      <c r="AL24" s="140"/>
      <c r="AM24" s="137" t="b">
        <f t="shared" si="2"/>
        <v>1</v>
      </c>
      <c r="AN24" s="137" t="b">
        <f t="shared" si="2"/>
        <v>1</v>
      </c>
      <c r="AO24" s="140"/>
      <c r="AP24" s="137" t="b">
        <f t="shared" si="2"/>
        <v>1</v>
      </c>
      <c r="AQ24" s="137" t="b">
        <f t="shared" si="2"/>
        <v>1</v>
      </c>
    </row>
    <row r="25" spans="1:44" s="99" customFormat="1" ht="32.25" thickBot="1" x14ac:dyDescent="0.3">
      <c r="A25" s="219" t="s">
        <v>143</v>
      </c>
      <c r="B25" s="236" t="s">
        <v>39</v>
      </c>
      <c r="C25" s="237"/>
      <c r="D25" s="238" t="s">
        <v>167</v>
      </c>
      <c r="E25" s="238"/>
      <c r="F25" s="239"/>
      <c r="G25" s="240">
        <v>3</v>
      </c>
      <c r="H25" s="241">
        <f t="shared" si="0"/>
        <v>90</v>
      </c>
      <c r="I25" s="242">
        <f t="shared" si="5"/>
        <v>30</v>
      </c>
      <c r="J25" s="238">
        <v>15</v>
      </c>
      <c r="K25" s="238"/>
      <c r="L25" s="238">
        <v>15</v>
      </c>
      <c r="M25" s="239">
        <f t="shared" si="1"/>
        <v>60</v>
      </c>
      <c r="N25" s="243"/>
      <c r="O25" s="244"/>
      <c r="P25" s="245"/>
      <c r="Q25" s="246"/>
      <c r="R25" s="244"/>
      <c r="S25" s="245"/>
      <c r="T25" s="246"/>
      <c r="U25" s="244"/>
      <c r="V25" s="245"/>
      <c r="W25" s="246">
        <v>2</v>
      </c>
      <c r="X25" s="245"/>
      <c r="AG25" s="137" t="b">
        <f t="shared" si="2"/>
        <v>1</v>
      </c>
      <c r="AH25" s="137" t="b">
        <f t="shared" si="2"/>
        <v>1</v>
      </c>
      <c r="AI25" s="140"/>
      <c r="AJ25" s="137" t="b">
        <f t="shared" si="2"/>
        <v>1</v>
      </c>
      <c r="AK25" s="137" t="b">
        <f t="shared" si="2"/>
        <v>1</v>
      </c>
      <c r="AL25" s="140"/>
      <c r="AM25" s="137" t="b">
        <f t="shared" si="2"/>
        <v>1</v>
      </c>
      <c r="AN25" s="137" t="b">
        <f t="shared" si="2"/>
        <v>1</v>
      </c>
      <c r="AO25" s="140"/>
      <c r="AP25" s="137" t="b">
        <f t="shared" si="2"/>
        <v>0</v>
      </c>
      <c r="AQ25" s="137" t="b">
        <f t="shared" si="2"/>
        <v>1</v>
      </c>
    </row>
    <row r="26" spans="1:44" s="69" customFormat="1" x14ac:dyDescent="0.25">
      <c r="A26" s="219" t="s">
        <v>144</v>
      </c>
      <c r="B26" s="247" t="s">
        <v>275</v>
      </c>
      <c r="C26" s="248">
        <v>3</v>
      </c>
      <c r="D26" s="225"/>
      <c r="E26" s="225"/>
      <c r="F26" s="225"/>
      <c r="G26" s="249">
        <v>6</v>
      </c>
      <c r="H26" s="225">
        <f t="shared" si="0"/>
        <v>180</v>
      </c>
      <c r="I26" s="409">
        <f t="shared" si="5"/>
        <v>60</v>
      </c>
      <c r="J26" s="225">
        <v>30</v>
      </c>
      <c r="K26" s="225"/>
      <c r="L26" s="225">
        <v>30</v>
      </c>
      <c r="M26" s="250">
        <f t="shared" si="1"/>
        <v>120</v>
      </c>
      <c r="N26" s="251"/>
      <c r="O26" s="251"/>
      <c r="P26" s="251"/>
      <c r="Q26" s="251">
        <v>4</v>
      </c>
      <c r="R26" s="251"/>
      <c r="S26" s="251"/>
      <c r="T26" s="251"/>
      <c r="U26" s="251"/>
      <c r="V26" s="251"/>
      <c r="W26" s="251"/>
      <c r="X26" s="251"/>
      <c r="AG26" s="137" t="b">
        <f t="shared" si="2"/>
        <v>1</v>
      </c>
      <c r="AH26" s="137" t="b">
        <f t="shared" si="2"/>
        <v>1</v>
      </c>
      <c r="AI26" s="139"/>
      <c r="AJ26" s="137" t="b">
        <f t="shared" si="2"/>
        <v>0</v>
      </c>
      <c r="AK26" s="137" t="b">
        <f t="shared" si="2"/>
        <v>1</v>
      </c>
      <c r="AL26" s="139"/>
      <c r="AM26" s="137" t="b">
        <f t="shared" si="2"/>
        <v>1</v>
      </c>
      <c r="AN26" s="137" t="b">
        <f t="shared" si="2"/>
        <v>1</v>
      </c>
      <c r="AO26" s="139"/>
      <c r="AP26" s="137" t="b">
        <f t="shared" si="2"/>
        <v>1</v>
      </c>
      <c r="AQ26" s="137" t="b">
        <f t="shared" si="2"/>
        <v>1</v>
      </c>
    </row>
    <row r="27" spans="1:44" s="99" customFormat="1" ht="16.5" thickBot="1" x14ac:dyDescent="0.3">
      <c r="A27" s="219" t="s">
        <v>145</v>
      </c>
      <c r="B27" s="247" t="s">
        <v>183</v>
      </c>
      <c r="C27" s="248"/>
      <c r="D27" s="225">
        <v>3</v>
      </c>
      <c r="E27" s="225"/>
      <c r="F27" s="225"/>
      <c r="G27" s="249">
        <v>4</v>
      </c>
      <c r="H27" s="225">
        <f t="shared" si="0"/>
        <v>120</v>
      </c>
      <c r="I27" s="409">
        <f t="shared" si="5"/>
        <v>45</v>
      </c>
      <c r="J27" s="225">
        <v>30</v>
      </c>
      <c r="K27" s="225"/>
      <c r="L27" s="225">
        <v>15</v>
      </c>
      <c r="M27" s="250">
        <f t="shared" si="1"/>
        <v>75</v>
      </c>
      <c r="N27" s="251"/>
      <c r="O27" s="251"/>
      <c r="P27" s="251"/>
      <c r="Q27" s="251">
        <v>3</v>
      </c>
      <c r="R27" s="251"/>
      <c r="S27" s="251"/>
      <c r="T27" s="251"/>
      <c r="U27" s="251"/>
      <c r="V27" s="251"/>
      <c r="W27" s="251"/>
      <c r="X27" s="251"/>
      <c r="AG27" s="137" t="b">
        <f t="shared" si="2"/>
        <v>1</v>
      </c>
      <c r="AH27" s="137" t="b">
        <f t="shared" si="2"/>
        <v>1</v>
      </c>
      <c r="AI27" s="140"/>
      <c r="AJ27" s="137" t="b">
        <f t="shared" si="2"/>
        <v>0</v>
      </c>
      <c r="AK27" s="137" t="b">
        <f t="shared" si="2"/>
        <v>1</v>
      </c>
      <c r="AL27" s="140"/>
      <c r="AM27" s="137" t="b">
        <f t="shared" si="2"/>
        <v>1</v>
      </c>
      <c r="AN27" s="137" t="b">
        <f t="shared" si="2"/>
        <v>1</v>
      </c>
      <c r="AO27" s="140"/>
      <c r="AP27" s="137" t="b">
        <f t="shared" si="2"/>
        <v>1</v>
      </c>
      <c r="AQ27" s="137" t="b">
        <f t="shared" si="2"/>
        <v>1</v>
      </c>
    </row>
    <row r="28" spans="1:44" s="66" customFormat="1" ht="16.5" thickBot="1" x14ac:dyDescent="0.3">
      <c r="A28" s="638" t="s">
        <v>115</v>
      </c>
      <c r="B28" s="640"/>
      <c r="C28" s="407"/>
      <c r="D28" s="76"/>
      <c r="E28" s="406"/>
      <c r="F28" s="406"/>
      <c r="G28" s="77">
        <f>SUM(G12:G27)</f>
        <v>73.5</v>
      </c>
      <c r="H28" s="78">
        <f t="shared" ref="H28:X28" si="6">SUM(H12:H27)</f>
        <v>2205</v>
      </c>
      <c r="I28" s="78">
        <f t="shared" si="6"/>
        <v>834</v>
      </c>
      <c r="J28" s="78">
        <f t="shared" si="6"/>
        <v>311</v>
      </c>
      <c r="K28" s="78">
        <f t="shared" si="6"/>
        <v>63</v>
      </c>
      <c r="L28" s="78">
        <f t="shared" si="6"/>
        <v>460</v>
      </c>
      <c r="M28" s="78">
        <f t="shared" si="6"/>
        <v>1371</v>
      </c>
      <c r="N28" s="78">
        <f t="shared" si="6"/>
        <v>22</v>
      </c>
      <c r="O28" s="78">
        <f t="shared" si="6"/>
        <v>15</v>
      </c>
      <c r="P28" s="78">
        <f t="shared" si="6"/>
        <v>15</v>
      </c>
      <c r="Q28" s="82">
        <f t="shared" si="6"/>
        <v>10</v>
      </c>
      <c r="R28" s="82">
        <f t="shared" si="6"/>
        <v>3</v>
      </c>
      <c r="S28" s="82">
        <f t="shared" si="6"/>
        <v>3</v>
      </c>
      <c r="T28" s="82">
        <f t="shared" si="6"/>
        <v>0</v>
      </c>
      <c r="U28" s="82">
        <f t="shared" si="6"/>
        <v>0</v>
      </c>
      <c r="V28" s="82">
        <f t="shared" si="6"/>
        <v>0</v>
      </c>
      <c r="W28" s="82">
        <f t="shared" si="6"/>
        <v>2</v>
      </c>
      <c r="X28" s="82">
        <f t="shared" si="6"/>
        <v>0</v>
      </c>
      <c r="Y28" s="95">
        <f>SUM(Y11:Y25)</f>
        <v>0</v>
      </c>
      <c r="Z28" s="78">
        <f>SUM(Z11:Z25)</f>
        <v>0</v>
      </c>
      <c r="AA28" s="78">
        <f>SUM(AA11:AA25)</f>
        <v>0</v>
      </c>
      <c r="AB28" s="78">
        <f>SUM(AB11:AB25)</f>
        <v>0</v>
      </c>
      <c r="AC28" s="78">
        <f>SUM(AC11:AC25)</f>
        <v>0</v>
      </c>
      <c r="AD28" s="152"/>
      <c r="AG28" s="144">
        <f>SUMIF(AG11:AG27,FALSE,$G11:$G27)</f>
        <v>30</v>
      </c>
      <c r="AH28" s="144">
        <f t="shared" ref="AH28:AQ28" si="7">SUMIF(AH11:AH27,FALSE,$G11:$G27)</f>
        <v>22.5</v>
      </c>
      <c r="AI28" s="144">
        <f t="shared" si="7"/>
        <v>0</v>
      </c>
      <c r="AJ28" s="144">
        <f t="shared" si="7"/>
        <v>14</v>
      </c>
      <c r="AK28" s="144">
        <f t="shared" si="7"/>
        <v>4</v>
      </c>
      <c r="AL28" s="144">
        <f t="shared" si="7"/>
        <v>0</v>
      </c>
      <c r="AM28" s="144">
        <f t="shared" si="7"/>
        <v>0</v>
      </c>
      <c r="AN28" s="144">
        <f t="shared" si="7"/>
        <v>0</v>
      </c>
      <c r="AO28" s="144">
        <f t="shared" si="7"/>
        <v>0</v>
      </c>
      <c r="AP28" s="144">
        <f t="shared" si="7"/>
        <v>3</v>
      </c>
      <c r="AQ28" s="144">
        <f t="shared" si="7"/>
        <v>0</v>
      </c>
      <c r="AR28" s="145">
        <f>SUM(AG28:AQ28)</f>
        <v>73.5</v>
      </c>
    </row>
    <row r="29" spans="1:44" ht="16.5" customHeight="1" thickBot="1" x14ac:dyDescent="0.3">
      <c r="A29" s="723" t="s">
        <v>116</v>
      </c>
      <c r="B29" s="724"/>
      <c r="C29" s="724"/>
      <c r="D29" s="724"/>
      <c r="E29" s="724"/>
      <c r="F29" s="724"/>
      <c r="G29" s="724"/>
      <c r="H29" s="724"/>
      <c r="I29" s="724"/>
      <c r="J29" s="724"/>
      <c r="K29" s="724"/>
      <c r="L29" s="724"/>
      <c r="M29" s="724"/>
      <c r="N29" s="725"/>
      <c r="O29" s="725"/>
      <c r="P29" s="725"/>
      <c r="Q29" s="725"/>
      <c r="R29" s="725"/>
      <c r="S29" s="725"/>
      <c r="T29" s="725"/>
      <c r="U29" s="725"/>
      <c r="V29" s="725"/>
      <c r="W29" s="725"/>
      <c r="X29" s="726"/>
    </row>
    <row r="30" spans="1:44" s="108" customFormat="1" ht="16.5" customHeight="1" x14ac:dyDescent="0.25">
      <c r="A30" s="80" t="s">
        <v>117</v>
      </c>
      <c r="B30" s="254" t="s">
        <v>303</v>
      </c>
      <c r="C30" s="194"/>
      <c r="D30" s="225">
        <v>2</v>
      </c>
      <c r="E30" s="228"/>
      <c r="F30" s="229"/>
      <c r="G30" s="223">
        <v>3</v>
      </c>
      <c r="H30" s="224">
        <f t="shared" ref="H30" si="8">G30*30</f>
        <v>90</v>
      </c>
      <c r="I30" s="194">
        <f t="shared" ref="I30" si="9">J30+L30</f>
        <v>36</v>
      </c>
      <c r="J30" s="225">
        <v>18</v>
      </c>
      <c r="K30" s="225"/>
      <c r="L30" s="225">
        <v>18</v>
      </c>
      <c r="M30" s="226">
        <f t="shared" ref="M30" si="10">H30-I30</f>
        <v>54</v>
      </c>
      <c r="N30" s="203"/>
      <c r="O30" s="204">
        <v>2</v>
      </c>
      <c r="P30" s="415">
        <v>2</v>
      </c>
      <c r="Q30" s="251"/>
      <c r="R30" s="251"/>
      <c r="S30" s="251"/>
      <c r="T30" s="225"/>
      <c r="U30" s="225"/>
      <c r="V30" s="225"/>
      <c r="W30" s="225"/>
      <c r="X30" s="225"/>
      <c r="AE30" s="99" t="s">
        <v>96</v>
      </c>
      <c r="AF30" s="412">
        <f>AG52+AH52</f>
        <v>3</v>
      </c>
      <c r="AG30" s="403" t="b">
        <f>ISBLANK(N30)</f>
        <v>1</v>
      </c>
      <c r="AH30" s="403" t="b">
        <f>ISBLANK(O30)</f>
        <v>0</v>
      </c>
      <c r="AI30" s="140"/>
      <c r="AJ30" s="403" t="b">
        <f>ISBLANK(Q30)</f>
        <v>1</v>
      </c>
      <c r="AK30" s="403" t="b">
        <f>ISBLANK(R30)</f>
        <v>1</v>
      </c>
      <c r="AL30" s="140"/>
      <c r="AM30" s="403" t="b">
        <f>ISBLANK(T30)</f>
        <v>1</v>
      </c>
      <c r="AN30" s="403" t="b">
        <f>ISBLANK(U30)</f>
        <v>1</v>
      </c>
      <c r="AO30" s="140"/>
      <c r="AP30" s="403" t="b">
        <f>ISBLANK(W30)</f>
        <v>1</v>
      </c>
      <c r="AQ30" s="403" t="b">
        <f>ISBLANK(X30)</f>
        <v>1</v>
      </c>
    </row>
    <row r="31" spans="1:44" s="108" customFormat="1" ht="16.5" customHeight="1" thickBot="1" x14ac:dyDescent="0.3">
      <c r="A31" s="252" t="s">
        <v>146</v>
      </c>
      <c r="B31" s="253" t="s">
        <v>279</v>
      </c>
      <c r="C31" s="194">
        <v>4</v>
      </c>
      <c r="D31" s="225"/>
      <c r="E31" s="228"/>
      <c r="F31" s="229"/>
      <c r="G31" s="223">
        <v>4</v>
      </c>
      <c r="H31" s="224">
        <f>G31*30</f>
        <v>120</v>
      </c>
      <c r="I31" s="194">
        <f>J31+L31</f>
        <v>54</v>
      </c>
      <c r="J31" s="225">
        <v>18</v>
      </c>
      <c r="K31" s="225"/>
      <c r="L31" s="225">
        <v>36</v>
      </c>
      <c r="M31" s="226">
        <f>H31-I31</f>
        <v>66</v>
      </c>
      <c r="N31" s="203"/>
      <c r="O31" s="204"/>
      <c r="P31" s="227"/>
      <c r="Q31" s="206"/>
      <c r="R31" s="204">
        <v>3</v>
      </c>
      <c r="S31" s="205">
        <v>3</v>
      </c>
      <c r="T31" s="206"/>
      <c r="U31" s="204"/>
      <c r="V31" s="205"/>
      <c r="W31" s="206"/>
      <c r="X31" s="205"/>
      <c r="AE31" s="99" t="s">
        <v>97</v>
      </c>
      <c r="AF31" s="412">
        <f>AJ52+AK52</f>
        <v>21</v>
      </c>
      <c r="AG31" s="403" t="b">
        <f t="shared" ref="AG31:AG50" si="11">ISBLANK(N31)</f>
        <v>1</v>
      </c>
      <c r="AH31" s="403" t="b">
        <f t="shared" ref="AH31:AH50" si="12">ISBLANK(O31)</f>
        <v>1</v>
      </c>
      <c r="AI31" s="140"/>
      <c r="AJ31" s="403" t="b">
        <f t="shared" ref="AJ31:AJ50" si="13">ISBLANK(Q31)</f>
        <v>1</v>
      </c>
      <c r="AK31" s="403" t="b">
        <f t="shared" ref="AK31:AK50" si="14">ISBLANK(R31)</f>
        <v>0</v>
      </c>
      <c r="AL31" s="140"/>
      <c r="AM31" s="403" t="b">
        <f t="shared" ref="AM31:AM50" si="15">ISBLANK(T31)</f>
        <v>1</v>
      </c>
      <c r="AN31" s="403" t="b">
        <f t="shared" ref="AN31:AN50" si="16">ISBLANK(U31)</f>
        <v>1</v>
      </c>
      <c r="AO31" s="140"/>
      <c r="AP31" s="403" t="b">
        <f t="shared" ref="AP31:AP50" si="17">ISBLANK(W31)</f>
        <v>1</v>
      </c>
      <c r="AQ31" s="403" t="b">
        <f t="shared" ref="AQ31:AQ51" si="18">ISBLANK(X31)</f>
        <v>1</v>
      </c>
    </row>
    <row r="32" spans="1:44" s="108" customFormat="1" ht="16.5" customHeight="1" x14ac:dyDescent="0.25">
      <c r="A32" s="252" t="s">
        <v>147</v>
      </c>
      <c r="B32" s="416" t="s">
        <v>122</v>
      </c>
      <c r="C32" s="417" t="s">
        <v>106</v>
      </c>
      <c r="D32" s="418"/>
      <c r="E32" s="418"/>
      <c r="F32" s="419"/>
      <c r="G32" s="420">
        <v>6</v>
      </c>
      <c r="H32" s="421">
        <f>G32*30</f>
        <v>180</v>
      </c>
      <c r="I32" s="422">
        <f>J32+K32+L32</f>
        <v>60</v>
      </c>
      <c r="J32" s="423">
        <v>30</v>
      </c>
      <c r="K32" s="423"/>
      <c r="L32" s="423">
        <v>30</v>
      </c>
      <c r="M32" s="424">
        <f>H32-I32</f>
        <v>120</v>
      </c>
      <c r="N32" s="425"/>
      <c r="O32" s="426"/>
      <c r="P32" s="79"/>
      <c r="Q32" s="427">
        <v>4</v>
      </c>
      <c r="R32" s="428"/>
      <c r="S32" s="79"/>
      <c r="T32" s="179"/>
      <c r="U32" s="429"/>
      <c r="V32" s="79"/>
      <c r="W32" s="430"/>
      <c r="X32" s="79"/>
      <c r="AE32" s="99" t="s">
        <v>98</v>
      </c>
      <c r="AF32" s="412">
        <f>AM52+AN52</f>
        <v>35.5</v>
      </c>
      <c r="AG32" s="403" t="b">
        <f t="shared" si="11"/>
        <v>1</v>
      </c>
      <c r="AH32" s="403" t="b">
        <f t="shared" si="12"/>
        <v>1</v>
      </c>
      <c r="AI32" s="140"/>
      <c r="AJ32" s="403" t="b">
        <f t="shared" si="13"/>
        <v>0</v>
      </c>
      <c r="AK32" s="403" t="b">
        <f t="shared" si="14"/>
        <v>1</v>
      </c>
      <c r="AL32" s="140"/>
      <c r="AM32" s="403" t="b">
        <f t="shared" si="15"/>
        <v>1</v>
      </c>
      <c r="AN32" s="403" t="b">
        <f t="shared" si="16"/>
        <v>1</v>
      </c>
      <c r="AO32" s="140"/>
      <c r="AP32" s="403" t="b">
        <f t="shared" si="17"/>
        <v>1</v>
      </c>
      <c r="AQ32" s="403" t="b">
        <f t="shared" si="18"/>
        <v>1</v>
      </c>
    </row>
    <row r="33" spans="1:43" s="108" customFormat="1" x14ac:dyDescent="0.25">
      <c r="A33" s="252" t="s">
        <v>148</v>
      </c>
      <c r="B33" s="254" t="s">
        <v>38</v>
      </c>
      <c r="C33" s="234">
        <v>3</v>
      </c>
      <c r="D33" s="225"/>
      <c r="E33" s="228"/>
      <c r="F33" s="226"/>
      <c r="G33" s="223">
        <v>5</v>
      </c>
      <c r="H33" s="224">
        <f>G33*30</f>
        <v>150</v>
      </c>
      <c r="I33" s="194">
        <f>J33+K33+L33</f>
        <v>60</v>
      </c>
      <c r="J33" s="225">
        <v>30</v>
      </c>
      <c r="K33" s="225"/>
      <c r="L33" s="225">
        <v>30</v>
      </c>
      <c r="M33" s="226">
        <f>H33-I33</f>
        <v>90</v>
      </c>
      <c r="N33" s="230"/>
      <c r="O33" s="231"/>
      <c r="P33" s="202"/>
      <c r="Q33" s="200">
        <v>4</v>
      </c>
      <c r="R33" s="231"/>
      <c r="S33" s="202"/>
      <c r="T33" s="200"/>
      <c r="U33" s="231"/>
      <c r="V33" s="202"/>
      <c r="W33" s="200"/>
      <c r="X33" s="202"/>
      <c r="AE33" s="99" t="s">
        <v>99</v>
      </c>
      <c r="AF33" s="412">
        <f>AP52+AQ52</f>
        <v>15</v>
      </c>
      <c r="AG33" s="403" t="b">
        <f t="shared" si="11"/>
        <v>1</v>
      </c>
      <c r="AH33" s="403" t="b">
        <f t="shared" si="12"/>
        <v>1</v>
      </c>
      <c r="AI33" s="140"/>
      <c r="AJ33" s="403" t="b">
        <f t="shared" si="13"/>
        <v>0</v>
      </c>
      <c r="AK33" s="403" t="b">
        <f t="shared" si="14"/>
        <v>1</v>
      </c>
      <c r="AL33" s="140"/>
      <c r="AM33" s="403" t="b">
        <f t="shared" si="15"/>
        <v>1</v>
      </c>
      <c r="AN33" s="403" t="b">
        <f t="shared" si="16"/>
        <v>1</v>
      </c>
      <c r="AO33" s="140"/>
      <c r="AP33" s="403" t="b">
        <f t="shared" si="17"/>
        <v>1</v>
      </c>
      <c r="AQ33" s="403" t="b">
        <f t="shared" si="18"/>
        <v>1</v>
      </c>
    </row>
    <row r="34" spans="1:43" s="108" customFormat="1" x14ac:dyDescent="0.25">
      <c r="A34" s="252" t="s">
        <v>149</v>
      </c>
      <c r="B34" s="254" t="s">
        <v>209</v>
      </c>
      <c r="C34" s="234"/>
      <c r="D34" s="225">
        <v>4</v>
      </c>
      <c r="E34" s="228"/>
      <c r="F34" s="226"/>
      <c r="G34" s="223">
        <v>1</v>
      </c>
      <c r="H34" s="224">
        <f>G34*30</f>
        <v>30</v>
      </c>
      <c r="I34" s="194">
        <f>J34+K34+L34</f>
        <v>15</v>
      </c>
      <c r="J34" s="225"/>
      <c r="K34" s="225"/>
      <c r="L34" s="225">
        <v>15</v>
      </c>
      <c r="M34" s="226">
        <f>H34-I34</f>
        <v>15</v>
      </c>
      <c r="N34" s="230"/>
      <c r="O34" s="231"/>
      <c r="P34" s="202"/>
      <c r="Q34" s="200"/>
      <c r="R34" s="231">
        <v>1</v>
      </c>
      <c r="S34" s="202">
        <v>1</v>
      </c>
      <c r="T34" s="200"/>
      <c r="U34" s="231"/>
      <c r="V34" s="202"/>
      <c r="W34" s="200"/>
      <c r="X34" s="202"/>
      <c r="AE34" s="99"/>
      <c r="AF34" s="412">
        <f>SUM(AF30:AF33)</f>
        <v>74.5</v>
      </c>
      <c r="AG34" s="403" t="b">
        <f t="shared" si="11"/>
        <v>1</v>
      </c>
      <c r="AH34" s="403" t="b">
        <f t="shared" si="12"/>
        <v>1</v>
      </c>
      <c r="AI34" s="140"/>
      <c r="AJ34" s="403" t="b">
        <f t="shared" si="13"/>
        <v>1</v>
      </c>
      <c r="AK34" s="403" t="b">
        <f t="shared" si="14"/>
        <v>0</v>
      </c>
      <c r="AL34" s="140"/>
      <c r="AM34" s="403" t="b">
        <f t="shared" si="15"/>
        <v>1</v>
      </c>
      <c r="AN34" s="403" t="b">
        <f t="shared" si="16"/>
        <v>1</v>
      </c>
      <c r="AO34" s="140"/>
      <c r="AP34" s="403" t="b">
        <f t="shared" si="17"/>
        <v>1</v>
      </c>
      <c r="AQ34" s="403" t="b">
        <f t="shared" si="18"/>
        <v>1</v>
      </c>
    </row>
    <row r="35" spans="1:43" s="108" customFormat="1" x14ac:dyDescent="0.25">
      <c r="A35" s="252" t="s">
        <v>150</v>
      </c>
      <c r="B35" s="254" t="s">
        <v>200</v>
      </c>
      <c r="C35" s="234">
        <v>4</v>
      </c>
      <c r="D35" s="225"/>
      <c r="E35" s="228"/>
      <c r="F35" s="226"/>
      <c r="G35" s="223">
        <v>5</v>
      </c>
      <c r="H35" s="224">
        <f>G35*30</f>
        <v>150</v>
      </c>
      <c r="I35" s="194">
        <f>J35+K35+L35</f>
        <v>72</v>
      </c>
      <c r="J35" s="225">
        <v>36</v>
      </c>
      <c r="K35" s="225"/>
      <c r="L35" s="225">
        <v>36</v>
      </c>
      <c r="M35" s="226">
        <f>H35-I35</f>
        <v>78</v>
      </c>
      <c r="N35" s="230"/>
      <c r="O35" s="231"/>
      <c r="P35" s="202"/>
      <c r="Q35" s="200"/>
      <c r="R35" s="231">
        <v>4</v>
      </c>
      <c r="S35" s="202">
        <v>4</v>
      </c>
      <c r="T35" s="200"/>
      <c r="U35" s="231"/>
      <c r="V35" s="202"/>
      <c r="W35" s="200"/>
      <c r="X35" s="202"/>
      <c r="AG35" s="403" t="b">
        <f t="shared" si="11"/>
        <v>1</v>
      </c>
      <c r="AH35" s="403" t="b">
        <f t="shared" si="12"/>
        <v>1</v>
      </c>
      <c r="AI35" s="140"/>
      <c r="AJ35" s="403" t="b">
        <f t="shared" si="13"/>
        <v>1</v>
      </c>
      <c r="AK35" s="403" t="b">
        <f t="shared" si="14"/>
        <v>0</v>
      </c>
      <c r="AL35" s="140"/>
      <c r="AM35" s="403" t="b">
        <f t="shared" si="15"/>
        <v>1</v>
      </c>
      <c r="AN35" s="403" t="b">
        <f t="shared" si="16"/>
        <v>1</v>
      </c>
      <c r="AO35" s="140"/>
      <c r="AP35" s="403" t="b">
        <f t="shared" si="17"/>
        <v>1</v>
      </c>
      <c r="AQ35" s="403" t="b">
        <f t="shared" si="18"/>
        <v>1</v>
      </c>
    </row>
    <row r="36" spans="1:43" s="108" customFormat="1" x14ac:dyDescent="0.25">
      <c r="A36" s="252" t="s">
        <v>151</v>
      </c>
      <c r="B36" s="253" t="s">
        <v>238</v>
      </c>
      <c r="C36" s="194"/>
      <c r="D36" s="225"/>
      <c r="E36" s="228"/>
      <c r="F36" s="229"/>
      <c r="G36" s="223">
        <f>G37+G38</f>
        <v>5</v>
      </c>
      <c r="H36" s="255">
        <f>H37+H38</f>
        <v>150</v>
      </c>
      <c r="I36" s="408">
        <f t="shared" ref="I36:M36" si="19">I37+I38</f>
        <v>45</v>
      </c>
      <c r="J36" s="256">
        <f t="shared" si="19"/>
        <v>15</v>
      </c>
      <c r="K36" s="256">
        <f t="shared" si="19"/>
        <v>0</v>
      </c>
      <c r="L36" s="256">
        <f t="shared" si="19"/>
        <v>30</v>
      </c>
      <c r="M36" s="257">
        <f t="shared" si="19"/>
        <v>105</v>
      </c>
      <c r="N36" s="203"/>
      <c r="O36" s="204"/>
      <c r="P36" s="209"/>
      <c r="Q36" s="206"/>
      <c r="R36" s="204"/>
      <c r="S36" s="205"/>
      <c r="T36" s="206"/>
      <c r="U36" s="204"/>
      <c r="V36" s="205"/>
      <c r="W36" s="206"/>
      <c r="X36" s="205"/>
      <c r="AG36" s="403" t="b">
        <f t="shared" si="11"/>
        <v>1</v>
      </c>
      <c r="AH36" s="403" t="b">
        <f t="shared" si="12"/>
        <v>1</v>
      </c>
      <c r="AI36" s="140"/>
      <c r="AJ36" s="403" t="b">
        <f t="shared" si="13"/>
        <v>1</v>
      </c>
      <c r="AK36" s="403" t="b">
        <f t="shared" si="14"/>
        <v>1</v>
      </c>
      <c r="AL36" s="140"/>
      <c r="AM36" s="403" t="b">
        <f t="shared" si="15"/>
        <v>1</v>
      </c>
      <c r="AN36" s="403" t="b">
        <f t="shared" si="16"/>
        <v>1</v>
      </c>
      <c r="AO36" s="140"/>
      <c r="AP36" s="403" t="b">
        <f t="shared" si="17"/>
        <v>1</v>
      </c>
      <c r="AQ36" s="403" t="b">
        <f t="shared" si="18"/>
        <v>1</v>
      </c>
    </row>
    <row r="37" spans="1:43" s="108" customFormat="1" ht="26.25" customHeight="1" x14ac:dyDescent="0.25">
      <c r="A37" s="258" t="s">
        <v>323</v>
      </c>
      <c r="B37" s="411" t="s">
        <v>238</v>
      </c>
      <c r="C37" s="259">
        <v>5</v>
      </c>
      <c r="D37" s="260"/>
      <c r="E37" s="260"/>
      <c r="F37" s="261"/>
      <c r="G37" s="262">
        <v>4</v>
      </c>
      <c r="H37" s="199">
        <f>G37*30</f>
        <v>120</v>
      </c>
      <c r="I37" s="200">
        <f>J37+K37+L37</f>
        <v>45</v>
      </c>
      <c r="J37" s="201">
        <v>15</v>
      </c>
      <c r="K37" s="201"/>
      <c r="L37" s="201">
        <v>30</v>
      </c>
      <c r="M37" s="202">
        <f>H37-I37</f>
        <v>75</v>
      </c>
      <c r="N37" s="263"/>
      <c r="O37" s="264"/>
      <c r="P37" s="265"/>
      <c r="Q37" s="266"/>
      <c r="R37" s="264"/>
      <c r="S37" s="265"/>
      <c r="T37" s="266">
        <v>3</v>
      </c>
      <c r="U37" s="264"/>
      <c r="V37" s="265"/>
      <c r="W37" s="263"/>
      <c r="X37" s="265"/>
      <c r="AG37" s="403" t="b">
        <f t="shared" si="11"/>
        <v>1</v>
      </c>
      <c r="AH37" s="403" t="b">
        <f t="shared" si="12"/>
        <v>1</v>
      </c>
      <c r="AI37" s="140"/>
      <c r="AJ37" s="403" t="b">
        <f t="shared" si="13"/>
        <v>1</v>
      </c>
      <c r="AK37" s="403" t="b">
        <f t="shared" si="14"/>
        <v>1</v>
      </c>
      <c r="AL37" s="140"/>
      <c r="AM37" s="403" t="b">
        <f t="shared" si="15"/>
        <v>0</v>
      </c>
      <c r="AN37" s="403" t="b">
        <f t="shared" si="16"/>
        <v>1</v>
      </c>
      <c r="AO37" s="140"/>
      <c r="AP37" s="403" t="b">
        <f t="shared" si="17"/>
        <v>1</v>
      </c>
      <c r="AQ37" s="403" t="b">
        <f t="shared" si="18"/>
        <v>1</v>
      </c>
    </row>
    <row r="38" spans="1:43" s="108" customFormat="1" ht="31.5" x14ac:dyDescent="0.25">
      <c r="A38" s="258" t="s">
        <v>324</v>
      </c>
      <c r="B38" s="411" t="s">
        <v>211</v>
      </c>
      <c r="C38" s="259"/>
      <c r="D38" s="267"/>
      <c r="E38" s="268"/>
      <c r="F38" s="261" t="s">
        <v>162</v>
      </c>
      <c r="G38" s="262">
        <v>1</v>
      </c>
      <c r="H38" s="199">
        <f>G38*30</f>
        <v>30</v>
      </c>
      <c r="I38" s="200"/>
      <c r="J38" s="201"/>
      <c r="K38" s="201"/>
      <c r="L38" s="201"/>
      <c r="M38" s="202">
        <f>H38-I38</f>
        <v>30</v>
      </c>
      <c r="N38" s="263"/>
      <c r="O38" s="264"/>
      <c r="P38" s="265"/>
      <c r="Q38" s="266"/>
      <c r="R38" s="264"/>
      <c r="S38" s="269"/>
      <c r="T38" s="266" t="s">
        <v>330</v>
      </c>
      <c r="U38" s="264"/>
      <c r="V38" s="265"/>
      <c r="W38" s="263"/>
      <c r="X38" s="265"/>
      <c r="AG38" s="403" t="b">
        <f t="shared" si="11"/>
        <v>1</v>
      </c>
      <c r="AH38" s="403" t="b">
        <f t="shared" si="12"/>
        <v>1</v>
      </c>
      <c r="AI38" s="140"/>
      <c r="AJ38" s="403" t="b">
        <f t="shared" si="13"/>
        <v>1</v>
      </c>
      <c r="AK38" s="403" t="b">
        <f t="shared" si="14"/>
        <v>1</v>
      </c>
      <c r="AL38" s="140"/>
      <c r="AM38" s="403" t="b">
        <f t="shared" si="15"/>
        <v>0</v>
      </c>
      <c r="AN38" s="403" t="b">
        <f t="shared" si="16"/>
        <v>1</v>
      </c>
      <c r="AO38" s="140"/>
      <c r="AP38" s="403" t="b">
        <f t="shared" si="17"/>
        <v>1</v>
      </c>
      <c r="AQ38" s="403" t="b">
        <f t="shared" si="18"/>
        <v>1</v>
      </c>
    </row>
    <row r="39" spans="1:43" s="108" customFormat="1" x14ac:dyDescent="0.25">
      <c r="A39" s="252" t="s">
        <v>152</v>
      </c>
      <c r="B39" s="253" t="s">
        <v>37</v>
      </c>
      <c r="C39" s="194">
        <v>5</v>
      </c>
      <c r="D39" s="225"/>
      <c r="E39" s="228"/>
      <c r="F39" s="229"/>
      <c r="G39" s="223">
        <v>5</v>
      </c>
      <c r="H39" s="224">
        <f t="shared" ref="H39:H47" si="20">G39*30</f>
        <v>150</v>
      </c>
      <c r="I39" s="194">
        <f>J39+K39+L39</f>
        <v>60</v>
      </c>
      <c r="J39" s="225">
        <v>30</v>
      </c>
      <c r="K39" s="225"/>
      <c r="L39" s="225">
        <v>30</v>
      </c>
      <c r="M39" s="226">
        <f t="shared" ref="M39:M47" si="21">H39-I39</f>
        <v>90</v>
      </c>
      <c r="N39" s="230"/>
      <c r="O39" s="231"/>
      <c r="P39" s="232"/>
      <c r="Q39" s="200"/>
      <c r="R39" s="231"/>
      <c r="S39" s="202"/>
      <c r="T39" s="200">
        <v>4</v>
      </c>
      <c r="U39" s="231"/>
      <c r="V39" s="202"/>
      <c r="W39" s="200"/>
      <c r="X39" s="202"/>
      <c r="AG39" s="403" t="b">
        <f t="shared" si="11"/>
        <v>1</v>
      </c>
      <c r="AH39" s="403" t="b">
        <f t="shared" si="12"/>
        <v>1</v>
      </c>
      <c r="AI39" s="141"/>
      <c r="AJ39" s="403" t="b">
        <f t="shared" si="13"/>
        <v>1</v>
      </c>
      <c r="AK39" s="403" t="b">
        <f t="shared" si="14"/>
        <v>1</v>
      </c>
      <c r="AL39" s="141"/>
      <c r="AM39" s="403" t="b">
        <f t="shared" si="15"/>
        <v>0</v>
      </c>
      <c r="AN39" s="403" t="b">
        <f t="shared" si="16"/>
        <v>1</v>
      </c>
      <c r="AO39" s="141"/>
      <c r="AP39" s="403" t="b">
        <f t="shared" si="17"/>
        <v>1</v>
      </c>
      <c r="AQ39" s="403" t="b">
        <f t="shared" si="18"/>
        <v>1</v>
      </c>
    </row>
    <row r="40" spans="1:43" s="108" customFormat="1" x14ac:dyDescent="0.25">
      <c r="A40" s="252" t="s">
        <v>153</v>
      </c>
      <c r="B40" s="253" t="s">
        <v>260</v>
      </c>
      <c r="C40" s="194"/>
      <c r="D40" s="225"/>
      <c r="E40" s="228"/>
      <c r="F40" s="229"/>
      <c r="G40" s="223">
        <f>G41+G42+G43</f>
        <v>9.5</v>
      </c>
      <c r="H40" s="255">
        <f t="shared" ref="H40:M40" si="22">H41+H42+H43</f>
        <v>285</v>
      </c>
      <c r="I40" s="408">
        <f t="shared" si="22"/>
        <v>99</v>
      </c>
      <c r="J40" s="256">
        <f t="shared" si="22"/>
        <v>33</v>
      </c>
      <c r="K40" s="256">
        <f t="shared" si="22"/>
        <v>0</v>
      </c>
      <c r="L40" s="256">
        <f t="shared" si="22"/>
        <v>66</v>
      </c>
      <c r="M40" s="257">
        <f t="shared" si="22"/>
        <v>186</v>
      </c>
      <c r="N40" s="203"/>
      <c r="O40" s="204"/>
      <c r="P40" s="209"/>
      <c r="Q40" s="206"/>
      <c r="R40" s="204"/>
      <c r="S40" s="205"/>
      <c r="T40" s="206"/>
      <c r="U40" s="204"/>
      <c r="V40" s="205"/>
      <c r="W40" s="206"/>
      <c r="X40" s="205"/>
      <c r="AG40" s="403" t="b">
        <f t="shared" si="11"/>
        <v>1</v>
      </c>
      <c r="AH40" s="403" t="b">
        <f t="shared" si="12"/>
        <v>1</v>
      </c>
      <c r="AI40" s="140"/>
      <c r="AJ40" s="403" t="b">
        <f t="shared" si="13"/>
        <v>1</v>
      </c>
      <c r="AK40" s="403" t="b">
        <f t="shared" si="14"/>
        <v>1</v>
      </c>
      <c r="AL40" s="140"/>
      <c r="AM40" s="403" t="b">
        <f t="shared" si="15"/>
        <v>1</v>
      </c>
      <c r="AN40" s="403" t="b">
        <f t="shared" si="16"/>
        <v>1</v>
      </c>
      <c r="AO40" s="140"/>
      <c r="AP40" s="403" t="b">
        <f t="shared" si="17"/>
        <v>1</v>
      </c>
      <c r="AQ40" s="403" t="b">
        <f t="shared" si="18"/>
        <v>1</v>
      </c>
    </row>
    <row r="41" spans="1:43" s="108" customFormat="1" x14ac:dyDescent="0.25">
      <c r="A41" s="258" t="s">
        <v>325</v>
      </c>
      <c r="B41" s="411" t="s">
        <v>239</v>
      </c>
      <c r="C41" s="259"/>
      <c r="D41" s="260" t="s">
        <v>162</v>
      </c>
      <c r="E41" s="260"/>
      <c r="F41" s="261"/>
      <c r="G41" s="262">
        <v>4</v>
      </c>
      <c r="H41" s="199">
        <f>G41*30</f>
        <v>120</v>
      </c>
      <c r="I41" s="200">
        <f>J41+K41+L41</f>
        <v>45</v>
      </c>
      <c r="J41" s="201">
        <v>15</v>
      </c>
      <c r="K41" s="201"/>
      <c r="L41" s="201">
        <v>30</v>
      </c>
      <c r="M41" s="202">
        <f>H41-I41</f>
        <v>75</v>
      </c>
      <c r="N41" s="263"/>
      <c r="O41" s="264"/>
      <c r="P41" s="265"/>
      <c r="Q41" s="266"/>
      <c r="R41" s="264"/>
      <c r="S41" s="265"/>
      <c r="T41" s="266">
        <v>3</v>
      </c>
      <c r="U41" s="264"/>
      <c r="V41" s="265"/>
      <c r="W41" s="263"/>
      <c r="X41" s="265"/>
      <c r="AG41" s="403" t="b">
        <f t="shared" si="11"/>
        <v>1</v>
      </c>
      <c r="AH41" s="403" t="b">
        <f t="shared" si="12"/>
        <v>1</v>
      </c>
      <c r="AI41" s="140"/>
      <c r="AJ41" s="403" t="b">
        <f t="shared" si="13"/>
        <v>1</v>
      </c>
      <c r="AK41" s="403" t="b">
        <f t="shared" si="14"/>
        <v>1</v>
      </c>
      <c r="AL41" s="140"/>
      <c r="AM41" s="403" t="b">
        <f t="shared" si="15"/>
        <v>0</v>
      </c>
      <c r="AN41" s="403" t="b">
        <f t="shared" si="16"/>
        <v>1</v>
      </c>
      <c r="AO41" s="140"/>
      <c r="AP41" s="403" t="b">
        <f t="shared" si="17"/>
        <v>1</v>
      </c>
      <c r="AQ41" s="403" t="b">
        <f t="shared" si="18"/>
        <v>1</v>
      </c>
    </row>
    <row r="42" spans="1:43" s="108" customFormat="1" x14ac:dyDescent="0.25">
      <c r="A42" s="258" t="s">
        <v>326</v>
      </c>
      <c r="B42" s="411" t="s">
        <v>240</v>
      </c>
      <c r="C42" s="259">
        <v>6</v>
      </c>
      <c r="D42" s="267"/>
      <c r="E42" s="268"/>
      <c r="F42" s="261"/>
      <c r="G42" s="262">
        <v>4</v>
      </c>
      <c r="H42" s="199">
        <f>G42*30</f>
        <v>120</v>
      </c>
      <c r="I42" s="200">
        <f>J42+K42+L42</f>
        <v>54</v>
      </c>
      <c r="J42" s="201">
        <v>18</v>
      </c>
      <c r="K42" s="201"/>
      <c r="L42" s="201">
        <v>36</v>
      </c>
      <c r="M42" s="202">
        <f>H42-I42</f>
        <v>66</v>
      </c>
      <c r="N42" s="263"/>
      <c r="O42" s="264"/>
      <c r="P42" s="265"/>
      <c r="Q42" s="266"/>
      <c r="R42" s="264"/>
      <c r="S42" s="269"/>
      <c r="T42" s="266"/>
      <c r="U42" s="264">
        <v>3</v>
      </c>
      <c r="V42" s="265">
        <v>3</v>
      </c>
      <c r="W42" s="263"/>
      <c r="X42" s="265"/>
      <c r="AG42" s="403" t="b">
        <f t="shared" si="11"/>
        <v>1</v>
      </c>
      <c r="AH42" s="403" t="b">
        <f t="shared" si="12"/>
        <v>1</v>
      </c>
      <c r="AI42" s="140"/>
      <c r="AJ42" s="403" t="b">
        <f t="shared" si="13"/>
        <v>1</v>
      </c>
      <c r="AK42" s="403" t="b">
        <f t="shared" si="14"/>
        <v>1</v>
      </c>
      <c r="AL42" s="140"/>
      <c r="AM42" s="403" t="b">
        <f t="shared" si="15"/>
        <v>1</v>
      </c>
      <c r="AN42" s="403" t="b">
        <f t="shared" si="16"/>
        <v>0</v>
      </c>
      <c r="AO42" s="140"/>
      <c r="AP42" s="403" t="b">
        <f t="shared" si="17"/>
        <v>1</v>
      </c>
      <c r="AQ42" s="403" t="b">
        <f t="shared" si="18"/>
        <v>1</v>
      </c>
    </row>
    <row r="43" spans="1:43" s="108" customFormat="1" ht="19.5" customHeight="1" x14ac:dyDescent="0.25">
      <c r="A43" s="258" t="s">
        <v>327</v>
      </c>
      <c r="B43" s="270" t="s">
        <v>214</v>
      </c>
      <c r="C43" s="431"/>
      <c r="D43" s="201"/>
      <c r="E43" s="201"/>
      <c r="F43" s="202" t="s">
        <v>157</v>
      </c>
      <c r="G43" s="262">
        <v>1.5</v>
      </c>
      <c r="H43" s="199">
        <f>G43*30</f>
        <v>45</v>
      </c>
      <c r="I43" s="200"/>
      <c r="J43" s="201"/>
      <c r="K43" s="201"/>
      <c r="L43" s="201"/>
      <c r="M43" s="202">
        <f>H43-I43</f>
        <v>45</v>
      </c>
      <c r="N43" s="230"/>
      <c r="O43" s="231"/>
      <c r="P43" s="202"/>
      <c r="Q43" s="200"/>
      <c r="R43" s="231"/>
      <c r="S43" s="202"/>
      <c r="T43" s="200"/>
      <c r="U43" s="231" t="s">
        <v>330</v>
      </c>
      <c r="V43" s="202"/>
      <c r="W43" s="200"/>
      <c r="X43" s="202"/>
      <c r="AG43" s="403" t="b">
        <f t="shared" si="11"/>
        <v>1</v>
      </c>
      <c r="AH43" s="403" t="b">
        <f t="shared" si="12"/>
        <v>1</v>
      </c>
      <c r="AI43" s="140"/>
      <c r="AJ43" s="403" t="b">
        <f t="shared" si="13"/>
        <v>1</v>
      </c>
      <c r="AK43" s="403" t="b">
        <f t="shared" si="14"/>
        <v>1</v>
      </c>
      <c r="AL43" s="140"/>
      <c r="AM43" s="403" t="b">
        <f t="shared" si="15"/>
        <v>1</v>
      </c>
      <c r="AN43" s="403" t="b">
        <f t="shared" si="16"/>
        <v>0</v>
      </c>
      <c r="AO43" s="140"/>
      <c r="AP43" s="403" t="b">
        <f t="shared" si="17"/>
        <v>1</v>
      </c>
      <c r="AQ43" s="403" t="b">
        <f t="shared" si="18"/>
        <v>1</v>
      </c>
    </row>
    <row r="44" spans="1:43" x14ac:dyDescent="0.25">
      <c r="A44" s="252" t="s">
        <v>154</v>
      </c>
      <c r="B44" s="253" t="s">
        <v>206</v>
      </c>
      <c r="C44" s="194"/>
      <c r="D44" s="225"/>
      <c r="E44" s="228"/>
      <c r="F44" s="229"/>
      <c r="G44" s="223">
        <f>G45+G46</f>
        <v>7</v>
      </c>
      <c r="H44" s="255">
        <f>H45+H46</f>
        <v>210</v>
      </c>
      <c r="I44" s="408">
        <f t="shared" ref="I44:M44" si="23">I45+I46</f>
        <v>72</v>
      </c>
      <c r="J44" s="256">
        <f t="shared" si="23"/>
        <v>36</v>
      </c>
      <c r="K44" s="256">
        <f t="shared" si="23"/>
        <v>0</v>
      </c>
      <c r="L44" s="256">
        <f t="shared" si="23"/>
        <v>36</v>
      </c>
      <c r="M44" s="257">
        <f t="shared" si="23"/>
        <v>138</v>
      </c>
      <c r="N44" s="203"/>
      <c r="O44" s="204"/>
      <c r="P44" s="209"/>
      <c r="Q44" s="206"/>
      <c r="R44" s="204"/>
      <c r="S44" s="205"/>
      <c r="T44" s="206"/>
      <c r="U44" s="204"/>
      <c r="V44" s="205"/>
      <c r="W44" s="206"/>
      <c r="X44" s="205"/>
      <c r="AG44" s="137" t="b">
        <f t="shared" si="11"/>
        <v>1</v>
      </c>
      <c r="AH44" s="137" t="b">
        <f t="shared" si="12"/>
        <v>1</v>
      </c>
      <c r="AI44" s="139"/>
      <c r="AJ44" s="137" t="b">
        <f t="shared" si="13"/>
        <v>1</v>
      </c>
      <c r="AK44" s="137" t="b">
        <f t="shared" si="14"/>
        <v>1</v>
      </c>
      <c r="AL44" s="139"/>
      <c r="AM44" s="137" t="b">
        <f t="shared" si="15"/>
        <v>1</v>
      </c>
      <c r="AN44" s="137" t="b">
        <f t="shared" si="16"/>
        <v>1</v>
      </c>
      <c r="AO44" s="139"/>
      <c r="AP44" s="137" t="b">
        <f t="shared" si="17"/>
        <v>1</v>
      </c>
      <c r="AQ44" s="137" t="b">
        <f t="shared" si="18"/>
        <v>1</v>
      </c>
    </row>
    <row r="45" spans="1:43" ht="26.25" customHeight="1" x14ac:dyDescent="0.25">
      <c r="A45" s="258" t="s">
        <v>328</v>
      </c>
      <c r="B45" s="411" t="s">
        <v>206</v>
      </c>
      <c r="C45" s="259">
        <v>6</v>
      </c>
      <c r="D45" s="260"/>
      <c r="E45" s="260"/>
      <c r="F45" s="261"/>
      <c r="G45" s="262">
        <v>6</v>
      </c>
      <c r="H45" s="199">
        <f>G45*30</f>
        <v>180</v>
      </c>
      <c r="I45" s="200">
        <f>J45+K45+L45</f>
        <v>72</v>
      </c>
      <c r="J45" s="201">
        <v>36</v>
      </c>
      <c r="K45" s="201"/>
      <c r="L45" s="201">
        <v>36</v>
      </c>
      <c r="M45" s="202">
        <f>H45-I45</f>
        <v>108</v>
      </c>
      <c r="N45" s="263"/>
      <c r="O45" s="264"/>
      <c r="P45" s="265"/>
      <c r="Q45" s="266"/>
      <c r="R45" s="264"/>
      <c r="S45" s="265"/>
      <c r="T45" s="266"/>
      <c r="U45" s="264">
        <v>4</v>
      </c>
      <c r="V45" s="265">
        <v>4</v>
      </c>
      <c r="W45" s="263"/>
      <c r="X45" s="265"/>
      <c r="AG45" s="137" t="b">
        <f t="shared" si="11"/>
        <v>1</v>
      </c>
      <c r="AH45" s="137" t="b">
        <f t="shared" si="12"/>
        <v>1</v>
      </c>
      <c r="AI45" s="139"/>
      <c r="AJ45" s="137" t="b">
        <f t="shared" si="13"/>
        <v>1</v>
      </c>
      <c r="AK45" s="137" t="b">
        <f t="shared" si="14"/>
        <v>1</v>
      </c>
      <c r="AL45" s="139"/>
      <c r="AM45" s="137" t="b">
        <f t="shared" si="15"/>
        <v>1</v>
      </c>
      <c r="AN45" s="137" t="b">
        <f t="shared" si="16"/>
        <v>0</v>
      </c>
      <c r="AO45" s="139"/>
      <c r="AP45" s="137" t="b">
        <f t="shared" si="17"/>
        <v>1</v>
      </c>
      <c r="AQ45" s="137" t="b">
        <f t="shared" si="18"/>
        <v>1</v>
      </c>
    </row>
    <row r="46" spans="1:43" ht="31.5" x14ac:dyDescent="0.25">
      <c r="A46" s="258" t="s">
        <v>329</v>
      </c>
      <c r="B46" s="411" t="s">
        <v>207</v>
      </c>
      <c r="C46" s="259"/>
      <c r="D46" s="267"/>
      <c r="E46" s="268"/>
      <c r="F46" s="261" t="s">
        <v>167</v>
      </c>
      <c r="G46" s="262">
        <v>1</v>
      </c>
      <c r="H46" s="199">
        <f>G46*30</f>
        <v>30</v>
      </c>
      <c r="I46" s="200"/>
      <c r="J46" s="201"/>
      <c r="K46" s="201"/>
      <c r="L46" s="201"/>
      <c r="M46" s="202">
        <f>H46-I46</f>
        <v>30</v>
      </c>
      <c r="N46" s="263"/>
      <c r="O46" s="264"/>
      <c r="P46" s="265"/>
      <c r="Q46" s="266"/>
      <c r="R46" s="264"/>
      <c r="S46" s="269"/>
      <c r="T46" s="266"/>
      <c r="U46" s="264"/>
      <c r="V46" s="265"/>
      <c r="W46" s="263" t="s">
        <v>330</v>
      </c>
      <c r="X46" s="265"/>
      <c r="AG46" s="137" t="b">
        <f t="shared" si="11"/>
        <v>1</v>
      </c>
      <c r="AH46" s="137" t="b">
        <f t="shared" si="12"/>
        <v>1</v>
      </c>
      <c r="AJ46" s="137" t="b">
        <f t="shared" si="13"/>
        <v>1</v>
      </c>
      <c r="AK46" s="137" t="b">
        <f t="shared" si="14"/>
        <v>1</v>
      </c>
      <c r="AM46" s="137" t="b">
        <f t="shared" si="15"/>
        <v>1</v>
      </c>
      <c r="AN46" s="137" t="b">
        <f t="shared" si="16"/>
        <v>1</v>
      </c>
      <c r="AP46" s="137" t="b">
        <f t="shared" si="17"/>
        <v>0</v>
      </c>
      <c r="AQ46" s="137" t="b">
        <f t="shared" si="18"/>
        <v>1</v>
      </c>
    </row>
    <row r="47" spans="1:43" x14ac:dyDescent="0.25">
      <c r="A47" s="271" t="s">
        <v>155</v>
      </c>
      <c r="B47" s="254" t="s">
        <v>216</v>
      </c>
      <c r="C47" s="234">
        <v>7</v>
      </c>
      <c r="D47" s="225"/>
      <c r="E47" s="225"/>
      <c r="F47" s="226"/>
      <c r="G47" s="235">
        <v>5</v>
      </c>
      <c r="H47" s="224">
        <f t="shared" si="20"/>
        <v>150</v>
      </c>
      <c r="I47" s="194">
        <f t="shared" ref="I47" si="24">J47+K47+L47</f>
        <v>60</v>
      </c>
      <c r="J47" s="225">
        <v>30</v>
      </c>
      <c r="K47" s="225"/>
      <c r="L47" s="225">
        <v>30</v>
      </c>
      <c r="M47" s="226">
        <f t="shared" si="21"/>
        <v>90</v>
      </c>
      <c r="N47" s="203"/>
      <c r="O47" s="204"/>
      <c r="P47" s="205"/>
      <c r="Q47" s="206"/>
      <c r="R47" s="204"/>
      <c r="S47" s="205"/>
      <c r="T47" s="206"/>
      <c r="U47" s="204"/>
      <c r="V47" s="205"/>
      <c r="W47" s="206">
        <v>4</v>
      </c>
      <c r="X47" s="205"/>
      <c r="AG47" s="137" t="b">
        <f t="shared" si="11"/>
        <v>1</v>
      </c>
      <c r="AH47" s="137" t="b">
        <f t="shared" si="12"/>
        <v>1</v>
      </c>
      <c r="AJ47" s="137" t="b">
        <f t="shared" si="13"/>
        <v>1</v>
      </c>
      <c r="AK47" s="137" t="b">
        <f t="shared" si="14"/>
        <v>1</v>
      </c>
      <c r="AM47" s="137" t="b">
        <f t="shared" si="15"/>
        <v>1</v>
      </c>
      <c r="AN47" s="137" t="b">
        <f t="shared" si="16"/>
        <v>1</v>
      </c>
      <c r="AP47" s="137" t="b">
        <f t="shared" si="17"/>
        <v>0</v>
      </c>
      <c r="AQ47" s="137" t="b">
        <f t="shared" si="18"/>
        <v>1</v>
      </c>
    </row>
    <row r="48" spans="1:43" ht="16.5" thickBot="1" x14ac:dyDescent="0.3">
      <c r="A48" s="271" t="s">
        <v>234</v>
      </c>
      <c r="B48" s="254" t="s">
        <v>284</v>
      </c>
      <c r="C48" s="234"/>
      <c r="D48" s="225" t="s">
        <v>162</v>
      </c>
      <c r="E48" s="225"/>
      <c r="F48" s="226"/>
      <c r="G48" s="235">
        <v>5</v>
      </c>
      <c r="H48" s="224">
        <f t="shared" ref="H48" si="25">G48*30</f>
        <v>150</v>
      </c>
      <c r="I48" s="242">
        <f t="shared" ref="I48" si="26">J48+K48+L48</f>
        <v>60</v>
      </c>
      <c r="J48" s="238">
        <v>30</v>
      </c>
      <c r="K48" s="238"/>
      <c r="L48" s="238">
        <v>30</v>
      </c>
      <c r="M48" s="239">
        <f t="shared" ref="M48" si="27">H48-I48</f>
        <v>90</v>
      </c>
      <c r="N48" s="203"/>
      <c r="O48" s="204"/>
      <c r="P48" s="205"/>
      <c r="Q48" s="206"/>
      <c r="R48" s="204"/>
      <c r="S48" s="205"/>
      <c r="T48" s="206">
        <v>4</v>
      </c>
      <c r="U48" s="204"/>
      <c r="V48" s="205"/>
      <c r="W48" s="206"/>
      <c r="X48" s="205"/>
      <c r="AG48" s="137" t="b">
        <f t="shared" si="11"/>
        <v>1</v>
      </c>
      <c r="AH48" s="137" t="b">
        <f t="shared" si="12"/>
        <v>1</v>
      </c>
      <c r="AJ48" s="137" t="b">
        <f t="shared" si="13"/>
        <v>1</v>
      </c>
      <c r="AK48" s="137" t="b">
        <f t="shared" si="14"/>
        <v>1</v>
      </c>
      <c r="AM48" s="137" t="b">
        <f t="shared" si="15"/>
        <v>0</v>
      </c>
      <c r="AN48" s="137" t="b">
        <f t="shared" si="16"/>
        <v>1</v>
      </c>
      <c r="AP48" s="137" t="b">
        <f t="shared" si="17"/>
        <v>1</v>
      </c>
      <c r="AQ48" s="137" t="b">
        <f t="shared" si="18"/>
        <v>1</v>
      </c>
    </row>
    <row r="49" spans="1:44" ht="29.25" customHeight="1" thickBot="1" x14ac:dyDescent="0.3">
      <c r="A49" s="271" t="s">
        <v>241</v>
      </c>
      <c r="B49" s="254" t="s">
        <v>364</v>
      </c>
      <c r="C49" s="234"/>
      <c r="D49" s="225" t="s">
        <v>162</v>
      </c>
      <c r="E49" s="225"/>
      <c r="F49" s="226"/>
      <c r="G49" s="235">
        <v>5</v>
      </c>
      <c r="H49" s="224">
        <f t="shared" ref="H49" si="28">G49*30</f>
        <v>150</v>
      </c>
      <c r="I49" s="242">
        <f t="shared" ref="I49" si="29">J49+K49+L49</f>
        <v>60</v>
      </c>
      <c r="J49" s="238">
        <v>30</v>
      </c>
      <c r="K49" s="238"/>
      <c r="L49" s="238">
        <v>30</v>
      </c>
      <c r="M49" s="239">
        <f t="shared" ref="M49" si="30">H49-I49</f>
        <v>90</v>
      </c>
      <c r="N49" s="203"/>
      <c r="O49" s="204"/>
      <c r="P49" s="205"/>
      <c r="Q49" s="206"/>
      <c r="R49" s="204"/>
      <c r="S49" s="205"/>
      <c r="T49" s="206">
        <v>4</v>
      </c>
      <c r="U49" s="204"/>
      <c r="V49" s="205"/>
      <c r="W49" s="206"/>
      <c r="X49" s="205"/>
      <c r="AG49" s="137" t="b">
        <f t="shared" si="11"/>
        <v>1</v>
      </c>
      <c r="AH49" s="137" t="b">
        <f t="shared" si="12"/>
        <v>1</v>
      </c>
      <c r="AJ49" s="137" t="b">
        <f t="shared" si="13"/>
        <v>1</v>
      </c>
      <c r="AK49" s="137" t="b">
        <f t="shared" si="14"/>
        <v>1</v>
      </c>
      <c r="AM49" s="137" t="b">
        <f t="shared" si="15"/>
        <v>0</v>
      </c>
      <c r="AN49" s="137" t="b">
        <f t="shared" si="16"/>
        <v>1</v>
      </c>
      <c r="AP49" s="137" t="b">
        <f t="shared" si="17"/>
        <v>1</v>
      </c>
      <c r="AQ49" s="137" t="b">
        <f t="shared" si="18"/>
        <v>1</v>
      </c>
    </row>
    <row r="50" spans="1:44" ht="29.25" customHeight="1" thickBot="1" x14ac:dyDescent="0.3">
      <c r="A50" s="271" t="s">
        <v>242</v>
      </c>
      <c r="B50" s="254" t="s">
        <v>250</v>
      </c>
      <c r="C50" s="234"/>
      <c r="D50" s="225">
        <v>7</v>
      </c>
      <c r="E50" s="225"/>
      <c r="F50" s="226"/>
      <c r="G50" s="235">
        <v>4</v>
      </c>
      <c r="H50" s="224">
        <f t="shared" ref="H50" si="31">G50*30</f>
        <v>120</v>
      </c>
      <c r="I50" s="242">
        <f t="shared" ref="I50" si="32">J50+K50+L50</f>
        <v>45</v>
      </c>
      <c r="J50" s="238">
        <v>15</v>
      </c>
      <c r="K50" s="238"/>
      <c r="L50" s="238">
        <v>30</v>
      </c>
      <c r="M50" s="239">
        <f t="shared" ref="M50" si="33">H50-I50</f>
        <v>75</v>
      </c>
      <c r="N50" s="203"/>
      <c r="O50" s="204"/>
      <c r="P50" s="205"/>
      <c r="Q50" s="206"/>
      <c r="R50" s="204"/>
      <c r="S50" s="205"/>
      <c r="T50" s="206"/>
      <c r="U50" s="204"/>
      <c r="V50" s="205"/>
      <c r="W50" s="206">
        <v>4</v>
      </c>
      <c r="X50" s="205"/>
      <c r="AG50" s="137" t="b">
        <f t="shared" si="11"/>
        <v>1</v>
      </c>
      <c r="AH50" s="137" t="b">
        <f t="shared" si="12"/>
        <v>1</v>
      </c>
      <c r="AJ50" s="137" t="b">
        <f t="shared" si="13"/>
        <v>1</v>
      </c>
      <c r="AK50" s="137" t="b">
        <f t="shared" si="14"/>
        <v>1</v>
      </c>
      <c r="AM50" s="137" t="b">
        <f t="shared" si="15"/>
        <v>1</v>
      </c>
      <c r="AN50" s="137" t="b">
        <f t="shared" si="16"/>
        <v>1</v>
      </c>
      <c r="AP50" s="137" t="b">
        <f t="shared" si="17"/>
        <v>0</v>
      </c>
      <c r="AQ50" s="137" t="b">
        <f t="shared" si="18"/>
        <v>1</v>
      </c>
    </row>
    <row r="51" spans="1:44" ht="29.25" customHeight="1" thickBot="1" x14ac:dyDescent="0.3">
      <c r="A51" s="271" t="s">
        <v>243</v>
      </c>
      <c r="B51" s="254" t="s">
        <v>292</v>
      </c>
      <c r="C51" s="234">
        <v>8</v>
      </c>
      <c r="D51" s="225"/>
      <c r="E51" s="225"/>
      <c r="F51" s="226"/>
      <c r="G51" s="235">
        <v>5</v>
      </c>
      <c r="H51" s="224">
        <f t="shared" ref="H51" si="34">G51*30</f>
        <v>150</v>
      </c>
      <c r="I51" s="242">
        <f t="shared" ref="I51" si="35">J51+K51+L51</f>
        <v>52</v>
      </c>
      <c r="J51" s="238">
        <v>26</v>
      </c>
      <c r="K51" s="238"/>
      <c r="L51" s="238">
        <v>26</v>
      </c>
      <c r="M51" s="239">
        <f t="shared" ref="M51" si="36">H51-I51</f>
        <v>98</v>
      </c>
      <c r="N51" s="203"/>
      <c r="O51" s="204"/>
      <c r="P51" s="205"/>
      <c r="Q51" s="206"/>
      <c r="R51" s="204"/>
      <c r="S51" s="205"/>
      <c r="T51" s="206"/>
      <c r="U51" s="204"/>
      <c r="V51" s="205"/>
      <c r="W51" s="206"/>
      <c r="X51" s="205">
        <v>4</v>
      </c>
      <c r="AG51" s="137" t="b">
        <f t="shared" ref="AG51" si="37">ISBLANK(N51)</f>
        <v>1</v>
      </c>
      <c r="AH51" s="137" t="b">
        <f t="shared" ref="AH51" si="38">ISBLANK(O51)</f>
        <v>1</v>
      </c>
      <c r="AJ51" s="137" t="b">
        <f t="shared" ref="AJ51" si="39">ISBLANK(Q51)</f>
        <v>1</v>
      </c>
      <c r="AK51" s="137" t="b">
        <f t="shared" ref="AK51" si="40">ISBLANK(R51)</f>
        <v>1</v>
      </c>
      <c r="AM51" s="137" t="b">
        <f t="shared" ref="AM51" si="41">ISBLANK(T51)</f>
        <v>1</v>
      </c>
      <c r="AN51" s="137" t="b">
        <f t="shared" ref="AN51" si="42">ISBLANK(U51)</f>
        <v>1</v>
      </c>
      <c r="AP51" s="137" t="b">
        <f t="shared" ref="AP51" si="43">ISBLANK(W51)</f>
        <v>1</v>
      </c>
      <c r="AQ51" s="137" t="b">
        <f t="shared" si="18"/>
        <v>0</v>
      </c>
    </row>
    <row r="52" spans="1:44" ht="16.5" thickBot="1" x14ac:dyDescent="0.3">
      <c r="A52" s="638" t="s">
        <v>169</v>
      </c>
      <c r="B52" s="639"/>
      <c r="C52" s="639"/>
      <c r="D52" s="639"/>
      <c r="E52" s="639"/>
      <c r="F52" s="640"/>
      <c r="G52" s="272">
        <f>SUM(G30:G51)-G36-G40-G44</f>
        <v>74.5</v>
      </c>
      <c r="H52" s="272">
        <f t="shared" ref="H52:X52" si="44">SUM(H30:H51)-H36-H40-H44</f>
        <v>2235</v>
      </c>
      <c r="I52" s="272">
        <f t="shared" si="44"/>
        <v>850</v>
      </c>
      <c r="J52" s="272">
        <f t="shared" si="44"/>
        <v>377</v>
      </c>
      <c r="K52" s="272">
        <f t="shared" si="44"/>
        <v>0</v>
      </c>
      <c r="L52" s="272">
        <f t="shared" si="44"/>
        <v>473</v>
      </c>
      <c r="M52" s="272">
        <f t="shared" si="44"/>
        <v>1385</v>
      </c>
      <c r="N52" s="272">
        <f t="shared" si="44"/>
        <v>0</v>
      </c>
      <c r="O52" s="272">
        <f t="shared" si="44"/>
        <v>2</v>
      </c>
      <c r="P52" s="272">
        <f t="shared" si="44"/>
        <v>2</v>
      </c>
      <c r="Q52" s="272">
        <f t="shared" si="44"/>
        <v>8</v>
      </c>
      <c r="R52" s="272">
        <f t="shared" si="44"/>
        <v>8</v>
      </c>
      <c r="S52" s="272">
        <f t="shared" si="44"/>
        <v>8</v>
      </c>
      <c r="T52" s="272">
        <f t="shared" si="44"/>
        <v>18</v>
      </c>
      <c r="U52" s="272">
        <f t="shared" si="44"/>
        <v>7</v>
      </c>
      <c r="V52" s="272">
        <f t="shared" si="44"/>
        <v>7</v>
      </c>
      <c r="W52" s="272">
        <f t="shared" si="44"/>
        <v>8</v>
      </c>
      <c r="X52" s="272">
        <f t="shared" si="44"/>
        <v>4</v>
      </c>
      <c r="Y52" s="96">
        <f>SUM(Y32:Y47)</f>
        <v>0</v>
      </c>
      <c r="Z52" s="71">
        <f>SUM(Z32:Z47)</f>
        <v>0</v>
      </c>
      <c r="AA52" s="71">
        <f>SUM(AA32:AA47)</f>
        <v>0</v>
      </c>
      <c r="AB52" s="71">
        <f>SUM(AB32:AB47)</f>
        <v>0</v>
      </c>
      <c r="AC52" s="71">
        <f>SUM(AC32:AC47)</f>
        <v>0</v>
      </c>
      <c r="AD52" s="153"/>
      <c r="AG52" s="149">
        <f>SUMIF(AG30:AG51,FALSE,$G30:$G51)</f>
        <v>0</v>
      </c>
      <c r="AH52" s="149">
        <f t="shared" ref="AH52:AQ52" si="45">SUMIF(AH30:AH51,FALSE,$G30:$G51)</f>
        <v>3</v>
      </c>
      <c r="AI52" s="149">
        <f t="shared" si="45"/>
        <v>0</v>
      </c>
      <c r="AJ52" s="149">
        <f t="shared" si="45"/>
        <v>11</v>
      </c>
      <c r="AK52" s="149">
        <f t="shared" si="45"/>
        <v>10</v>
      </c>
      <c r="AL52" s="149">
        <f t="shared" si="45"/>
        <v>0</v>
      </c>
      <c r="AM52" s="149">
        <f t="shared" si="45"/>
        <v>24</v>
      </c>
      <c r="AN52" s="149">
        <f t="shared" si="45"/>
        <v>11.5</v>
      </c>
      <c r="AO52" s="149">
        <f t="shared" si="45"/>
        <v>0</v>
      </c>
      <c r="AP52" s="149">
        <f t="shared" si="45"/>
        <v>10</v>
      </c>
      <c r="AQ52" s="149">
        <f t="shared" si="45"/>
        <v>5</v>
      </c>
      <c r="AR52" s="150">
        <f>SUM(AG52:AQ52)</f>
        <v>74.5</v>
      </c>
    </row>
    <row r="53" spans="1:44" ht="16.5" thickBot="1" x14ac:dyDescent="0.3">
      <c r="A53" s="727" t="s">
        <v>170</v>
      </c>
      <c r="B53" s="728"/>
      <c r="C53" s="728"/>
      <c r="D53" s="728"/>
      <c r="E53" s="728"/>
      <c r="F53" s="728"/>
      <c r="G53" s="728"/>
      <c r="H53" s="728"/>
      <c r="I53" s="671"/>
      <c r="J53" s="671"/>
      <c r="K53" s="671"/>
      <c r="L53" s="671"/>
      <c r="M53" s="671"/>
      <c r="N53" s="728"/>
      <c r="O53" s="728"/>
      <c r="P53" s="728"/>
      <c r="Q53" s="728"/>
      <c r="R53" s="728"/>
      <c r="S53" s="728"/>
      <c r="T53" s="728"/>
      <c r="U53" s="728"/>
      <c r="V53" s="728"/>
      <c r="W53" s="728"/>
      <c r="X53" s="729"/>
    </row>
    <row r="54" spans="1:44" s="66" customFormat="1" ht="16.5" thickBot="1" x14ac:dyDescent="0.3">
      <c r="A54" s="410" t="s">
        <v>316</v>
      </c>
      <c r="B54" s="273" t="s">
        <v>199</v>
      </c>
      <c r="C54" s="36"/>
      <c r="D54" s="37">
        <v>2</v>
      </c>
      <c r="E54" s="37"/>
      <c r="F54" s="274"/>
      <c r="G54" s="275">
        <v>4.5</v>
      </c>
      <c r="H54" s="276">
        <f>G54*30</f>
        <v>135</v>
      </c>
      <c r="I54" s="179">
        <f>J54+K54+L54</f>
        <v>0</v>
      </c>
      <c r="J54" s="277"/>
      <c r="K54" s="277"/>
      <c r="L54" s="277"/>
      <c r="M54" s="79">
        <f t="shared" ref="M54:M57" si="46">H54-I54</f>
        <v>135</v>
      </c>
      <c r="N54" s="278"/>
      <c r="O54" s="279"/>
      <c r="P54" s="280"/>
      <c r="Q54" s="281"/>
      <c r="R54" s="282"/>
      <c r="S54" s="280"/>
      <c r="T54" s="281"/>
      <c r="U54" s="282"/>
      <c r="V54" s="280"/>
      <c r="W54" s="281"/>
      <c r="X54" s="280"/>
      <c r="AE54" s="70" t="s">
        <v>331</v>
      </c>
      <c r="AF54" s="70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</row>
    <row r="55" spans="1:44" s="66" customFormat="1" ht="16.5" thickBot="1" x14ac:dyDescent="0.3">
      <c r="A55" s="410" t="s">
        <v>317</v>
      </c>
      <c r="B55" s="283" t="s">
        <v>235</v>
      </c>
      <c r="C55" s="284"/>
      <c r="D55" s="285" t="s">
        <v>158</v>
      </c>
      <c r="E55" s="285"/>
      <c r="F55" s="286"/>
      <c r="G55" s="287">
        <v>4.5</v>
      </c>
      <c r="H55" s="288">
        <f>G55*30</f>
        <v>135</v>
      </c>
      <c r="I55" s="194">
        <f>J55+K55+L55</f>
        <v>0</v>
      </c>
      <c r="J55" s="225"/>
      <c r="K55" s="225"/>
      <c r="L55" s="225"/>
      <c r="M55" s="226">
        <f t="shared" si="46"/>
        <v>135</v>
      </c>
      <c r="N55" s="289"/>
      <c r="O55" s="290"/>
      <c r="P55" s="291"/>
      <c r="Q55" s="292"/>
      <c r="R55" s="290"/>
      <c r="S55" s="291"/>
      <c r="T55" s="292"/>
      <c r="U55" s="290"/>
      <c r="V55" s="291"/>
      <c r="W55" s="292"/>
      <c r="X55" s="291"/>
      <c r="AE55" s="69" t="s">
        <v>96</v>
      </c>
      <c r="AF55" s="151">
        <f>G54</f>
        <v>4.5</v>
      </c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</row>
    <row r="56" spans="1:44" s="66" customFormat="1" ht="16.5" thickBot="1" x14ac:dyDescent="0.3">
      <c r="A56" s="410" t="s">
        <v>318</v>
      </c>
      <c r="B56" s="293" t="s">
        <v>236</v>
      </c>
      <c r="C56" s="39"/>
      <c r="D56" s="40" t="s">
        <v>157</v>
      </c>
      <c r="E56" s="40"/>
      <c r="F56" s="294"/>
      <c r="G56" s="295">
        <v>4.5</v>
      </c>
      <c r="H56" s="288">
        <f>G56*30</f>
        <v>135</v>
      </c>
      <c r="I56" s="194">
        <f>J56+K56+L56</f>
        <v>0</v>
      </c>
      <c r="J56" s="225"/>
      <c r="K56" s="225"/>
      <c r="L56" s="225"/>
      <c r="M56" s="226">
        <f t="shared" si="46"/>
        <v>135</v>
      </c>
      <c r="N56" s="289"/>
      <c r="O56" s="290"/>
      <c r="P56" s="291"/>
      <c r="Q56" s="292"/>
      <c r="R56" s="290"/>
      <c r="S56" s="291"/>
      <c r="T56" s="292"/>
      <c r="U56" s="290"/>
      <c r="V56" s="291"/>
      <c r="W56" s="292"/>
      <c r="X56" s="291"/>
      <c r="AE56" s="69" t="s">
        <v>97</v>
      </c>
      <c r="AF56" s="151">
        <f>G55</f>
        <v>4.5</v>
      </c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</row>
    <row r="57" spans="1:44" s="66" customFormat="1" ht="16.5" thickBot="1" x14ac:dyDescent="0.3">
      <c r="A57" s="410" t="s">
        <v>319</v>
      </c>
      <c r="B57" s="296" t="s">
        <v>134</v>
      </c>
      <c r="C57" s="297"/>
      <c r="D57" s="298" t="s">
        <v>156</v>
      </c>
      <c r="E57" s="298"/>
      <c r="F57" s="299"/>
      <c r="G57" s="300">
        <v>6</v>
      </c>
      <c r="H57" s="301">
        <f>G57*30</f>
        <v>180</v>
      </c>
      <c r="I57" s="242">
        <f>J57+K57+L57</f>
        <v>0</v>
      </c>
      <c r="J57" s="238"/>
      <c r="K57" s="238"/>
      <c r="L57" s="238"/>
      <c r="M57" s="239">
        <f t="shared" si="46"/>
        <v>180</v>
      </c>
      <c r="N57" s="302"/>
      <c r="O57" s="303"/>
      <c r="P57" s="304"/>
      <c r="Q57" s="305"/>
      <c r="R57" s="303"/>
      <c r="S57" s="304"/>
      <c r="T57" s="305"/>
      <c r="U57" s="303"/>
      <c r="V57" s="304"/>
      <c r="W57" s="305"/>
      <c r="X57" s="304"/>
      <c r="AE57" s="69" t="s">
        <v>98</v>
      </c>
      <c r="AF57" s="151">
        <f>G56</f>
        <v>4.5</v>
      </c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</row>
    <row r="58" spans="1:44" s="66" customFormat="1" ht="16.5" thickBot="1" x14ac:dyDescent="0.3">
      <c r="A58" s="670" t="s">
        <v>171</v>
      </c>
      <c r="B58" s="671"/>
      <c r="C58" s="671"/>
      <c r="D58" s="671"/>
      <c r="E58" s="671"/>
      <c r="F58" s="672"/>
      <c r="G58" s="306">
        <f>SUM(G54:G57)</f>
        <v>19.5</v>
      </c>
      <c r="H58" s="307">
        <f>SUM(H54:H57)</f>
        <v>585</v>
      </c>
      <c r="I58" s="308">
        <f t="shared" ref="I58:X58" si="47">SUM(I54:I57)</f>
        <v>0</v>
      </c>
      <c r="J58" s="308">
        <f t="shared" si="47"/>
        <v>0</v>
      </c>
      <c r="K58" s="308">
        <f t="shared" si="47"/>
        <v>0</v>
      </c>
      <c r="L58" s="308">
        <f t="shared" si="47"/>
        <v>0</v>
      </c>
      <c r="M58" s="308">
        <f t="shared" si="47"/>
        <v>585</v>
      </c>
      <c r="N58" s="307">
        <f t="shared" si="47"/>
        <v>0</v>
      </c>
      <c r="O58" s="307">
        <f t="shared" si="47"/>
        <v>0</v>
      </c>
      <c r="P58" s="307">
        <f t="shared" si="47"/>
        <v>0</v>
      </c>
      <c r="Q58" s="307">
        <f t="shared" si="47"/>
        <v>0</v>
      </c>
      <c r="R58" s="307">
        <f t="shared" si="47"/>
        <v>0</v>
      </c>
      <c r="S58" s="307">
        <f t="shared" si="47"/>
        <v>0</v>
      </c>
      <c r="T58" s="307">
        <f t="shared" si="47"/>
        <v>0</v>
      </c>
      <c r="U58" s="307">
        <f t="shared" si="47"/>
        <v>0</v>
      </c>
      <c r="V58" s="307">
        <f t="shared" si="47"/>
        <v>0</v>
      </c>
      <c r="W58" s="307">
        <f t="shared" si="47"/>
        <v>0</v>
      </c>
      <c r="X58" s="307">
        <f t="shared" si="47"/>
        <v>0</v>
      </c>
      <c r="AE58" s="69" t="s">
        <v>99</v>
      </c>
      <c r="AF58" s="151">
        <f>G57+G60</f>
        <v>12</v>
      </c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</row>
    <row r="59" spans="1:44" ht="16.5" thickBot="1" x14ac:dyDescent="0.3">
      <c r="A59" s="670" t="s">
        <v>313</v>
      </c>
      <c r="B59" s="671"/>
      <c r="C59" s="671"/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671"/>
      <c r="O59" s="671"/>
      <c r="P59" s="671"/>
      <c r="Q59" s="671"/>
      <c r="R59" s="671"/>
      <c r="S59" s="671"/>
      <c r="T59" s="671"/>
      <c r="U59" s="671"/>
      <c r="V59" s="671"/>
      <c r="W59" s="671"/>
      <c r="X59" s="672"/>
      <c r="AE59" s="66"/>
      <c r="AF59" s="151">
        <f>SUM(AF55:AF58)</f>
        <v>25.5</v>
      </c>
    </row>
    <row r="60" spans="1:44" s="66" customFormat="1" x14ac:dyDescent="0.25">
      <c r="A60" s="80" t="s">
        <v>314</v>
      </c>
      <c r="B60" s="124" t="s">
        <v>315</v>
      </c>
      <c r="C60" s="125">
        <v>8</v>
      </c>
      <c r="D60" s="126"/>
      <c r="E60" s="126"/>
      <c r="F60" s="127"/>
      <c r="G60" s="128">
        <v>6</v>
      </c>
      <c r="H60" s="129">
        <f>G60*30</f>
        <v>180</v>
      </c>
      <c r="I60" s="130">
        <f>J60+K60+L60</f>
        <v>0</v>
      </c>
      <c r="J60" s="131"/>
      <c r="K60" s="131"/>
      <c r="L60" s="131"/>
      <c r="M60" s="79">
        <f>H60-I60</f>
        <v>180</v>
      </c>
      <c r="N60" s="132"/>
      <c r="O60" s="133"/>
      <c r="P60" s="134"/>
      <c r="Q60" s="135"/>
      <c r="R60" s="133"/>
      <c r="S60" s="134"/>
      <c r="T60" s="135"/>
      <c r="U60" s="133"/>
      <c r="V60" s="134"/>
      <c r="W60" s="135"/>
      <c r="X60" s="309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</row>
    <row r="61" spans="1:44" s="66" customFormat="1" ht="16.5" thickBot="1" x14ac:dyDescent="0.3">
      <c r="A61" s="310"/>
      <c r="B61" s="311"/>
      <c r="C61" s="312"/>
      <c r="D61" s="313"/>
      <c r="E61" s="313"/>
      <c r="F61" s="314"/>
      <c r="G61" s="315"/>
      <c r="H61" s="316"/>
      <c r="I61" s="317"/>
      <c r="J61" s="318"/>
      <c r="K61" s="318"/>
      <c r="L61" s="318"/>
      <c r="M61" s="319"/>
      <c r="N61" s="320"/>
      <c r="O61" s="321"/>
      <c r="P61" s="322"/>
      <c r="Q61" s="323"/>
      <c r="R61" s="321"/>
      <c r="S61" s="322"/>
      <c r="T61" s="323"/>
      <c r="U61" s="321"/>
      <c r="V61" s="322"/>
      <c r="W61" s="323"/>
      <c r="X61" s="324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</row>
    <row r="62" spans="1:44" s="66" customFormat="1" ht="16.5" customHeight="1" thickBot="1" x14ac:dyDescent="0.3">
      <c r="A62" s="641" t="s">
        <v>172</v>
      </c>
      <c r="B62" s="642"/>
      <c r="C62" s="642"/>
      <c r="D62" s="642"/>
      <c r="E62" s="642"/>
      <c r="F62" s="643"/>
      <c r="G62" s="325">
        <f>SUM(G60:G61)</f>
        <v>6</v>
      </c>
      <c r="H62" s="326">
        <f>SUM(H60:H61)</f>
        <v>180</v>
      </c>
      <c r="I62" s="326">
        <f t="shared" ref="I62:X62" si="48">I60</f>
        <v>0</v>
      </c>
      <c r="J62" s="326">
        <f t="shared" si="48"/>
        <v>0</v>
      </c>
      <c r="K62" s="326">
        <f t="shared" si="48"/>
        <v>0</v>
      </c>
      <c r="L62" s="326">
        <f t="shared" si="48"/>
        <v>0</v>
      </c>
      <c r="M62" s="326">
        <f>SUM(M60:M61)</f>
        <v>180</v>
      </c>
      <c r="N62" s="326">
        <f t="shared" si="48"/>
        <v>0</v>
      </c>
      <c r="O62" s="326">
        <f t="shared" si="48"/>
        <v>0</v>
      </c>
      <c r="P62" s="326">
        <f t="shared" si="48"/>
        <v>0</v>
      </c>
      <c r="Q62" s="326">
        <f t="shared" si="48"/>
        <v>0</v>
      </c>
      <c r="R62" s="326">
        <f t="shared" si="48"/>
        <v>0</v>
      </c>
      <c r="S62" s="326">
        <f t="shared" si="48"/>
        <v>0</v>
      </c>
      <c r="T62" s="326">
        <f t="shared" si="48"/>
        <v>0</v>
      </c>
      <c r="U62" s="326">
        <f t="shared" si="48"/>
        <v>0</v>
      </c>
      <c r="V62" s="326">
        <f t="shared" si="48"/>
        <v>0</v>
      </c>
      <c r="W62" s="326">
        <f t="shared" si="48"/>
        <v>0</v>
      </c>
      <c r="X62" s="327">
        <f t="shared" si="48"/>
        <v>0</v>
      </c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</row>
    <row r="63" spans="1:44" ht="16.5" thickBot="1" x14ac:dyDescent="0.3">
      <c r="A63" s="644" t="s">
        <v>173</v>
      </c>
      <c r="B63" s="645"/>
      <c r="C63" s="645"/>
      <c r="D63" s="645"/>
      <c r="E63" s="645"/>
      <c r="F63" s="645"/>
      <c r="G63" s="328">
        <f>G62+G58+G52+G28</f>
        <v>173.5</v>
      </c>
      <c r="H63" s="329">
        <f>H62+H58+H52+H28</f>
        <v>5205</v>
      </c>
      <c r="I63" s="329">
        <f t="shared" ref="I63:X63" si="49">I52+I28+I58+I62</f>
        <v>1684</v>
      </c>
      <c r="J63" s="329">
        <f t="shared" si="49"/>
        <v>688</v>
      </c>
      <c r="K63" s="329">
        <f t="shared" si="49"/>
        <v>63</v>
      </c>
      <c r="L63" s="329">
        <f t="shared" si="49"/>
        <v>933</v>
      </c>
      <c r="M63" s="329">
        <f t="shared" si="49"/>
        <v>3521</v>
      </c>
      <c r="N63" s="329">
        <f t="shared" si="49"/>
        <v>22</v>
      </c>
      <c r="O63" s="329">
        <f t="shared" si="49"/>
        <v>17</v>
      </c>
      <c r="P63" s="329">
        <f t="shared" si="49"/>
        <v>17</v>
      </c>
      <c r="Q63" s="329">
        <f t="shared" si="49"/>
        <v>18</v>
      </c>
      <c r="R63" s="329">
        <f t="shared" si="49"/>
        <v>11</v>
      </c>
      <c r="S63" s="329">
        <f t="shared" si="49"/>
        <v>11</v>
      </c>
      <c r="T63" s="329">
        <f t="shared" si="49"/>
        <v>18</v>
      </c>
      <c r="U63" s="329">
        <f t="shared" si="49"/>
        <v>7</v>
      </c>
      <c r="V63" s="329">
        <f t="shared" si="49"/>
        <v>7</v>
      </c>
      <c r="W63" s="329">
        <f t="shared" si="49"/>
        <v>10</v>
      </c>
      <c r="X63" s="329">
        <f t="shared" si="49"/>
        <v>4</v>
      </c>
      <c r="Y63" s="66">
        <f>30*G63</f>
        <v>5205</v>
      </c>
    </row>
    <row r="64" spans="1:44" x14ac:dyDescent="0.25">
      <c r="A64" s="646" t="s">
        <v>118</v>
      </c>
      <c r="B64" s="647"/>
      <c r="C64" s="647"/>
      <c r="D64" s="647"/>
      <c r="E64" s="647"/>
      <c r="F64" s="647"/>
      <c r="G64" s="647"/>
      <c r="H64" s="647"/>
      <c r="I64" s="647"/>
      <c r="J64" s="647"/>
      <c r="K64" s="647"/>
      <c r="L64" s="647"/>
      <c r="M64" s="647"/>
      <c r="N64" s="647"/>
      <c r="O64" s="647"/>
      <c r="P64" s="647"/>
      <c r="Q64" s="647"/>
      <c r="R64" s="647"/>
      <c r="S64" s="647"/>
      <c r="T64" s="647"/>
      <c r="U64" s="647"/>
      <c r="V64" s="647"/>
      <c r="W64" s="647"/>
      <c r="X64" s="648"/>
      <c r="AE64" s="69" t="s">
        <v>96</v>
      </c>
      <c r="AF64" s="150">
        <f>AG84+AH84</f>
        <v>0</v>
      </c>
    </row>
    <row r="65" spans="1:43" ht="16.5" thickBot="1" x14ac:dyDescent="0.3">
      <c r="A65" s="649" t="s">
        <v>119</v>
      </c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51"/>
      <c r="S65" s="651"/>
      <c r="T65" s="651"/>
      <c r="U65" s="651"/>
      <c r="V65" s="651"/>
      <c r="W65" s="651"/>
      <c r="X65" s="652"/>
      <c r="AE65" s="69" t="s">
        <v>97</v>
      </c>
      <c r="AF65" s="150">
        <f>AJ84+AK84</f>
        <v>8.5</v>
      </c>
    </row>
    <row r="66" spans="1:43" ht="16.5" thickBot="1" x14ac:dyDescent="0.3">
      <c r="A66" s="653" t="s">
        <v>120</v>
      </c>
      <c r="B66" s="330" t="s">
        <v>34</v>
      </c>
      <c r="C66" s="331">
        <v>3</v>
      </c>
      <c r="D66" s="332"/>
      <c r="E66" s="332"/>
      <c r="F66" s="333"/>
      <c r="G66" s="334">
        <v>5</v>
      </c>
      <c r="H66" s="334">
        <f t="shared" ref="H66:H68" si="50">G66*30</f>
        <v>150</v>
      </c>
      <c r="I66" s="335">
        <f>J66+K66+L66</f>
        <v>60</v>
      </c>
      <c r="J66" s="336">
        <v>30</v>
      </c>
      <c r="K66" s="336"/>
      <c r="L66" s="336">
        <v>30</v>
      </c>
      <c r="M66" s="337">
        <f>H66-I66</f>
        <v>90</v>
      </c>
      <c r="N66" s="331"/>
      <c r="O66" s="338"/>
      <c r="P66" s="333"/>
      <c r="Q66" s="331">
        <v>4</v>
      </c>
      <c r="R66" s="256"/>
      <c r="S66" s="256"/>
      <c r="T66" s="256"/>
      <c r="U66" s="256"/>
      <c r="V66" s="256"/>
      <c r="W66" s="256"/>
      <c r="X66" s="256"/>
      <c r="AD66" s="70" t="s">
        <v>332</v>
      </c>
      <c r="AE66" s="69" t="s">
        <v>98</v>
      </c>
      <c r="AF66" s="150">
        <f>AM84+AN84</f>
        <v>7</v>
      </c>
      <c r="AG66" s="137" t="b">
        <f>ISBLANK(N66)</f>
        <v>1</v>
      </c>
      <c r="AH66" s="137" t="b">
        <f>ISBLANK(O66)</f>
        <v>1</v>
      </c>
      <c r="AJ66" s="137" t="b">
        <f>ISBLANK(Q66)</f>
        <v>0</v>
      </c>
      <c r="AK66" s="137" t="b">
        <f>ISBLANK(R66)</f>
        <v>1</v>
      </c>
      <c r="AM66" s="137" t="b">
        <f>ISBLANK(T66)</f>
        <v>1</v>
      </c>
      <c r="AN66" s="137" t="b">
        <f>ISBLANK(U66)</f>
        <v>1</v>
      </c>
      <c r="AP66" s="137" t="b">
        <f>ISBLANK(W66)</f>
        <v>1</v>
      </c>
      <c r="AQ66" s="137" t="b">
        <f>ISBLANK(X66)</f>
        <v>1</v>
      </c>
    </row>
    <row r="67" spans="1:43" ht="16.5" thickBot="1" x14ac:dyDescent="0.3">
      <c r="A67" s="654"/>
      <c r="B67" s="339" t="s">
        <v>255</v>
      </c>
      <c r="C67" s="331">
        <v>3</v>
      </c>
      <c r="D67" s="332"/>
      <c r="E67" s="332"/>
      <c r="F67" s="333"/>
      <c r="G67" s="334">
        <v>5</v>
      </c>
      <c r="H67" s="334">
        <f t="shared" si="50"/>
        <v>150</v>
      </c>
      <c r="I67" s="335">
        <f>J67+K67+L67</f>
        <v>60</v>
      </c>
      <c r="J67" s="336">
        <v>30</v>
      </c>
      <c r="K67" s="336"/>
      <c r="L67" s="336">
        <v>30</v>
      </c>
      <c r="M67" s="337">
        <f>H67-I67</f>
        <v>90</v>
      </c>
      <c r="N67" s="331"/>
      <c r="O67" s="338"/>
      <c r="P67" s="333"/>
      <c r="Q67" s="331">
        <v>4</v>
      </c>
      <c r="R67" s="256"/>
      <c r="S67" s="256"/>
      <c r="T67" s="256"/>
      <c r="U67" s="256"/>
      <c r="V67" s="256"/>
      <c r="W67" s="256"/>
      <c r="X67" s="256"/>
      <c r="AE67" s="69" t="s">
        <v>99</v>
      </c>
      <c r="AF67" s="150">
        <f>AP84+AQ84</f>
        <v>6</v>
      </c>
      <c r="AG67" s="137"/>
      <c r="AH67" s="137"/>
      <c r="AJ67" s="137"/>
      <c r="AK67" s="137"/>
      <c r="AM67" s="137"/>
      <c r="AN67" s="137"/>
      <c r="AP67" s="137"/>
      <c r="AQ67" s="137"/>
    </row>
    <row r="68" spans="1:43" x14ac:dyDescent="0.25">
      <c r="A68" s="655"/>
      <c r="B68" s="339" t="s">
        <v>304</v>
      </c>
      <c r="C68" s="331"/>
      <c r="D68" s="332"/>
      <c r="E68" s="332"/>
      <c r="F68" s="333"/>
      <c r="G68" s="334">
        <v>5</v>
      </c>
      <c r="H68" s="334">
        <f t="shared" si="50"/>
        <v>150</v>
      </c>
      <c r="I68" s="335"/>
      <c r="J68" s="336"/>
      <c r="K68" s="336"/>
      <c r="L68" s="336"/>
      <c r="M68" s="337"/>
      <c r="N68" s="331"/>
      <c r="O68" s="338"/>
      <c r="P68" s="333"/>
      <c r="Q68" s="331"/>
      <c r="R68" s="256"/>
      <c r="S68" s="256"/>
      <c r="T68" s="256"/>
      <c r="U68" s="256"/>
      <c r="V68" s="256"/>
      <c r="W68" s="256"/>
      <c r="X68" s="256"/>
      <c r="AF68" s="150">
        <f>SUM(AF64:AF67)</f>
        <v>21.5</v>
      </c>
      <c r="AG68" s="137"/>
      <c r="AH68" s="137"/>
      <c r="AJ68" s="137"/>
      <c r="AK68" s="137"/>
      <c r="AM68" s="137"/>
      <c r="AN68" s="137"/>
      <c r="AP68" s="137"/>
      <c r="AQ68" s="137"/>
    </row>
    <row r="69" spans="1:43" s="108" customFormat="1" x14ac:dyDescent="0.25">
      <c r="A69" s="673" t="s">
        <v>349</v>
      </c>
      <c r="B69" s="339" t="s">
        <v>161</v>
      </c>
      <c r="C69" s="349"/>
      <c r="D69" s="350">
        <v>4</v>
      </c>
      <c r="E69" s="350"/>
      <c r="F69" s="348"/>
      <c r="G69" s="351">
        <v>3.5</v>
      </c>
      <c r="H69" s="352">
        <f>G69*30</f>
        <v>105</v>
      </c>
      <c r="I69" s="353">
        <f>J69+K69+L69</f>
        <v>36</v>
      </c>
      <c r="J69" s="354">
        <v>18</v>
      </c>
      <c r="K69" s="354"/>
      <c r="L69" s="354">
        <v>18</v>
      </c>
      <c r="M69" s="355">
        <f>H69-I69</f>
        <v>69</v>
      </c>
      <c r="N69" s="349"/>
      <c r="O69" s="356"/>
      <c r="P69" s="348"/>
      <c r="Q69" s="349"/>
      <c r="R69" s="356">
        <v>2</v>
      </c>
      <c r="S69" s="348">
        <v>2</v>
      </c>
      <c r="T69" s="349"/>
      <c r="U69" s="356"/>
      <c r="V69" s="348"/>
      <c r="W69" s="349"/>
      <c r="X69" s="348"/>
      <c r="AD69" s="108" t="s">
        <v>332</v>
      </c>
      <c r="AG69" s="137" t="b">
        <f t="shared" ref="AG69:AQ81" si="51">ISBLANK(N69)</f>
        <v>1</v>
      </c>
      <c r="AH69" s="137" t="b">
        <f t="shared" si="51"/>
        <v>1</v>
      </c>
      <c r="AI69" s="143"/>
      <c r="AJ69" s="137" t="b">
        <f t="shared" si="51"/>
        <v>1</v>
      </c>
      <c r="AK69" s="137" t="b">
        <f t="shared" si="51"/>
        <v>0</v>
      </c>
      <c r="AL69" s="143"/>
      <c r="AM69" s="137" t="b">
        <f t="shared" si="51"/>
        <v>1</v>
      </c>
      <c r="AN69" s="137" t="b">
        <f t="shared" si="51"/>
        <v>1</v>
      </c>
      <c r="AO69" s="143"/>
      <c r="AP69" s="137" t="b">
        <f t="shared" si="51"/>
        <v>1</v>
      </c>
      <c r="AQ69" s="137" t="b">
        <f t="shared" si="51"/>
        <v>1</v>
      </c>
    </row>
    <row r="70" spans="1:43" s="108" customFormat="1" x14ac:dyDescent="0.25">
      <c r="A70" s="654"/>
      <c r="B70" s="339" t="s">
        <v>237</v>
      </c>
      <c r="C70" s="349"/>
      <c r="D70" s="350">
        <v>4</v>
      </c>
      <c r="E70" s="350"/>
      <c r="F70" s="348"/>
      <c r="G70" s="351">
        <v>3.5</v>
      </c>
      <c r="H70" s="352">
        <f>G70*30</f>
        <v>105</v>
      </c>
      <c r="I70" s="353">
        <f>J70+K70+L70</f>
        <v>36</v>
      </c>
      <c r="J70" s="354">
        <v>18</v>
      </c>
      <c r="K70" s="354"/>
      <c r="L70" s="354">
        <v>18</v>
      </c>
      <c r="M70" s="355">
        <f>H70-I70</f>
        <v>69</v>
      </c>
      <c r="N70" s="349"/>
      <c r="O70" s="356"/>
      <c r="P70" s="348"/>
      <c r="Q70" s="349"/>
      <c r="R70" s="356">
        <v>2</v>
      </c>
      <c r="S70" s="348">
        <v>2</v>
      </c>
      <c r="T70" s="349"/>
      <c r="U70" s="356"/>
      <c r="V70" s="348"/>
      <c r="W70" s="349"/>
      <c r="X70" s="348"/>
      <c r="AG70" s="137"/>
      <c r="AH70" s="137"/>
      <c r="AI70" s="143"/>
      <c r="AJ70" s="137"/>
      <c r="AK70" s="137"/>
      <c r="AL70" s="143"/>
      <c r="AM70" s="137"/>
      <c r="AN70" s="137"/>
      <c r="AO70" s="143"/>
      <c r="AP70" s="137"/>
      <c r="AQ70" s="137"/>
    </row>
    <row r="71" spans="1:43" s="108" customFormat="1" x14ac:dyDescent="0.25">
      <c r="A71" s="655"/>
      <c r="B71" s="339" t="s">
        <v>304</v>
      </c>
      <c r="C71" s="349"/>
      <c r="D71" s="350"/>
      <c r="E71" s="350"/>
      <c r="F71" s="348"/>
      <c r="G71" s="351">
        <v>3.5</v>
      </c>
      <c r="H71" s="352">
        <f>G71*30</f>
        <v>105</v>
      </c>
      <c r="I71" s="353"/>
      <c r="J71" s="354"/>
      <c r="K71" s="354"/>
      <c r="L71" s="354"/>
      <c r="M71" s="355"/>
      <c r="N71" s="349"/>
      <c r="O71" s="356"/>
      <c r="P71" s="348"/>
      <c r="Q71" s="349"/>
      <c r="R71" s="356"/>
      <c r="S71" s="348"/>
      <c r="T71" s="349"/>
      <c r="U71" s="356"/>
      <c r="V71" s="348"/>
      <c r="W71" s="349"/>
      <c r="X71" s="348"/>
      <c r="AG71" s="137"/>
      <c r="AH71" s="137"/>
      <c r="AI71" s="143"/>
      <c r="AJ71" s="137"/>
      <c r="AK71" s="137"/>
      <c r="AL71" s="143"/>
      <c r="AM71" s="137"/>
      <c r="AN71" s="137"/>
      <c r="AO71" s="143"/>
      <c r="AP71" s="137"/>
      <c r="AQ71" s="137"/>
    </row>
    <row r="72" spans="1:43" ht="31.5" x14ac:dyDescent="0.25">
      <c r="A72" s="673" t="s">
        <v>123</v>
      </c>
      <c r="B72" s="339" t="s">
        <v>163</v>
      </c>
      <c r="C72" s="349"/>
      <c r="D72" s="350">
        <v>5</v>
      </c>
      <c r="E72" s="350"/>
      <c r="F72" s="348"/>
      <c r="G72" s="351">
        <v>3</v>
      </c>
      <c r="H72" s="351">
        <f t="shared" ref="H72:H74" si="52">G72*30</f>
        <v>90</v>
      </c>
      <c r="I72" s="353">
        <f t="shared" ref="I72:I73" si="53">J72+K72+L72</f>
        <v>45</v>
      </c>
      <c r="J72" s="354"/>
      <c r="K72" s="354"/>
      <c r="L72" s="354">
        <v>45</v>
      </c>
      <c r="M72" s="355">
        <f>H72-I72</f>
        <v>45</v>
      </c>
      <c r="N72" s="349"/>
      <c r="O72" s="356"/>
      <c r="P72" s="348"/>
      <c r="Q72" s="349"/>
      <c r="R72" s="356"/>
      <c r="S72" s="348"/>
      <c r="T72" s="349">
        <v>3</v>
      </c>
      <c r="U72" s="356"/>
      <c r="V72" s="348"/>
      <c r="W72" s="349"/>
      <c r="X72" s="348"/>
      <c r="AD72" s="70" t="s">
        <v>332</v>
      </c>
      <c r="AG72" s="137" t="b">
        <f t="shared" si="51"/>
        <v>1</v>
      </c>
      <c r="AH72" s="137" t="b">
        <f t="shared" si="51"/>
        <v>1</v>
      </c>
      <c r="AJ72" s="137" t="b">
        <f t="shared" si="51"/>
        <v>1</v>
      </c>
      <c r="AK72" s="137" t="b">
        <f t="shared" si="51"/>
        <v>1</v>
      </c>
      <c r="AM72" s="137" t="b">
        <f t="shared" si="51"/>
        <v>0</v>
      </c>
      <c r="AN72" s="137" t="b">
        <f t="shared" si="51"/>
        <v>1</v>
      </c>
      <c r="AP72" s="137" t="b">
        <f t="shared" si="51"/>
        <v>1</v>
      </c>
      <c r="AQ72" s="137" t="b">
        <f t="shared" si="51"/>
        <v>1</v>
      </c>
    </row>
    <row r="73" spans="1:43" x14ac:dyDescent="0.25">
      <c r="A73" s="654"/>
      <c r="B73" s="339" t="s">
        <v>33</v>
      </c>
      <c r="C73" s="349"/>
      <c r="D73" s="350">
        <v>5</v>
      </c>
      <c r="E73" s="350"/>
      <c r="F73" s="348"/>
      <c r="G73" s="351">
        <v>3</v>
      </c>
      <c r="H73" s="351">
        <f t="shared" si="52"/>
        <v>90</v>
      </c>
      <c r="I73" s="353">
        <f t="shared" si="53"/>
        <v>45</v>
      </c>
      <c r="J73" s="354">
        <v>15</v>
      </c>
      <c r="K73" s="354"/>
      <c r="L73" s="354">
        <v>30</v>
      </c>
      <c r="M73" s="355">
        <f>H73-I73</f>
        <v>45</v>
      </c>
      <c r="N73" s="349"/>
      <c r="O73" s="356"/>
      <c r="P73" s="348"/>
      <c r="Q73" s="349"/>
      <c r="R73" s="356"/>
      <c r="S73" s="348"/>
      <c r="T73" s="349">
        <v>3</v>
      </c>
      <c r="U73" s="356"/>
      <c r="V73" s="348"/>
      <c r="W73" s="349"/>
      <c r="X73" s="348"/>
      <c r="AG73" s="137"/>
      <c r="AH73" s="137"/>
      <c r="AJ73" s="137"/>
      <c r="AK73" s="137"/>
      <c r="AM73" s="137"/>
      <c r="AN73" s="137"/>
      <c r="AP73" s="137"/>
      <c r="AQ73" s="137"/>
    </row>
    <row r="74" spans="1:43" x14ac:dyDescent="0.25">
      <c r="A74" s="655"/>
      <c r="B74" s="339" t="s">
        <v>304</v>
      </c>
      <c r="C74" s="349"/>
      <c r="D74" s="350"/>
      <c r="E74" s="350"/>
      <c r="F74" s="348"/>
      <c r="G74" s="351">
        <v>3</v>
      </c>
      <c r="H74" s="351">
        <f t="shared" si="52"/>
        <v>90</v>
      </c>
      <c r="I74" s="353"/>
      <c r="J74" s="354"/>
      <c r="K74" s="354"/>
      <c r="L74" s="354"/>
      <c r="M74" s="355"/>
      <c r="N74" s="349"/>
      <c r="O74" s="356"/>
      <c r="P74" s="348"/>
      <c r="Q74" s="349"/>
      <c r="R74" s="356"/>
      <c r="S74" s="348"/>
      <c r="T74" s="349"/>
      <c r="U74" s="356"/>
      <c r="V74" s="348"/>
      <c r="W74" s="349"/>
      <c r="X74" s="348"/>
      <c r="AG74" s="137"/>
      <c r="AH74" s="137"/>
      <c r="AJ74" s="137"/>
      <c r="AK74" s="137"/>
      <c r="AM74" s="137"/>
      <c r="AN74" s="137"/>
      <c r="AP74" s="137"/>
      <c r="AQ74" s="137"/>
    </row>
    <row r="75" spans="1:43" ht="31.5" x14ac:dyDescent="0.25">
      <c r="A75" s="673" t="s">
        <v>124</v>
      </c>
      <c r="B75" s="339" t="s">
        <v>164</v>
      </c>
      <c r="C75" s="349"/>
      <c r="D75" s="350">
        <v>6</v>
      </c>
      <c r="E75" s="350"/>
      <c r="F75" s="348"/>
      <c r="G75" s="351">
        <v>4</v>
      </c>
      <c r="H75" s="351">
        <f t="shared" ref="H75:H83" si="54">G75*30</f>
        <v>120</v>
      </c>
      <c r="I75" s="353">
        <f t="shared" ref="I75:I82" si="55">J75+K75+L75</f>
        <v>54</v>
      </c>
      <c r="J75" s="354"/>
      <c r="K75" s="354"/>
      <c r="L75" s="354">
        <v>54</v>
      </c>
      <c r="M75" s="355">
        <f>H75-I75</f>
        <v>66</v>
      </c>
      <c r="N75" s="349"/>
      <c r="O75" s="356"/>
      <c r="P75" s="348"/>
      <c r="Q75" s="349"/>
      <c r="R75" s="356"/>
      <c r="S75" s="348"/>
      <c r="T75" s="349"/>
      <c r="U75" s="356">
        <v>3</v>
      </c>
      <c r="V75" s="348">
        <v>3</v>
      </c>
      <c r="W75" s="349"/>
      <c r="X75" s="348"/>
      <c r="AD75" s="70" t="s">
        <v>332</v>
      </c>
      <c r="AG75" s="137" t="b">
        <f t="shared" si="51"/>
        <v>1</v>
      </c>
      <c r="AH75" s="137" t="b">
        <f t="shared" si="51"/>
        <v>1</v>
      </c>
      <c r="AJ75" s="137" t="b">
        <f t="shared" si="51"/>
        <v>1</v>
      </c>
      <c r="AK75" s="137" t="b">
        <f t="shared" si="51"/>
        <v>1</v>
      </c>
      <c r="AM75" s="137" t="b">
        <f t="shared" si="51"/>
        <v>1</v>
      </c>
      <c r="AN75" s="137" t="b">
        <f t="shared" si="51"/>
        <v>0</v>
      </c>
      <c r="AP75" s="137" t="b">
        <f t="shared" si="51"/>
        <v>1</v>
      </c>
      <c r="AQ75" s="137" t="b">
        <f t="shared" si="51"/>
        <v>1</v>
      </c>
    </row>
    <row r="76" spans="1:43" x14ac:dyDescent="0.25">
      <c r="A76" s="654"/>
      <c r="B76" s="339" t="s">
        <v>184</v>
      </c>
      <c r="C76" s="349"/>
      <c r="D76" s="350">
        <v>6</v>
      </c>
      <c r="E76" s="350"/>
      <c r="F76" s="348"/>
      <c r="G76" s="351">
        <v>4</v>
      </c>
      <c r="H76" s="351">
        <f t="shared" si="54"/>
        <v>120</v>
      </c>
      <c r="I76" s="353">
        <f t="shared" si="55"/>
        <v>54</v>
      </c>
      <c r="J76" s="354">
        <v>18</v>
      </c>
      <c r="K76" s="354"/>
      <c r="L76" s="354">
        <v>36</v>
      </c>
      <c r="M76" s="355">
        <f>H76-I76</f>
        <v>66</v>
      </c>
      <c r="N76" s="349"/>
      <c r="O76" s="356"/>
      <c r="P76" s="348"/>
      <c r="Q76" s="349"/>
      <c r="R76" s="356"/>
      <c r="S76" s="348"/>
      <c r="T76" s="349"/>
      <c r="U76" s="356">
        <v>3</v>
      </c>
      <c r="V76" s="348">
        <v>3</v>
      </c>
      <c r="W76" s="349"/>
      <c r="X76" s="348"/>
      <c r="AG76" s="137"/>
      <c r="AH76" s="137"/>
      <c r="AJ76" s="137"/>
      <c r="AK76" s="137"/>
      <c r="AM76" s="137"/>
      <c r="AN76" s="137"/>
      <c r="AP76" s="137"/>
      <c r="AQ76" s="137"/>
    </row>
    <row r="77" spans="1:43" x14ac:dyDescent="0.25">
      <c r="A77" s="655"/>
      <c r="B77" s="339" t="s">
        <v>304</v>
      </c>
      <c r="C77" s="349"/>
      <c r="D77" s="350"/>
      <c r="E77" s="350"/>
      <c r="F77" s="348"/>
      <c r="G77" s="351">
        <v>5</v>
      </c>
      <c r="H77" s="351">
        <f t="shared" si="54"/>
        <v>150</v>
      </c>
      <c r="I77" s="353"/>
      <c r="J77" s="354"/>
      <c r="K77" s="354"/>
      <c r="L77" s="354"/>
      <c r="M77" s="355"/>
      <c r="N77" s="349"/>
      <c r="O77" s="356"/>
      <c r="P77" s="348"/>
      <c r="Q77" s="349"/>
      <c r="R77" s="356"/>
      <c r="S77" s="348"/>
      <c r="T77" s="349"/>
      <c r="U77" s="356"/>
      <c r="V77" s="348"/>
      <c r="W77" s="349"/>
      <c r="X77" s="348"/>
      <c r="AG77" s="137"/>
      <c r="AH77" s="137"/>
      <c r="AJ77" s="137"/>
      <c r="AK77" s="137"/>
      <c r="AM77" s="137"/>
      <c r="AN77" s="137"/>
      <c r="AP77" s="137"/>
      <c r="AQ77" s="137"/>
    </row>
    <row r="78" spans="1:43" ht="31.5" x14ac:dyDescent="0.25">
      <c r="A78" s="673" t="s">
        <v>350</v>
      </c>
      <c r="B78" s="339" t="s">
        <v>165</v>
      </c>
      <c r="C78" s="349"/>
      <c r="D78" s="350">
        <v>7</v>
      </c>
      <c r="E78" s="350"/>
      <c r="F78" s="348"/>
      <c r="G78" s="351">
        <v>3</v>
      </c>
      <c r="H78" s="351">
        <f t="shared" si="54"/>
        <v>90</v>
      </c>
      <c r="I78" s="353">
        <f t="shared" si="55"/>
        <v>45</v>
      </c>
      <c r="J78" s="354"/>
      <c r="K78" s="354"/>
      <c r="L78" s="354">
        <v>45</v>
      </c>
      <c r="M78" s="355">
        <f>H78-I78</f>
        <v>45</v>
      </c>
      <c r="N78" s="349"/>
      <c r="O78" s="356"/>
      <c r="P78" s="348"/>
      <c r="Q78" s="349"/>
      <c r="R78" s="356"/>
      <c r="S78" s="348"/>
      <c r="T78" s="349"/>
      <c r="U78" s="356"/>
      <c r="V78" s="348"/>
      <c r="W78" s="349">
        <v>3</v>
      </c>
      <c r="X78" s="348"/>
      <c r="AD78" s="70" t="s">
        <v>332</v>
      </c>
      <c r="AG78" s="137" t="b">
        <f t="shared" si="51"/>
        <v>1</v>
      </c>
      <c r="AH78" s="137" t="b">
        <f t="shared" si="51"/>
        <v>1</v>
      </c>
      <c r="AJ78" s="137" t="b">
        <f t="shared" si="51"/>
        <v>1</v>
      </c>
      <c r="AK78" s="137" t="b">
        <f t="shared" si="51"/>
        <v>1</v>
      </c>
      <c r="AM78" s="137" t="b">
        <f t="shared" si="51"/>
        <v>1</v>
      </c>
      <c r="AN78" s="137" t="b">
        <f t="shared" si="51"/>
        <v>1</v>
      </c>
      <c r="AP78" s="137" t="b">
        <f t="shared" si="51"/>
        <v>0</v>
      </c>
      <c r="AQ78" s="137" t="b">
        <f t="shared" si="51"/>
        <v>1</v>
      </c>
    </row>
    <row r="79" spans="1:43" x14ac:dyDescent="0.25">
      <c r="A79" s="654"/>
      <c r="B79" s="270" t="s">
        <v>196</v>
      </c>
      <c r="C79" s="357"/>
      <c r="D79" s="358">
        <v>7</v>
      </c>
      <c r="E79" s="358"/>
      <c r="F79" s="347"/>
      <c r="G79" s="351">
        <v>3</v>
      </c>
      <c r="H79" s="351">
        <f t="shared" si="54"/>
        <v>90</v>
      </c>
      <c r="I79" s="353">
        <f t="shared" si="55"/>
        <v>45</v>
      </c>
      <c r="J79" s="354">
        <v>15</v>
      </c>
      <c r="K79" s="354"/>
      <c r="L79" s="354">
        <v>30</v>
      </c>
      <c r="M79" s="355">
        <f>H78-I79</f>
        <v>45</v>
      </c>
      <c r="N79" s="357"/>
      <c r="O79" s="359"/>
      <c r="P79" s="347"/>
      <c r="Q79" s="357"/>
      <c r="R79" s="359"/>
      <c r="S79" s="347"/>
      <c r="T79" s="357"/>
      <c r="U79" s="359"/>
      <c r="V79" s="347"/>
      <c r="W79" s="357">
        <v>3</v>
      </c>
      <c r="X79" s="347"/>
      <c r="AG79" s="137"/>
      <c r="AH79" s="137"/>
      <c r="AJ79" s="137"/>
      <c r="AK79" s="137"/>
      <c r="AM79" s="137"/>
      <c r="AN79" s="137"/>
      <c r="AP79" s="137"/>
      <c r="AQ79" s="137"/>
    </row>
    <row r="80" spans="1:43" x14ac:dyDescent="0.25">
      <c r="A80" s="655"/>
      <c r="B80" s="339" t="s">
        <v>304</v>
      </c>
      <c r="C80" s="357"/>
      <c r="D80" s="358"/>
      <c r="E80" s="358"/>
      <c r="F80" s="347"/>
      <c r="G80" s="351">
        <v>3</v>
      </c>
      <c r="H80" s="351">
        <f t="shared" si="54"/>
        <v>90</v>
      </c>
      <c r="I80" s="353"/>
      <c r="J80" s="354"/>
      <c r="K80" s="354"/>
      <c r="L80" s="354"/>
      <c r="M80" s="355"/>
      <c r="N80" s="357"/>
      <c r="O80" s="359"/>
      <c r="P80" s="347"/>
      <c r="Q80" s="357"/>
      <c r="R80" s="359"/>
      <c r="S80" s="347"/>
      <c r="T80" s="357"/>
      <c r="U80" s="359"/>
      <c r="V80" s="347"/>
      <c r="W80" s="357"/>
      <c r="X80" s="347"/>
      <c r="AG80" s="137"/>
      <c r="AH80" s="137"/>
      <c r="AJ80" s="137"/>
      <c r="AK80" s="137"/>
      <c r="AM80" s="137"/>
      <c r="AN80" s="137"/>
      <c r="AP80" s="137"/>
      <c r="AQ80" s="137"/>
    </row>
    <row r="81" spans="1:44" s="108" customFormat="1" ht="31.5" x14ac:dyDescent="0.25">
      <c r="A81" s="730" t="s">
        <v>125</v>
      </c>
      <c r="B81" s="360" t="s">
        <v>166</v>
      </c>
      <c r="C81" s="358"/>
      <c r="D81" s="358" t="s">
        <v>156</v>
      </c>
      <c r="E81" s="358"/>
      <c r="F81" s="358"/>
      <c r="G81" s="361">
        <v>3</v>
      </c>
      <c r="H81" s="361">
        <f t="shared" si="54"/>
        <v>90</v>
      </c>
      <c r="I81" s="362">
        <f t="shared" si="55"/>
        <v>39</v>
      </c>
      <c r="J81" s="362"/>
      <c r="K81" s="362"/>
      <c r="L81" s="362">
        <v>39</v>
      </c>
      <c r="M81" s="362">
        <f>H81-I81</f>
        <v>51</v>
      </c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>
        <v>3</v>
      </c>
      <c r="AD81" s="108" t="s">
        <v>332</v>
      </c>
      <c r="AG81" s="137" t="b">
        <f t="shared" si="51"/>
        <v>1</v>
      </c>
      <c r="AH81" s="137" t="b">
        <f t="shared" si="51"/>
        <v>1</v>
      </c>
      <c r="AI81" s="143"/>
      <c r="AJ81" s="137" t="b">
        <f t="shared" si="51"/>
        <v>1</v>
      </c>
      <c r="AK81" s="137" t="b">
        <f t="shared" si="51"/>
        <v>1</v>
      </c>
      <c r="AL81" s="143"/>
      <c r="AM81" s="137" t="b">
        <f t="shared" si="51"/>
        <v>1</v>
      </c>
      <c r="AN81" s="137" t="b">
        <f t="shared" si="51"/>
        <v>1</v>
      </c>
      <c r="AO81" s="143"/>
      <c r="AP81" s="137" t="b">
        <f t="shared" si="51"/>
        <v>1</v>
      </c>
      <c r="AQ81" s="137" t="b">
        <f t="shared" si="51"/>
        <v>0</v>
      </c>
    </row>
    <row r="82" spans="1:44" s="108" customFormat="1" ht="16.5" customHeight="1" x14ac:dyDescent="0.25">
      <c r="A82" s="730"/>
      <c r="B82" s="360" t="s">
        <v>321</v>
      </c>
      <c r="C82" s="358"/>
      <c r="D82" s="358" t="s">
        <v>156</v>
      </c>
      <c r="E82" s="358"/>
      <c r="F82" s="358"/>
      <c r="G82" s="361">
        <v>3</v>
      </c>
      <c r="H82" s="361">
        <f t="shared" si="54"/>
        <v>90</v>
      </c>
      <c r="I82" s="362">
        <f t="shared" si="55"/>
        <v>39</v>
      </c>
      <c r="J82" s="362">
        <v>13</v>
      </c>
      <c r="K82" s="362"/>
      <c r="L82" s="362">
        <v>26</v>
      </c>
      <c r="M82" s="362">
        <f>H81-I82</f>
        <v>51</v>
      </c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AG82" s="137"/>
      <c r="AH82" s="137"/>
      <c r="AI82" s="143"/>
      <c r="AJ82" s="137"/>
      <c r="AK82" s="137"/>
      <c r="AL82" s="143"/>
      <c r="AM82" s="137"/>
      <c r="AN82" s="137"/>
      <c r="AO82" s="143"/>
      <c r="AP82" s="137"/>
      <c r="AQ82" s="137"/>
    </row>
    <row r="83" spans="1:44" s="108" customFormat="1" ht="16.5" customHeight="1" x14ac:dyDescent="0.25">
      <c r="A83" s="730"/>
      <c r="B83" s="360" t="s">
        <v>304</v>
      </c>
      <c r="C83" s="358"/>
      <c r="D83" s="358"/>
      <c r="E83" s="358"/>
      <c r="F83" s="358"/>
      <c r="G83" s="361">
        <v>3</v>
      </c>
      <c r="H83" s="361">
        <f t="shared" si="54"/>
        <v>90</v>
      </c>
      <c r="I83" s="362"/>
      <c r="J83" s="362"/>
      <c r="K83" s="362"/>
      <c r="L83" s="362"/>
      <c r="M83" s="362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AG83" s="137"/>
      <c r="AH83" s="137"/>
      <c r="AI83" s="143"/>
      <c r="AJ83" s="137"/>
      <c r="AK83" s="137"/>
      <c r="AL83" s="143"/>
      <c r="AM83" s="137"/>
      <c r="AN83" s="137"/>
      <c r="AO83" s="143"/>
      <c r="AP83" s="137"/>
      <c r="AQ83" s="137"/>
    </row>
    <row r="84" spans="1:44" ht="16.5" thickBot="1" x14ac:dyDescent="0.3">
      <c r="A84" s="674" t="s">
        <v>121</v>
      </c>
      <c r="B84" s="675"/>
      <c r="C84" s="675"/>
      <c r="D84" s="675"/>
      <c r="E84" s="675"/>
      <c r="F84" s="676"/>
      <c r="G84" s="363">
        <f>G66+G69+G72+G75+G78+G81</f>
        <v>21.5</v>
      </c>
      <c r="H84" s="364">
        <f t="shared" ref="H84:X84" si="56">H66+H69+H72+H75+H78+H81</f>
        <v>645</v>
      </c>
      <c r="I84" s="364">
        <f t="shared" si="56"/>
        <v>279</v>
      </c>
      <c r="J84" s="364">
        <f t="shared" si="56"/>
        <v>48</v>
      </c>
      <c r="K84" s="364">
        <f t="shared" si="56"/>
        <v>0</v>
      </c>
      <c r="L84" s="364">
        <f t="shared" si="56"/>
        <v>231</v>
      </c>
      <c r="M84" s="364">
        <f t="shared" si="56"/>
        <v>366</v>
      </c>
      <c r="N84" s="364">
        <f t="shared" si="56"/>
        <v>0</v>
      </c>
      <c r="O84" s="364">
        <f t="shared" si="56"/>
        <v>0</v>
      </c>
      <c r="P84" s="364">
        <f t="shared" si="56"/>
        <v>0</v>
      </c>
      <c r="Q84" s="364">
        <f t="shared" si="56"/>
        <v>4</v>
      </c>
      <c r="R84" s="364">
        <f t="shared" si="56"/>
        <v>2</v>
      </c>
      <c r="S84" s="364">
        <f t="shared" si="56"/>
        <v>2</v>
      </c>
      <c r="T84" s="364">
        <f t="shared" si="56"/>
        <v>3</v>
      </c>
      <c r="U84" s="364">
        <f t="shared" si="56"/>
        <v>3</v>
      </c>
      <c r="V84" s="364">
        <f t="shared" si="56"/>
        <v>3</v>
      </c>
      <c r="W84" s="364">
        <f t="shared" si="56"/>
        <v>3</v>
      </c>
      <c r="X84" s="364">
        <f t="shared" si="56"/>
        <v>3</v>
      </c>
      <c r="Y84" s="94">
        <f>SUM(Y69:Y82)</f>
        <v>0</v>
      </c>
      <c r="Z84" s="72">
        <f>SUM(Z69:Z82)</f>
        <v>0</v>
      </c>
      <c r="AA84" s="72">
        <f>SUM(AA69:AA82)</f>
        <v>0</v>
      </c>
      <c r="AB84" s="72">
        <f>SUM(AB69:AB82)</f>
        <v>0</v>
      </c>
      <c r="AC84" s="72">
        <f>SUM(AC69:AC82)</f>
        <v>0</v>
      </c>
      <c r="AD84" s="153"/>
      <c r="AG84" s="149">
        <f t="shared" ref="AG84:AQ84" si="57">SUMIF(AG66:AG83,FALSE,$G66:$G83)</f>
        <v>0</v>
      </c>
      <c r="AH84" s="149">
        <f t="shared" si="57"/>
        <v>0</v>
      </c>
      <c r="AI84" s="149">
        <f t="shared" si="57"/>
        <v>0</v>
      </c>
      <c r="AJ84" s="149">
        <f t="shared" si="57"/>
        <v>5</v>
      </c>
      <c r="AK84" s="149">
        <f t="shared" si="57"/>
        <v>3.5</v>
      </c>
      <c r="AL84" s="149">
        <f t="shared" si="57"/>
        <v>0</v>
      </c>
      <c r="AM84" s="149">
        <f t="shared" si="57"/>
        <v>3</v>
      </c>
      <c r="AN84" s="149">
        <f t="shared" si="57"/>
        <v>4</v>
      </c>
      <c r="AO84" s="149">
        <f t="shared" si="57"/>
        <v>0</v>
      </c>
      <c r="AP84" s="149">
        <f t="shared" si="57"/>
        <v>3</v>
      </c>
      <c r="AQ84" s="149">
        <f t="shared" si="57"/>
        <v>3</v>
      </c>
      <c r="AR84" s="150">
        <f>SUM(AG84:AQ84)</f>
        <v>21.5</v>
      </c>
    </row>
    <row r="85" spans="1:44" ht="16.5" thickBot="1" x14ac:dyDescent="0.3">
      <c r="A85" s="649" t="s">
        <v>185</v>
      </c>
      <c r="B85" s="650"/>
      <c r="C85" s="650"/>
      <c r="D85" s="650"/>
      <c r="E85" s="650"/>
      <c r="F85" s="650"/>
      <c r="G85" s="650"/>
      <c r="H85" s="650"/>
      <c r="I85" s="651"/>
      <c r="J85" s="651"/>
      <c r="K85" s="651"/>
      <c r="L85" s="651"/>
      <c r="M85" s="651"/>
      <c r="N85" s="650"/>
      <c r="O85" s="650"/>
      <c r="P85" s="650"/>
      <c r="Q85" s="650"/>
      <c r="R85" s="650"/>
      <c r="S85" s="650"/>
      <c r="T85" s="650"/>
      <c r="U85" s="650"/>
      <c r="V85" s="650"/>
      <c r="W85" s="650"/>
      <c r="X85" s="677"/>
    </row>
    <row r="86" spans="1:44" s="398" customFormat="1" ht="32.25" thickBot="1" x14ac:dyDescent="0.3">
      <c r="A86" s="678" t="s">
        <v>126</v>
      </c>
      <c r="B86" s="270" t="s">
        <v>35</v>
      </c>
      <c r="C86" s="358">
        <v>4</v>
      </c>
      <c r="D86" s="358"/>
      <c r="E86" s="358"/>
      <c r="F86" s="358"/>
      <c r="G86" s="351">
        <v>4</v>
      </c>
      <c r="H86" s="432">
        <f t="shared" ref="H86:H91" si="58">G86*30</f>
        <v>120</v>
      </c>
      <c r="I86" s="331">
        <f t="shared" ref="I86:I89" si="59">J86+L86+K86</f>
        <v>54</v>
      </c>
      <c r="J86" s="332">
        <v>18</v>
      </c>
      <c r="K86" s="332"/>
      <c r="L86" s="332">
        <v>36</v>
      </c>
      <c r="M86" s="433">
        <f t="shared" ref="M86:M91" si="60">H86-I86</f>
        <v>66</v>
      </c>
      <c r="N86" s="434"/>
      <c r="O86" s="356"/>
      <c r="P86" s="348"/>
      <c r="Q86" s="349"/>
      <c r="R86" s="356">
        <v>3</v>
      </c>
      <c r="S86" s="348">
        <v>3</v>
      </c>
      <c r="T86" s="349"/>
      <c r="U86" s="356"/>
      <c r="V86" s="348"/>
      <c r="W86" s="349"/>
      <c r="X86" s="348"/>
      <c r="AD86" s="398" t="s">
        <v>332</v>
      </c>
      <c r="AE86" s="401" t="s">
        <v>96</v>
      </c>
      <c r="AF86" s="399">
        <f>AG106+AH106</f>
        <v>0</v>
      </c>
      <c r="AG86" s="402" t="b">
        <f>ISBLANK(N86)</f>
        <v>1</v>
      </c>
      <c r="AH86" s="402" t="b">
        <f>ISBLANK(O86)</f>
        <v>1</v>
      </c>
      <c r="AI86" s="400"/>
      <c r="AJ86" s="402" t="b">
        <f>ISBLANK(Q86)</f>
        <v>1</v>
      </c>
      <c r="AK86" s="402" t="b">
        <f>ISBLANK(R86)</f>
        <v>0</v>
      </c>
      <c r="AL86" s="400"/>
      <c r="AM86" s="402" t="b">
        <f>ISBLANK(T86)</f>
        <v>1</v>
      </c>
      <c r="AN86" s="402" t="b">
        <f>ISBLANK(U86)</f>
        <v>1</v>
      </c>
      <c r="AO86" s="400"/>
      <c r="AP86" s="402" t="b">
        <f>ISBLANK(W86)</f>
        <v>1</v>
      </c>
      <c r="AQ86" s="402" t="b">
        <f>ISBLANK(X86)</f>
        <v>1</v>
      </c>
    </row>
    <row r="87" spans="1:44" s="398" customFormat="1" x14ac:dyDescent="0.25">
      <c r="A87" s="627"/>
      <c r="B87" s="270" t="s">
        <v>306</v>
      </c>
      <c r="C87" s="358">
        <v>4</v>
      </c>
      <c r="D87" s="358"/>
      <c r="E87" s="358"/>
      <c r="F87" s="358"/>
      <c r="G87" s="351">
        <v>4</v>
      </c>
      <c r="H87" s="432">
        <f t="shared" si="58"/>
        <v>120</v>
      </c>
      <c r="I87" s="331">
        <f t="shared" si="59"/>
        <v>54</v>
      </c>
      <c r="J87" s="332">
        <v>18</v>
      </c>
      <c r="K87" s="332"/>
      <c r="L87" s="332">
        <v>36</v>
      </c>
      <c r="M87" s="433">
        <f t="shared" si="60"/>
        <v>66</v>
      </c>
      <c r="N87" s="434"/>
      <c r="O87" s="356"/>
      <c r="P87" s="348"/>
      <c r="Q87" s="349"/>
      <c r="R87" s="356">
        <v>3</v>
      </c>
      <c r="S87" s="348">
        <v>3</v>
      </c>
      <c r="T87" s="357"/>
      <c r="U87" s="359"/>
      <c r="V87" s="347"/>
      <c r="W87" s="357"/>
      <c r="X87" s="347"/>
      <c r="AE87" s="401" t="s">
        <v>97</v>
      </c>
      <c r="AF87" s="399">
        <f>AJ106+AK106</f>
        <v>8</v>
      </c>
      <c r="AG87" s="402"/>
      <c r="AH87" s="402"/>
      <c r="AI87" s="400"/>
      <c r="AJ87" s="402"/>
      <c r="AK87" s="402"/>
      <c r="AL87" s="400"/>
      <c r="AM87" s="402"/>
      <c r="AN87" s="402"/>
      <c r="AO87" s="400"/>
      <c r="AP87" s="402"/>
      <c r="AQ87" s="402"/>
    </row>
    <row r="88" spans="1:44" s="398" customFormat="1" x14ac:dyDescent="0.25">
      <c r="A88" s="626" t="s">
        <v>127</v>
      </c>
      <c r="B88" s="270" t="s">
        <v>36</v>
      </c>
      <c r="C88" s="340">
        <v>4</v>
      </c>
      <c r="D88" s="260"/>
      <c r="E88" s="341"/>
      <c r="F88" s="268"/>
      <c r="G88" s="342">
        <v>4</v>
      </c>
      <c r="H88" s="343">
        <f t="shared" si="58"/>
        <v>120</v>
      </c>
      <c r="I88" s="344">
        <f t="shared" si="59"/>
        <v>54</v>
      </c>
      <c r="J88" s="345">
        <v>18</v>
      </c>
      <c r="K88" s="267"/>
      <c r="L88" s="267">
        <v>36</v>
      </c>
      <c r="M88" s="346">
        <f t="shared" si="60"/>
        <v>66</v>
      </c>
      <c r="N88" s="263"/>
      <c r="O88" s="264"/>
      <c r="P88" s="265"/>
      <c r="Q88" s="266"/>
      <c r="R88" s="264">
        <v>3</v>
      </c>
      <c r="S88" s="265">
        <v>3</v>
      </c>
      <c r="T88" s="266"/>
      <c r="U88" s="264"/>
      <c r="V88" s="348"/>
      <c r="W88" s="349"/>
      <c r="X88" s="348"/>
      <c r="AD88" s="398" t="s">
        <v>332</v>
      </c>
      <c r="AE88" s="401" t="s">
        <v>98</v>
      </c>
      <c r="AF88" s="399">
        <f>AM106+AN106</f>
        <v>13</v>
      </c>
      <c r="AG88" s="402" t="b">
        <f t="shared" ref="AG88:AQ104" si="61">ISBLANK(N88)</f>
        <v>1</v>
      </c>
      <c r="AH88" s="402" t="b">
        <f t="shared" si="61"/>
        <v>1</v>
      </c>
      <c r="AI88" s="400"/>
      <c r="AJ88" s="402" t="b">
        <f t="shared" si="61"/>
        <v>1</v>
      </c>
      <c r="AK88" s="402" t="b">
        <f t="shared" si="61"/>
        <v>0</v>
      </c>
      <c r="AL88" s="400"/>
      <c r="AM88" s="402" t="b">
        <f t="shared" si="61"/>
        <v>1</v>
      </c>
      <c r="AN88" s="402" t="b">
        <f t="shared" si="61"/>
        <v>1</v>
      </c>
      <c r="AO88" s="400"/>
      <c r="AP88" s="402" t="b">
        <f t="shared" si="61"/>
        <v>1</v>
      </c>
      <c r="AQ88" s="402" t="b">
        <f t="shared" si="61"/>
        <v>1</v>
      </c>
    </row>
    <row r="89" spans="1:44" s="398" customFormat="1" x14ac:dyDescent="0.25">
      <c r="A89" s="627"/>
      <c r="B89" s="270" t="s">
        <v>307</v>
      </c>
      <c r="C89" s="340">
        <v>4</v>
      </c>
      <c r="D89" s="260"/>
      <c r="E89" s="341"/>
      <c r="F89" s="268"/>
      <c r="G89" s="342">
        <v>4</v>
      </c>
      <c r="H89" s="343">
        <f t="shared" si="58"/>
        <v>120</v>
      </c>
      <c r="I89" s="344">
        <f t="shared" si="59"/>
        <v>54</v>
      </c>
      <c r="J89" s="345">
        <v>18</v>
      </c>
      <c r="K89" s="267"/>
      <c r="L89" s="267">
        <v>36</v>
      </c>
      <c r="M89" s="346">
        <f t="shared" si="60"/>
        <v>66</v>
      </c>
      <c r="N89" s="263"/>
      <c r="O89" s="264"/>
      <c r="P89" s="265"/>
      <c r="Q89" s="266"/>
      <c r="R89" s="264">
        <v>3</v>
      </c>
      <c r="S89" s="265">
        <v>3</v>
      </c>
      <c r="T89" s="266"/>
      <c r="U89" s="264"/>
      <c r="V89" s="348"/>
      <c r="W89" s="349"/>
      <c r="X89" s="348"/>
      <c r="AE89" s="401" t="s">
        <v>99</v>
      </c>
      <c r="AF89" s="399">
        <f>AP106+AQ106</f>
        <v>24</v>
      </c>
      <c r="AG89" s="402"/>
      <c r="AH89" s="402"/>
      <c r="AI89" s="400"/>
      <c r="AJ89" s="402"/>
      <c r="AK89" s="402"/>
      <c r="AL89" s="400"/>
      <c r="AM89" s="402"/>
      <c r="AN89" s="402"/>
      <c r="AO89" s="400"/>
      <c r="AP89" s="402"/>
      <c r="AQ89" s="402"/>
    </row>
    <row r="90" spans="1:44" s="108" customFormat="1" x14ac:dyDescent="0.25">
      <c r="A90" s="626" t="s">
        <v>128</v>
      </c>
      <c r="B90" s="270" t="s">
        <v>309</v>
      </c>
      <c r="C90" s="340"/>
      <c r="D90" s="260" t="s">
        <v>162</v>
      </c>
      <c r="E90" s="341"/>
      <c r="F90" s="268"/>
      <c r="G90" s="342">
        <v>3</v>
      </c>
      <c r="H90" s="343">
        <f t="shared" si="58"/>
        <v>90</v>
      </c>
      <c r="I90" s="344">
        <f t="shared" ref="I90:I91" si="62">J90+L90+K90</f>
        <v>45</v>
      </c>
      <c r="J90" s="345">
        <v>15</v>
      </c>
      <c r="K90" s="267"/>
      <c r="L90" s="267">
        <v>30</v>
      </c>
      <c r="M90" s="346">
        <f t="shared" si="60"/>
        <v>45</v>
      </c>
      <c r="N90" s="263"/>
      <c r="O90" s="264"/>
      <c r="P90" s="265"/>
      <c r="Q90" s="266"/>
      <c r="R90" s="264"/>
      <c r="S90" s="265"/>
      <c r="T90" s="266">
        <v>3</v>
      </c>
      <c r="U90" s="264"/>
      <c r="V90" s="348"/>
      <c r="W90" s="349"/>
      <c r="X90" s="348"/>
      <c r="AD90" s="108" t="s">
        <v>332</v>
      </c>
      <c r="AF90" s="404">
        <f>SUM(AF86:AF89)</f>
        <v>45</v>
      </c>
      <c r="AG90" s="403" t="b">
        <f t="shared" si="61"/>
        <v>1</v>
      </c>
      <c r="AH90" s="403" t="b">
        <f t="shared" si="61"/>
        <v>1</v>
      </c>
      <c r="AI90" s="143"/>
      <c r="AJ90" s="403" t="b">
        <f t="shared" si="61"/>
        <v>1</v>
      </c>
      <c r="AK90" s="403" t="b">
        <f t="shared" si="61"/>
        <v>1</v>
      </c>
      <c r="AL90" s="143"/>
      <c r="AM90" s="403" t="b">
        <f t="shared" si="61"/>
        <v>0</v>
      </c>
      <c r="AN90" s="403" t="b">
        <f t="shared" si="61"/>
        <v>1</v>
      </c>
      <c r="AO90" s="143"/>
      <c r="AP90" s="403" t="b">
        <f t="shared" si="61"/>
        <v>1</v>
      </c>
      <c r="AQ90" s="403" t="b">
        <f t="shared" si="61"/>
        <v>1</v>
      </c>
    </row>
    <row r="91" spans="1:44" s="108" customFormat="1" x14ac:dyDescent="0.25">
      <c r="A91" s="627"/>
      <c r="B91" s="270" t="s">
        <v>310</v>
      </c>
      <c r="C91" s="340"/>
      <c r="D91" s="260" t="s">
        <v>162</v>
      </c>
      <c r="E91" s="341"/>
      <c r="F91" s="268"/>
      <c r="G91" s="342">
        <v>3</v>
      </c>
      <c r="H91" s="343">
        <f t="shared" si="58"/>
        <v>90</v>
      </c>
      <c r="I91" s="344">
        <f t="shared" si="62"/>
        <v>45</v>
      </c>
      <c r="J91" s="345">
        <v>15</v>
      </c>
      <c r="K91" s="267"/>
      <c r="L91" s="267">
        <v>30</v>
      </c>
      <c r="M91" s="346">
        <f t="shared" si="60"/>
        <v>45</v>
      </c>
      <c r="N91" s="263"/>
      <c r="O91" s="264"/>
      <c r="P91" s="265"/>
      <c r="Q91" s="266"/>
      <c r="R91" s="264"/>
      <c r="S91" s="265"/>
      <c r="T91" s="266">
        <v>3</v>
      </c>
      <c r="U91" s="264"/>
      <c r="V91" s="348"/>
      <c r="W91" s="349"/>
      <c r="X91" s="348"/>
      <c r="AG91" s="403"/>
      <c r="AH91" s="403"/>
      <c r="AI91" s="143"/>
      <c r="AJ91" s="403"/>
      <c r="AK91" s="403"/>
      <c r="AL91" s="143"/>
      <c r="AM91" s="403"/>
      <c r="AN91" s="403"/>
      <c r="AO91" s="143"/>
      <c r="AP91" s="403"/>
      <c r="AQ91" s="403"/>
    </row>
    <row r="92" spans="1:44" s="108" customFormat="1" x14ac:dyDescent="0.25">
      <c r="A92" s="626" t="s">
        <v>129</v>
      </c>
      <c r="B92" s="270" t="s">
        <v>244</v>
      </c>
      <c r="C92" s="340"/>
      <c r="D92" s="260" t="s">
        <v>157</v>
      </c>
      <c r="E92" s="341"/>
      <c r="F92" s="268"/>
      <c r="G92" s="342">
        <v>5</v>
      </c>
      <c r="H92" s="343">
        <f t="shared" ref="H92:H102" si="63">G92*30</f>
        <v>150</v>
      </c>
      <c r="I92" s="344">
        <f t="shared" ref="I92:I99" si="64">J92+L92+K92</f>
        <v>54</v>
      </c>
      <c r="J92" s="345">
        <v>18</v>
      </c>
      <c r="K92" s="267"/>
      <c r="L92" s="267">
        <v>36</v>
      </c>
      <c r="M92" s="346">
        <f t="shared" ref="M92:M102" si="65">H92-I92</f>
        <v>96</v>
      </c>
      <c r="N92" s="263"/>
      <c r="O92" s="264"/>
      <c r="P92" s="265"/>
      <c r="Q92" s="266"/>
      <c r="R92" s="264"/>
      <c r="S92" s="265"/>
      <c r="T92" s="266"/>
      <c r="U92" s="264">
        <v>3</v>
      </c>
      <c r="V92" s="265">
        <v>3</v>
      </c>
      <c r="W92" s="266"/>
      <c r="X92" s="347"/>
      <c r="AD92" s="108" t="s">
        <v>332</v>
      </c>
      <c r="AG92" s="403" t="b">
        <f t="shared" si="61"/>
        <v>1</v>
      </c>
      <c r="AH92" s="403" t="b">
        <f t="shared" si="61"/>
        <v>1</v>
      </c>
      <c r="AI92" s="143"/>
      <c r="AJ92" s="403" t="b">
        <f t="shared" si="61"/>
        <v>1</v>
      </c>
      <c r="AK92" s="403" t="b">
        <f t="shared" si="61"/>
        <v>1</v>
      </c>
      <c r="AL92" s="143"/>
      <c r="AM92" s="403" t="b">
        <f t="shared" si="61"/>
        <v>1</v>
      </c>
      <c r="AN92" s="403" t="b">
        <f t="shared" si="61"/>
        <v>0</v>
      </c>
      <c r="AO92" s="143"/>
      <c r="AP92" s="403" t="b">
        <f t="shared" si="61"/>
        <v>1</v>
      </c>
      <c r="AQ92" s="403" t="b">
        <f t="shared" si="61"/>
        <v>1</v>
      </c>
    </row>
    <row r="93" spans="1:44" s="108" customFormat="1" x14ac:dyDescent="0.25">
      <c r="A93" s="627"/>
      <c r="B93" s="270" t="s">
        <v>245</v>
      </c>
      <c r="C93" s="340"/>
      <c r="D93" s="260" t="s">
        <v>157</v>
      </c>
      <c r="E93" s="341"/>
      <c r="F93" s="268"/>
      <c r="G93" s="342">
        <v>5</v>
      </c>
      <c r="H93" s="343">
        <f t="shared" ref="H93" si="66">G93*30</f>
        <v>150</v>
      </c>
      <c r="I93" s="344">
        <f t="shared" si="64"/>
        <v>54</v>
      </c>
      <c r="J93" s="345">
        <v>18</v>
      </c>
      <c r="K93" s="267"/>
      <c r="L93" s="267">
        <v>36</v>
      </c>
      <c r="M93" s="346">
        <f t="shared" ref="M93" si="67">H93-I93</f>
        <v>96</v>
      </c>
      <c r="N93" s="263"/>
      <c r="O93" s="264"/>
      <c r="P93" s="265"/>
      <c r="Q93" s="266"/>
      <c r="R93" s="264"/>
      <c r="S93" s="265"/>
      <c r="T93" s="266"/>
      <c r="U93" s="264">
        <v>3</v>
      </c>
      <c r="V93" s="265">
        <v>3</v>
      </c>
      <c r="W93" s="266"/>
      <c r="X93" s="347"/>
      <c r="AG93" s="403"/>
      <c r="AH93" s="403"/>
      <c r="AI93" s="143"/>
      <c r="AJ93" s="403"/>
      <c r="AK93" s="403"/>
      <c r="AL93" s="143"/>
      <c r="AM93" s="403"/>
      <c r="AN93" s="403"/>
      <c r="AO93" s="143"/>
      <c r="AP93" s="403"/>
      <c r="AQ93" s="403"/>
    </row>
    <row r="94" spans="1:44" x14ac:dyDescent="0.25">
      <c r="A94" s="626" t="s">
        <v>130</v>
      </c>
      <c r="B94" s="270" t="s">
        <v>246</v>
      </c>
      <c r="C94" s="340">
        <v>6</v>
      </c>
      <c r="D94" s="260"/>
      <c r="E94" s="341"/>
      <c r="F94" s="268"/>
      <c r="G94" s="342">
        <v>5</v>
      </c>
      <c r="H94" s="343">
        <f t="shared" ref="H94" si="68">G94*30</f>
        <v>150</v>
      </c>
      <c r="I94" s="344">
        <f t="shared" si="64"/>
        <v>54</v>
      </c>
      <c r="J94" s="345">
        <v>18</v>
      </c>
      <c r="K94" s="267"/>
      <c r="L94" s="267">
        <v>36</v>
      </c>
      <c r="M94" s="346">
        <f t="shared" ref="M94" si="69">H94-I94</f>
        <v>96</v>
      </c>
      <c r="N94" s="263"/>
      <c r="O94" s="264"/>
      <c r="P94" s="265"/>
      <c r="Q94" s="266"/>
      <c r="R94" s="264"/>
      <c r="S94" s="265"/>
      <c r="T94" s="266"/>
      <c r="U94" s="264">
        <v>3</v>
      </c>
      <c r="V94" s="265">
        <v>3</v>
      </c>
      <c r="W94" s="266"/>
      <c r="X94" s="347"/>
      <c r="AD94" s="70" t="s">
        <v>332</v>
      </c>
      <c r="AG94" s="137" t="b">
        <f t="shared" si="61"/>
        <v>1</v>
      </c>
      <c r="AH94" s="137" t="b">
        <f t="shared" si="61"/>
        <v>1</v>
      </c>
      <c r="AJ94" s="137" t="b">
        <f t="shared" si="61"/>
        <v>1</v>
      </c>
      <c r="AK94" s="137" t="b">
        <f t="shared" si="61"/>
        <v>1</v>
      </c>
      <c r="AM94" s="137" t="b">
        <f t="shared" si="61"/>
        <v>1</v>
      </c>
      <c r="AN94" s="137" t="b">
        <f t="shared" si="61"/>
        <v>0</v>
      </c>
      <c r="AP94" s="137" t="b">
        <f t="shared" si="61"/>
        <v>1</v>
      </c>
      <c r="AQ94" s="137" t="b">
        <f t="shared" si="61"/>
        <v>1</v>
      </c>
    </row>
    <row r="95" spans="1:44" x14ac:dyDescent="0.25">
      <c r="A95" s="627"/>
      <c r="B95" s="270" t="s">
        <v>247</v>
      </c>
      <c r="C95" s="340">
        <v>6</v>
      </c>
      <c r="D95" s="260"/>
      <c r="E95" s="341"/>
      <c r="F95" s="268"/>
      <c r="G95" s="342">
        <v>5</v>
      </c>
      <c r="H95" s="343">
        <f t="shared" ref="H95" si="70">G95*30</f>
        <v>150</v>
      </c>
      <c r="I95" s="344">
        <f t="shared" si="64"/>
        <v>54</v>
      </c>
      <c r="J95" s="345">
        <v>18</v>
      </c>
      <c r="K95" s="267"/>
      <c r="L95" s="267">
        <v>36</v>
      </c>
      <c r="M95" s="346">
        <f t="shared" ref="M95" si="71">H95-I95</f>
        <v>96</v>
      </c>
      <c r="N95" s="263"/>
      <c r="O95" s="264"/>
      <c r="P95" s="265"/>
      <c r="Q95" s="266"/>
      <c r="R95" s="264"/>
      <c r="S95" s="265"/>
      <c r="T95" s="266"/>
      <c r="U95" s="264">
        <v>3</v>
      </c>
      <c r="V95" s="265">
        <v>3</v>
      </c>
      <c r="W95" s="266"/>
      <c r="X95" s="347"/>
      <c r="AG95" s="137"/>
      <c r="AH95" s="137"/>
      <c r="AJ95" s="137"/>
      <c r="AK95" s="137"/>
      <c r="AM95" s="137"/>
      <c r="AN95" s="137"/>
      <c r="AP95" s="137"/>
      <c r="AQ95" s="137"/>
    </row>
    <row r="96" spans="1:44" s="108" customFormat="1" ht="31.5" x14ac:dyDescent="0.25">
      <c r="A96" s="626" t="s">
        <v>131</v>
      </c>
      <c r="B96" s="270" t="s">
        <v>259</v>
      </c>
      <c r="C96" s="340">
        <v>7</v>
      </c>
      <c r="D96" s="260"/>
      <c r="E96" s="341"/>
      <c r="F96" s="268"/>
      <c r="G96" s="342">
        <v>4</v>
      </c>
      <c r="H96" s="343">
        <f t="shared" si="63"/>
        <v>120</v>
      </c>
      <c r="I96" s="344">
        <f t="shared" si="64"/>
        <v>45</v>
      </c>
      <c r="J96" s="345">
        <v>15</v>
      </c>
      <c r="K96" s="267"/>
      <c r="L96" s="267">
        <v>30</v>
      </c>
      <c r="M96" s="346">
        <f t="shared" si="65"/>
        <v>75</v>
      </c>
      <c r="N96" s="263"/>
      <c r="O96" s="264"/>
      <c r="P96" s="413"/>
      <c r="Q96" s="266"/>
      <c r="R96" s="264"/>
      <c r="S96" s="265"/>
      <c r="T96" s="263"/>
      <c r="U96" s="264"/>
      <c r="V96" s="265"/>
      <c r="W96" s="266">
        <v>3</v>
      </c>
      <c r="X96" s="347"/>
      <c r="AD96" s="108" t="s">
        <v>332</v>
      </c>
      <c r="AG96" s="403" t="b">
        <f t="shared" si="61"/>
        <v>1</v>
      </c>
      <c r="AH96" s="403" t="b">
        <f t="shared" si="61"/>
        <v>1</v>
      </c>
      <c r="AI96" s="143"/>
      <c r="AJ96" s="403" t="b">
        <f t="shared" si="61"/>
        <v>1</v>
      </c>
      <c r="AK96" s="403" t="b">
        <f t="shared" si="61"/>
        <v>1</v>
      </c>
      <c r="AL96" s="143"/>
      <c r="AM96" s="403" t="b">
        <f t="shared" si="61"/>
        <v>1</v>
      </c>
      <c r="AN96" s="403" t="b">
        <f t="shared" si="61"/>
        <v>1</v>
      </c>
      <c r="AO96" s="143"/>
      <c r="AP96" s="403" t="b">
        <f t="shared" si="61"/>
        <v>0</v>
      </c>
      <c r="AQ96" s="403" t="b">
        <f t="shared" si="61"/>
        <v>1</v>
      </c>
    </row>
    <row r="97" spans="1:44" s="108" customFormat="1" x14ac:dyDescent="0.25">
      <c r="A97" s="627"/>
      <c r="B97" s="270" t="s">
        <v>248</v>
      </c>
      <c r="C97" s="340">
        <v>7</v>
      </c>
      <c r="D97" s="260"/>
      <c r="E97" s="341"/>
      <c r="F97" s="268"/>
      <c r="G97" s="342">
        <v>4</v>
      </c>
      <c r="H97" s="343">
        <f t="shared" ref="H97" si="72">G97*30</f>
        <v>120</v>
      </c>
      <c r="I97" s="344">
        <f t="shared" si="64"/>
        <v>45</v>
      </c>
      <c r="J97" s="345">
        <v>15</v>
      </c>
      <c r="K97" s="267"/>
      <c r="L97" s="267">
        <v>30</v>
      </c>
      <c r="M97" s="346">
        <f t="shared" ref="M97" si="73">H97-I97</f>
        <v>75</v>
      </c>
      <c r="N97" s="263"/>
      <c r="O97" s="264"/>
      <c r="P97" s="413"/>
      <c r="Q97" s="266"/>
      <c r="R97" s="264"/>
      <c r="S97" s="265"/>
      <c r="T97" s="263"/>
      <c r="U97" s="264"/>
      <c r="V97" s="265"/>
      <c r="W97" s="266">
        <v>3</v>
      </c>
      <c r="X97" s="347"/>
      <c r="AG97" s="403"/>
      <c r="AH97" s="403"/>
      <c r="AI97" s="143"/>
      <c r="AJ97" s="403"/>
      <c r="AK97" s="403"/>
      <c r="AL97" s="143"/>
      <c r="AM97" s="403"/>
      <c r="AN97" s="403"/>
      <c r="AO97" s="143"/>
      <c r="AP97" s="403"/>
      <c r="AQ97" s="403"/>
    </row>
    <row r="98" spans="1:44" x14ac:dyDescent="0.25">
      <c r="A98" s="626" t="s">
        <v>132</v>
      </c>
      <c r="B98" s="270" t="s">
        <v>249</v>
      </c>
      <c r="C98" s="340">
        <v>7</v>
      </c>
      <c r="D98" s="260"/>
      <c r="E98" s="341"/>
      <c r="F98" s="341"/>
      <c r="G98" s="342">
        <v>5</v>
      </c>
      <c r="H98" s="414">
        <f t="shared" si="63"/>
        <v>150</v>
      </c>
      <c r="I98" s="344">
        <f t="shared" si="64"/>
        <v>60</v>
      </c>
      <c r="J98" s="345">
        <v>30</v>
      </c>
      <c r="K98" s="267"/>
      <c r="L98" s="267">
        <v>30</v>
      </c>
      <c r="M98" s="346">
        <f t="shared" si="65"/>
        <v>90</v>
      </c>
      <c r="N98" s="263"/>
      <c r="O98" s="264"/>
      <c r="P98" s="413"/>
      <c r="Q98" s="266"/>
      <c r="R98" s="264"/>
      <c r="S98" s="265"/>
      <c r="T98" s="263"/>
      <c r="U98" s="264"/>
      <c r="V98" s="265"/>
      <c r="W98" s="266">
        <v>4</v>
      </c>
      <c r="X98" s="347"/>
      <c r="AD98" s="70" t="s">
        <v>332</v>
      </c>
      <c r="AG98" s="137" t="b">
        <f t="shared" si="61"/>
        <v>1</v>
      </c>
      <c r="AH98" s="137" t="b">
        <f t="shared" si="61"/>
        <v>1</v>
      </c>
      <c r="AJ98" s="137" t="b">
        <f t="shared" si="61"/>
        <v>1</v>
      </c>
      <c r="AK98" s="137" t="b">
        <f t="shared" si="61"/>
        <v>1</v>
      </c>
      <c r="AM98" s="137" t="b">
        <f t="shared" si="61"/>
        <v>1</v>
      </c>
      <c r="AN98" s="137" t="b">
        <f t="shared" si="61"/>
        <v>1</v>
      </c>
      <c r="AP98" s="137" t="b">
        <f t="shared" si="61"/>
        <v>0</v>
      </c>
      <c r="AQ98" s="137" t="b">
        <f t="shared" si="61"/>
        <v>1</v>
      </c>
    </row>
    <row r="99" spans="1:44" x14ac:dyDescent="0.25">
      <c r="A99" s="627"/>
      <c r="B99" s="270" t="s">
        <v>311</v>
      </c>
      <c r="C99" s="340">
        <v>7</v>
      </c>
      <c r="D99" s="260"/>
      <c r="E99" s="341"/>
      <c r="F99" s="341"/>
      <c r="G99" s="342">
        <v>5</v>
      </c>
      <c r="H99" s="414">
        <f t="shared" ref="H99" si="74">G99*30</f>
        <v>150</v>
      </c>
      <c r="I99" s="344">
        <f t="shared" si="64"/>
        <v>60</v>
      </c>
      <c r="J99" s="345">
        <v>30</v>
      </c>
      <c r="K99" s="267"/>
      <c r="L99" s="267">
        <v>30</v>
      </c>
      <c r="M99" s="346">
        <f t="shared" ref="M99" si="75">H99-I99</f>
        <v>90</v>
      </c>
      <c r="N99" s="263"/>
      <c r="O99" s="264"/>
      <c r="P99" s="413"/>
      <c r="Q99" s="266"/>
      <c r="R99" s="264"/>
      <c r="S99" s="265"/>
      <c r="T99" s="263"/>
      <c r="U99" s="264"/>
      <c r="V99" s="265"/>
      <c r="W99" s="266">
        <v>4</v>
      </c>
      <c r="X99" s="347"/>
      <c r="AG99" s="137"/>
      <c r="AH99" s="137"/>
      <c r="AJ99" s="137"/>
      <c r="AK99" s="137"/>
      <c r="AM99" s="137"/>
      <c r="AN99" s="137"/>
      <c r="AP99" s="137"/>
      <c r="AQ99" s="137"/>
    </row>
    <row r="100" spans="1:44" s="108" customFormat="1" x14ac:dyDescent="0.25">
      <c r="A100" s="626" t="s">
        <v>133</v>
      </c>
      <c r="B100" s="435" t="s">
        <v>251</v>
      </c>
      <c r="C100" s="340">
        <v>8</v>
      </c>
      <c r="D100" s="260"/>
      <c r="E100" s="341"/>
      <c r="F100" s="268"/>
      <c r="G100" s="342">
        <v>5</v>
      </c>
      <c r="H100" s="414">
        <f t="shared" si="63"/>
        <v>150</v>
      </c>
      <c r="I100" s="344">
        <f>J100+L100</f>
        <v>52</v>
      </c>
      <c r="J100" s="345">
        <v>26</v>
      </c>
      <c r="K100" s="267"/>
      <c r="L100" s="267">
        <v>26</v>
      </c>
      <c r="M100" s="346">
        <f t="shared" si="65"/>
        <v>98</v>
      </c>
      <c r="N100" s="263"/>
      <c r="O100" s="264"/>
      <c r="P100" s="413"/>
      <c r="Q100" s="266"/>
      <c r="R100" s="264"/>
      <c r="S100" s="265"/>
      <c r="T100" s="263"/>
      <c r="U100" s="264"/>
      <c r="V100" s="265"/>
      <c r="W100" s="266"/>
      <c r="X100" s="265">
        <v>4</v>
      </c>
      <c r="AD100" s="108" t="s">
        <v>332</v>
      </c>
      <c r="AG100" s="403" t="b">
        <f t="shared" si="61"/>
        <v>1</v>
      </c>
      <c r="AH100" s="403" t="b">
        <f t="shared" si="61"/>
        <v>1</v>
      </c>
      <c r="AI100" s="143"/>
      <c r="AJ100" s="403" t="b">
        <f t="shared" si="61"/>
        <v>1</v>
      </c>
      <c r="AK100" s="403" t="b">
        <f t="shared" si="61"/>
        <v>1</v>
      </c>
      <c r="AL100" s="143"/>
      <c r="AM100" s="403" t="b">
        <f t="shared" si="61"/>
        <v>1</v>
      </c>
      <c r="AN100" s="403" t="b">
        <f t="shared" si="61"/>
        <v>1</v>
      </c>
      <c r="AO100" s="143"/>
      <c r="AP100" s="403" t="b">
        <f t="shared" si="61"/>
        <v>1</v>
      </c>
      <c r="AQ100" s="403" t="b">
        <f t="shared" si="61"/>
        <v>0</v>
      </c>
    </row>
    <row r="101" spans="1:44" s="108" customFormat="1" x14ac:dyDescent="0.25">
      <c r="A101" s="627"/>
      <c r="B101" s="436" t="s">
        <v>252</v>
      </c>
      <c r="C101" s="340">
        <v>8</v>
      </c>
      <c r="D101" s="260"/>
      <c r="E101" s="341"/>
      <c r="F101" s="268"/>
      <c r="G101" s="342">
        <v>5</v>
      </c>
      <c r="H101" s="414">
        <f t="shared" ref="H101" si="76">G101*30</f>
        <v>150</v>
      </c>
      <c r="I101" s="344">
        <f>J101+L101</f>
        <v>52</v>
      </c>
      <c r="J101" s="345">
        <v>26</v>
      </c>
      <c r="K101" s="267"/>
      <c r="L101" s="267">
        <v>26</v>
      </c>
      <c r="M101" s="346">
        <f t="shared" ref="M101" si="77">H101-I101</f>
        <v>98</v>
      </c>
      <c r="N101" s="263"/>
      <c r="O101" s="264"/>
      <c r="P101" s="413"/>
      <c r="Q101" s="266"/>
      <c r="R101" s="264"/>
      <c r="S101" s="265"/>
      <c r="T101" s="263"/>
      <c r="U101" s="264"/>
      <c r="V101" s="265"/>
      <c r="W101" s="266"/>
      <c r="X101" s="265">
        <v>4</v>
      </c>
      <c r="AG101" s="403"/>
      <c r="AH101" s="403"/>
      <c r="AI101" s="143"/>
      <c r="AJ101" s="403"/>
      <c r="AK101" s="403"/>
      <c r="AL101" s="143"/>
      <c r="AM101" s="403"/>
      <c r="AN101" s="403"/>
      <c r="AO101" s="143"/>
      <c r="AP101" s="403"/>
      <c r="AQ101" s="403"/>
    </row>
    <row r="102" spans="1:44" s="108" customFormat="1" x14ac:dyDescent="0.25">
      <c r="A102" s="626" t="s">
        <v>333</v>
      </c>
      <c r="B102" s="270" t="s">
        <v>253</v>
      </c>
      <c r="C102" s="340">
        <v>8</v>
      </c>
      <c r="D102" s="267"/>
      <c r="E102" s="268"/>
      <c r="F102" s="341"/>
      <c r="G102" s="342">
        <v>5</v>
      </c>
      <c r="H102" s="343">
        <f t="shared" si="63"/>
        <v>150</v>
      </c>
      <c r="I102" s="344">
        <f>J102+L102+K102</f>
        <v>52</v>
      </c>
      <c r="J102" s="345">
        <v>26</v>
      </c>
      <c r="K102" s="267"/>
      <c r="L102" s="267">
        <v>26</v>
      </c>
      <c r="M102" s="346">
        <f t="shared" si="65"/>
        <v>98</v>
      </c>
      <c r="N102" s="263"/>
      <c r="O102" s="264"/>
      <c r="P102" s="413"/>
      <c r="Q102" s="266"/>
      <c r="R102" s="264"/>
      <c r="S102" s="265"/>
      <c r="T102" s="263"/>
      <c r="U102" s="264"/>
      <c r="V102" s="265"/>
      <c r="W102" s="266"/>
      <c r="X102" s="265">
        <v>4</v>
      </c>
      <c r="AD102" s="108" t="s">
        <v>332</v>
      </c>
      <c r="AG102" s="403" t="b">
        <f t="shared" si="61"/>
        <v>1</v>
      </c>
      <c r="AH102" s="403" t="b">
        <f t="shared" si="61"/>
        <v>1</v>
      </c>
      <c r="AI102" s="143"/>
      <c r="AJ102" s="403" t="b">
        <f t="shared" si="61"/>
        <v>1</v>
      </c>
      <c r="AK102" s="403" t="b">
        <f t="shared" si="61"/>
        <v>1</v>
      </c>
      <c r="AL102" s="143"/>
      <c r="AM102" s="403" t="b">
        <f t="shared" si="61"/>
        <v>1</v>
      </c>
      <c r="AN102" s="403" t="b">
        <f t="shared" si="61"/>
        <v>1</v>
      </c>
      <c r="AO102" s="143"/>
      <c r="AP102" s="403" t="b">
        <f t="shared" si="61"/>
        <v>1</v>
      </c>
      <c r="AQ102" s="403" t="b">
        <f t="shared" si="61"/>
        <v>0</v>
      </c>
    </row>
    <row r="103" spans="1:44" s="108" customFormat="1" x14ac:dyDescent="0.25">
      <c r="A103" s="627"/>
      <c r="B103" s="270" t="s">
        <v>254</v>
      </c>
      <c r="C103" s="340">
        <v>8</v>
      </c>
      <c r="D103" s="267"/>
      <c r="E103" s="268"/>
      <c r="F103" s="341"/>
      <c r="G103" s="342">
        <v>5</v>
      </c>
      <c r="H103" s="343">
        <f t="shared" ref="H103" si="78">G103*30</f>
        <v>150</v>
      </c>
      <c r="I103" s="344">
        <f>J103+L103+K103</f>
        <v>52</v>
      </c>
      <c r="J103" s="345">
        <v>26</v>
      </c>
      <c r="K103" s="267"/>
      <c r="L103" s="267">
        <v>26</v>
      </c>
      <c r="M103" s="346">
        <f t="shared" ref="M103" si="79">H103-I103</f>
        <v>98</v>
      </c>
      <c r="N103" s="263"/>
      <c r="O103" s="264"/>
      <c r="P103" s="413"/>
      <c r="Q103" s="266"/>
      <c r="R103" s="264"/>
      <c r="S103" s="265"/>
      <c r="T103" s="263"/>
      <c r="U103" s="264"/>
      <c r="V103" s="265"/>
      <c r="W103" s="266"/>
      <c r="X103" s="265">
        <v>4</v>
      </c>
      <c r="AG103" s="403"/>
      <c r="AH103" s="403"/>
      <c r="AI103" s="143"/>
      <c r="AJ103" s="403"/>
      <c r="AK103" s="403"/>
      <c r="AL103" s="143"/>
      <c r="AM103" s="403"/>
      <c r="AN103" s="403"/>
      <c r="AO103" s="143"/>
      <c r="AP103" s="403"/>
      <c r="AQ103" s="403"/>
    </row>
    <row r="104" spans="1:44" s="108" customFormat="1" x14ac:dyDescent="0.25">
      <c r="A104" s="626" t="s">
        <v>334</v>
      </c>
      <c r="B104" s="435" t="s">
        <v>312</v>
      </c>
      <c r="C104" s="340">
        <v>7</v>
      </c>
      <c r="D104" s="267"/>
      <c r="E104" s="268"/>
      <c r="F104" s="341"/>
      <c r="G104" s="342">
        <v>5</v>
      </c>
      <c r="H104" s="414">
        <f t="shared" ref="H104" si="80">G104*30</f>
        <v>150</v>
      </c>
      <c r="I104" s="344">
        <f>J104+L104</f>
        <v>60</v>
      </c>
      <c r="J104" s="345">
        <v>30</v>
      </c>
      <c r="K104" s="267"/>
      <c r="L104" s="267">
        <v>30</v>
      </c>
      <c r="M104" s="346">
        <f t="shared" ref="M104" si="81">H104-I104</f>
        <v>90</v>
      </c>
      <c r="N104" s="263"/>
      <c r="O104" s="264"/>
      <c r="P104" s="413"/>
      <c r="Q104" s="266"/>
      <c r="R104" s="264"/>
      <c r="S104" s="265"/>
      <c r="T104" s="263"/>
      <c r="U104" s="264"/>
      <c r="V104" s="265"/>
      <c r="W104" s="266">
        <v>4</v>
      </c>
      <c r="X104" s="265"/>
      <c r="AD104" s="108" t="s">
        <v>332</v>
      </c>
      <c r="AG104" s="403" t="b">
        <f t="shared" si="61"/>
        <v>1</v>
      </c>
      <c r="AH104" s="403" t="b">
        <f t="shared" si="61"/>
        <v>1</v>
      </c>
      <c r="AI104" s="143"/>
      <c r="AJ104" s="403" t="b">
        <f t="shared" si="61"/>
        <v>1</v>
      </c>
      <c r="AK104" s="403" t="b">
        <f t="shared" si="61"/>
        <v>1</v>
      </c>
      <c r="AL104" s="143"/>
      <c r="AM104" s="403" t="b">
        <f t="shared" si="61"/>
        <v>1</v>
      </c>
      <c r="AN104" s="403" t="b">
        <f t="shared" si="61"/>
        <v>1</v>
      </c>
      <c r="AO104" s="143"/>
      <c r="AP104" s="403" t="b">
        <f t="shared" si="61"/>
        <v>0</v>
      </c>
      <c r="AQ104" s="403" t="b">
        <f t="shared" si="61"/>
        <v>1</v>
      </c>
    </row>
    <row r="105" spans="1:44" s="108" customFormat="1" ht="16.5" thickBot="1" x14ac:dyDescent="0.3">
      <c r="A105" s="627"/>
      <c r="B105" s="436" t="s">
        <v>256</v>
      </c>
      <c r="C105" s="340">
        <v>7</v>
      </c>
      <c r="D105" s="267"/>
      <c r="E105" s="268"/>
      <c r="F105" s="341"/>
      <c r="G105" s="342">
        <v>5</v>
      </c>
      <c r="H105" s="414">
        <f t="shared" ref="H105" si="82">G105*30</f>
        <v>150</v>
      </c>
      <c r="I105" s="344">
        <f>J105+L105</f>
        <v>60</v>
      </c>
      <c r="J105" s="345">
        <v>30</v>
      </c>
      <c r="K105" s="267"/>
      <c r="L105" s="267">
        <v>30</v>
      </c>
      <c r="M105" s="346">
        <f t="shared" ref="M105" si="83">H105-I105</f>
        <v>90</v>
      </c>
      <c r="N105" s="263"/>
      <c r="O105" s="264"/>
      <c r="P105" s="413"/>
      <c r="Q105" s="266"/>
      <c r="R105" s="264"/>
      <c r="S105" s="265"/>
      <c r="T105" s="263"/>
      <c r="U105" s="264"/>
      <c r="V105" s="265"/>
      <c r="W105" s="266">
        <v>4</v>
      </c>
      <c r="X105" s="265"/>
      <c r="AG105" s="403"/>
      <c r="AH105" s="403"/>
      <c r="AI105" s="143"/>
      <c r="AJ105" s="403"/>
      <c r="AK105" s="403"/>
      <c r="AL105" s="143"/>
      <c r="AM105" s="403"/>
      <c r="AN105" s="403"/>
      <c r="AO105" s="143"/>
      <c r="AP105" s="403"/>
      <c r="AQ105" s="403"/>
    </row>
    <row r="106" spans="1:44" ht="16.5" thickBot="1" x14ac:dyDescent="0.3">
      <c r="A106" s="638" t="s">
        <v>168</v>
      </c>
      <c r="B106" s="639"/>
      <c r="C106" s="639"/>
      <c r="D106" s="639"/>
      <c r="E106" s="639"/>
      <c r="F106" s="640"/>
      <c r="G106" s="272">
        <f>G86+G88+G90+G92+G94+G96+G98+G100+G102+G104</f>
        <v>45</v>
      </c>
      <c r="H106" s="365">
        <f t="shared" ref="H106:X106" si="84">H86+H88+H90+H92+H94+H96+H98+H100+H102+H104</f>
        <v>1350</v>
      </c>
      <c r="I106" s="365">
        <f t="shared" si="84"/>
        <v>530</v>
      </c>
      <c r="J106" s="365">
        <f t="shared" si="84"/>
        <v>214</v>
      </c>
      <c r="K106" s="365">
        <f t="shared" si="84"/>
        <v>0</v>
      </c>
      <c r="L106" s="365">
        <f t="shared" si="84"/>
        <v>316</v>
      </c>
      <c r="M106" s="365">
        <f t="shared" si="84"/>
        <v>820</v>
      </c>
      <c r="N106" s="365">
        <f t="shared" si="84"/>
        <v>0</v>
      </c>
      <c r="O106" s="365">
        <f t="shared" si="84"/>
        <v>0</v>
      </c>
      <c r="P106" s="365">
        <f t="shared" si="84"/>
        <v>0</v>
      </c>
      <c r="Q106" s="365">
        <f t="shared" si="84"/>
        <v>0</v>
      </c>
      <c r="R106" s="365">
        <f t="shared" si="84"/>
        <v>6</v>
      </c>
      <c r="S106" s="365">
        <f t="shared" si="84"/>
        <v>6</v>
      </c>
      <c r="T106" s="365">
        <f t="shared" si="84"/>
        <v>3</v>
      </c>
      <c r="U106" s="365">
        <f t="shared" si="84"/>
        <v>6</v>
      </c>
      <c r="V106" s="365">
        <f t="shared" si="84"/>
        <v>6</v>
      </c>
      <c r="W106" s="365">
        <f t="shared" si="84"/>
        <v>11</v>
      </c>
      <c r="X106" s="365">
        <f t="shared" si="84"/>
        <v>8</v>
      </c>
      <c r="Y106" s="96">
        <f>SUM(Y92:Y105)</f>
        <v>0</v>
      </c>
      <c r="Z106" s="71">
        <f>SUM(Z92:Z105)</f>
        <v>0</v>
      </c>
      <c r="AA106" s="71">
        <f>SUM(AA92:AA105)</f>
        <v>0</v>
      </c>
      <c r="AB106" s="71">
        <f>SUM(AB92:AB105)</f>
        <v>0</v>
      </c>
      <c r="AC106" s="71">
        <f>SUM(AC92:AC105)</f>
        <v>0</v>
      </c>
      <c r="AD106" s="153"/>
      <c r="AG106" s="149">
        <f>SUMIF(AG86:AG105,FALSE,$G86:$G105)</f>
        <v>0</v>
      </c>
      <c r="AH106" s="149">
        <f t="shared" ref="AH106:AQ106" si="85">SUMIF(AH86:AH105,FALSE,$G86:$G105)</f>
        <v>0</v>
      </c>
      <c r="AI106" s="149">
        <f t="shared" si="85"/>
        <v>0</v>
      </c>
      <c r="AJ106" s="149">
        <f t="shared" si="85"/>
        <v>0</v>
      </c>
      <c r="AK106" s="149">
        <f t="shared" si="85"/>
        <v>8</v>
      </c>
      <c r="AL106" s="149">
        <f t="shared" si="85"/>
        <v>0</v>
      </c>
      <c r="AM106" s="149">
        <f t="shared" si="85"/>
        <v>3</v>
      </c>
      <c r="AN106" s="149">
        <f t="shared" si="85"/>
        <v>10</v>
      </c>
      <c r="AO106" s="149">
        <f t="shared" si="85"/>
        <v>0</v>
      </c>
      <c r="AP106" s="149">
        <f t="shared" si="85"/>
        <v>14</v>
      </c>
      <c r="AQ106" s="149">
        <f t="shared" si="85"/>
        <v>10</v>
      </c>
      <c r="AR106" s="150">
        <f>SUM(AG106:AQ106)</f>
        <v>45</v>
      </c>
    </row>
    <row r="107" spans="1:44" ht="16.5" thickBot="1" x14ac:dyDescent="0.3">
      <c r="A107" s="739" t="s">
        <v>174</v>
      </c>
      <c r="B107" s="740"/>
      <c r="C107" s="740"/>
      <c r="D107" s="740"/>
      <c r="E107" s="740"/>
      <c r="F107" s="741"/>
      <c r="G107" s="366">
        <f t="shared" ref="G107:AC107" si="86">G106+G84</f>
        <v>66.5</v>
      </c>
      <c r="H107" s="367">
        <f t="shared" si="86"/>
        <v>1995</v>
      </c>
      <c r="I107" s="367">
        <f t="shared" si="86"/>
        <v>809</v>
      </c>
      <c r="J107" s="367">
        <f t="shared" si="86"/>
        <v>262</v>
      </c>
      <c r="K107" s="367">
        <f t="shared" si="86"/>
        <v>0</v>
      </c>
      <c r="L107" s="367">
        <f t="shared" si="86"/>
        <v>547</v>
      </c>
      <c r="M107" s="367">
        <f t="shared" si="86"/>
        <v>1186</v>
      </c>
      <c r="N107" s="365">
        <f t="shared" si="86"/>
        <v>0</v>
      </c>
      <c r="O107" s="365">
        <f t="shared" si="86"/>
        <v>0</v>
      </c>
      <c r="P107" s="365">
        <f t="shared" si="86"/>
        <v>0</v>
      </c>
      <c r="Q107" s="365">
        <f t="shared" si="86"/>
        <v>4</v>
      </c>
      <c r="R107" s="365">
        <f t="shared" si="86"/>
        <v>8</v>
      </c>
      <c r="S107" s="365">
        <f t="shared" si="86"/>
        <v>8</v>
      </c>
      <c r="T107" s="365">
        <f t="shared" si="86"/>
        <v>6</v>
      </c>
      <c r="U107" s="365">
        <f t="shared" si="86"/>
        <v>9</v>
      </c>
      <c r="V107" s="365">
        <f t="shared" si="86"/>
        <v>9</v>
      </c>
      <c r="W107" s="365">
        <f t="shared" si="86"/>
        <v>14</v>
      </c>
      <c r="X107" s="365">
        <f t="shared" si="86"/>
        <v>11</v>
      </c>
      <c r="Y107" s="96">
        <f t="shared" si="86"/>
        <v>0</v>
      </c>
      <c r="Z107" s="71">
        <f t="shared" si="86"/>
        <v>0</v>
      </c>
      <c r="AA107" s="71">
        <f t="shared" si="86"/>
        <v>0</v>
      </c>
      <c r="AB107" s="71">
        <f t="shared" si="86"/>
        <v>0</v>
      </c>
      <c r="AC107" s="71">
        <f t="shared" si="86"/>
        <v>0</v>
      </c>
      <c r="AD107" s="153"/>
    </row>
    <row r="108" spans="1:44" s="66" customFormat="1" ht="16.5" thickBot="1" x14ac:dyDescent="0.3">
      <c r="A108" s="628" t="s">
        <v>175</v>
      </c>
      <c r="B108" s="628"/>
      <c r="C108" s="628"/>
      <c r="D108" s="628"/>
      <c r="E108" s="628"/>
      <c r="F108" s="628"/>
      <c r="G108" s="366">
        <f t="shared" ref="G108:M108" si="87">G107+G63</f>
        <v>240</v>
      </c>
      <c r="H108" s="367">
        <f t="shared" si="87"/>
        <v>7200</v>
      </c>
      <c r="I108" s="367">
        <f t="shared" si="87"/>
        <v>2493</v>
      </c>
      <c r="J108" s="367">
        <f t="shared" si="87"/>
        <v>950</v>
      </c>
      <c r="K108" s="367">
        <f t="shared" si="87"/>
        <v>63</v>
      </c>
      <c r="L108" s="367">
        <f t="shared" si="87"/>
        <v>1480</v>
      </c>
      <c r="M108" s="367">
        <f t="shared" si="87"/>
        <v>4707</v>
      </c>
      <c r="N108" s="365">
        <f t="shared" ref="N108:X108" si="88">N63+N107</f>
        <v>22</v>
      </c>
      <c r="O108" s="365">
        <f t="shared" si="88"/>
        <v>17</v>
      </c>
      <c r="P108" s="365">
        <f t="shared" si="88"/>
        <v>17</v>
      </c>
      <c r="Q108" s="365">
        <f t="shared" si="88"/>
        <v>22</v>
      </c>
      <c r="R108" s="365">
        <f t="shared" si="88"/>
        <v>19</v>
      </c>
      <c r="S108" s="365">
        <f t="shared" si="88"/>
        <v>19</v>
      </c>
      <c r="T108" s="365">
        <f t="shared" si="88"/>
        <v>24</v>
      </c>
      <c r="U108" s="365">
        <f t="shared" si="88"/>
        <v>16</v>
      </c>
      <c r="V108" s="365">
        <f t="shared" si="88"/>
        <v>16</v>
      </c>
      <c r="W108" s="365">
        <f t="shared" si="88"/>
        <v>24</v>
      </c>
      <c r="X108" s="365">
        <f t="shared" si="88"/>
        <v>15</v>
      </c>
      <c r="AA108" s="73">
        <v>22</v>
      </c>
      <c r="AB108" s="73">
        <v>22</v>
      </c>
      <c r="AC108" s="73">
        <v>22</v>
      </c>
      <c r="AD108" s="154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</row>
    <row r="109" spans="1:44" s="66" customFormat="1" ht="16.5" thickBot="1" x14ac:dyDescent="0.3">
      <c r="A109" s="742" t="s">
        <v>135</v>
      </c>
      <c r="B109" s="742"/>
      <c r="C109" s="742"/>
      <c r="D109" s="742"/>
      <c r="E109" s="742"/>
      <c r="F109" s="742"/>
      <c r="G109" s="742"/>
      <c r="H109" s="742"/>
      <c r="I109" s="742"/>
      <c r="J109" s="742"/>
      <c r="K109" s="742"/>
      <c r="L109" s="742"/>
      <c r="M109" s="742"/>
      <c r="N109" s="365">
        <f>N108</f>
        <v>22</v>
      </c>
      <c r="O109" s="365">
        <f t="shared" ref="O109:AC109" si="89">O108</f>
        <v>17</v>
      </c>
      <c r="P109" s="365">
        <f t="shared" si="89"/>
        <v>17</v>
      </c>
      <c r="Q109" s="365">
        <f t="shared" si="89"/>
        <v>22</v>
      </c>
      <c r="R109" s="365">
        <f t="shared" si="89"/>
        <v>19</v>
      </c>
      <c r="S109" s="365">
        <f t="shared" si="89"/>
        <v>19</v>
      </c>
      <c r="T109" s="365">
        <f t="shared" si="89"/>
        <v>24</v>
      </c>
      <c r="U109" s="365">
        <f t="shared" si="89"/>
        <v>16</v>
      </c>
      <c r="V109" s="365">
        <f t="shared" si="89"/>
        <v>16</v>
      </c>
      <c r="W109" s="365">
        <f t="shared" si="89"/>
        <v>24</v>
      </c>
      <c r="X109" s="365">
        <f t="shared" si="89"/>
        <v>15</v>
      </c>
      <c r="Y109" s="71">
        <f t="shared" si="89"/>
        <v>0</v>
      </c>
      <c r="Z109" s="71">
        <f t="shared" si="89"/>
        <v>0</v>
      </c>
      <c r="AA109" s="71">
        <f t="shared" si="89"/>
        <v>22</v>
      </c>
      <c r="AB109" s="71">
        <f t="shared" si="89"/>
        <v>22</v>
      </c>
      <c r="AC109" s="71">
        <f t="shared" si="89"/>
        <v>22</v>
      </c>
      <c r="AD109" s="153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</row>
    <row r="110" spans="1:44" s="66" customFormat="1" ht="26.25" thickBot="1" x14ac:dyDescent="0.3">
      <c r="A110" s="637" t="s">
        <v>136</v>
      </c>
      <c r="B110" s="637"/>
      <c r="C110" s="637"/>
      <c r="D110" s="637"/>
      <c r="E110" s="637"/>
      <c r="F110" s="637"/>
      <c r="G110" s="637"/>
      <c r="H110" s="637"/>
      <c r="I110" s="637"/>
      <c r="J110" s="637"/>
      <c r="K110" s="637"/>
      <c r="L110" s="637"/>
      <c r="M110" s="637"/>
      <c r="N110" s="365">
        <v>3</v>
      </c>
      <c r="O110" s="368"/>
      <c r="P110" s="369">
        <v>3</v>
      </c>
      <c r="Q110" s="369">
        <v>3</v>
      </c>
      <c r="R110" s="369"/>
      <c r="S110" s="369">
        <v>3</v>
      </c>
      <c r="T110" s="369">
        <v>3</v>
      </c>
      <c r="U110" s="369"/>
      <c r="V110" s="369">
        <v>3</v>
      </c>
      <c r="W110" s="369">
        <v>3</v>
      </c>
      <c r="X110" s="369">
        <v>3</v>
      </c>
      <c r="AG110" s="66" t="s">
        <v>335</v>
      </c>
      <c r="AH110" s="66" t="s">
        <v>336</v>
      </c>
      <c r="AI110" s="155" t="s">
        <v>337</v>
      </c>
      <c r="AJ110" s="156" t="s">
        <v>338</v>
      </c>
      <c r="AK110" s="156" t="s">
        <v>339</v>
      </c>
      <c r="AL110" s="138"/>
      <c r="AM110" s="138"/>
      <c r="AN110" s="138"/>
      <c r="AO110" s="138"/>
      <c r="AP110" s="138"/>
      <c r="AQ110" s="138"/>
    </row>
    <row r="111" spans="1:44" s="66" customFormat="1" ht="16.5" thickBot="1" x14ac:dyDescent="0.3">
      <c r="A111" s="637" t="s">
        <v>137</v>
      </c>
      <c r="B111" s="637"/>
      <c r="C111" s="637"/>
      <c r="D111" s="637"/>
      <c r="E111" s="637"/>
      <c r="F111" s="637"/>
      <c r="G111" s="637"/>
      <c r="H111" s="637"/>
      <c r="I111" s="637"/>
      <c r="J111" s="637"/>
      <c r="K111" s="637"/>
      <c r="L111" s="637"/>
      <c r="M111" s="637"/>
      <c r="N111" s="329">
        <v>4</v>
      </c>
      <c r="O111" s="370"/>
      <c r="P111" s="371">
        <v>4</v>
      </c>
      <c r="Q111" s="371">
        <v>4</v>
      </c>
      <c r="R111" s="371"/>
      <c r="S111" s="371">
        <v>5</v>
      </c>
      <c r="T111" s="371">
        <v>4</v>
      </c>
      <c r="U111" s="371"/>
      <c r="V111" s="371">
        <v>3</v>
      </c>
      <c r="W111" s="371">
        <v>3</v>
      </c>
      <c r="X111" s="371">
        <v>3</v>
      </c>
      <c r="AE111" s="69" t="s">
        <v>96</v>
      </c>
      <c r="AG111" s="144">
        <f>AF10</f>
        <v>52.5</v>
      </c>
      <c r="AH111" s="144">
        <f>AF30</f>
        <v>3</v>
      </c>
      <c r="AI111" s="144">
        <f>AF55</f>
        <v>4.5</v>
      </c>
      <c r="AJ111" s="144">
        <f>AF64</f>
        <v>0</v>
      </c>
      <c r="AK111" s="144">
        <f>AF86</f>
        <v>0</v>
      </c>
      <c r="AL111" s="144">
        <f>SUM(AG111:AK111)</f>
        <v>60</v>
      </c>
      <c r="AM111" s="138"/>
      <c r="AN111" s="138"/>
      <c r="AO111" s="138"/>
      <c r="AP111" s="138"/>
      <c r="AQ111" s="138"/>
    </row>
    <row r="112" spans="1:44" s="66" customFormat="1" ht="16.5" thickBot="1" x14ac:dyDescent="0.3">
      <c r="A112" s="637" t="s">
        <v>138</v>
      </c>
      <c r="B112" s="637"/>
      <c r="C112" s="637"/>
      <c r="D112" s="637"/>
      <c r="E112" s="637"/>
      <c r="F112" s="637"/>
      <c r="G112" s="637"/>
      <c r="H112" s="637"/>
      <c r="I112" s="637"/>
      <c r="J112" s="637"/>
      <c r="K112" s="637"/>
      <c r="L112" s="637"/>
      <c r="M112" s="637"/>
      <c r="N112" s="372"/>
      <c r="O112" s="373"/>
      <c r="P112" s="373"/>
      <c r="Q112" s="374"/>
      <c r="R112" s="374"/>
      <c r="S112" s="374"/>
      <c r="T112" s="374"/>
      <c r="U112" s="374"/>
      <c r="V112" s="374"/>
      <c r="W112" s="374"/>
      <c r="X112" s="374"/>
      <c r="AE112" s="69" t="s">
        <v>97</v>
      </c>
      <c r="AG112" s="144">
        <f>AF11</f>
        <v>18</v>
      </c>
      <c r="AH112" s="144">
        <f>AF31</f>
        <v>21</v>
      </c>
      <c r="AI112" s="144">
        <f>AF56</f>
        <v>4.5</v>
      </c>
      <c r="AJ112" s="144">
        <f>AF65</f>
        <v>8.5</v>
      </c>
      <c r="AK112" s="144">
        <f t="shared" ref="AK112:AK114" si="90">AF87</f>
        <v>8</v>
      </c>
      <c r="AL112" s="144">
        <f t="shared" ref="AL112:AL114" si="91">SUM(AG112:AK112)</f>
        <v>60</v>
      </c>
      <c r="AM112" s="138"/>
      <c r="AN112" s="138"/>
      <c r="AO112" s="138"/>
      <c r="AP112" s="138"/>
      <c r="AQ112" s="138"/>
    </row>
    <row r="113" spans="1:43" s="66" customFormat="1" ht="16.5" thickBot="1" x14ac:dyDescent="0.3">
      <c r="A113" s="731" t="s">
        <v>139</v>
      </c>
      <c r="B113" s="731"/>
      <c r="C113" s="731"/>
      <c r="D113" s="731"/>
      <c r="E113" s="731"/>
      <c r="F113" s="731"/>
      <c r="G113" s="731"/>
      <c r="H113" s="731"/>
      <c r="I113" s="731"/>
      <c r="J113" s="731"/>
      <c r="K113" s="731"/>
      <c r="L113" s="731"/>
      <c r="M113" s="731"/>
      <c r="N113" s="375"/>
      <c r="O113" s="373"/>
      <c r="P113" s="373"/>
      <c r="Q113" s="376"/>
      <c r="R113" s="376"/>
      <c r="S113" s="377"/>
      <c r="T113" s="377">
        <v>1</v>
      </c>
      <c r="U113" s="376"/>
      <c r="V113" s="377">
        <v>1</v>
      </c>
      <c r="W113" s="377">
        <v>1</v>
      </c>
      <c r="X113" s="376"/>
      <c r="AE113" s="69" t="s">
        <v>98</v>
      </c>
      <c r="AG113" s="144">
        <f>AF12</f>
        <v>0</v>
      </c>
      <c r="AH113" s="144">
        <f>AF32</f>
        <v>35.5</v>
      </c>
      <c r="AI113" s="144">
        <f>AF57</f>
        <v>4.5</v>
      </c>
      <c r="AJ113" s="144">
        <f>AF66</f>
        <v>7</v>
      </c>
      <c r="AK113" s="144">
        <f t="shared" si="90"/>
        <v>13</v>
      </c>
      <c r="AL113" s="144">
        <f t="shared" si="91"/>
        <v>60</v>
      </c>
      <c r="AM113" s="138"/>
      <c r="AN113" s="138"/>
      <c r="AO113" s="138"/>
      <c r="AP113" s="138"/>
      <c r="AQ113" s="138"/>
    </row>
    <row r="114" spans="1:43" s="66" customFormat="1" ht="17.25" customHeight="1" thickBot="1" x14ac:dyDescent="0.3">
      <c r="A114" s="732" t="s">
        <v>177</v>
      </c>
      <c r="B114" s="733"/>
      <c r="C114" s="733"/>
      <c r="D114" s="733"/>
      <c r="E114" s="733"/>
      <c r="F114" s="733"/>
      <c r="G114" s="733"/>
      <c r="H114" s="733"/>
      <c r="I114" s="733"/>
      <c r="J114" s="733"/>
      <c r="K114" s="733"/>
      <c r="L114" s="733"/>
      <c r="M114" s="734"/>
      <c r="N114" s="735" t="s">
        <v>176</v>
      </c>
      <c r="O114" s="736"/>
      <c r="P114" s="737"/>
      <c r="Q114" s="630">
        <f>G63/G108*100</f>
        <v>72.291666666666671</v>
      </c>
      <c r="R114" s="738"/>
      <c r="S114" s="631"/>
      <c r="T114" s="630" t="s">
        <v>42</v>
      </c>
      <c r="U114" s="738"/>
      <c r="V114" s="631"/>
      <c r="W114" s="630">
        <f>G107/G108*100</f>
        <v>27.708333333333336</v>
      </c>
      <c r="X114" s="631"/>
      <c r="Y114" s="74">
        <f>SUM(N114:X114)</f>
        <v>100</v>
      </c>
      <c r="AE114" s="69" t="s">
        <v>99</v>
      </c>
      <c r="AG114" s="144">
        <f>AF13</f>
        <v>3</v>
      </c>
      <c r="AH114" s="144">
        <f>AF33</f>
        <v>15</v>
      </c>
      <c r="AI114" s="144">
        <f>AF58</f>
        <v>12</v>
      </c>
      <c r="AJ114" s="144">
        <f>AF67</f>
        <v>6</v>
      </c>
      <c r="AK114" s="144">
        <f t="shared" si="90"/>
        <v>24</v>
      </c>
      <c r="AL114" s="144">
        <f t="shared" si="91"/>
        <v>60</v>
      </c>
      <c r="AM114" s="138"/>
      <c r="AN114" s="138"/>
      <c r="AO114" s="138"/>
      <c r="AP114" s="138"/>
      <c r="AQ114" s="138"/>
    </row>
    <row r="115" spans="1:43" s="66" customFormat="1" ht="4.5" customHeight="1" x14ac:dyDescent="0.25">
      <c r="A115" s="378"/>
      <c r="B115" s="378"/>
      <c r="C115" s="378"/>
      <c r="D115" s="378"/>
      <c r="E115" s="378"/>
      <c r="F115" s="378"/>
      <c r="G115" s="378"/>
      <c r="H115" s="378"/>
      <c r="I115" s="378"/>
      <c r="J115" s="378"/>
      <c r="K115" s="378"/>
      <c r="L115" s="378"/>
      <c r="M115" s="378"/>
      <c r="N115" s="379"/>
      <c r="O115" s="379"/>
      <c r="P115" s="379"/>
      <c r="Q115" s="380"/>
      <c r="R115" s="380"/>
      <c r="S115" s="380"/>
      <c r="T115" s="379"/>
      <c r="U115" s="379"/>
      <c r="V115" s="379"/>
      <c r="W115" s="379"/>
      <c r="X115" s="379"/>
      <c r="AG115" s="144">
        <f>SUM(AG111:AG114)</f>
        <v>73.5</v>
      </c>
      <c r="AH115" s="144">
        <f t="shared" ref="AH115:AK115" si="92">SUM(AH111:AH114)</f>
        <v>74.5</v>
      </c>
      <c r="AI115" s="144">
        <f t="shared" si="92"/>
        <v>25.5</v>
      </c>
      <c r="AJ115" s="144">
        <f t="shared" si="92"/>
        <v>21.5</v>
      </c>
      <c r="AK115" s="144">
        <f t="shared" si="92"/>
        <v>45</v>
      </c>
      <c r="AL115" s="144"/>
      <c r="AM115" s="138"/>
      <c r="AN115" s="138"/>
      <c r="AO115" s="138"/>
      <c r="AP115" s="138"/>
      <c r="AQ115" s="138"/>
    </row>
    <row r="116" spans="1:43" s="66" customFormat="1" x14ac:dyDescent="0.25">
      <c r="A116" s="386" t="s">
        <v>231</v>
      </c>
      <c r="B116" s="437" t="s">
        <v>351</v>
      </c>
      <c r="C116" s="210"/>
      <c r="D116" s="211"/>
      <c r="E116" s="211"/>
      <c r="F116" s="438"/>
      <c r="G116" s="439">
        <f>G117+G118</f>
        <v>13.5</v>
      </c>
      <c r="H116" s="439">
        <f t="shared" ref="H116:M116" si="93">H117+H118</f>
        <v>405</v>
      </c>
      <c r="I116" s="439">
        <f t="shared" si="93"/>
        <v>264</v>
      </c>
      <c r="J116" s="439">
        <f t="shared" si="93"/>
        <v>4</v>
      </c>
      <c r="K116" s="439"/>
      <c r="L116" s="439">
        <f t="shared" si="93"/>
        <v>260</v>
      </c>
      <c r="M116" s="439">
        <f t="shared" si="93"/>
        <v>141</v>
      </c>
      <c r="N116" s="215"/>
      <c r="O116" s="216"/>
      <c r="P116" s="217"/>
      <c r="Q116" s="218"/>
      <c r="R116" s="216"/>
      <c r="S116" s="217"/>
      <c r="T116" s="218"/>
      <c r="U116" s="216"/>
      <c r="V116" s="217"/>
      <c r="W116" s="218"/>
      <c r="X116" s="217"/>
      <c r="AG116" s="144"/>
      <c r="AH116" s="144"/>
      <c r="AI116" s="144"/>
      <c r="AJ116" s="144"/>
      <c r="AK116" s="144"/>
      <c r="AL116" s="144"/>
      <c r="AM116" s="138"/>
      <c r="AN116" s="138"/>
      <c r="AO116" s="138"/>
      <c r="AP116" s="138"/>
      <c r="AQ116" s="138"/>
    </row>
    <row r="117" spans="1:43" s="66" customFormat="1" x14ac:dyDescent="0.25">
      <c r="A117" s="394" t="s">
        <v>352</v>
      </c>
      <c r="B117" s="440" t="s">
        <v>351</v>
      </c>
      <c r="C117" s="210"/>
      <c r="D117" s="441" t="s">
        <v>353</v>
      </c>
      <c r="E117" s="442"/>
      <c r="F117" s="443"/>
      <c r="G117" s="444">
        <v>6.5</v>
      </c>
      <c r="H117" s="445">
        <f t="shared" ref="H117:H118" si="94">G117*30</f>
        <v>195</v>
      </c>
      <c r="I117" s="396">
        <f>J117+K117+L117</f>
        <v>132</v>
      </c>
      <c r="J117" s="285">
        <v>4</v>
      </c>
      <c r="K117" s="285"/>
      <c r="L117" s="285">
        <v>128</v>
      </c>
      <c r="M117" s="446">
        <f>H117-I117</f>
        <v>63</v>
      </c>
      <c r="N117" s="203">
        <v>4</v>
      </c>
      <c r="O117" s="204">
        <v>4</v>
      </c>
      <c r="P117" s="205">
        <v>4</v>
      </c>
      <c r="Q117" s="206"/>
      <c r="R117" s="204"/>
      <c r="S117" s="205"/>
      <c r="T117" s="447"/>
      <c r="U117" s="448"/>
      <c r="V117" s="449"/>
      <c r="W117" s="447"/>
      <c r="X117" s="449"/>
      <c r="AG117" s="144"/>
      <c r="AH117" s="144"/>
      <c r="AI117" s="144"/>
      <c r="AJ117" s="144"/>
      <c r="AK117" s="144"/>
      <c r="AL117" s="144"/>
      <c r="AM117" s="138"/>
      <c r="AN117" s="138"/>
      <c r="AO117" s="138"/>
      <c r="AP117" s="138"/>
      <c r="AQ117" s="138"/>
    </row>
    <row r="118" spans="1:43" s="66" customFormat="1" x14ac:dyDescent="0.25">
      <c r="A118" s="394" t="s">
        <v>354</v>
      </c>
      <c r="B118" s="440" t="s">
        <v>351</v>
      </c>
      <c r="C118" s="210"/>
      <c r="D118" s="195" t="s">
        <v>355</v>
      </c>
      <c r="E118" s="442"/>
      <c r="F118" s="443"/>
      <c r="G118" s="450">
        <v>7</v>
      </c>
      <c r="H118" s="451">
        <f t="shared" si="94"/>
        <v>210</v>
      </c>
      <c r="I118" s="200">
        <f t="shared" ref="I118" si="95">J118+K118+L118</f>
        <v>132</v>
      </c>
      <c r="J118" s="40"/>
      <c r="K118" s="40"/>
      <c r="L118" s="40">
        <v>132</v>
      </c>
      <c r="M118" s="397">
        <f>H118-I118</f>
        <v>78</v>
      </c>
      <c r="N118" s="203"/>
      <c r="O118" s="204"/>
      <c r="P118" s="205"/>
      <c r="Q118" s="206">
        <v>4</v>
      </c>
      <c r="R118" s="204">
        <v>4</v>
      </c>
      <c r="S118" s="205">
        <v>4</v>
      </c>
      <c r="T118" s="447"/>
      <c r="U118" s="448"/>
      <c r="V118" s="449"/>
      <c r="W118" s="447"/>
      <c r="X118" s="449"/>
      <c r="AG118" s="144"/>
      <c r="AH118" s="144"/>
      <c r="AI118" s="144"/>
      <c r="AJ118" s="144"/>
      <c r="AK118" s="144"/>
      <c r="AL118" s="144"/>
      <c r="AM118" s="138"/>
      <c r="AN118" s="138"/>
      <c r="AO118" s="138"/>
      <c r="AP118" s="138"/>
      <c r="AQ118" s="138"/>
    </row>
    <row r="119" spans="1:43" s="66" customFormat="1" x14ac:dyDescent="0.25">
      <c r="A119" s="394" t="s">
        <v>356</v>
      </c>
      <c r="B119" s="440" t="s">
        <v>351</v>
      </c>
      <c r="C119" s="210"/>
      <c r="D119" s="442" t="s">
        <v>357</v>
      </c>
      <c r="E119" s="452"/>
      <c r="F119" s="443"/>
      <c r="G119" s="450"/>
      <c r="H119" s="451"/>
      <c r="I119" s="453"/>
      <c r="J119" s="40"/>
      <c r="K119" s="40"/>
      <c r="L119" s="40"/>
      <c r="M119" s="397">
        <f t="shared" ref="M119" si="96">H119-I119</f>
        <v>0</v>
      </c>
      <c r="N119" s="203"/>
      <c r="O119" s="204"/>
      <c r="P119" s="205"/>
      <c r="Q119" s="206"/>
      <c r="R119" s="204"/>
      <c r="S119" s="205"/>
      <c r="T119" s="454" t="s">
        <v>358</v>
      </c>
      <c r="U119" s="455" t="s">
        <v>358</v>
      </c>
      <c r="V119" s="456" t="s">
        <v>358</v>
      </c>
      <c r="W119" s="454" t="s">
        <v>358</v>
      </c>
      <c r="X119" s="449"/>
      <c r="AG119" s="144"/>
      <c r="AH119" s="144"/>
      <c r="AI119" s="144"/>
      <c r="AJ119" s="144"/>
      <c r="AK119" s="144"/>
      <c r="AL119" s="144"/>
      <c r="AM119" s="138"/>
      <c r="AN119" s="138"/>
      <c r="AO119" s="138"/>
      <c r="AP119" s="138"/>
      <c r="AQ119" s="138"/>
    </row>
    <row r="120" spans="1:43" s="66" customFormat="1" ht="47.25" x14ac:dyDescent="0.25">
      <c r="A120" s="386" t="s">
        <v>360</v>
      </c>
      <c r="B120" s="387" t="s">
        <v>361</v>
      </c>
      <c r="C120" s="388"/>
      <c r="D120" s="389"/>
      <c r="E120" s="211"/>
      <c r="F120" s="390"/>
      <c r="G120" s="391">
        <f>SUM(G121:G124)</f>
        <v>21</v>
      </c>
      <c r="H120" s="391">
        <f t="shared" ref="H120:M120" si="97">SUM(H121:H124)</f>
        <v>630</v>
      </c>
      <c r="I120" s="391">
        <f t="shared" si="97"/>
        <v>327</v>
      </c>
      <c r="J120" s="391">
        <f t="shared" si="97"/>
        <v>0</v>
      </c>
      <c r="K120" s="391">
        <f t="shared" si="97"/>
        <v>0</v>
      </c>
      <c r="L120" s="391">
        <f t="shared" si="97"/>
        <v>327</v>
      </c>
      <c r="M120" s="391">
        <f t="shared" si="97"/>
        <v>303</v>
      </c>
      <c r="N120" s="251"/>
      <c r="O120" s="251"/>
      <c r="P120" s="251"/>
      <c r="Q120" s="251"/>
      <c r="R120" s="251"/>
      <c r="S120" s="251"/>
      <c r="T120" s="392"/>
      <c r="U120" s="392"/>
      <c r="V120" s="392"/>
      <c r="W120" s="392"/>
      <c r="X120" s="393"/>
      <c r="AG120" s="144"/>
      <c r="AH120" s="144"/>
      <c r="AI120" s="144"/>
      <c r="AJ120" s="144"/>
      <c r="AK120" s="144"/>
      <c r="AL120" s="144"/>
      <c r="AM120" s="138"/>
      <c r="AN120" s="138"/>
      <c r="AO120" s="138"/>
      <c r="AP120" s="138"/>
      <c r="AQ120" s="138"/>
    </row>
    <row r="121" spans="1:43" s="66" customFormat="1" x14ac:dyDescent="0.25">
      <c r="A121" s="394"/>
      <c r="B121" s="395" t="s">
        <v>362</v>
      </c>
      <c r="C121" s="340">
        <v>2</v>
      </c>
      <c r="D121" s="340" t="s">
        <v>231</v>
      </c>
      <c r="E121" s="211"/>
      <c r="F121" s="390"/>
      <c r="G121" s="391">
        <v>6</v>
      </c>
      <c r="H121" s="40">
        <f>G121*30</f>
        <v>180</v>
      </c>
      <c r="I121" s="396">
        <f>J121+K121+L121</f>
        <v>99</v>
      </c>
      <c r="J121" s="40"/>
      <c r="K121" s="40"/>
      <c r="L121" s="40">
        <v>99</v>
      </c>
      <c r="M121" s="397">
        <f>H121-I121</f>
        <v>81</v>
      </c>
      <c r="N121" s="251">
        <v>3</v>
      </c>
      <c r="O121" s="251">
        <v>3</v>
      </c>
      <c r="P121" s="251">
        <v>3</v>
      </c>
      <c r="Q121" s="251"/>
      <c r="R121" s="251"/>
      <c r="S121" s="251"/>
      <c r="T121" s="392"/>
      <c r="U121" s="392"/>
      <c r="V121" s="392"/>
      <c r="W121" s="392"/>
      <c r="X121" s="393"/>
      <c r="AG121" s="144"/>
      <c r="AH121" s="144"/>
      <c r="AI121" s="144"/>
      <c r="AJ121" s="144"/>
      <c r="AK121" s="144"/>
      <c r="AL121" s="144"/>
      <c r="AM121" s="138"/>
      <c r="AN121" s="138"/>
      <c r="AO121" s="138"/>
      <c r="AP121" s="138"/>
      <c r="AQ121" s="138"/>
    </row>
    <row r="122" spans="1:43" s="66" customFormat="1" x14ac:dyDescent="0.25">
      <c r="A122" s="394"/>
      <c r="B122" s="395" t="s">
        <v>362</v>
      </c>
      <c r="C122" s="340">
        <v>4</v>
      </c>
      <c r="D122" s="340" t="s">
        <v>106</v>
      </c>
      <c r="E122" s="211"/>
      <c r="F122" s="390"/>
      <c r="G122" s="391">
        <v>6</v>
      </c>
      <c r="H122" s="40">
        <f t="shared" ref="H122:H124" si="98">G122*30</f>
        <v>180</v>
      </c>
      <c r="I122" s="396">
        <f t="shared" ref="I122:I124" si="99">J122+K122+L122</f>
        <v>99</v>
      </c>
      <c r="J122" s="40"/>
      <c r="K122" s="40"/>
      <c r="L122" s="40">
        <v>99</v>
      </c>
      <c r="M122" s="397">
        <f t="shared" ref="M122:M124" si="100">H122-I122</f>
        <v>81</v>
      </c>
      <c r="N122" s="251"/>
      <c r="O122" s="251"/>
      <c r="P122" s="251"/>
      <c r="Q122" s="251">
        <v>3</v>
      </c>
      <c r="R122" s="251">
        <v>3</v>
      </c>
      <c r="S122" s="251">
        <v>3</v>
      </c>
      <c r="T122" s="392"/>
      <c r="U122" s="392"/>
      <c r="V122" s="392"/>
      <c r="W122" s="392"/>
      <c r="X122" s="393"/>
      <c r="AG122" s="144"/>
      <c r="AH122" s="144"/>
      <c r="AI122" s="144"/>
      <c r="AJ122" s="144"/>
      <c r="AK122" s="144"/>
      <c r="AL122" s="144"/>
      <c r="AM122" s="138"/>
      <c r="AN122" s="138"/>
      <c r="AO122" s="138"/>
      <c r="AP122" s="138"/>
      <c r="AQ122" s="138"/>
    </row>
    <row r="123" spans="1:43" s="66" customFormat="1" x14ac:dyDescent="0.25">
      <c r="A123" s="394"/>
      <c r="B123" s="395" t="s">
        <v>362</v>
      </c>
      <c r="C123" s="340">
        <v>6</v>
      </c>
      <c r="D123" s="340" t="s">
        <v>363</v>
      </c>
      <c r="E123" s="211"/>
      <c r="F123" s="390"/>
      <c r="G123" s="391">
        <v>6</v>
      </c>
      <c r="H123" s="40">
        <f t="shared" si="98"/>
        <v>180</v>
      </c>
      <c r="I123" s="396">
        <f t="shared" si="99"/>
        <v>99</v>
      </c>
      <c r="J123" s="40"/>
      <c r="K123" s="40"/>
      <c r="L123" s="40">
        <v>99</v>
      </c>
      <c r="M123" s="397">
        <f t="shared" si="100"/>
        <v>81</v>
      </c>
      <c r="N123" s="251"/>
      <c r="O123" s="251"/>
      <c r="P123" s="251"/>
      <c r="Q123" s="251"/>
      <c r="R123" s="251"/>
      <c r="S123" s="251"/>
      <c r="T123" s="392">
        <v>3</v>
      </c>
      <c r="U123" s="392">
        <v>3</v>
      </c>
      <c r="V123" s="392">
        <v>3</v>
      </c>
      <c r="W123" s="392"/>
      <c r="X123" s="393"/>
      <c r="AG123" s="144"/>
      <c r="AH123" s="144"/>
      <c r="AI123" s="144"/>
      <c r="AJ123" s="144"/>
      <c r="AK123" s="144"/>
      <c r="AL123" s="144"/>
      <c r="AM123" s="138"/>
      <c r="AN123" s="138"/>
      <c r="AO123" s="138"/>
      <c r="AP123" s="138"/>
      <c r="AQ123" s="138"/>
    </row>
    <row r="124" spans="1:43" s="66" customFormat="1" x14ac:dyDescent="0.25">
      <c r="A124" s="394"/>
      <c r="B124" s="395" t="s">
        <v>362</v>
      </c>
      <c r="C124" s="340">
        <v>7</v>
      </c>
      <c r="D124" s="340"/>
      <c r="E124" s="211"/>
      <c r="F124" s="390"/>
      <c r="G124" s="391">
        <v>3</v>
      </c>
      <c r="H124" s="40">
        <f t="shared" si="98"/>
        <v>90</v>
      </c>
      <c r="I124" s="396">
        <f t="shared" si="99"/>
        <v>30</v>
      </c>
      <c r="J124" s="40"/>
      <c r="K124" s="40"/>
      <c r="L124" s="40">
        <v>30</v>
      </c>
      <c r="M124" s="397">
        <f t="shared" si="100"/>
        <v>60</v>
      </c>
      <c r="N124" s="251"/>
      <c r="O124" s="251"/>
      <c r="P124" s="251"/>
      <c r="Q124" s="251"/>
      <c r="R124" s="251"/>
      <c r="S124" s="251"/>
      <c r="T124" s="392"/>
      <c r="U124" s="392"/>
      <c r="V124" s="392"/>
      <c r="W124" s="392">
        <v>2</v>
      </c>
      <c r="X124" s="393"/>
      <c r="AG124" s="144"/>
      <c r="AH124" s="144"/>
      <c r="AI124" s="144"/>
      <c r="AJ124" s="144"/>
      <c r="AK124" s="144"/>
      <c r="AL124" s="144"/>
      <c r="AM124" s="138"/>
      <c r="AN124" s="138"/>
      <c r="AO124" s="138"/>
      <c r="AP124" s="138"/>
      <c r="AQ124" s="138"/>
    </row>
    <row r="125" spans="1:43" s="66" customFormat="1" hidden="1" x14ac:dyDescent="0.25">
      <c r="A125" s="457"/>
      <c r="B125" s="458"/>
      <c r="C125" s="459"/>
      <c r="D125" s="460"/>
      <c r="E125" s="461"/>
      <c r="F125" s="462"/>
      <c r="G125" s="463"/>
      <c r="H125" s="45"/>
      <c r="I125" s="464"/>
      <c r="J125" s="45"/>
      <c r="K125" s="45"/>
      <c r="L125" s="45"/>
      <c r="M125" s="464"/>
      <c r="N125" s="465"/>
      <c r="O125" s="465"/>
      <c r="P125" s="465"/>
      <c r="Q125" s="465"/>
      <c r="R125" s="465"/>
      <c r="S125" s="465"/>
      <c r="T125" s="466"/>
      <c r="U125" s="466"/>
      <c r="V125" s="466"/>
      <c r="W125" s="466"/>
      <c r="X125" s="467"/>
      <c r="AG125" s="144"/>
      <c r="AH125" s="144"/>
      <c r="AI125" s="144"/>
      <c r="AJ125" s="144"/>
      <c r="AK125" s="144"/>
      <c r="AL125" s="144"/>
      <c r="AM125" s="138"/>
      <c r="AN125" s="138"/>
      <c r="AO125" s="138"/>
      <c r="AP125" s="138"/>
      <c r="AQ125" s="138"/>
    </row>
    <row r="126" spans="1:43" s="66" customFormat="1" hidden="1" x14ac:dyDescent="0.25">
      <c r="A126" s="457"/>
      <c r="B126" s="458"/>
      <c r="C126" s="459"/>
      <c r="D126" s="460"/>
      <c r="E126" s="461"/>
      <c r="F126" s="462"/>
      <c r="G126" s="463"/>
      <c r="H126" s="45"/>
      <c r="I126" s="464"/>
      <c r="J126" s="45"/>
      <c r="K126" s="45"/>
      <c r="L126" s="45"/>
      <c r="M126" s="464"/>
      <c r="N126" s="465"/>
      <c r="O126" s="465"/>
      <c r="P126" s="465"/>
      <c r="Q126" s="465"/>
      <c r="R126" s="465"/>
      <c r="S126" s="465"/>
      <c r="T126" s="466"/>
      <c r="U126" s="466"/>
      <c r="V126" s="466"/>
      <c r="W126" s="466"/>
      <c r="X126" s="467"/>
      <c r="AG126" s="144"/>
      <c r="AH126" s="144"/>
      <c r="AI126" s="144"/>
      <c r="AJ126" s="144"/>
      <c r="AK126" s="144"/>
      <c r="AL126" s="144"/>
      <c r="AM126" s="138"/>
      <c r="AN126" s="138"/>
      <c r="AO126" s="138"/>
      <c r="AP126" s="138"/>
      <c r="AQ126" s="138"/>
    </row>
    <row r="127" spans="1:43" s="66" customFormat="1" hidden="1" x14ac:dyDescent="0.25"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</row>
    <row r="128" spans="1:43" s="66" customFormat="1" hidden="1" x14ac:dyDescent="0.25">
      <c r="B128" s="405"/>
      <c r="C128" s="405"/>
      <c r="D128" s="405"/>
      <c r="E128" s="405"/>
      <c r="F128" s="405"/>
      <c r="G128" s="405"/>
      <c r="H128" s="405"/>
      <c r="I128" s="405"/>
      <c r="J128" s="405"/>
      <c r="K128" s="405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</row>
    <row r="129" spans="1:43" s="66" customFormat="1" ht="28.5" customHeight="1" x14ac:dyDescent="0.25">
      <c r="B129" s="405" t="s">
        <v>140</v>
      </c>
      <c r="C129" s="405"/>
      <c r="D129" s="632"/>
      <c r="E129" s="632"/>
      <c r="F129" s="633"/>
      <c r="G129" s="633"/>
      <c r="H129" s="405"/>
      <c r="I129" s="634" t="s">
        <v>141</v>
      </c>
      <c r="J129" s="635"/>
      <c r="K129" s="635"/>
      <c r="AG129" s="717" t="s">
        <v>96</v>
      </c>
      <c r="AH129" s="717"/>
      <c r="AI129" s="717"/>
      <c r="AJ129" s="717" t="s">
        <v>97</v>
      </c>
      <c r="AK129" s="717"/>
      <c r="AL129" s="717"/>
      <c r="AM129" s="717" t="s">
        <v>98</v>
      </c>
      <c r="AN129" s="717"/>
      <c r="AO129" s="717"/>
      <c r="AP129" s="717" t="s">
        <v>99</v>
      </c>
      <c r="AQ129" s="717"/>
    </row>
    <row r="130" spans="1:43" s="66" customFormat="1" x14ac:dyDescent="0.25">
      <c r="AG130" s="136">
        <v>1</v>
      </c>
      <c r="AH130" s="136" t="s">
        <v>225</v>
      </c>
      <c r="AI130" s="136" t="s">
        <v>226</v>
      </c>
      <c r="AJ130" s="136">
        <v>3</v>
      </c>
      <c r="AK130" s="136" t="s">
        <v>227</v>
      </c>
      <c r="AL130" s="136" t="s">
        <v>228</v>
      </c>
      <c r="AM130" s="136">
        <v>5</v>
      </c>
      <c r="AN130" s="136" t="s">
        <v>229</v>
      </c>
      <c r="AO130" s="136" t="s">
        <v>230</v>
      </c>
      <c r="AP130" s="136">
        <v>7</v>
      </c>
      <c r="AQ130" s="136">
        <v>8</v>
      </c>
    </row>
    <row r="131" spans="1:43" s="66" customFormat="1" x14ac:dyDescent="0.25">
      <c r="B131" s="405" t="s">
        <v>195</v>
      </c>
      <c r="C131" s="405"/>
      <c r="D131" s="632"/>
      <c r="E131" s="632"/>
      <c r="F131" s="633"/>
      <c r="G131" s="633"/>
      <c r="H131" s="405"/>
      <c r="I131" s="634" t="s">
        <v>257</v>
      </c>
      <c r="J131" s="636"/>
      <c r="K131" s="636"/>
      <c r="AG131" s="144">
        <f>AG28+AG52+AG84+AG106</f>
        <v>30</v>
      </c>
      <c r="AH131" s="144">
        <f>AH28+AH52+AH84+AH106+AF55</f>
        <v>30</v>
      </c>
      <c r="AI131" s="144"/>
      <c r="AJ131" s="144">
        <f>AJ28+AJ52+AJ84+AJ106</f>
        <v>30</v>
      </c>
      <c r="AK131" s="144">
        <f>AK28+AK52+AK84+AK106+AF56</f>
        <v>30</v>
      </c>
      <c r="AL131" s="144"/>
      <c r="AM131" s="144">
        <f>AM28+AM52+AM84+AM106</f>
        <v>30</v>
      </c>
      <c r="AN131" s="144">
        <f>AN28+AN52+AN84+AN106+AF57</f>
        <v>30</v>
      </c>
      <c r="AO131" s="144"/>
      <c r="AP131" s="144">
        <f>AP28+AP52+AP84+AP106</f>
        <v>30</v>
      </c>
      <c r="AQ131" s="144">
        <f>AQ28+AQ52+AQ84+AQ106+AF58</f>
        <v>30</v>
      </c>
    </row>
    <row r="132" spans="1:43" s="66" customFormat="1" x14ac:dyDescent="0.25"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</row>
    <row r="133" spans="1:43" s="66" customFormat="1" x14ac:dyDescent="0.25">
      <c r="B133" s="405" t="s">
        <v>359</v>
      </c>
      <c r="C133" s="405"/>
      <c r="D133" s="632"/>
      <c r="E133" s="632"/>
      <c r="F133" s="633"/>
      <c r="G133" s="633"/>
      <c r="H133" s="405"/>
      <c r="I133" s="634"/>
      <c r="J133" s="636"/>
      <c r="K133" s="636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</row>
    <row r="134" spans="1:43" s="66" customFormat="1" x14ac:dyDescent="0.25">
      <c r="A134" s="175"/>
      <c r="B134" s="381"/>
      <c r="C134" s="629" t="s">
        <v>78</v>
      </c>
      <c r="D134" s="629"/>
      <c r="E134" s="629"/>
      <c r="F134" s="629"/>
      <c r="G134" s="629"/>
      <c r="H134" s="629"/>
      <c r="I134" s="629"/>
      <c r="J134" s="629"/>
      <c r="K134" s="629"/>
      <c r="L134" s="382"/>
      <c r="M134" s="382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</row>
  </sheetData>
  <mergeCells count="82">
    <mergeCell ref="AG129:AI129"/>
    <mergeCell ref="AJ129:AL129"/>
    <mergeCell ref="AM129:AO129"/>
    <mergeCell ref="AP129:AQ129"/>
    <mergeCell ref="A75:A77"/>
    <mergeCell ref="A78:A80"/>
    <mergeCell ref="A81:A83"/>
    <mergeCell ref="A90:A91"/>
    <mergeCell ref="A113:M113"/>
    <mergeCell ref="A114:M114"/>
    <mergeCell ref="N114:P114"/>
    <mergeCell ref="Q114:S114"/>
    <mergeCell ref="T114:V114"/>
    <mergeCell ref="A112:M112"/>
    <mergeCell ref="A107:F107"/>
    <mergeCell ref="A109:M109"/>
    <mergeCell ref="AG4:AI4"/>
    <mergeCell ref="AJ4:AL4"/>
    <mergeCell ref="AM4:AO4"/>
    <mergeCell ref="AP4:AQ4"/>
    <mergeCell ref="A58:F58"/>
    <mergeCell ref="A9:X9"/>
    <mergeCell ref="A10:X10"/>
    <mergeCell ref="A29:X29"/>
    <mergeCell ref="A52:F52"/>
    <mergeCell ref="A53:X53"/>
    <mergeCell ref="A28:B28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  <mergeCell ref="A88:A89"/>
    <mergeCell ref="A92:A93"/>
    <mergeCell ref="I3:L3"/>
    <mergeCell ref="M3:M7"/>
    <mergeCell ref="E4:E7"/>
    <mergeCell ref="F4:F7"/>
    <mergeCell ref="I4:I7"/>
    <mergeCell ref="J4:J7"/>
    <mergeCell ref="K4:K7"/>
    <mergeCell ref="L4:L7"/>
    <mergeCell ref="A59:X59"/>
    <mergeCell ref="A69:A71"/>
    <mergeCell ref="A72:A74"/>
    <mergeCell ref="A84:F84"/>
    <mergeCell ref="A85:X85"/>
    <mergeCell ref="A86:A87"/>
    <mergeCell ref="A62:F62"/>
    <mergeCell ref="A63:F63"/>
    <mergeCell ref="A64:X64"/>
    <mergeCell ref="A65:X65"/>
    <mergeCell ref="A66:A68"/>
    <mergeCell ref="A94:A95"/>
    <mergeCell ref="A96:A97"/>
    <mergeCell ref="A98:A99"/>
    <mergeCell ref="A100:A101"/>
    <mergeCell ref="A102:A103"/>
    <mergeCell ref="A104:A105"/>
    <mergeCell ref="A108:F108"/>
    <mergeCell ref="C134:K134"/>
    <mergeCell ref="W114:X114"/>
    <mergeCell ref="D129:G129"/>
    <mergeCell ref="I129:K129"/>
    <mergeCell ref="D131:G131"/>
    <mergeCell ref="I131:K131"/>
    <mergeCell ref="D133:G133"/>
    <mergeCell ref="I133:K133"/>
    <mergeCell ref="A110:M110"/>
    <mergeCell ref="A111:M111"/>
    <mergeCell ref="A106:F106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9" max="16383" man="1"/>
    <brk id="82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0"/>
  <sheetViews>
    <sheetView topLeftCell="A95" workbookViewId="0">
      <selection activeCell="D108" sqref="D108"/>
    </sheetView>
  </sheetViews>
  <sheetFormatPr defaultRowHeight="15" x14ac:dyDescent="0.25"/>
  <cols>
    <col min="1" max="1" width="3.85546875" style="1" customWidth="1"/>
    <col min="2" max="2" width="14.42578125" style="98" customWidth="1"/>
    <col min="3" max="3" width="4.5703125" style="1" customWidth="1"/>
    <col min="4" max="4" width="48.7109375" style="2" customWidth="1"/>
    <col min="5" max="5" width="9.140625" style="3"/>
    <col min="6" max="6" width="7.140625" style="3" customWidth="1"/>
    <col min="7" max="7" width="7.28515625" style="3" customWidth="1"/>
    <col min="8" max="10" width="4.42578125" style="3" customWidth="1"/>
    <col min="11" max="11" width="5.5703125" style="3" customWidth="1"/>
    <col min="12" max="12" width="7" style="3" customWidth="1"/>
    <col min="13" max="13" width="6.85546875" style="3" customWidth="1"/>
    <col min="14" max="14" width="9.140625" style="3"/>
    <col min="15" max="15" width="3.140625" style="3" customWidth="1"/>
    <col min="16" max="16" width="6.28515625" customWidth="1"/>
    <col min="17" max="17" width="4.5703125" style="75" customWidth="1"/>
    <col min="18" max="18" width="33.28515625" style="75" customWidth="1"/>
    <col min="19" max="19" width="9.140625" style="75"/>
    <col min="20" max="20" width="7.140625" style="75" customWidth="1"/>
    <col min="21" max="21" width="7.28515625" style="75" customWidth="1"/>
    <col min="22" max="24" width="4.42578125" style="75" customWidth="1"/>
    <col min="25" max="25" width="5.5703125" style="75" customWidth="1"/>
    <col min="26" max="26" width="7" style="75" customWidth="1"/>
    <col min="27" max="28" width="9.140625" style="75"/>
    <col min="29" max="16384" width="9.140625" style="3"/>
  </cols>
  <sheetData>
    <row r="1" spans="1:28" x14ac:dyDescent="0.25">
      <c r="B1" s="98" t="s">
        <v>261</v>
      </c>
      <c r="D1" s="749" t="s">
        <v>301</v>
      </c>
      <c r="E1" s="749"/>
      <c r="F1" s="749"/>
      <c r="G1" s="749"/>
      <c r="H1" s="749"/>
      <c r="I1" s="749"/>
      <c r="J1" s="749"/>
      <c r="K1" s="749"/>
      <c r="L1" s="749"/>
      <c r="M1" s="749"/>
      <c r="N1" s="74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" customHeight="1" x14ac:dyDescent="0.25">
      <c r="D2" s="2" t="s">
        <v>188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" customHeight="1" x14ac:dyDescent="0.25">
      <c r="D3" s="748" t="s">
        <v>0</v>
      </c>
      <c r="E3" s="743" t="s">
        <v>1</v>
      </c>
      <c r="F3" s="747" t="s">
        <v>2</v>
      </c>
      <c r="G3" s="747"/>
      <c r="H3" s="747"/>
      <c r="I3" s="747"/>
      <c r="J3" s="747"/>
      <c r="K3" s="744"/>
      <c r="L3" s="743" t="s">
        <v>3</v>
      </c>
      <c r="M3" s="743" t="s">
        <v>4</v>
      </c>
      <c r="N3" s="743" t="s">
        <v>5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 customHeight="1" x14ac:dyDescent="0.25">
      <c r="D4" s="748"/>
      <c r="E4" s="743"/>
      <c r="F4" s="743" t="s">
        <v>6</v>
      </c>
      <c r="G4" s="745" t="s">
        <v>7</v>
      </c>
      <c r="H4" s="745"/>
      <c r="I4" s="745"/>
      <c r="J4" s="745"/>
      <c r="K4" s="743" t="s">
        <v>8</v>
      </c>
      <c r="L4" s="743"/>
      <c r="M4" s="743"/>
      <c r="N4" s="74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" customHeight="1" x14ac:dyDescent="0.25">
      <c r="D5" s="748"/>
      <c r="E5" s="743"/>
      <c r="F5" s="744"/>
      <c r="G5" s="743" t="s">
        <v>9</v>
      </c>
      <c r="H5" s="747" t="s">
        <v>10</v>
      </c>
      <c r="I5" s="744"/>
      <c r="J5" s="744"/>
      <c r="K5" s="744"/>
      <c r="L5" s="743"/>
      <c r="M5" s="743"/>
      <c r="N5" s="74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2.75" customHeight="1" x14ac:dyDescent="0.25">
      <c r="D6" s="748"/>
      <c r="E6" s="743"/>
      <c r="F6" s="744"/>
      <c r="G6" s="746"/>
      <c r="H6" s="743" t="s">
        <v>11</v>
      </c>
      <c r="I6" s="743" t="s">
        <v>12</v>
      </c>
      <c r="J6" s="743" t="s">
        <v>13</v>
      </c>
      <c r="K6" s="744"/>
      <c r="L6" s="743"/>
      <c r="M6" s="743"/>
      <c r="N6" s="74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D7" s="748"/>
      <c r="E7" s="743"/>
      <c r="F7" s="744"/>
      <c r="G7" s="746"/>
      <c r="H7" s="743"/>
      <c r="I7" s="743"/>
      <c r="J7" s="743"/>
      <c r="K7" s="744"/>
      <c r="L7" s="743"/>
      <c r="M7" s="743"/>
      <c r="N7" s="74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25">
      <c r="D8" s="748"/>
      <c r="E8" s="743"/>
      <c r="F8" s="744"/>
      <c r="G8" s="746"/>
      <c r="H8" s="743"/>
      <c r="I8" s="743"/>
      <c r="J8" s="743"/>
      <c r="K8" s="744"/>
      <c r="L8" s="743"/>
      <c r="M8" s="743"/>
      <c r="N8" s="74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3.75" customHeight="1" x14ac:dyDescent="0.25">
      <c r="D9" s="748"/>
      <c r="E9" s="743"/>
      <c r="F9" s="744"/>
      <c r="G9" s="746"/>
      <c r="H9" s="743"/>
      <c r="I9" s="743"/>
      <c r="J9" s="743"/>
      <c r="K9" s="744"/>
      <c r="L9" s="743"/>
      <c r="M9" s="743"/>
      <c r="N9" s="74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105" customFormat="1" x14ac:dyDescent="0.25">
      <c r="A10" s="100" t="s">
        <v>17</v>
      </c>
      <c r="B10" s="101" t="s">
        <v>270</v>
      </c>
      <c r="C10" s="100" t="s">
        <v>15</v>
      </c>
      <c r="D10" s="102" t="s">
        <v>16</v>
      </c>
      <c r="E10" s="103">
        <v>4</v>
      </c>
      <c r="F10" s="101">
        <f>E10*30</f>
        <v>120</v>
      </c>
      <c r="G10" s="101">
        <f>H10+I10+J10</f>
        <v>45</v>
      </c>
      <c r="H10" s="101"/>
      <c r="I10" s="101"/>
      <c r="J10" s="101">
        <v>45</v>
      </c>
      <c r="K10" s="101">
        <f>F10-G10</f>
        <v>75</v>
      </c>
      <c r="L10" s="104">
        <f>G10/15</f>
        <v>3</v>
      </c>
      <c r="M10" s="101" t="s">
        <v>17</v>
      </c>
      <c r="N10" s="104">
        <f>G10/F10*100</f>
        <v>37.5</v>
      </c>
      <c r="O10" s="105" t="s">
        <v>205</v>
      </c>
      <c r="P10" s="106"/>
    </row>
    <row r="11" spans="1:28" x14ac:dyDescent="0.25">
      <c r="A11" s="1" t="s">
        <v>17</v>
      </c>
      <c r="C11" s="1" t="s">
        <v>15</v>
      </c>
      <c r="D11" s="4"/>
      <c r="E11" s="6"/>
      <c r="F11" s="5"/>
      <c r="G11" s="5"/>
      <c r="H11" s="5"/>
      <c r="I11" s="5"/>
      <c r="J11" s="5"/>
      <c r="K11" s="5"/>
      <c r="L11" s="6"/>
      <c r="M11" s="5"/>
      <c r="N11" s="6"/>
      <c r="O11" s="3" t="s">
        <v>205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105" customFormat="1" x14ac:dyDescent="0.25">
      <c r="A12" s="100" t="s">
        <v>17</v>
      </c>
      <c r="B12" s="101"/>
      <c r="C12" s="100" t="s">
        <v>15</v>
      </c>
      <c r="D12" s="102" t="s">
        <v>197</v>
      </c>
      <c r="E12" s="104">
        <v>7</v>
      </c>
      <c r="F12" s="101">
        <f>E12*30</f>
        <v>210</v>
      </c>
      <c r="G12" s="101">
        <f>H12+I12+J12</f>
        <v>75</v>
      </c>
      <c r="H12" s="101">
        <v>45</v>
      </c>
      <c r="I12" s="101"/>
      <c r="J12" s="101">
        <v>30</v>
      </c>
      <c r="K12" s="101">
        <f>F12-G12</f>
        <v>135</v>
      </c>
      <c r="L12" s="104">
        <f>G12/15</f>
        <v>5</v>
      </c>
      <c r="M12" s="101" t="s">
        <v>18</v>
      </c>
      <c r="N12" s="104">
        <f>G12/F12*100</f>
        <v>35.714285714285715</v>
      </c>
      <c r="O12" s="105" t="s">
        <v>205</v>
      </c>
      <c r="P12" s="106"/>
    </row>
    <row r="13" spans="1:28" s="105" customFormat="1" x14ac:dyDescent="0.25">
      <c r="A13" s="100" t="s">
        <v>17</v>
      </c>
      <c r="B13" s="101"/>
      <c r="C13" s="100" t="s">
        <v>15</v>
      </c>
      <c r="D13" s="102" t="s">
        <v>19</v>
      </c>
      <c r="E13" s="104">
        <v>6</v>
      </c>
      <c r="F13" s="101">
        <f>E13*30</f>
        <v>180</v>
      </c>
      <c r="G13" s="101">
        <f>H13+I13+J13</f>
        <v>75</v>
      </c>
      <c r="H13" s="101">
        <v>30</v>
      </c>
      <c r="I13" s="101"/>
      <c r="J13" s="101">
        <v>45</v>
      </c>
      <c r="K13" s="101">
        <f>F13-G13</f>
        <v>105</v>
      </c>
      <c r="L13" s="104">
        <f>G13/15</f>
        <v>5</v>
      </c>
      <c r="M13" s="101" t="s">
        <v>18</v>
      </c>
      <c r="N13" s="104">
        <f>G13/F13*100</f>
        <v>41.666666666666671</v>
      </c>
      <c r="O13" s="105" t="s">
        <v>205</v>
      </c>
      <c r="P13" s="106"/>
    </row>
    <row r="14" spans="1:28" s="105" customFormat="1" x14ac:dyDescent="0.25">
      <c r="A14" s="100" t="s">
        <v>17</v>
      </c>
      <c r="B14" s="101"/>
      <c r="C14" s="100" t="s">
        <v>15</v>
      </c>
      <c r="D14" s="102" t="s">
        <v>272</v>
      </c>
      <c r="E14" s="104">
        <v>6</v>
      </c>
      <c r="F14" s="101">
        <f>E14*30</f>
        <v>180</v>
      </c>
      <c r="G14" s="101">
        <f>H14+I14+J14</f>
        <v>60</v>
      </c>
      <c r="H14" s="101">
        <v>30</v>
      </c>
      <c r="I14" s="101"/>
      <c r="J14" s="101">
        <v>30</v>
      </c>
      <c r="K14" s="101">
        <f>F14-G14</f>
        <v>120</v>
      </c>
      <c r="L14" s="104">
        <f>G14/15</f>
        <v>4</v>
      </c>
      <c r="M14" s="101" t="s">
        <v>18</v>
      </c>
      <c r="N14" s="104">
        <f>G14/F14*100</f>
        <v>33.333333333333329</v>
      </c>
      <c r="O14" s="105" t="s">
        <v>202</v>
      </c>
      <c r="P14" s="106"/>
    </row>
    <row r="15" spans="1:28" s="105" customFormat="1" x14ac:dyDescent="0.25">
      <c r="A15" s="100" t="s">
        <v>17</v>
      </c>
      <c r="B15" s="101" t="s">
        <v>264</v>
      </c>
      <c r="C15" s="100" t="s">
        <v>15</v>
      </c>
      <c r="D15" s="102" t="s">
        <v>273</v>
      </c>
      <c r="E15" s="104">
        <v>6</v>
      </c>
      <c r="F15" s="101">
        <f>E15*30</f>
        <v>180</v>
      </c>
      <c r="G15" s="101">
        <f>H15+I15+J15</f>
        <v>60</v>
      </c>
      <c r="H15" s="101">
        <v>15</v>
      </c>
      <c r="I15" s="101">
        <v>45</v>
      </c>
      <c r="J15" s="101"/>
      <c r="K15" s="101">
        <f>F15-G15</f>
        <v>120</v>
      </c>
      <c r="L15" s="104">
        <f>G15/15</f>
        <v>4</v>
      </c>
      <c r="M15" s="101" t="s">
        <v>27</v>
      </c>
      <c r="N15" s="104">
        <f>G15/F15*100</f>
        <v>33.333333333333329</v>
      </c>
      <c r="O15" s="105" t="s">
        <v>205</v>
      </c>
      <c r="P15" s="106"/>
    </row>
    <row r="16" spans="1:28" s="105" customFormat="1" x14ac:dyDescent="0.25">
      <c r="A16" s="100" t="s">
        <v>17</v>
      </c>
      <c r="B16" s="101"/>
      <c r="C16" s="100" t="s">
        <v>15</v>
      </c>
      <c r="D16" s="102" t="s">
        <v>274</v>
      </c>
      <c r="E16" s="104">
        <v>1</v>
      </c>
      <c r="F16" s="101">
        <f>E16*30</f>
        <v>30</v>
      </c>
      <c r="G16" s="101">
        <f>H16+I16+J16</f>
        <v>15</v>
      </c>
      <c r="H16" s="101">
        <v>8</v>
      </c>
      <c r="I16" s="101"/>
      <c r="J16" s="101">
        <v>7</v>
      </c>
      <c r="K16" s="101">
        <f>F16-G16</f>
        <v>15</v>
      </c>
      <c r="L16" s="104">
        <f>G16/15</f>
        <v>1</v>
      </c>
      <c r="M16" s="101" t="s">
        <v>17</v>
      </c>
      <c r="N16" s="104">
        <f>G16/F16*100</f>
        <v>50</v>
      </c>
      <c r="O16" s="105" t="s">
        <v>202</v>
      </c>
      <c r="P16" s="106"/>
    </row>
    <row r="17" spans="1:28" x14ac:dyDescent="0.25">
      <c r="D17" s="7" t="s">
        <v>20</v>
      </c>
      <c r="E17" s="85">
        <f t="shared" ref="E17:L17" si="0">SUM(E10:E16)</f>
        <v>30</v>
      </c>
      <c r="F17" s="97">
        <f t="shared" si="0"/>
        <v>900</v>
      </c>
      <c r="G17" s="97">
        <f t="shared" si="0"/>
        <v>330</v>
      </c>
      <c r="H17" s="97">
        <f t="shared" si="0"/>
        <v>128</v>
      </c>
      <c r="I17" s="97">
        <f t="shared" si="0"/>
        <v>45</v>
      </c>
      <c r="J17" s="97">
        <f t="shared" si="0"/>
        <v>157</v>
      </c>
      <c r="K17" s="97">
        <f t="shared" si="0"/>
        <v>570</v>
      </c>
      <c r="L17" s="97">
        <f t="shared" si="0"/>
        <v>22</v>
      </c>
      <c r="M17" s="97"/>
      <c r="N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25">
      <c r="D18" s="8" t="s">
        <v>21</v>
      </c>
      <c r="E18" s="9">
        <f>30-E17</f>
        <v>0</v>
      </c>
      <c r="F18" s="9"/>
      <c r="G18" s="9"/>
      <c r="H18" s="9"/>
      <c r="I18" s="9"/>
      <c r="J18" s="9"/>
      <c r="K18" s="9"/>
      <c r="L18" s="9"/>
      <c r="M18" s="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5">
      <c r="D19" s="2" t="s">
        <v>22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" customHeight="1" x14ac:dyDescent="0.25">
      <c r="D20" s="748" t="s">
        <v>0</v>
      </c>
      <c r="E20" s="743" t="s">
        <v>1</v>
      </c>
      <c r="F20" s="747" t="s">
        <v>2</v>
      </c>
      <c r="G20" s="747"/>
      <c r="H20" s="747"/>
      <c r="I20" s="747"/>
      <c r="J20" s="747"/>
      <c r="K20" s="744"/>
      <c r="L20" s="743" t="s">
        <v>3</v>
      </c>
      <c r="M20" s="743" t="s">
        <v>4</v>
      </c>
      <c r="N20" s="743" t="s">
        <v>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" customHeight="1" x14ac:dyDescent="0.25">
      <c r="D21" s="748"/>
      <c r="E21" s="743"/>
      <c r="F21" s="743" t="s">
        <v>6</v>
      </c>
      <c r="G21" s="745" t="s">
        <v>7</v>
      </c>
      <c r="H21" s="745"/>
      <c r="I21" s="745"/>
      <c r="J21" s="745"/>
      <c r="K21" s="743" t="s">
        <v>23</v>
      </c>
      <c r="L21" s="743"/>
      <c r="M21" s="743"/>
      <c r="N21" s="74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" customHeight="1" x14ac:dyDescent="0.25">
      <c r="D22" s="748"/>
      <c r="E22" s="743"/>
      <c r="F22" s="744"/>
      <c r="G22" s="743" t="s">
        <v>9</v>
      </c>
      <c r="H22" s="747" t="s">
        <v>10</v>
      </c>
      <c r="I22" s="744"/>
      <c r="J22" s="744"/>
      <c r="K22" s="744"/>
      <c r="L22" s="743"/>
      <c r="M22" s="743"/>
      <c r="N22" s="74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" customHeight="1" x14ac:dyDescent="0.25">
      <c r="D23" s="748"/>
      <c r="E23" s="743"/>
      <c r="F23" s="744"/>
      <c r="G23" s="746"/>
      <c r="H23" s="750" t="s">
        <v>24</v>
      </c>
      <c r="I23" s="750" t="s">
        <v>25</v>
      </c>
      <c r="J23" s="750" t="s">
        <v>26</v>
      </c>
      <c r="K23" s="744"/>
      <c r="L23" s="743"/>
      <c r="M23" s="743"/>
      <c r="N23" s="74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x14ac:dyDescent="0.25">
      <c r="D24" s="748"/>
      <c r="E24" s="743"/>
      <c r="F24" s="744"/>
      <c r="G24" s="746"/>
      <c r="H24" s="750"/>
      <c r="I24" s="750"/>
      <c r="J24" s="750"/>
      <c r="K24" s="744"/>
      <c r="L24" s="743"/>
      <c r="M24" s="743"/>
      <c r="N24" s="74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25">
      <c r="D25" s="748"/>
      <c r="E25" s="743"/>
      <c r="F25" s="744"/>
      <c r="G25" s="746"/>
      <c r="H25" s="750"/>
      <c r="I25" s="750"/>
      <c r="J25" s="750"/>
      <c r="K25" s="744"/>
      <c r="L25" s="743"/>
      <c r="M25" s="743"/>
      <c r="N25" s="74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25">
      <c r="D26" s="748"/>
      <c r="E26" s="743"/>
      <c r="F26" s="744"/>
      <c r="G26" s="746"/>
      <c r="H26" s="750"/>
      <c r="I26" s="750"/>
      <c r="J26" s="750"/>
      <c r="K26" s="744"/>
      <c r="L26" s="743"/>
      <c r="M26" s="743"/>
      <c r="N26" s="74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105" customFormat="1" x14ac:dyDescent="0.25">
      <c r="A27" s="100" t="s">
        <v>17</v>
      </c>
      <c r="B27" s="101" t="s">
        <v>270</v>
      </c>
      <c r="C27" s="100" t="s">
        <v>15</v>
      </c>
      <c r="D27" s="102" t="s">
        <v>16</v>
      </c>
      <c r="E27" s="157">
        <v>3</v>
      </c>
      <c r="F27" s="101">
        <f>E27*30</f>
        <v>90</v>
      </c>
      <c r="G27" s="101">
        <f>H27+I27+J27</f>
        <v>36</v>
      </c>
      <c r="H27" s="101"/>
      <c r="I27" s="101"/>
      <c r="J27" s="101">
        <v>36</v>
      </c>
      <c r="K27" s="101">
        <f>F27-G27</f>
        <v>54</v>
      </c>
      <c r="L27" s="104">
        <f>G27/18</f>
        <v>2</v>
      </c>
      <c r="M27" s="101" t="s">
        <v>17</v>
      </c>
      <c r="N27" s="104">
        <f>G27/F27*100</f>
        <v>40</v>
      </c>
      <c r="O27" s="105" t="s">
        <v>205</v>
      </c>
      <c r="P27" s="106"/>
    </row>
    <row r="28" spans="1:28" s="113" customFormat="1" x14ac:dyDescent="0.25">
      <c r="A28" s="109" t="s">
        <v>17</v>
      </c>
      <c r="B28" s="110" t="s">
        <v>293</v>
      </c>
      <c r="C28" s="109" t="s">
        <v>15</v>
      </c>
      <c r="D28" s="111" t="s">
        <v>303</v>
      </c>
      <c r="E28" s="112">
        <v>3</v>
      </c>
      <c r="F28" s="110">
        <f t="shared" ref="F28:F34" si="1">E28*30</f>
        <v>90</v>
      </c>
      <c r="G28" s="110">
        <f t="shared" ref="G28:G34" si="2">H28+I28+J28</f>
        <v>36</v>
      </c>
      <c r="H28" s="110">
        <v>18</v>
      </c>
      <c r="I28" s="110"/>
      <c r="J28" s="110">
        <v>18</v>
      </c>
      <c r="K28" s="110">
        <f t="shared" ref="K28:K34" si="3">F28-G28</f>
        <v>54</v>
      </c>
      <c r="L28" s="112">
        <v>2</v>
      </c>
      <c r="M28" s="110" t="s">
        <v>17</v>
      </c>
      <c r="N28" s="112">
        <f t="shared" ref="N28:N34" si="4">G28/F28*100</f>
        <v>40</v>
      </c>
      <c r="O28" s="113" t="s">
        <v>202</v>
      </c>
      <c r="P28" s="114"/>
    </row>
    <row r="29" spans="1:28" s="105" customFormat="1" x14ac:dyDescent="0.25">
      <c r="A29" s="100" t="s">
        <v>17</v>
      </c>
      <c r="B29" s="101" t="s">
        <v>265</v>
      </c>
      <c r="C29" s="100" t="s">
        <v>15</v>
      </c>
      <c r="D29" s="102" t="s">
        <v>32</v>
      </c>
      <c r="E29" s="104">
        <v>6</v>
      </c>
      <c r="F29" s="101">
        <f t="shared" si="1"/>
        <v>180</v>
      </c>
      <c r="G29" s="101">
        <f t="shared" si="2"/>
        <v>72</v>
      </c>
      <c r="H29" s="101">
        <v>36</v>
      </c>
      <c r="I29" s="101">
        <v>18</v>
      </c>
      <c r="J29" s="101">
        <v>18</v>
      </c>
      <c r="K29" s="101">
        <f t="shared" si="3"/>
        <v>108</v>
      </c>
      <c r="L29" s="104">
        <f t="shared" ref="L29:L34" si="5">G29/18</f>
        <v>4</v>
      </c>
      <c r="M29" s="101" t="s">
        <v>18</v>
      </c>
      <c r="N29" s="104">
        <f t="shared" si="4"/>
        <v>40</v>
      </c>
      <c r="O29" s="105" t="s">
        <v>205</v>
      </c>
      <c r="P29" s="106"/>
    </row>
    <row r="30" spans="1:28" s="105" customFormat="1" x14ac:dyDescent="0.25">
      <c r="A30" s="100" t="s">
        <v>17</v>
      </c>
      <c r="B30" s="101" t="s">
        <v>262</v>
      </c>
      <c r="C30" s="100" t="s">
        <v>15</v>
      </c>
      <c r="D30" s="102" t="s">
        <v>233</v>
      </c>
      <c r="E30" s="104">
        <v>6</v>
      </c>
      <c r="F30" s="101">
        <f t="shared" si="1"/>
        <v>180</v>
      </c>
      <c r="G30" s="101">
        <f t="shared" si="2"/>
        <v>72</v>
      </c>
      <c r="H30" s="101">
        <v>36</v>
      </c>
      <c r="I30" s="101"/>
      <c r="J30" s="101">
        <v>36</v>
      </c>
      <c r="K30" s="101">
        <f t="shared" si="3"/>
        <v>108</v>
      </c>
      <c r="L30" s="104">
        <f t="shared" si="5"/>
        <v>4</v>
      </c>
      <c r="M30" s="101" t="s">
        <v>18</v>
      </c>
      <c r="N30" s="104">
        <f t="shared" si="4"/>
        <v>40</v>
      </c>
      <c r="O30" s="105" t="s">
        <v>202</v>
      </c>
      <c r="P30" s="106"/>
    </row>
    <row r="31" spans="1:28" s="105" customFormat="1" x14ac:dyDescent="0.25">
      <c r="A31" s="100" t="s">
        <v>17</v>
      </c>
      <c r="B31" s="101" t="s">
        <v>269</v>
      </c>
      <c r="C31" s="100" t="s">
        <v>15</v>
      </c>
      <c r="D31" s="102" t="s">
        <v>28</v>
      </c>
      <c r="E31" s="158">
        <v>4</v>
      </c>
      <c r="F31" s="101">
        <f t="shared" si="1"/>
        <v>120</v>
      </c>
      <c r="G31" s="101">
        <f t="shared" si="2"/>
        <v>54</v>
      </c>
      <c r="H31" s="101">
        <v>18</v>
      </c>
      <c r="I31" s="101"/>
      <c r="J31" s="101">
        <v>36</v>
      </c>
      <c r="K31" s="101">
        <f t="shared" si="3"/>
        <v>66</v>
      </c>
      <c r="L31" s="104">
        <f t="shared" si="5"/>
        <v>3</v>
      </c>
      <c r="M31" s="101" t="s">
        <v>18</v>
      </c>
      <c r="N31" s="104">
        <f t="shared" si="4"/>
        <v>45</v>
      </c>
      <c r="O31" s="105" t="s">
        <v>205</v>
      </c>
      <c r="P31" s="106"/>
    </row>
    <row r="32" spans="1:28" s="105" customFormat="1" x14ac:dyDescent="0.25">
      <c r="A32" s="100" t="s">
        <v>17</v>
      </c>
      <c r="B32" s="101"/>
      <c r="C32" s="100" t="s">
        <v>15</v>
      </c>
      <c r="D32" s="102" t="s">
        <v>198</v>
      </c>
      <c r="E32" s="104">
        <v>4.5</v>
      </c>
      <c r="F32" s="101">
        <f t="shared" si="1"/>
        <v>135</v>
      </c>
      <c r="G32" s="101">
        <f t="shared" si="2"/>
        <v>18</v>
      </c>
      <c r="H32" s="101"/>
      <c r="I32" s="101"/>
      <c r="J32" s="101">
        <v>18</v>
      </c>
      <c r="K32" s="101">
        <f t="shared" si="3"/>
        <v>117</v>
      </c>
      <c r="L32" s="104">
        <f t="shared" si="5"/>
        <v>1</v>
      </c>
      <c r="M32" s="101" t="s">
        <v>17</v>
      </c>
      <c r="N32" s="104">
        <f t="shared" si="4"/>
        <v>13.333333333333334</v>
      </c>
      <c r="O32" s="105" t="s">
        <v>202</v>
      </c>
      <c r="P32" s="106"/>
    </row>
    <row r="33" spans="1:28" s="105" customFormat="1" x14ac:dyDescent="0.25">
      <c r="A33" s="100" t="s">
        <v>17</v>
      </c>
      <c r="B33" s="101" t="s">
        <v>270</v>
      </c>
      <c r="C33" s="100" t="s">
        <v>15</v>
      </c>
      <c r="D33" s="102" t="s">
        <v>30</v>
      </c>
      <c r="E33" s="158">
        <v>3.5</v>
      </c>
      <c r="F33" s="101">
        <f t="shared" si="1"/>
        <v>105</v>
      </c>
      <c r="G33" s="101">
        <f t="shared" si="2"/>
        <v>36</v>
      </c>
      <c r="H33" s="101">
        <v>18</v>
      </c>
      <c r="I33" s="101"/>
      <c r="J33" s="101">
        <v>18</v>
      </c>
      <c r="K33" s="101">
        <f t="shared" si="3"/>
        <v>69</v>
      </c>
      <c r="L33" s="104">
        <f t="shared" si="5"/>
        <v>2</v>
      </c>
      <c r="M33" s="101" t="s">
        <v>27</v>
      </c>
      <c r="N33" s="104">
        <f t="shared" si="4"/>
        <v>34.285714285714285</v>
      </c>
      <c r="O33" s="105" t="s">
        <v>205</v>
      </c>
      <c r="P33" s="106"/>
    </row>
    <row r="34" spans="1:28" x14ac:dyDescent="0.25">
      <c r="D34" s="4"/>
      <c r="E34" s="6"/>
      <c r="F34" s="5">
        <f t="shared" si="1"/>
        <v>0</v>
      </c>
      <c r="G34" s="5">
        <f t="shared" si="2"/>
        <v>0</v>
      </c>
      <c r="H34" s="5"/>
      <c r="I34" s="5"/>
      <c r="J34" s="5"/>
      <c r="K34" s="5">
        <f t="shared" si="3"/>
        <v>0</v>
      </c>
      <c r="L34" s="6">
        <f t="shared" si="5"/>
        <v>0</v>
      </c>
      <c r="M34" s="5"/>
      <c r="N34" s="6" t="e">
        <f t="shared" si="4"/>
        <v>#DIV/0!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D35" s="7" t="s">
        <v>20</v>
      </c>
      <c r="E35" s="85">
        <f>SUM(E27:E34)</f>
        <v>30</v>
      </c>
      <c r="F35" s="97">
        <f t="shared" ref="F35:K35" si="6">SUM(F27:F34)</f>
        <v>900</v>
      </c>
      <c r="G35" s="97">
        <f t="shared" si="6"/>
        <v>324</v>
      </c>
      <c r="H35" s="97">
        <f t="shared" si="6"/>
        <v>126</v>
      </c>
      <c r="I35" s="97">
        <f t="shared" si="6"/>
        <v>18</v>
      </c>
      <c r="J35" s="97">
        <f t="shared" si="6"/>
        <v>180</v>
      </c>
      <c r="K35" s="97">
        <f t="shared" si="6"/>
        <v>576</v>
      </c>
      <c r="L35" s="97">
        <f>SUM(L27:L34)</f>
        <v>18</v>
      </c>
      <c r="M35" s="97"/>
      <c r="N35" s="97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D36" s="8" t="s">
        <v>21</v>
      </c>
      <c r="E36" s="10">
        <f>30-E35</f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D37" s="8"/>
      <c r="E37" s="10"/>
      <c r="P37" s="7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D38" s="8"/>
      <c r="E38" s="10"/>
      <c r="P38" s="7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D39" s="8"/>
      <c r="E39" s="10"/>
      <c r="P39" s="7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5">
      <c r="D40" s="2" t="s">
        <v>189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" customHeight="1" x14ac:dyDescent="0.25">
      <c r="D41" s="748" t="s">
        <v>0</v>
      </c>
      <c r="E41" s="743" t="s">
        <v>1</v>
      </c>
      <c r="F41" s="747" t="s">
        <v>2</v>
      </c>
      <c r="G41" s="747"/>
      <c r="H41" s="747"/>
      <c r="I41" s="747"/>
      <c r="J41" s="747"/>
      <c r="K41" s="744"/>
      <c r="L41" s="743" t="s">
        <v>3</v>
      </c>
      <c r="M41" s="743" t="s">
        <v>4</v>
      </c>
      <c r="N41" s="743" t="s">
        <v>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" customHeight="1" x14ac:dyDescent="0.25">
      <c r="D42" s="748"/>
      <c r="E42" s="743"/>
      <c r="F42" s="743" t="s">
        <v>6</v>
      </c>
      <c r="G42" s="745" t="s">
        <v>7</v>
      </c>
      <c r="H42" s="745"/>
      <c r="I42" s="745"/>
      <c r="J42" s="745"/>
      <c r="K42" s="743" t="s">
        <v>23</v>
      </c>
      <c r="L42" s="743"/>
      <c r="M42" s="743"/>
      <c r="N42" s="74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" customHeight="1" x14ac:dyDescent="0.25">
      <c r="D43" s="748"/>
      <c r="E43" s="743"/>
      <c r="F43" s="744"/>
      <c r="G43" s="743" t="s">
        <v>9</v>
      </c>
      <c r="H43" s="747" t="s">
        <v>10</v>
      </c>
      <c r="I43" s="744"/>
      <c r="J43" s="744"/>
      <c r="K43" s="744"/>
      <c r="L43" s="743"/>
      <c r="M43" s="743"/>
      <c r="N43" s="74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" customHeight="1" x14ac:dyDescent="0.25">
      <c r="D44" s="748"/>
      <c r="E44" s="743"/>
      <c r="F44" s="744"/>
      <c r="G44" s="746"/>
      <c r="H44" s="743" t="s">
        <v>24</v>
      </c>
      <c r="I44" s="743" t="s">
        <v>25</v>
      </c>
      <c r="J44" s="743" t="s">
        <v>26</v>
      </c>
      <c r="K44" s="744"/>
      <c r="L44" s="743"/>
      <c r="M44" s="743"/>
      <c r="N44" s="74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5">
      <c r="D45" s="748"/>
      <c r="E45" s="743"/>
      <c r="F45" s="744"/>
      <c r="G45" s="746"/>
      <c r="H45" s="743"/>
      <c r="I45" s="743"/>
      <c r="J45" s="743"/>
      <c r="K45" s="744"/>
      <c r="L45" s="743"/>
      <c r="M45" s="743"/>
      <c r="N45" s="74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0.5" customHeight="1" x14ac:dyDescent="0.25">
      <c r="D46" s="748"/>
      <c r="E46" s="743"/>
      <c r="F46" s="744"/>
      <c r="G46" s="746"/>
      <c r="H46" s="743"/>
      <c r="I46" s="743"/>
      <c r="J46" s="743"/>
      <c r="K46" s="744"/>
      <c r="L46" s="743"/>
      <c r="M46" s="743"/>
      <c r="N46" s="74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idden="1" x14ac:dyDescent="0.25">
      <c r="D47" s="748"/>
      <c r="E47" s="743"/>
      <c r="F47" s="744"/>
      <c r="G47" s="746"/>
      <c r="H47" s="743"/>
      <c r="I47" s="743"/>
      <c r="J47" s="743"/>
      <c r="K47" s="744"/>
      <c r="L47" s="743"/>
      <c r="M47" s="743"/>
      <c r="N47" s="74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105" customFormat="1" x14ac:dyDescent="0.25">
      <c r="A48" s="100" t="s">
        <v>17</v>
      </c>
      <c r="B48" s="101" t="s">
        <v>270</v>
      </c>
      <c r="C48" s="100" t="s">
        <v>15</v>
      </c>
      <c r="D48" s="102" t="s">
        <v>31</v>
      </c>
      <c r="E48" s="103">
        <v>4</v>
      </c>
      <c r="F48" s="101">
        <f>E48*30</f>
        <v>120</v>
      </c>
      <c r="G48" s="101">
        <f>H48+I48+J48</f>
        <v>45</v>
      </c>
      <c r="H48" s="101"/>
      <c r="I48" s="101"/>
      <c r="J48" s="101">
        <v>45</v>
      </c>
      <c r="K48" s="101">
        <f>F48-G48</f>
        <v>75</v>
      </c>
      <c r="L48" s="104">
        <f t="shared" ref="L48:L53" si="7">G48/15</f>
        <v>3</v>
      </c>
      <c r="M48" s="101" t="s">
        <v>17</v>
      </c>
      <c r="N48" s="104">
        <f>G48/F48*100</f>
        <v>37.5</v>
      </c>
      <c r="O48" s="105" t="s">
        <v>205</v>
      </c>
      <c r="P48" s="106"/>
    </row>
    <row r="49" spans="1:28" s="105" customFormat="1" x14ac:dyDescent="0.25">
      <c r="A49" s="100" t="s">
        <v>13</v>
      </c>
      <c r="B49" s="101" t="s">
        <v>296</v>
      </c>
      <c r="C49" s="100" t="s">
        <v>15</v>
      </c>
      <c r="D49" s="102" t="s">
        <v>275</v>
      </c>
      <c r="E49" s="104">
        <v>6</v>
      </c>
      <c r="F49" s="101">
        <f t="shared" ref="F49:F53" si="8">E49*30</f>
        <v>180</v>
      </c>
      <c r="G49" s="101">
        <f t="shared" ref="G49:G53" si="9">H49+I49+J49</f>
        <v>60</v>
      </c>
      <c r="H49" s="101">
        <v>30</v>
      </c>
      <c r="I49" s="101"/>
      <c r="J49" s="101">
        <v>30</v>
      </c>
      <c r="K49" s="101">
        <f t="shared" ref="K49:K53" si="10">F49-G49</f>
        <v>120</v>
      </c>
      <c r="L49" s="104">
        <f t="shared" si="7"/>
        <v>4</v>
      </c>
      <c r="M49" s="101" t="s">
        <v>27</v>
      </c>
      <c r="N49" s="104">
        <f t="shared" ref="N49:N53" si="11">G49/F49*100</f>
        <v>33.333333333333329</v>
      </c>
      <c r="O49" s="105" t="s">
        <v>202</v>
      </c>
      <c r="P49" s="106"/>
    </row>
    <row r="50" spans="1:28" s="105" customFormat="1" x14ac:dyDescent="0.25">
      <c r="A50" s="100" t="s">
        <v>13</v>
      </c>
      <c r="B50" s="101" t="s">
        <v>264</v>
      </c>
      <c r="C50" s="100" t="s">
        <v>15</v>
      </c>
      <c r="D50" s="102" t="s">
        <v>38</v>
      </c>
      <c r="E50" s="104">
        <v>5</v>
      </c>
      <c r="F50" s="101">
        <f t="shared" si="8"/>
        <v>150</v>
      </c>
      <c r="G50" s="101">
        <f t="shared" si="9"/>
        <v>60</v>
      </c>
      <c r="H50" s="101">
        <v>30</v>
      </c>
      <c r="I50" s="101"/>
      <c r="J50" s="101">
        <v>30</v>
      </c>
      <c r="K50" s="101">
        <f t="shared" si="10"/>
        <v>90</v>
      </c>
      <c r="L50" s="104">
        <f t="shared" si="7"/>
        <v>4</v>
      </c>
      <c r="M50" s="101" t="s">
        <v>18</v>
      </c>
      <c r="N50" s="104">
        <f t="shared" si="11"/>
        <v>40</v>
      </c>
      <c r="O50" s="105" t="s">
        <v>202</v>
      </c>
      <c r="P50" s="106"/>
    </row>
    <row r="51" spans="1:28" s="105" customFormat="1" x14ac:dyDescent="0.25">
      <c r="A51" s="100" t="s">
        <v>13</v>
      </c>
      <c r="B51" s="101" t="s">
        <v>264</v>
      </c>
      <c r="C51" s="100" t="s">
        <v>15</v>
      </c>
      <c r="D51" s="102" t="s">
        <v>122</v>
      </c>
      <c r="E51" s="104">
        <v>6</v>
      </c>
      <c r="F51" s="101">
        <f t="shared" si="8"/>
        <v>180</v>
      </c>
      <c r="G51" s="101">
        <f t="shared" si="9"/>
        <v>60</v>
      </c>
      <c r="H51" s="101">
        <v>30</v>
      </c>
      <c r="I51" s="101"/>
      <c r="J51" s="101">
        <v>30</v>
      </c>
      <c r="K51" s="101">
        <f t="shared" si="10"/>
        <v>120</v>
      </c>
      <c r="L51" s="104">
        <f t="shared" si="7"/>
        <v>4</v>
      </c>
      <c r="M51" s="101" t="s">
        <v>18</v>
      </c>
      <c r="N51" s="104">
        <f t="shared" si="11"/>
        <v>33.333333333333329</v>
      </c>
      <c r="O51" s="105" t="s">
        <v>203</v>
      </c>
      <c r="P51" s="106"/>
    </row>
    <row r="52" spans="1:28" s="105" customFormat="1" x14ac:dyDescent="0.25">
      <c r="A52" s="100" t="s">
        <v>17</v>
      </c>
      <c r="B52" s="101"/>
      <c r="C52" s="100" t="s">
        <v>15</v>
      </c>
      <c r="D52" s="102" t="s">
        <v>276</v>
      </c>
      <c r="E52" s="104">
        <v>5</v>
      </c>
      <c r="F52" s="101">
        <f t="shared" si="8"/>
        <v>150</v>
      </c>
      <c r="G52" s="101">
        <f t="shared" si="9"/>
        <v>60</v>
      </c>
      <c r="H52" s="101">
        <v>30</v>
      </c>
      <c r="I52" s="101"/>
      <c r="J52" s="101">
        <v>30</v>
      </c>
      <c r="K52" s="101">
        <f t="shared" si="10"/>
        <v>90</v>
      </c>
      <c r="L52" s="104">
        <f t="shared" si="7"/>
        <v>4</v>
      </c>
      <c r="M52" s="101" t="s">
        <v>277</v>
      </c>
      <c r="N52" s="104">
        <f t="shared" si="11"/>
        <v>40</v>
      </c>
      <c r="O52" s="105" t="s">
        <v>278</v>
      </c>
      <c r="P52" s="106"/>
    </row>
    <row r="53" spans="1:28" s="105" customFormat="1" x14ac:dyDescent="0.25">
      <c r="A53" s="100" t="s">
        <v>17</v>
      </c>
      <c r="B53" s="101" t="s">
        <v>269</v>
      </c>
      <c r="C53" s="100" t="s">
        <v>29</v>
      </c>
      <c r="D53" s="102" t="s">
        <v>183</v>
      </c>
      <c r="E53" s="104">
        <v>4</v>
      </c>
      <c r="F53" s="101">
        <f t="shared" si="8"/>
        <v>120</v>
      </c>
      <c r="G53" s="101">
        <f t="shared" si="9"/>
        <v>30</v>
      </c>
      <c r="H53" s="101">
        <v>15</v>
      </c>
      <c r="I53" s="101"/>
      <c r="J53" s="101">
        <v>15</v>
      </c>
      <c r="K53" s="101">
        <f t="shared" si="10"/>
        <v>90</v>
      </c>
      <c r="L53" s="104">
        <f t="shared" si="7"/>
        <v>2</v>
      </c>
      <c r="M53" s="101" t="s">
        <v>17</v>
      </c>
      <c r="N53" s="104">
        <f t="shared" si="11"/>
        <v>25</v>
      </c>
      <c r="O53" s="105" t="s">
        <v>202</v>
      </c>
      <c r="P53" s="106"/>
    </row>
    <row r="54" spans="1:28" x14ac:dyDescent="0.25">
      <c r="D54" s="7" t="s">
        <v>20</v>
      </c>
      <c r="E54" s="85">
        <f t="shared" ref="E54:M54" si="12">SUM(E48:E53)</f>
        <v>30</v>
      </c>
      <c r="F54" s="97">
        <f t="shared" si="12"/>
        <v>900</v>
      </c>
      <c r="G54" s="97">
        <f t="shared" si="12"/>
        <v>315</v>
      </c>
      <c r="H54" s="97">
        <f t="shared" si="12"/>
        <v>135</v>
      </c>
      <c r="I54" s="97">
        <f t="shared" si="12"/>
        <v>0</v>
      </c>
      <c r="J54" s="97">
        <f t="shared" si="12"/>
        <v>180</v>
      </c>
      <c r="K54" s="97">
        <f t="shared" si="12"/>
        <v>585</v>
      </c>
      <c r="L54" s="97">
        <f t="shared" si="12"/>
        <v>21</v>
      </c>
      <c r="M54" s="97">
        <f t="shared" si="12"/>
        <v>0</v>
      </c>
      <c r="N54" s="97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D55" s="8" t="s">
        <v>21</v>
      </c>
      <c r="E55" s="9">
        <f>30-E54</f>
        <v>0</v>
      </c>
      <c r="F55" s="9"/>
      <c r="G55" s="9"/>
      <c r="H55" s="9"/>
      <c r="I55" s="9"/>
      <c r="J55" s="9"/>
      <c r="K55" s="9"/>
      <c r="L55" s="9"/>
      <c r="M55" s="9"/>
      <c r="N55" s="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" customHeight="1" x14ac:dyDescent="0.25">
      <c r="D56" s="2" t="s">
        <v>190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" customHeight="1" x14ac:dyDescent="0.25">
      <c r="D57" s="748" t="s">
        <v>0</v>
      </c>
      <c r="E57" s="743" t="s">
        <v>1</v>
      </c>
      <c r="F57" s="747" t="s">
        <v>2</v>
      </c>
      <c r="G57" s="747"/>
      <c r="H57" s="747"/>
      <c r="I57" s="747"/>
      <c r="J57" s="747"/>
      <c r="K57" s="744"/>
      <c r="L57" s="743" t="s">
        <v>3</v>
      </c>
      <c r="M57" s="743" t="s">
        <v>4</v>
      </c>
      <c r="N57" s="743" t="s">
        <v>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" customHeight="1" x14ac:dyDescent="0.25">
      <c r="D58" s="748"/>
      <c r="E58" s="743"/>
      <c r="F58" s="743" t="s">
        <v>6</v>
      </c>
      <c r="G58" s="745" t="s">
        <v>7</v>
      </c>
      <c r="H58" s="745"/>
      <c r="I58" s="745"/>
      <c r="J58" s="745"/>
      <c r="K58" s="743" t="s">
        <v>23</v>
      </c>
      <c r="L58" s="743"/>
      <c r="M58" s="743"/>
      <c r="N58" s="74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" customHeight="1" x14ac:dyDescent="0.25">
      <c r="D59" s="748"/>
      <c r="E59" s="743"/>
      <c r="F59" s="744"/>
      <c r="G59" s="743" t="s">
        <v>9</v>
      </c>
      <c r="H59" s="747" t="s">
        <v>10</v>
      </c>
      <c r="I59" s="744"/>
      <c r="J59" s="744"/>
      <c r="K59" s="744"/>
      <c r="L59" s="743"/>
      <c r="M59" s="743"/>
      <c r="N59" s="74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D60" s="748"/>
      <c r="E60" s="743"/>
      <c r="F60" s="744"/>
      <c r="G60" s="746"/>
      <c r="H60" s="743" t="s">
        <v>24</v>
      </c>
      <c r="I60" s="743" t="s">
        <v>25</v>
      </c>
      <c r="J60" s="743" t="s">
        <v>26</v>
      </c>
      <c r="K60" s="744"/>
      <c r="L60" s="743"/>
      <c r="M60" s="743"/>
      <c r="N60" s="74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D61" s="748"/>
      <c r="E61" s="743"/>
      <c r="F61" s="744"/>
      <c r="G61" s="746"/>
      <c r="H61" s="743"/>
      <c r="I61" s="743"/>
      <c r="J61" s="743"/>
      <c r="K61" s="744"/>
      <c r="L61" s="743"/>
      <c r="M61" s="743"/>
      <c r="N61" s="74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5" customHeight="1" x14ac:dyDescent="0.25">
      <c r="D62" s="748"/>
      <c r="E62" s="743"/>
      <c r="F62" s="744"/>
      <c r="G62" s="746"/>
      <c r="H62" s="743"/>
      <c r="I62" s="743"/>
      <c r="J62" s="743"/>
      <c r="K62" s="744"/>
      <c r="L62" s="743"/>
      <c r="M62" s="743"/>
      <c r="N62" s="74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idden="1" x14ac:dyDescent="0.25">
      <c r="D63" s="748"/>
      <c r="E63" s="743"/>
      <c r="F63" s="744"/>
      <c r="G63" s="746"/>
      <c r="H63" s="743"/>
      <c r="I63" s="743"/>
      <c r="J63" s="743"/>
      <c r="K63" s="744"/>
      <c r="L63" s="743"/>
      <c r="M63" s="743"/>
      <c r="N63" s="74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105" customFormat="1" x14ac:dyDescent="0.25">
      <c r="A64" s="100" t="s">
        <v>13</v>
      </c>
      <c r="B64" s="101"/>
      <c r="C64" s="100" t="s">
        <v>15</v>
      </c>
      <c r="D64" s="115" t="s">
        <v>208</v>
      </c>
      <c r="E64" s="103">
        <v>4.5</v>
      </c>
      <c r="F64" s="101">
        <f>E64*30</f>
        <v>135</v>
      </c>
      <c r="G64" s="101">
        <f>H64+I64+J64</f>
        <v>0</v>
      </c>
      <c r="H64" s="101"/>
      <c r="I64" s="101"/>
      <c r="J64" s="101"/>
      <c r="K64" s="101">
        <f>F64-G64</f>
        <v>135</v>
      </c>
      <c r="L64" s="104">
        <f>G64/18</f>
        <v>0</v>
      </c>
      <c r="M64" s="101" t="s">
        <v>27</v>
      </c>
      <c r="N64" s="104">
        <f>G64/F64*100</f>
        <v>0</v>
      </c>
      <c r="O64" s="105" t="s">
        <v>202</v>
      </c>
      <c r="P64" s="106"/>
    </row>
    <row r="65" spans="1:28" s="105" customFormat="1" x14ac:dyDescent="0.25">
      <c r="A65" s="100" t="s">
        <v>17</v>
      </c>
      <c r="B65" s="101"/>
      <c r="C65" s="100" t="s">
        <v>15</v>
      </c>
      <c r="D65" s="102" t="s">
        <v>16</v>
      </c>
      <c r="E65" s="104">
        <v>4</v>
      </c>
      <c r="F65" s="101">
        <f t="shared" ref="F65:F71" si="13">E65*30</f>
        <v>120</v>
      </c>
      <c r="G65" s="101">
        <f t="shared" ref="G65:G71" si="14">H65+I65+J65</f>
        <v>54</v>
      </c>
      <c r="H65" s="101"/>
      <c r="I65" s="101"/>
      <c r="J65" s="101">
        <v>54</v>
      </c>
      <c r="K65" s="101">
        <f t="shared" ref="K65:K71" si="15">F65-G65</f>
        <v>66</v>
      </c>
      <c r="L65" s="104">
        <f t="shared" ref="L65:L70" si="16">G65/18</f>
        <v>3</v>
      </c>
      <c r="M65" s="101" t="s">
        <v>27</v>
      </c>
      <c r="N65" s="104">
        <f t="shared" ref="N65:N71" si="17">G65/F65*100</f>
        <v>45</v>
      </c>
      <c r="O65" s="105" t="s">
        <v>205</v>
      </c>
      <c r="P65" s="106"/>
    </row>
    <row r="66" spans="1:28" s="105" customFormat="1" x14ac:dyDescent="0.25">
      <c r="A66" s="100" t="s">
        <v>17</v>
      </c>
      <c r="B66" s="101" t="s">
        <v>297</v>
      </c>
      <c r="C66" s="100" t="s">
        <v>15</v>
      </c>
      <c r="D66" s="102" t="s">
        <v>279</v>
      </c>
      <c r="E66" s="104">
        <v>4</v>
      </c>
      <c r="F66" s="101">
        <f t="shared" si="13"/>
        <v>120</v>
      </c>
      <c r="G66" s="101">
        <f t="shared" si="14"/>
        <v>54</v>
      </c>
      <c r="H66" s="101">
        <v>18</v>
      </c>
      <c r="I66" s="101"/>
      <c r="J66" s="101">
        <v>36</v>
      </c>
      <c r="K66" s="101">
        <f t="shared" si="15"/>
        <v>66</v>
      </c>
      <c r="L66" s="104">
        <v>3</v>
      </c>
      <c r="M66" s="101" t="s">
        <v>18</v>
      </c>
      <c r="N66" s="104">
        <f t="shared" si="17"/>
        <v>45</v>
      </c>
      <c r="O66" s="105" t="s">
        <v>205</v>
      </c>
      <c r="P66" s="106"/>
    </row>
    <row r="67" spans="1:28" s="105" customFormat="1" ht="26.25" x14ac:dyDescent="0.25">
      <c r="A67" s="100" t="s">
        <v>13</v>
      </c>
      <c r="B67" s="101"/>
      <c r="C67" s="100" t="s">
        <v>15</v>
      </c>
      <c r="D67" s="102" t="s">
        <v>280</v>
      </c>
      <c r="E67" s="104">
        <v>4</v>
      </c>
      <c r="F67" s="101">
        <f t="shared" si="13"/>
        <v>120</v>
      </c>
      <c r="G67" s="101">
        <f t="shared" si="14"/>
        <v>54</v>
      </c>
      <c r="H67" s="101">
        <v>18</v>
      </c>
      <c r="I67" s="101"/>
      <c r="J67" s="101">
        <v>36</v>
      </c>
      <c r="K67" s="101">
        <f t="shared" si="15"/>
        <v>66</v>
      </c>
      <c r="L67" s="104">
        <f t="shared" si="16"/>
        <v>3</v>
      </c>
      <c r="M67" s="101" t="s">
        <v>18</v>
      </c>
      <c r="N67" s="104">
        <f t="shared" si="17"/>
        <v>45</v>
      </c>
      <c r="O67" s="105" t="s">
        <v>300</v>
      </c>
      <c r="P67" s="106"/>
    </row>
    <row r="68" spans="1:28" s="105" customFormat="1" x14ac:dyDescent="0.25">
      <c r="A68" s="100" t="s">
        <v>13</v>
      </c>
      <c r="B68" s="101" t="s">
        <v>266</v>
      </c>
      <c r="C68" s="100" t="s">
        <v>15</v>
      </c>
      <c r="D68" s="102" t="s">
        <v>200</v>
      </c>
      <c r="E68" s="104">
        <v>5</v>
      </c>
      <c r="F68" s="101">
        <f t="shared" si="13"/>
        <v>150</v>
      </c>
      <c r="G68" s="101">
        <f t="shared" si="14"/>
        <v>72</v>
      </c>
      <c r="H68" s="101">
        <v>36</v>
      </c>
      <c r="I68" s="101"/>
      <c r="J68" s="101">
        <v>36</v>
      </c>
      <c r="K68" s="101">
        <f t="shared" si="15"/>
        <v>78</v>
      </c>
      <c r="L68" s="104">
        <f t="shared" si="16"/>
        <v>4</v>
      </c>
      <c r="M68" s="101" t="s">
        <v>18</v>
      </c>
      <c r="N68" s="104">
        <f t="shared" si="17"/>
        <v>48</v>
      </c>
      <c r="O68" s="105" t="s">
        <v>204</v>
      </c>
      <c r="P68" s="106"/>
    </row>
    <row r="69" spans="1:28" s="105" customFormat="1" x14ac:dyDescent="0.25">
      <c r="A69" s="100" t="s">
        <v>13</v>
      </c>
      <c r="B69" s="101"/>
      <c r="C69" s="100" t="s">
        <v>29</v>
      </c>
      <c r="D69" s="102" t="s">
        <v>281</v>
      </c>
      <c r="E69" s="104">
        <v>4</v>
      </c>
      <c r="F69" s="101">
        <f t="shared" si="13"/>
        <v>120</v>
      </c>
      <c r="G69" s="101">
        <f t="shared" si="14"/>
        <v>54</v>
      </c>
      <c r="H69" s="101">
        <v>18</v>
      </c>
      <c r="I69" s="101"/>
      <c r="J69" s="101">
        <v>36</v>
      </c>
      <c r="K69" s="101">
        <f t="shared" si="15"/>
        <v>66</v>
      </c>
      <c r="L69" s="104">
        <f t="shared" si="16"/>
        <v>3</v>
      </c>
      <c r="M69" s="101" t="s">
        <v>18</v>
      </c>
      <c r="N69" s="104">
        <f t="shared" si="17"/>
        <v>45</v>
      </c>
      <c r="O69" s="105" t="s">
        <v>299</v>
      </c>
      <c r="P69" s="106"/>
    </row>
    <row r="70" spans="1:28" s="105" customFormat="1" x14ac:dyDescent="0.25">
      <c r="A70" s="100" t="s">
        <v>17</v>
      </c>
      <c r="B70" s="101"/>
      <c r="C70" s="100" t="s">
        <v>29</v>
      </c>
      <c r="D70" s="102" t="s">
        <v>218</v>
      </c>
      <c r="E70" s="104">
        <v>3.5</v>
      </c>
      <c r="F70" s="101">
        <f t="shared" si="13"/>
        <v>105</v>
      </c>
      <c r="G70" s="101">
        <f t="shared" si="14"/>
        <v>36</v>
      </c>
      <c r="H70" s="101">
        <v>18</v>
      </c>
      <c r="I70" s="101"/>
      <c r="J70" s="101">
        <v>18</v>
      </c>
      <c r="K70" s="101">
        <f t="shared" si="15"/>
        <v>69</v>
      </c>
      <c r="L70" s="104">
        <f t="shared" si="16"/>
        <v>2</v>
      </c>
      <c r="M70" s="101" t="s">
        <v>17</v>
      </c>
      <c r="N70" s="104">
        <f t="shared" si="17"/>
        <v>34.285714285714285</v>
      </c>
      <c r="O70" s="105" t="s">
        <v>202</v>
      </c>
      <c r="P70" s="106"/>
    </row>
    <row r="71" spans="1:28" s="105" customFormat="1" x14ac:dyDescent="0.25">
      <c r="A71" s="100" t="s">
        <v>13</v>
      </c>
      <c r="B71" s="101" t="s">
        <v>271</v>
      </c>
      <c r="C71" s="100" t="s">
        <v>15</v>
      </c>
      <c r="D71" s="116" t="s">
        <v>209</v>
      </c>
      <c r="E71" s="117">
        <v>1</v>
      </c>
      <c r="F71" s="118">
        <f t="shared" si="13"/>
        <v>30</v>
      </c>
      <c r="G71" s="118">
        <f t="shared" si="14"/>
        <v>15</v>
      </c>
      <c r="H71" s="118"/>
      <c r="I71" s="118"/>
      <c r="J71" s="118">
        <v>15</v>
      </c>
      <c r="K71" s="118">
        <f t="shared" si="15"/>
        <v>15</v>
      </c>
      <c r="L71" s="117">
        <v>1</v>
      </c>
      <c r="M71" s="118" t="s">
        <v>17</v>
      </c>
      <c r="N71" s="117">
        <f t="shared" si="17"/>
        <v>50</v>
      </c>
      <c r="O71" s="105" t="s">
        <v>202</v>
      </c>
      <c r="P71" s="106"/>
    </row>
    <row r="72" spans="1:28" x14ac:dyDescent="0.25">
      <c r="D72" s="7" t="s">
        <v>20</v>
      </c>
      <c r="E72" s="85">
        <f t="shared" ref="E72:M72" si="18">SUM(E64:E71)</f>
        <v>30</v>
      </c>
      <c r="F72" s="97">
        <f t="shared" si="18"/>
        <v>900</v>
      </c>
      <c r="G72" s="97">
        <f t="shared" si="18"/>
        <v>339</v>
      </c>
      <c r="H72" s="97">
        <f t="shared" si="18"/>
        <v>108</v>
      </c>
      <c r="I72" s="97">
        <f t="shared" si="18"/>
        <v>0</v>
      </c>
      <c r="J72" s="97">
        <f t="shared" si="18"/>
        <v>231</v>
      </c>
      <c r="K72" s="97">
        <f t="shared" si="18"/>
        <v>561</v>
      </c>
      <c r="L72" s="97">
        <f t="shared" si="18"/>
        <v>19</v>
      </c>
      <c r="M72" s="97">
        <f t="shared" si="18"/>
        <v>0</v>
      </c>
      <c r="N72" s="97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D73" s="8" t="s">
        <v>21</v>
      </c>
      <c r="E73" s="10">
        <f>30-E72</f>
        <v>0</v>
      </c>
      <c r="F73" s="9"/>
      <c r="G73" s="9"/>
      <c r="H73" s="9"/>
      <c r="I73" s="9"/>
      <c r="J73" s="9"/>
      <c r="K73" s="9"/>
      <c r="L73" s="9"/>
      <c r="M73" s="9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25">
      <c r="D74" s="8"/>
      <c r="E74" s="10"/>
      <c r="F74" s="9"/>
      <c r="G74" s="9"/>
      <c r="H74" s="9"/>
      <c r="I74" s="9"/>
      <c r="J74" s="9"/>
      <c r="K74" s="9"/>
      <c r="L74" s="9"/>
      <c r="M74" s="9"/>
      <c r="P74" s="75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D75" s="8"/>
      <c r="E75" s="10"/>
      <c r="F75" s="9"/>
      <c r="G75" s="9"/>
      <c r="H75" s="9"/>
      <c r="I75" s="9"/>
      <c r="J75" s="9"/>
      <c r="K75" s="9"/>
      <c r="L75" s="9"/>
      <c r="M75" s="9"/>
      <c r="P75" s="75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D76" s="8"/>
      <c r="E76" s="10"/>
      <c r="F76" s="9"/>
      <c r="G76" s="9"/>
      <c r="H76" s="9"/>
      <c r="I76" s="9"/>
      <c r="J76" s="9"/>
      <c r="K76" s="9"/>
      <c r="L76" s="9"/>
      <c r="M76" s="9"/>
      <c r="P76" s="7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D77" s="8"/>
      <c r="E77" s="10"/>
      <c r="F77" s="9"/>
      <c r="G77" s="9"/>
      <c r="H77" s="9"/>
      <c r="I77" s="9"/>
      <c r="J77" s="9"/>
      <c r="K77" s="9"/>
      <c r="L77" s="9"/>
      <c r="M77" s="9"/>
      <c r="P77" s="7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D78" s="8"/>
      <c r="E78" s="10"/>
      <c r="F78" s="9"/>
      <c r="G78" s="9"/>
      <c r="H78" s="9"/>
      <c r="I78" s="9"/>
      <c r="J78" s="9"/>
      <c r="K78" s="9"/>
      <c r="L78" s="9"/>
      <c r="M78" s="9"/>
      <c r="P78" s="75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" customHeight="1" x14ac:dyDescent="0.25">
      <c r="D79" s="2" t="s">
        <v>191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" customHeight="1" x14ac:dyDescent="0.25">
      <c r="D80" s="748" t="s">
        <v>0</v>
      </c>
      <c r="E80" s="743" t="s">
        <v>1</v>
      </c>
      <c r="F80" s="747" t="s">
        <v>2</v>
      </c>
      <c r="G80" s="747"/>
      <c r="H80" s="747"/>
      <c r="I80" s="747"/>
      <c r="J80" s="747"/>
      <c r="K80" s="744"/>
      <c r="L80" s="743" t="s">
        <v>3</v>
      </c>
      <c r="M80" s="743" t="s">
        <v>4</v>
      </c>
      <c r="N80" s="743" t="s">
        <v>5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" customHeight="1" x14ac:dyDescent="0.25">
      <c r="D81" s="748"/>
      <c r="E81" s="743"/>
      <c r="F81" s="743" t="s">
        <v>6</v>
      </c>
      <c r="G81" s="745" t="s">
        <v>7</v>
      </c>
      <c r="H81" s="745"/>
      <c r="I81" s="745"/>
      <c r="J81" s="745"/>
      <c r="K81" s="743" t="s">
        <v>23</v>
      </c>
      <c r="L81" s="743"/>
      <c r="M81" s="743"/>
      <c r="N81" s="74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D82" s="748"/>
      <c r="E82" s="743"/>
      <c r="F82" s="744"/>
      <c r="G82" s="743" t="s">
        <v>9</v>
      </c>
      <c r="H82" s="747" t="s">
        <v>10</v>
      </c>
      <c r="I82" s="744"/>
      <c r="J82" s="744"/>
      <c r="K82" s="744"/>
      <c r="L82" s="743"/>
      <c r="M82" s="743"/>
      <c r="N82" s="74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25">
      <c r="D83" s="748"/>
      <c r="E83" s="743"/>
      <c r="F83" s="744"/>
      <c r="G83" s="746"/>
      <c r="H83" s="743" t="s">
        <v>24</v>
      </c>
      <c r="I83" s="743" t="s">
        <v>25</v>
      </c>
      <c r="J83" s="743" t="s">
        <v>26</v>
      </c>
      <c r="K83" s="744"/>
      <c r="L83" s="743"/>
      <c r="M83" s="743"/>
      <c r="N83" s="74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25">
      <c r="D84" s="748"/>
      <c r="E84" s="743"/>
      <c r="F84" s="744"/>
      <c r="G84" s="746"/>
      <c r="H84" s="743"/>
      <c r="I84" s="743"/>
      <c r="J84" s="743"/>
      <c r="K84" s="744"/>
      <c r="L84" s="743"/>
      <c r="M84" s="743"/>
      <c r="N84" s="74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25">
      <c r="D85" s="748"/>
      <c r="E85" s="743"/>
      <c r="F85" s="744"/>
      <c r="G85" s="746"/>
      <c r="H85" s="743"/>
      <c r="I85" s="743"/>
      <c r="J85" s="743"/>
      <c r="K85" s="744"/>
      <c r="L85" s="743"/>
      <c r="M85" s="743"/>
      <c r="N85" s="74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3.75" customHeight="1" x14ac:dyDescent="0.25">
      <c r="D86" s="748"/>
      <c r="E86" s="743"/>
      <c r="F86" s="744"/>
      <c r="G86" s="746"/>
      <c r="H86" s="743"/>
      <c r="I86" s="743"/>
      <c r="J86" s="743"/>
      <c r="K86" s="744"/>
      <c r="L86" s="743"/>
      <c r="M86" s="743"/>
      <c r="N86" s="74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s="105" customFormat="1" ht="27" customHeight="1" x14ac:dyDescent="0.25">
      <c r="A87" s="100" t="s">
        <v>17</v>
      </c>
      <c r="B87" s="101"/>
      <c r="C87" s="100" t="s">
        <v>29</v>
      </c>
      <c r="D87" s="102" t="s">
        <v>180</v>
      </c>
      <c r="E87" s="103">
        <v>3</v>
      </c>
      <c r="F87" s="101">
        <f>E87*30</f>
        <v>90</v>
      </c>
      <c r="G87" s="101">
        <f>H87+I87+J87</f>
        <v>45</v>
      </c>
      <c r="H87" s="101"/>
      <c r="I87" s="101"/>
      <c r="J87" s="101">
        <v>45</v>
      </c>
      <c r="K87" s="101">
        <f>F87-G87</f>
        <v>45</v>
      </c>
      <c r="L87" s="104">
        <f>G87/15</f>
        <v>3</v>
      </c>
      <c r="M87" s="101" t="s">
        <v>17</v>
      </c>
      <c r="N87" s="104">
        <f>G87/F87*100</f>
        <v>50</v>
      </c>
      <c r="O87" s="105" t="s">
        <v>205</v>
      </c>
      <c r="P87" s="119"/>
    </row>
    <row r="88" spans="1:28" s="105" customFormat="1" x14ac:dyDescent="0.25">
      <c r="A88" s="100" t="s">
        <v>13</v>
      </c>
      <c r="B88" s="101" t="s">
        <v>266</v>
      </c>
      <c r="C88" s="100" t="s">
        <v>15</v>
      </c>
      <c r="D88" s="102" t="s">
        <v>37</v>
      </c>
      <c r="E88" s="104">
        <v>5</v>
      </c>
      <c r="F88" s="101">
        <f t="shared" ref="F88:F93" si="19">E88*30</f>
        <v>150</v>
      </c>
      <c r="G88" s="101">
        <f t="shared" ref="G88:G93" si="20">H88+I88+J88</f>
        <v>60</v>
      </c>
      <c r="H88" s="101">
        <v>30</v>
      </c>
      <c r="I88" s="101"/>
      <c r="J88" s="101">
        <v>30</v>
      </c>
      <c r="K88" s="101">
        <f t="shared" ref="K88:K93" si="21">F88-G88</f>
        <v>90</v>
      </c>
      <c r="L88" s="104">
        <f t="shared" ref="L88:L94" si="22">G88/15</f>
        <v>4</v>
      </c>
      <c r="M88" s="101" t="s">
        <v>18</v>
      </c>
      <c r="N88" s="104">
        <f t="shared" ref="N88:N94" si="23">G88/F88*100</f>
        <v>40</v>
      </c>
      <c r="O88" s="105" t="s">
        <v>201</v>
      </c>
      <c r="P88" s="106"/>
    </row>
    <row r="89" spans="1:28" s="105" customFormat="1" ht="14.25" customHeight="1" x14ac:dyDescent="0.25">
      <c r="A89" s="100" t="s">
        <v>13</v>
      </c>
      <c r="B89" s="101" t="s">
        <v>285</v>
      </c>
      <c r="C89" s="100" t="s">
        <v>15</v>
      </c>
      <c r="D89" s="102" t="s">
        <v>284</v>
      </c>
      <c r="E89" s="104">
        <v>5</v>
      </c>
      <c r="F89" s="101">
        <f t="shared" si="19"/>
        <v>150</v>
      </c>
      <c r="G89" s="101">
        <f t="shared" si="20"/>
        <v>60</v>
      </c>
      <c r="H89" s="101">
        <v>30</v>
      </c>
      <c r="I89" s="101"/>
      <c r="J89" s="101">
        <v>30</v>
      </c>
      <c r="K89" s="101">
        <f t="shared" si="21"/>
        <v>90</v>
      </c>
      <c r="L89" s="104">
        <f t="shared" si="22"/>
        <v>4</v>
      </c>
      <c r="M89" s="101" t="s">
        <v>27</v>
      </c>
      <c r="N89" s="104">
        <f t="shared" si="23"/>
        <v>40</v>
      </c>
      <c r="O89" s="105" t="s">
        <v>202</v>
      </c>
      <c r="P89" s="106"/>
    </row>
    <row r="90" spans="1:28" s="105" customFormat="1" x14ac:dyDescent="0.25">
      <c r="A90" s="100" t="s">
        <v>13</v>
      </c>
      <c r="B90" s="101" t="s">
        <v>268</v>
      </c>
      <c r="C90" s="100" t="s">
        <v>15</v>
      </c>
      <c r="D90" s="102" t="s">
        <v>210</v>
      </c>
      <c r="E90" s="104">
        <v>4</v>
      </c>
      <c r="F90" s="101">
        <f t="shared" si="19"/>
        <v>120</v>
      </c>
      <c r="G90" s="101">
        <f t="shared" si="20"/>
        <v>45</v>
      </c>
      <c r="H90" s="101">
        <v>15</v>
      </c>
      <c r="I90" s="101"/>
      <c r="J90" s="101">
        <v>30</v>
      </c>
      <c r="K90" s="101">
        <f t="shared" si="21"/>
        <v>75</v>
      </c>
      <c r="L90" s="104">
        <f t="shared" si="22"/>
        <v>3</v>
      </c>
      <c r="M90" s="101" t="s">
        <v>18</v>
      </c>
      <c r="N90" s="104">
        <f t="shared" si="23"/>
        <v>37.5</v>
      </c>
      <c r="O90" s="105" t="s">
        <v>202</v>
      </c>
      <c r="P90" s="106"/>
    </row>
    <row r="91" spans="1:28" s="105" customFormat="1" x14ac:dyDescent="0.25">
      <c r="A91" s="100" t="s">
        <v>13</v>
      </c>
      <c r="B91" s="101" t="s">
        <v>289</v>
      </c>
      <c r="C91" s="100" t="s">
        <v>15</v>
      </c>
      <c r="D91" s="120" t="s">
        <v>287</v>
      </c>
      <c r="E91" s="104">
        <v>5</v>
      </c>
      <c r="F91" s="101">
        <f t="shared" si="19"/>
        <v>150</v>
      </c>
      <c r="G91" s="101">
        <f t="shared" si="20"/>
        <v>60</v>
      </c>
      <c r="H91" s="101">
        <v>30</v>
      </c>
      <c r="I91" s="101"/>
      <c r="J91" s="101">
        <v>30</v>
      </c>
      <c r="K91" s="101">
        <f t="shared" si="21"/>
        <v>90</v>
      </c>
      <c r="L91" s="104">
        <f t="shared" si="22"/>
        <v>4</v>
      </c>
      <c r="M91" s="101" t="s">
        <v>27</v>
      </c>
      <c r="N91" s="104">
        <f t="shared" si="23"/>
        <v>40</v>
      </c>
      <c r="O91" s="105" t="s">
        <v>202</v>
      </c>
      <c r="P91" s="106"/>
    </row>
    <row r="92" spans="1:28" s="105" customFormat="1" ht="12.75" customHeight="1" x14ac:dyDescent="0.25">
      <c r="A92" s="100" t="s">
        <v>13</v>
      </c>
      <c r="B92" s="101" t="s">
        <v>294</v>
      </c>
      <c r="C92" s="100" t="s">
        <v>15</v>
      </c>
      <c r="D92" s="102" t="s">
        <v>282</v>
      </c>
      <c r="E92" s="104">
        <v>4</v>
      </c>
      <c r="F92" s="101">
        <f t="shared" si="19"/>
        <v>120</v>
      </c>
      <c r="G92" s="101">
        <f t="shared" si="20"/>
        <v>45</v>
      </c>
      <c r="H92" s="101">
        <v>15</v>
      </c>
      <c r="I92" s="101"/>
      <c r="J92" s="101">
        <v>30</v>
      </c>
      <c r="K92" s="101">
        <f t="shared" si="21"/>
        <v>75</v>
      </c>
      <c r="L92" s="104">
        <f t="shared" si="22"/>
        <v>3</v>
      </c>
      <c r="M92" s="101" t="s">
        <v>18</v>
      </c>
      <c r="N92" s="104">
        <f t="shared" si="23"/>
        <v>37.5</v>
      </c>
      <c r="O92" s="105" t="s">
        <v>202</v>
      </c>
      <c r="P92" s="106"/>
    </row>
    <row r="93" spans="1:28" s="105" customFormat="1" ht="12.75" customHeight="1" x14ac:dyDescent="0.25">
      <c r="A93" s="100" t="s">
        <v>13</v>
      </c>
      <c r="B93" s="101"/>
      <c r="C93" s="100" t="s">
        <v>15</v>
      </c>
      <c r="D93" s="102" t="s">
        <v>211</v>
      </c>
      <c r="E93" s="104">
        <v>1</v>
      </c>
      <c r="F93" s="101">
        <f t="shared" si="19"/>
        <v>30</v>
      </c>
      <c r="G93" s="101">
        <f t="shared" si="20"/>
        <v>0</v>
      </c>
      <c r="H93" s="101"/>
      <c r="I93" s="101"/>
      <c r="J93" s="101"/>
      <c r="K93" s="101">
        <f t="shared" si="21"/>
        <v>30</v>
      </c>
      <c r="L93" s="104">
        <f t="shared" si="22"/>
        <v>0</v>
      </c>
      <c r="M93" s="101" t="s">
        <v>27</v>
      </c>
      <c r="N93" s="104">
        <f t="shared" si="23"/>
        <v>0</v>
      </c>
      <c r="O93" s="105" t="s">
        <v>202</v>
      </c>
      <c r="P93" s="106"/>
    </row>
    <row r="94" spans="1:28" s="105" customFormat="1" x14ac:dyDescent="0.25">
      <c r="A94" s="100" t="s">
        <v>13</v>
      </c>
      <c r="B94" s="101"/>
      <c r="C94" s="100" t="s">
        <v>29</v>
      </c>
      <c r="D94" s="121" t="s">
        <v>308</v>
      </c>
      <c r="E94" s="104">
        <v>3</v>
      </c>
      <c r="F94" s="101">
        <f>E94*30</f>
        <v>90</v>
      </c>
      <c r="G94" s="101">
        <f>H94+I94+J94</f>
        <v>45</v>
      </c>
      <c r="H94" s="101">
        <v>15</v>
      </c>
      <c r="I94" s="101"/>
      <c r="J94" s="101">
        <v>30</v>
      </c>
      <c r="K94" s="101">
        <f>F94-G94</f>
        <v>45</v>
      </c>
      <c r="L94" s="104">
        <f t="shared" si="22"/>
        <v>3</v>
      </c>
      <c r="M94" s="101" t="s">
        <v>27</v>
      </c>
      <c r="N94" s="104">
        <f t="shared" si="23"/>
        <v>50</v>
      </c>
      <c r="O94" s="105" t="s">
        <v>202</v>
      </c>
      <c r="P94" s="106"/>
    </row>
    <row r="95" spans="1:28" ht="15" customHeight="1" x14ac:dyDescent="0.25">
      <c r="D95" s="7" t="s">
        <v>20</v>
      </c>
      <c r="E95" s="85">
        <f t="shared" ref="E95:N95" si="24">SUM(E87:E94)</f>
        <v>30</v>
      </c>
      <c r="F95" s="97">
        <f t="shared" si="24"/>
        <v>900</v>
      </c>
      <c r="G95" s="97">
        <f t="shared" si="24"/>
        <v>360</v>
      </c>
      <c r="H95" s="97">
        <f t="shared" si="24"/>
        <v>135</v>
      </c>
      <c r="I95" s="97">
        <f t="shared" si="24"/>
        <v>0</v>
      </c>
      <c r="J95" s="97">
        <f t="shared" si="24"/>
        <v>225</v>
      </c>
      <c r="K95" s="97">
        <f t="shared" si="24"/>
        <v>540</v>
      </c>
      <c r="L95" s="97">
        <f t="shared" si="24"/>
        <v>24</v>
      </c>
      <c r="M95" s="97">
        <f t="shared" si="24"/>
        <v>0</v>
      </c>
      <c r="N95" s="97">
        <f t="shared" si="24"/>
        <v>295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" customHeight="1" x14ac:dyDescent="0.25">
      <c r="D96" s="8" t="s">
        <v>21</v>
      </c>
      <c r="E96" s="9">
        <f>30-E95</f>
        <v>0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x14ac:dyDescent="0.25">
      <c r="D97" s="2" t="s">
        <v>192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x14ac:dyDescent="0.25">
      <c r="D98" s="748" t="s">
        <v>0</v>
      </c>
      <c r="E98" s="743" t="s">
        <v>1</v>
      </c>
      <c r="F98" s="747" t="s">
        <v>2</v>
      </c>
      <c r="G98" s="747"/>
      <c r="H98" s="747"/>
      <c r="I98" s="747"/>
      <c r="J98" s="747"/>
      <c r="K98" s="744"/>
      <c r="L98" s="743" t="s">
        <v>3</v>
      </c>
      <c r="M98" s="743" t="s">
        <v>4</v>
      </c>
      <c r="N98" s="743" t="s">
        <v>5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x14ac:dyDescent="0.25">
      <c r="D99" s="748"/>
      <c r="E99" s="743"/>
      <c r="F99" s="743" t="s">
        <v>6</v>
      </c>
      <c r="G99" s="745" t="s">
        <v>7</v>
      </c>
      <c r="H99" s="745"/>
      <c r="I99" s="745"/>
      <c r="J99" s="745"/>
      <c r="K99" s="743" t="s">
        <v>23</v>
      </c>
      <c r="L99" s="743"/>
      <c r="M99" s="743"/>
      <c r="N99" s="74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x14ac:dyDescent="0.25">
      <c r="D100" s="748"/>
      <c r="E100" s="743"/>
      <c r="F100" s="744"/>
      <c r="G100" s="743" t="s">
        <v>9</v>
      </c>
      <c r="H100" s="747" t="s">
        <v>10</v>
      </c>
      <c r="I100" s="744"/>
      <c r="J100" s="744"/>
      <c r="K100" s="744"/>
      <c r="L100" s="743"/>
      <c r="M100" s="743"/>
      <c r="N100" s="74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x14ac:dyDescent="0.25">
      <c r="D101" s="748"/>
      <c r="E101" s="743"/>
      <c r="F101" s="744"/>
      <c r="G101" s="746"/>
      <c r="H101" s="743" t="s">
        <v>24</v>
      </c>
      <c r="I101" s="743" t="s">
        <v>25</v>
      </c>
      <c r="J101" s="743" t="s">
        <v>26</v>
      </c>
      <c r="K101" s="744"/>
      <c r="L101" s="743"/>
      <c r="M101" s="743"/>
      <c r="N101" s="74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x14ac:dyDescent="0.25">
      <c r="D102" s="748"/>
      <c r="E102" s="743"/>
      <c r="F102" s="744"/>
      <c r="G102" s="746"/>
      <c r="H102" s="743"/>
      <c r="I102" s="743"/>
      <c r="J102" s="743"/>
      <c r="K102" s="744"/>
      <c r="L102" s="743"/>
      <c r="M102" s="743"/>
      <c r="N102" s="74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x14ac:dyDescent="0.25">
      <c r="D103" s="748"/>
      <c r="E103" s="743"/>
      <c r="F103" s="744"/>
      <c r="G103" s="746"/>
      <c r="H103" s="743"/>
      <c r="I103" s="743"/>
      <c r="J103" s="743"/>
      <c r="K103" s="744"/>
      <c r="L103" s="743"/>
      <c r="M103" s="743"/>
      <c r="N103" s="74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0.5" customHeight="1" x14ac:dyDescent="0.25">
      <c r="D104" s="748"/>
      <c r="E104" s="743"/>
      <c r="F104" s="744"/>
      <c r="G104" s="746"/>
      <c r="H104" s="743"/>
      <c r="I104" s="743"/>
      <c r="J104" s="743"/>
      <c r="K104" s="744"/>
      <c r="L104" s="743"/>
      <c r="M104" s="743"/>
      <c r="N104" s="74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105" customFormat="1" x14ac:dyDescent="0.25">
      <c r="A105" s="100" t="s">
        <v>13</v>
      </c>
      <c r="B105" s="101" t="s">
        <v>263</v>
      </c>
      <c r="C105" s="100" t="s">
        <v>15</v>
      </c>
      <c r="D105" s="115" t="s">
        <v>212</v>
      </c>
      <c r="E105" s="157">
        <v>4.5</v>
      </c>
      <c r="F105" s="101">
        <f>E105*30</f>
        <v>135</v>
      </c>
      <c r="G105" s="101">
        <f>H105+I105+J105</f>
        <v>0</v>
      </c>
      <c r="H105" s="101"/>
      <c r="I105" s="101"/>
      <c r="J105" s="101"/>
      <c r="K105" s="101">
        <f>F105-G105</f>
        <v>135</v>
      </c>
      <c r="L105" s="104">
        <f>G105/18</f>
        <v>0</v>
      </c>
      <c r="M105" s="101" t="s">
        <v>27</v>
      </c>
      <c r="N105" s="104">
        <f>G105/F105*100</f>
        <v>0</v>
      </c>
      <c r="O105" s="105" t="s">
        <v>202</v>
      </c>
      <c r="P105" s="106"/>
    </row>
    <row r="106" spans="1:28" s="105" customFormat="1" ht="27.75" customHeight="1" x14ac:dyDescent="0.25">
      <c r="A106" s="100" t="s">
        <v>17</v>
      </c>
      <c r="B106" s="101"/>
      <c r="C106" s="100" t="s">
        <v>29</v>
      </c>
      <c r="D106" s="102" t="s">
        <v>179</v>
      </c>
      <c r="E106" s="158">
        <v>4</v>
      </c>
      <c r="F106" s="101">
        <f t="shared" ref="F106:F111" si="25">E106*30</f>
        <v>120</v>
      </c>
      <c r="G106" s="101">
        <f t="shared" ref="G106:G111" si="26">H106+I106+J106</f>
        <v>54</v>
      </c>
      <c r="H106" s="101"/>
      <c r="I106" s="101"/>
      <c r="J106" s="101">
        <v>54</v>
      </c>
      <c r="K106" s="101">
        <f t="shared" ref="K106:K111" si="27">F106-G106</f>
        <v>66</v>
      </c>
      <c r="L106" s="104">
        <f t="shared" ref="L106:L111" si="28">G106/18</f>
        <v>3</v>
      </c>
      <c r="M106" s="101" t="s">
        <v>17</v>
      </c>
      <c r="N106" s="104">
        <f t="shared" ref="N106:N111" si="29">G106/F106*100</f>
        <v>45</v>
      </c>
      <c r="O106" s="105" t="s">
        <v>205</v>
      </c>
      <c r="P106" s="119"/>
    </row>
    <row r="107" spans="1:28" s="105" customFormat="1" ht="13.5" customHeight="1" x14ac:dyDescent="0.25">
      <c r="A107" s="100" t="s">
        <v>13</v>
      </c>
      <c r="B107" s="101" t="s">
        <v>262</v>
      </c>
      <c r="C107" s="100" t="s">
        <v>15</v>
      </c>
      <c r="D107" s="102" t="s">
        <v>206</v>
      </c>
      <c r="E107" s="158">
        <v>6</v>
      </c>
      <c r="F107" s="101">
        <f t="shared" si="25"/>
        <v>180</v>
      </c>
      <c r="G107" s="101">
        <f t="shared" si="26"/>
        <v>72</v>
      </c>
      <c r="H107" s="101">
        <v>36</v>
      </c>
      <c r="I107" s="101"/>
      <c r="J107" s="101">
        <v>36</v>
      </c>
      <c r="K107" s="101">
        <f t="shared" si="27"/>
        <v>108</v>
      </c>
      <c r="L107" s="104">
        <f t="shared" si="28"/>
        <v>4</v>
      </c>
      <c r="M107" s="101" t="s">
        <v>18</v>
      </c>
      <c r="N107" s="104">
        <f t="shared" si="29"/>
        <v>40</v>
      </c>
      <c r="O107" s="105" t="s">
        <v>202</v>
      </c>
      <c r="P107" s="106"/>
    </row>
    <row r="108" spans="1:28" s="105" customFormat="1" ht="26.25" x14ac:dyDescent="0.25">
      <c r="A108" s="100" t="s">
        <v>13</v>
      </c>
      <c r="B108" s="101"/>
      <c r="C108" s="100" t="s">
        <v>29</v>
      </c>
      <c r="D108" s="102" t="s">
        <v>288</v>
      </c>
      <c r="E108" s="158">
        <v>5</v>
      </c>
      <c r="F108" s="101">
        <f t="shared" si="25"/>
        <v>150</v>
      </c>
      <c r="G108" s="101">
        <f t="shared" si="26"/>
        <v>54</v>
      </c>
      <c r="H108" s="101">
        <v>18</v>
      </c>
      <c r="I108" s="101"/>
      <c r="J108" s="101">
        <v>36</v>
      </c>
      <c r="K108" s="101">
        <f t="shared" si="27"/>
        <v>96</v>
      </c>
      <c r="L108" s="104">
        <f t="shared" si="28"/>
        <v>3</v>
      </c>
      <c r="M108" s="101" t="s">
        <v>27</v>
      </c>
      <c r="N108" s="104">
        <f t="shared" si="29"/>
        <v>36</v>
      </c>
      <c r="O108" s="105" t="s">
        <v>202</v>
      </c>
      <c r="P108" s="106"/>
    </row>
    <row r="109" spans="1:28" s="105" customFormat="1" ht="26.25" customHeight="1" x14ac:dyDescent="0.25">
      <c r="A109" s="100" t="s">
        <v>13</v>
      </c>
      <c r="B109" s="101"/>
      <c r="C109" s="100" t="s">
        <v>29</v>
      </c>
      <c r="D109" s="102" t="s">
        <v>213</v>
      </c>
      <c r="E109" s="159">
        <v>5</v>
      </c>
      <c r="F109" s="101">
        <f t="shared" si="25"/>
        <v>150</v>
      </c>
      <c r="G109" s="101">
        <f t="shared" si="26"/>
        <v>54</v>
      </c>
      <c r="H109" s="101">
        <v>18</v>
      </c>
      <c r="I109" s="101"/>
      <c r="J109" s="101">
        <v>36</v>
      </c>
      <c r="K109" s="101">
        <f t="shared" si="27"/>
        <v>96</v>
      </c>
      <c r="L109" s="104">
        <f t="shared" si="28"/>
        <v>3</v>
      </c>
      <c r="M109" s="101" t="s">
        <v>18</v>
      </c>
      <c r="N109" s="104">
        <f t="shared" si="29"/>
        <v>36</v>
      </c>
      <c r="O109" s="105" t="s">
        <v>202</v>
      </c>
      <c r="P109" s="106"/>
    </row>
    <row r="110" spans="1:28" s="105" customFormat="1" ht="16.5" customHeight="1" x14ac:dyDescent="0.25">
      <c r="A110" s="100" t="s">
        <v>13</v>
      </c>
      <c r="B110" s="101"/>
      <c r="C110" s="100" t="s">
        <v>15</v>
      </c>
      <c r="D110" s="102" t="s">
        <v>214</v>
      </c>
      <c r="E110" s="122">
        <v>1.5</v>
      </c>
      <c r="F110" s="101">
        <f t="shared" si="25"/>
        <v>45</v>
      </c>
      <c r="G110" s="101">
        <f t="shared" si="26"/>
        <v>0</v>
      </c>
      <c r="H110" s="101"/>
      <c r="I110" s="101"/>
      <c r="J110" s="101"/>
      <c r="K110" s="101">
        <f t="shared" si="27"/>
        <v>45</v>
      </c>
      <c r="L110" s="104">
        <f t="shared" si="28"/>
        <v>0</v>
      </c>
      <c r="M110" s="101" t="s">
        <v>27</v>
      </c>
      <c r="N110" s="104">
        <f t="shared" si="29"/>
        <v>0</v>
      </c>
      <c r="O110" s="105" t="s">
        <v>202</v>
      </c>
      <c r="P110" s="106"/>
    </row>
    <row r="111" spans="1:28" s="105" customFormat="1" ht="15" customHeight="1" x14ac:dyDescent="0.25">
      <c r="A111" s="100" t="s">
        <v>13</v>
      </c>
      <c r="B111" s="101" t="s">
        <v>294</v>
      </c>
      <c r="C111" s="100" t="s">
        <v>15</v>
      </c>
      <c r="D111" s="123" t="s">
        <v>215</v>
      </c>
      <c r="E111" s="158">
        <v>4</v>
      </c>
      <c r="F111" s="101">
        <f t="shared" si="25"/>
        <v>120</v>
      </c>
      <c r="G111" s="101">
        <f t="shared" si="26"/>
        <v>54</v>
      </c>
      <c r="H111" s="101">
        <v>18</v>
      </c>
      <c r="I111" s="101"/>
      <c r="J111" s="101">
        <v>36</v>
      </c>
      <c r="K111" s="101">
        <f t="shared" si="27"/>
        <v>66</v>
      </c>
      <c r="L111" s="104">
        <f t="shared" si="28"/>
        <v>3</v>
      </c>
      <c r="M111" s="101" t="s">
        <v>18</v>
      </c>
      <c r="N111" s="104">
        <f t="shared" si="29"/>
        <v>45</v>
      </c>
      <c r="O111" s="105" t="s">
        <v>202</v>
      </c>
      <c r="P111" s="106"/>
    </row>
    <row r="112" spans="1:28" ht="15" customHeight="1" x14ac:dyDescent="0.25">
      <c r="D112" s="7" t="s">
        <v>20</v>
      </c>
      <c r="E112" s="85">
        <f t="shared" ref="E112:L112" si="30">SUM(E105:E111)</f>
        <v>30</v>
      </c>
      <c r="F112" s="84">
        <f t="shared" si="30"/>
        <v>900</v>
      </c>
      <c r="G112" s="84">
        <f t="shared" si="30"/>
        <v>288</v>
      </c>
      <c r="H112" s="84">
        <f t="shared" si="30"/>
        <v>90</v>
      </c>
      <c r="I112" s="84">
        <f t="shared" si="30"/>
        <v>0</v>
      </c>
      <c r="J112" s="84">
        <f t="shared" si="30"/>
        <v>198</v>
      </c>
      <c r="K112" s="84">
        <f t="shared" si="30"/>
        <v>612</v>
      </c>
      <c r="L112" s="84">
        <f t="shared" si="30"/>
        <v>16</v>
      </c>
      <c r="M112" s="84"/>
      <c r="N112" s="8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" customHeight="1" x14ac:dyDescent="0.25">
      <c r="D113" s="8"/>
      <c r="E113" s="10"/>
      <c r="F113" s="9"/>
      <c r="G113" s="9"/>
      <c r="H113" s="9"/>
      <c r="I113" s="9"/>
      <c r="J113" s="9"/>
      <c r="K113" s="9"/>
      <c r="L113" s="9"/>
      <c r="M113" s="9"/>
      <c r="N113" s="9"/>
      <c r="P113" s="7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" customHeight="1" x14ac:dyDescent="0.25">
      <c r="D114" s="8" t="s">
        <v>21</v>
      </c>
      <c r="E114" s="9">
        <f>30-E112</f>
        <v>0</v>
      </c>
      <c r="F114" s="9"/>
      <c r="G114" s="9"/>
      <c r="H114" s="9"/>
      <c r="I114" s="9"/>
      <c r="J114" s="9"/>
      <c r="K114" s="9"/>
      <c r="L114" s="9"/>
      <c r="M114" s="9"/>
      <c r="N114" s="9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x14ac:dyDescent="0.25">
      <c r="D115" s="2" t="s">
        <v>193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x14ac:dyDescent="0.25">
      <c r="D116" s="748" t="s">
        <v>0</v>
      </c>
      <c r="E116" s="743" t="s">
        <v>1</v>
      </c>
      <c r="F116" s="747" t="s">
        <v>2</v>
      </c>
      <c r="G116" s="747"/>
      <c r="H116" s="747"/>
      <c r="I116" s="747"/>
      <c r="J116" s="747"/>
      <c r="K116" s="744"/>
      <c r="L116" s="743" t="s">
        <v>3</v>
      </c>
      <c r="M116" s="743" t="s">
        <v>4</v>
      </c>
      <c r="N116" s="743" t="s">
        <v>5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x14ac:dyDescent="0.25">
      <c r="D117" s="748"/>
      <c r="E117" s="743"/>
      <c r="F117" s="743" t="s">
        <v>6</v>
      </c>
      <c r="G117" s="745" t="s">
        <v>7</v>
      </c>
      <c r="H117" s="745"/>
      <c r="I117" s="745"/>
      <c r="J117" s="745"/>
      <c r="K117" s="743" t="s">
        <v>23</v>
      </c>
      <c r="L117" s="743"/>
      <c r="M117" s="743"/>
      <c r="N117" s="74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x14ac:dyDescent="0.25">
      <c r="D118" s="748"/>
      <c r="E118" s="743"/>
      <c r="F118" s="744"/>
      <c r="G118" s="743" t="s">
        <v>9</v>
      </c>
      <c r="H118" s="747" t="s">
        <v>10</v>
      </c>
      <c r="I118" s="744"/>
      <c r="J118" s="744"/>
      <c r="K118" s="744"/>
      <c r="L118" s="743"/>
      <c r="M118" s="743"/>
      <c r="N118" s="74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x14ac:dyDescent="0.25">
      <c r="D119" s="748"/>
      <c r="E119" s="743"/>
      <c r="F119" s="744"/>
      <c r="G119" s="746"/>
      <c r="H119" s="743" t="s">
        <v>24</v>
      </c>
      <c r="I119" s="743" t="s">
        <v>25</v>
      </c>
      <c r="J119" s="743" t="s">
        <v>26</v>
      </c>
      <c r="K119" s="744"/>
      <c r="L119" s="743"/>
      <c r="M119" s="743"/>
      <c r="N119" s="74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x14ac:dyDescent="0.25">
      <c r="D120" s="748"/>
      <c r="E120" s="743"/>
      <c r="F120" s="744"/>
      <c r="G120" s="746"/>
      <c r="H120" s="743"/>
      <c r="I120" s="743"/>
      <c r="J120" s="743"/>
      <c r="K120" s="744"/>
      <c r="L120" s="743"/>
      <c r="M120" s="743"/>
      <c r="N120" s="74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x14ac:dyDescent="0.25">
      <c r="D121" s="748"/>
      <c r="E121" s="743"/>
      <c r="F121" s="744"/>
      <c r="G121" s="746"/>
      <c r="H121" s="743"/>
      <c r="I121" s="743"/>
      <c r="J121" s="743"/>
      <c r="K121" s="744"/>
      <c r="L121" s="743"/>
      <c r="M121" s="743"/>
      <c r="N121" s="74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27" customHeight="1" x14ac:dyDescent="0.25">
      <c r="D122" s="748"/>
      <c r="E122" s="743"/>
      <c r="F122" s="744"/>
      <c r="G122" s="746"/>
      <c r="H122" s="743"/>
      <c r="I122" s="743"/>
      <c r="J122" s="743"/>
      <c r="K122" s="744"/>
      <c r="L122" s="743"/>
      <c r="M122" s="743"/>
      <c r="N122" s="74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105" customFormat="1" ht="26.25" x14ac:dyDescent="0.25">
      <c r="A123" s="100" t="s">
        <v>17</v>
      </c>
      <c r="B123" s="101"/>
      <c r="C123" s="100" t="s">
        <v>29</v>
      </c>
      <c r="D123" s="160" t="s">
        <v>291</v>
      </c>
      <c r="E123" s="157">
        <v>3</v>
      </c>
      <c r="F123" s="161">
        <f>E123*30</f>
        <v>90</v>
      </c>
      <c r="G123" s="161">
        <f>H123+I123+J123</f>
        <v>45</v>
      </c>
      <c r="H123" s="161"/>
      <c r="I123" s="161"/>
      <c r="J123" s="161">
        <v>45</v>
      </c>
      <c r="K123" s="161">
        <f>F123-G123</f>
        <v>45</v>
      </c>
      <c r="L123" s="158">
        <f>G123/15</f>
        <v>3</v>
      </c>
      <c r="M123" s="161" t="s">
        <v>17</v>
      </c>
      <c r="N123" s="158">
        <f>G123/F123*100</f>
        <v>50</v>
      </c>
      <c r="O123" s="105" t="s">
        <v>302</v>
      </c>
      <c r="P123" s="106"/>
    </row>
    <row r="124" spans="1:28" s="105" customFormat="1" ht="26.25" x14ac:dyDescent="0.25">
      <c r="A124" s="100" t="s">
        <v>13</v>
      </c>
      <c r="B124" s="101"/>
      <c r="C124" s="100" t="s">
        <v>29</v>
      </c>
      <c r="D124" s="160" t="s">
        <v>283</v>
      </c>
      <c r="E124" s="158">
        <v>4</v>
      </c>
      <c r="F124" s="161">
        <f t="shared" ref="F124:F130" si="31">E124*30</f>
        <v>120</v>
      </c>
      <c r="G124" s="161">
        <f t="shared" ref="G124:G130" si="32">H124+I124+J124</f>
        <v>45</v>
      </c>
      <c r="H124" s="161">
        <v>15</v>
      </c>
      <c r="I124" s="161"/>
      <c r="J124" s="161">
        <v>30</v>
      </c>
      <c r="K124" s="161">
        <f t="shared" ref="K124:K130" si="33">F124-G124</f>
        <v>75</v>
      </c>
      <c r="L124" s="158">
        <f t="shared" ref="L124:L129" si="34">G124/15</f>
        <v>3</v>
      </c>
      <c r="M124" s="161" t="s">
        <v>17</v>
      </c>
      <c r="N124" s="158">
        <f t="shared" ref="N124:N130" si="35">G124/F124*100</f>
        <v>37.5</v>
      </c>
      <c r="O124" s="105" t="s">
        <v>202</v>
      </c>
      <c r="P124" s="106"/>
    </row>
    <row r="125" spans="1:28" s="105" customFormat="1" x14ac:dyDescent="0.25">
      <c r="A125" s="100" t="s">
        <v>13</v>
      </c>
      <c r="B125" s="101" t="s">
        <v>267</v>
      </c>
      <c r="C125" s="100" t="s">
        <v>15</v>
      </c>
      <c r="D125" s="162" t="s">
        <v>250</v>
      </c>
      <c r="E125" s="158">
        <v>4</v>
      </c>
      <c r="F125" s="161">
        <f t="shared" si="31"/>
        <v>120</v>
      </c>
      <c r="G125" s="161">
        <f t="shared" si="32"/>
        <v>45</v>
      </c>
      <c r="H125" s="161">
        <v>15</v>
      </c>
      <c r="I125" s="161"/>
      <c r="J125" s="161">
        <v>30</v>
      </c>
      <c r="K125" s="161">
        <f t="shared" si="33"/>
        <v>75</v>
      </c>
      <c r="L125" s="158">
        <f t="shared" si="34"/>
        <v>3</v>
      </c>
      <c r="M125" s="161" t="s">
        <v>17</v>
      </c>
      <c r="N125" s="158">
        <f t="shared" si="35"/>
        <v>37.5</v>
      </c>
      <c r="O125" s="105" t="s">
        <v>202</v>
      </c>
      <c r="P125" s="106"/>
    </row>
    <row r="126" spans="1:28" s="105" customFormat="1" x14ac:dyDescent="0.25">
      <c r="A126" s="100" t="s">
        <v>13</v>
      </c>
      <c r="B126" s="101" t="s">
        <v>266</v>
      </c>
      <c r="C126" s="100" t="s">
        <v>15</v>
      </c>
      <c r="D126" s="160" t="s">
        <v>216</v>
      </c>
      <c r="E126" s="158">
        <v>5</v>
      </c>
      <c r="F126" s="161">
        <f t="shared" si="31"/>
        <v>150</v>
      </c>
      <c r="G126" s="161">
        <f t="shared" si="32"/>
        <v>60</v>
      </c>
      <c r="H126" s="161">
        <v>30</v>
      </c>
      <c r="I126" s="161"/>
      <c r="J126" s="161">
        <v>30</v>
      </c>
      <c r="K126" s="161">
        <f t="shared" si="33"/>
        <v>90</v>
      </c>
      <c r="L126" s="158">
        <f t="shared" si="34"/>
        <v>4</v>
      </c>
      <c r="M126" s="161" t="s">
        <v>18</v>
      </c>
      <c r="N126" s="158">
        <f t="shared" si="35"/>
        <v>40</v>
      </c>
      <c r="O126" s="105" t="s">
        <v>202</v>
      </c>
      <c r="P126" s="106"/>
    </row>
    <row r="127" spans="1:28" s="105" customFormat="1" ht="26.25" x14ac:dyDescent="0.25">
      <c r="A127" s="100" t="s">
        <v>13</v>
      </c>
      <c r="B127" s="101"/>
      <c r="C127" s="100" t="s">
        <v>29</v>
      </c>
      <c r="D127" s="160" t="s">
        <v>286</v>
      </c>
      <c r="E127" s="158">
        <v>5</v>
      </c>
      <c r="F127" s="161">
        <f t="shared" si="31"/>
        <v>150</v>
      </c>
      <c r="G127" s="161">
        <f t="shared" si="32"/>
        <v>60</v>
      </c>
      <c r="H127" s="161">
        <v>30</v>
      </c>
      <c r="I127" s="161"/>
      <c r="J127" s="161">
        <v>30</v>
      </c>
      <c r="K127" s="161">
        <f t="shared" si="33"/>
        <v>90</v>
      </c>
      <c r="L127" s="158">
        <f t="shared" si="34"/>
        <v>4</v>
      </c>
      <c r="M127" s="161" t="s">
        <v>18</v>
      </c>
      <c r="N127" s="158">
        <f t="shared" si="35"/>
        <v>40</v>
      </c>
      <c r="O127" s="105" t="s">
        <v>202</v>
      </c>
      <c r="P127" s="106"/>
    </row>
    <row r="128" spans="1:28" s="105" customFormat="1" ht="30" customHeight="1" x14ac:dyDescent="0.25">
      <c r="A128" s="100" t="s">
        <v>17</v>
      </c>
      <c r="B128" s="101"/>
      <c r="C128" s="100" t="s">
        <v>29</v>
      </c>
      <c r="D128" s="160" t="s">
        <v>298</v>
      </c>
      <c r="E128" s="158">
        <v>5</v>
      </c>
      <c r="F128" s="161">
        <f t="shared" si="31"/>
        <v>150</v>
      </c>
      <c r="G128" s="161">
        <f t="shared" si="32"/>
        <v>60</v>
      </c>
      <c r="H128" s="161">
        <v>30</v>
      </c>
      <c r="I128" s="161"/>
      <c r="J128" s="161">
        <v>30</v>
      </c>
      <c r="K128" s="161">
        <f t="shared" si="33"/>
        <v>90</v>
      </c>
      <c r="L128" s="158">
        <f t="shared" si="34"/>
        <v>4</v>
      </c>
      <c r="M128" s="161" t="s">
        <v>18</v>
      </c>
      <c r="N128" s="158">
        <f t="shared" si="35"/>
        <v>40</v>
      </c>
      <c r="O128" s="105" t="s">
        <v>202</v>
      </c>
      <c r="P128" s="106"/>
    </row>
    <row r="129" spans="1:28" s="105" customFormat="1" ht="15" customHeight="1" x14ac:dyDescent="0.25">
      <c r="A129" s="100" t="s">
        <v>13</v>
      </c>
      <c r="B129" s="101"/>
      <c r="C129" s="100" t="s">
        <v>15</v>
      </c>
      <c r="D129" s="160" t="s">
        <v>39</v>
      </c>
      <c r="E129" s="158">
        <v>3</v>
      </c>
      <c r="F129" s="161">
        <f t="shared" si="31"/>
        <v>90</v>
      </c>
      <c r="G129" s="161">
        <f t="shared" si="32"/>
        <v>30</v>
      </c>
      <c r="H129" s="161">
        <v>15</v>
      </c>
      <c r="I129" s="161"/>
      <c r="J129" s="161">
        <v>15</v>
      </c>
      <c r="K129" s="161">
        <f t="shared" si="33"/>
        <v>60</v>
      </c>
      <c r="L129" s="158">
        <f t="shared" si="34"/>
        <v>2</v>
      </c>
      <c r="M129" s="161" t="s">
        <v>27</v>
      </c>
      <c r="N129" s="158">
        <f t="shared" si="35"/>
        <v>33.333333333333329</v>
      </c>
      <c r="O129" s="105" t="s">
        <v>202</v>
      </c>
      <c r="P129" s="106"/>
    </row>
    <row r="130" spans="1:28" s="105" customFormat="1" ht="15" customHeight="1" x14ac:dyDescent="0.25">
      <c r="A130" s="100"/>
      <c r="B130" s="101"/>
      <c r="C130" s="100" t="s">
        <v>15</v>
      </c>
      <c r="D130" s="160" t="s">
        <v>207</v>
      </c>
      <c r="E130" s="158">
        <v>1</v>
      </c>
      <c r="F130" s="161">
        <f t="shared" si="31"/>
        <v>30</v>
      </c>
      <c r="G130" s="161">
        <f t="shared" si="32"/>
        <v>0</v>
      </c>
      <c r="H130" s="161"/>
      <c r="I130" s="161"/>
      <c r="J130" s="161"/>
      <c r="K130" s="161">
        <f t="shared" si="33"/>
        <v>30</v>
      </c>
      <c r="L130" s="158">
        <f>G130/15</f>
        <v>0</v>
      </c>
      <c r="M130" s="161" t="s">
        <v>27</v>
      </c>
      <c r="N130" s="158">
        <f t="shared" si="35"/>
        <v>0</v>
      </c>
      <c r="O130" s="105" t="s">
        <v>202</v>
      </c>
      <c r="P130" s="106"/>
    </row>
    <row r="131" spans="1:28" ht="15" customHeight="1" x14ac:dyDescent="0.25">
      <c r="D131" s="7" t="s">
        <v>20</v>
      </c>
      <c r="E131" s="85">
        <f t="shared" ref="E131:N131" si="36">SUM(E123:E130)</f>
        <v>30</v>
      </c>
      <c r="F131" s="97">
        <f t="shared" si="36"/>
        <v>900</v>
      </c>
      <c r="G131" s="97">
        <f t="shared" si="36"/>
        <v>345</v>
      </c>
      <c r="H131" s="97">
        <f t="shared" si="36"/>
        <v>135</v>
      </c>
      <c r="I131" s="97">
        <f t="shared" si="36"/>
        <v>0</v>
      </c>
      <c r="J131" s="97">
        <f t="shared" si="36"/>
        <v>210</v>
      </c>
      <c r="K131" s="97">
        <f t="shared" si="36"/>
        <v>555</v>
      </c>
      <c r="L131" s="97">
        <f t="shared" si="36"/>
        <v>23</v>
      </c>
      <c r="M131" s="97">
        <f t="shared" si="36"/>
        <v>0</v>
      </c>
      <c r="N131" s="97">
        <f t="shared" si="36"/>
        <v>278.33333333333331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" customHeight="1" x14ac:dyDescent="0.25">
      <c r="D132" s="8"/>
      <c r="E132" s="9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x14ac:dyDescent="0.25">
      <c r="D133" s="2" t="s">
        <v>194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x14ac:dyDescent="0.25">
      <c r="D134" s="748" t="s">
        <v>0</v>
      </c>
      <c r="E134" s="743" t="s">
        <v>1</v>
      </c>
      <c r="F134" s="747" t="s">
        <v>2</v>
      </c>
      <c r="G134" s="747"/>
      <c r="H134" s="747"/>
      <c r="I134" s="747"/>
      <c r="J134" s="747"/>
      <c r="K134" s="744"/>
      <c r="L134" s="743" t="s">
        <v>3</v>
      </c>
      <c r="M134" s="743" t="s">
        <v>4</v>
      </c>
      <c r="N134" s="743" t="s">
        <v>5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x14ac:dyDescent="0.25">
      <c r="D135" s="748"/>
      <c r="E135" s="743"/>
      <c r="F135" s="743" t="s">
        <v>6</v>
      </c>
      <c r="G135" s="745" t="s">
        <v>7</v>
      </c>
      <c r="H135" s="745"/>
      <c r="I135" s="745"/>
      <c r="J135" s="745"/>
      <c r="K135" s="743" t="s">
        <v>23</v>
      </c>
      <c r="L135" s="743"/>
      <c r="M135" s="743"/>
      <c r="N135" s="74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25">
      <c r="D136" s="748"/>
      <c r="E136" s="743"/>
      <c r="F136" s="744"/>
      <c r="G136" s="743" t="s">
        <v>9</v>
      </c>
      <c r="H136" s="747" t="s">
        <v>10</v>
      </c>
      <c r="I136" s="744"/>
      <c r="J136" s="744"/>
      <c r="K136" s="744"/>
      <c r="L136" s="743"/>
      <c r="M136" s="743"/>
      <c r="N136" s="74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25">
      <c r="D137" s="748"/>
      <c r="E137" s="743"/>
      <c r="F137" s="744"/>
      <c r="G137" s="746"/>
      <c r="H137" s="743" t="s">
        <v>24</v>
      </c>
      <c r="I137" s="743" t="s">
        <v>25</v>
      </c>
      <c r="J137" s="743" t="s">
        <v>26</v>
      </c>
      <c r="K137" s="744"/>
      <c r="L137" s="743"/>
      <c r="M137" s="743"/>
      <c r="N137" s="74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25">
      <c r="D138" s="748"/>
      <c r="E138" s="743"/>
      <c r="F138" s="744"/>
      <c r="G138" s="746"/>
      <c r="H138" s="743"/>
      <c r="I138" s="743"/>
      <c r="J138" s="743"/>
      <c r="K138" s="744"/>
      <c r="L138" s="743"/>
      <c r="M138" s="743"/>
      <c r="N138" s="74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25">
      <c r="D139" s="748"/>
      <c r="E139" s="743"/>
      <c r="F139" s="744"/>
      <c r="G139" s="746"/>
      <c r="H139" s="743"/>
      <c r="I139" s="743"/>
      <c r="J139" s="743"/>
      <c r="K139" s="744"/>
      <c r="L139" s="743"/>
      <c r="M139" s="743"/>
      <c r="N139" s="74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29.25" hidden="1" customHeight="1" x14ac:dyDescent="0.25">
      <c r="D140" s="748"/>
      <c r="E140" s="743"/>
      <c r="F140" s="744"/>
      <c r="G140" s="746"/>
      <c r="H140" s="743"/>
      <c r="I140" s="743"/>
      <c r="J140" s="743"/>
      <c r="K140" s="744"/>
      <c r="L140" s="743"/>
      <c r="M140" s="743"/>
      <c r="N140" s="74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x14ac:dyDescent="0.25">
      <c r="A141" s="1" t="s">
        <v>13</v>
      </c>
      <c r="C141" s="1" t="s">
        <v>15</v>
      </c>
      <c r="D141" s="163" t="s">
        <v>134</v>
      </c>
      <c r="E141" s="164">
        <v>6</v>
      </c>
      <c r="F141" s="165">
        <f>E141*30</f>
        <v>180</v>
      </c>
      <c r="G141" s="165">
        <f>H141+I141+J141</f>
        <v>0</v>
      </c>
      <c r="H141" s="165"/>
      <c r="I141" s="165"/>
      <c r="J141" s="165"/>
      <c r="K141" s="165">
        <f>F141-G141</f>
        <v>180</v>
      </c>
      <c r="L141" s="166">
        <f>G141/13</f>
        <v>0</v>
      </c>
      <c r="M141" s="165" t="s">
        <v>27</v>
      </c>
      <c r="N141" s="166">
        <f>G141/F141*100</f>
        <v>0</v>
      </c>
      <c r="O141" s="3" t="s">
        <v>202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x14ac:dyDescent="0.25">
      <c r="A142" s="1" t="s">
        <v>13</v>
      </c>
      <c r="C142" s="1" t="s">
        <v>15</v>
      </c>
      <c r="D142" s="167" t="s">
        <v>79</v>
      </c>
      <c r="E142" s="166">
        <v>3</v>
      </c>
      <c r="F142" s="165">
        <f t="shared" ref="F142:F147" si="37">E142*30</f>
        <v>90</v>
      </c>
      <c r="G142" s="165">
        <f t="shared" ref="G142:G147" si="38">H142+I142+J142</f>
        <v>0</v>
      </c>
      <c r="H142" s="165"/>
      <c r="I142" s="165"/>
      <c r="J142" s="165"/>
      <c r="K142" s="165">
        <f t="shared" ref="K142:K147" si="39">F142-G142</f>
        <v>90</v>
      </c>
      <c r="L142" s="166">
        <f t="shared" ref="L142:L147" si="40">G142/13</f>
        <v>0</v>
      </c>
      <c r="M142" s="165"/>
      <c r="N142" s="166">
        <f t="shared" ref="N142:N147" si="41">G142/F142*100</f>
        <v>0</v>
      </c>
      <c r="O142" s="3" t="s">
        <v>202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25">
      <c r="A143" s="1" t="s">
        <v>13</v>
      </c>
      <c r="C143" s="1" t="s">
        <v>15</v>
      </c>
      <c r="D143" s="167" t="s">
        <v>40</v>
      </c>
      <c r="E143" s="166">
        <v>3</v>
      </c>
      <c r="F143" s="165">
        <f t="shared" si="37"/>
        <v>90</v>
      </c>
      <c r="G143" s="165">
        <f t="shared" si="38"/>
        <v>0</v>
      </c>
      <c r="H143" s="165"/>
      <c r="I143" s="165"/>
      <c r="J143" s="165"/>
      <c r="K143" s="165">
        <f t="shared" si="39"/>
        <v>90</v>
      </c>
      <c r="L143" s="166">
        <f t="shared" si="40"/>
        <v>0</v>
      </c>
      <c r="M143" s="165"/>
      <c r="N143" s="166">
        <f t="shared" si="41"/>
        <v>0</v>
      </c>
      <c r="O143" s="3" t="s">
        <v>202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29.25" customHeight="1" x14ac:dyDescent="0.25">
      <c r="A144" s="1" t="s">
        <v>17</v>
      </c>
      <c r="C144" s="1" t="s">
        <v>29</v>
      </c>
      <c r="D144" s="167" t="s">
        <v>320</v>
      </c>
      <c r="E144" s="6">
        <v>3</v>
      </c>
      <c r="F144" s="5">
        <f t="shared" si="37"/>
        <v>90</v>
      </c>
      <c r="G144" s="5">
        <f t="shared" si="38"/>
        <v>39</v>
      </c>
      <c r="H144" s="5"/>
      <c r="I144" s="5"/>
      <c r="J144" s="5">
        <v>39</v>
      </c>
      <c r="K144" s="5">
        <f t="shared" si="39"/>
        <v>51</v>
      </c>
      <c r="L144" s="6">
        <f t="shared" si="40"/>
        <v>3</v>
      </c>
      <c r="M144" s="5" t="s">
        <v>27</v>
      </c>
      <c r="N144" s="6">
        <f t="shared" si="41"/>
        <v>43.333333333333336</v>
      </c>
      <c r="O144" s="3" t="s">
        <v>205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25">
      <c r="A145" s="1" t="s">
        <v>13</v>
      </c>
      <c r="B145" s="98" t="s">
        <v>295</v>
      </c>
      <c r="C145" s="1" t="s">
        <v>15</v>
      </c>
      <c r="D145" s="4" t="s">
        <v>292</v>
      </c>
      <c r="E145" s="6">
        <v>5</v>
      </c>
      <c r="F145" s="5">
        <f t="shared" si="37"/>
        <v>150</v>
      </c>
      <c r="G145" s="5">
        <f t="shared" si="38"/>
        <v>52</v>
      </c>
      <c r="H145" s="5">
        <v>26</v>
      </c>
      <c r="I145" s="5"/>
      <c r="J145" s="5">
        <v>26</v>
      </c>
      <c r="K145" s="5">
        <f t="shared" si="39"/>
        <v>98</v>
      </c>
      <c r="L145" s="6">
        <f t="shared" si="40"/>
        <v>4</v>
      </c>
      <c r="M145" s="5" t="s">
        <v>18</v>
      </c>
      <c r="N145" s="6">
        <f t="shared" si="41"/>
        <v>34.666666666666671</v>
      </c>
      <c r="O145" s="3" t="s">
        <v>202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s="105" customFormat="1" ht="18" customHeight="1" x14ac:dyDescent="0.25">
      <c r="A146" s="100" t="s">
        <v>13</v>
      </c>
      <c r="B146" s="101"/>
      <c r="C146" s="100" t="s">
        <v>29</v>
      </c>
      <c r="D146" s="102" t="s">
        <v>217</v>
      </c>
      <c r="E146" s="104">
        <v>5</v>
      </c>
      <c r="F146" s="101">
        <f t="shared" si="37"/>
        <v>150</v>
      </c>
      <c r="G146" s="101">
        <f t="shared" si="38"/>
        <v>52</v>
      </c>
      <c r="H146" s="101">
        <v>26</v>
      </c>
      <c r="I146" s="101"/>
      <c r="J146" s="101">
        <v>26</v>
      </c>
      <c r="K146" s="101">
        <f t="shared" si="39"/>
        <v>98</v>
      </c>
      <c r="L146" s="104">
        <f t="shared" si="40"/>
        <v>4</v>
      </c>
      <c r="M146" s="101" t="s">
        <v>18</v>
      </c>
      <c r="N146" s="104">
        <f t="shared" si="41"/>
        <v>34.666666666666671</v>
      </c>
      <c r="O146" s="105" t="s">
        <v>202</v>
      </c>
      <c r="P146" s="106"/>
    </row>
    <row r="147" spans="1:28" s="105" customFormat="1" ht="16.5" customHeight="1" x14ac:dyDescent="0.25">
      <c r="A147" s="100" t="s">
        <v>13</v>
      </c>
      <c r="B147" s="101"/>
      <c r="C147" s="100" t="s">
        <v>29</v>
      </c>
      <c r="D147" s="102" t="s">
        <v>290</v>
      </c>
      <c r="E147" s="104">
        <v>5</v>
      </c>
      <c r="F147" s="101">
        <f t="shared" si="37"/>
        <v>150</v>
      </c>
      <c r="G147" s="101">
        <f t="shared" si="38"/>
        <v>52</v>
      </c>
      <c r="H147" s="101">
        <v>26</v>
      </c>
      <c r="I147" s="101"/>
      <c r="J147" s="101">
        <v>26</v>
      </c>
      <c r="K147" s="101">
        <f t="shared" si="39"/>
        <v>98</v>
      </c>
      <c r="L147" s="104">
        <f t="shared" si="40"/>
        <v>4</v>
      </c>
      <c r="M147" s="101" t="s">
        <v>18</v>
      </c>
      <c r="N147" s="104">
        <f t="shared" si="41"/>
        <v>34.666666666666671</v>
      </c>
      <c r="O147" s="105" t="s">
        <v>202</v>
      </c>
      <c r="P147" s="106"/>
    </row>
    <row r="148" spans="1:28" x14ac:dyDescent="0.25">
      <c r="D148" s="7" t="s">
        <v>20</v>
      </c>
      <c r="E148" s="85">
        <f t="shared" ref="E148:N148" si="42">SUM(E141:E147)</f>
        <v>30</v>
      </c>
      <c r="F148" s="84">
        <f t="shared" si="42"/>
        <v>900</v>
      </c>
      <c r="G148" s="84">
        <f t="shared" si="42"/>
        <v>195</v>
      </c>
      <c r="H148" s="84">
        <f t="shared" si="42"/>
        <v>78</v>
      </c>
      <c r="I148" s="84">
        <f t="shared" si="42"/>
        <v>0</v>
      </c>
      <c r="J148" s="84">
        <f t="shared" si="42"/>
        <v>117</v>
      </c>
      <c r="K148" s="84">
        <f t="shared" si="42"/>
        <v>705</v>
      </c>
      <c r="L148" s="84">
        <f t="shared" si="42"/>
        <v>15</v>
      </c>
      <c r="M148" s="84">
        <f t="shared" si="42"/>
        <v>0</v>
      </c>
      <c r="N148" s="84">
        <f t="shared" si="42"/>
        <v>147.33333333333334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25">
      <c r="D149" s="8" t="s">
        <v>21</v>
      </c>
      <c r="E149" s="10">
        <f>30-E148</f>
        <v>0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25"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25">
      <c r="D151" s="2" t="s">
        <v>20</v>
      </c>
      <c r="E151" s="11">
        <f>E152+E153</f>
        <v>240</v>
      </c>
      <c r="F151" s="11">
        <f>F152+F153</f>
        <v>7200</v>
      </c>
      <c r="G151" s="12">
        <f>F151/$F$151*100</f>
        <v>100</v>
      </c>
      <c r="H151" s="13"/>
      <c r="I151" s="14"/>
      <c r="J151" s="14"/>
      <c r="K151" s="14"/>
      <c r="L151" s="14"/>
      <c r="M151" s="3" t="s">
        <v>205</v>
      </c>
      <c r="N151" s="3">
        <f ca="1">SUMIF($O$3:$O$148,M151,$E$3:$E$147)</f>
        <v>61.5</v>
      </c>
      <c r="P151" s="86">
        <f ca="1">N151/$N$156</f>
        <v>0.27455357142857145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25">
      <c r="C152" s="1" t="s">
        <v>15</v>
      </c>
      <c r="D152" s="2" t="s">
        <v>41</v>
      </c>
      <c r="E152" s="12">
        <f>SUMIF(C$10:C$147,C152,E$10:E$147)</f>
        <v>178.5</v>
      </c>
      <c r="F152" s="1">
        <f>E152*30</f>
        <v>5355</v>
      </c>
      <c r="G152" s="12">
        <f>F152/F$151*100</f>
        <v>74.375</v>
      </c>
      <c r="H152" s="1"/>
      <c r="J152" s="15"/>
      <c r="K152" s="15"/>
      <c r="L152" s="15"/>
      <c r="M152" s="3" t="s">
        <v>202</v>
      </c>
      <c r="N152" s="3">
        <f ca="1">SUMIF($O$3:$O$148,M152,$E$3:$E$147)</f>
        <v>146.5</v>
      </c>
      <c r="P152" s="86">
        <f ca="1">N152/$N$156</f>
        <v>0.6540178571428571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25">
      <c r="C153" s="1" t="s">
        <v>29</v>
      </c>
      <c r="D153" s="2" t="s">
        <v>42</v>
      </c>
      <c r="E153" s="12">
        <f>SUMIF(C$10:C$147,C153,E$10:E$147)</f>
        <v>61.5</v>
      </c>
      <c r="F153" s="1">
        <f t="shared" ref="F153:F160" si="43">E153*30</f>
        <v>1845</v>
      </c>
      <c r="G153" s="83">
        <f>F153/F$151*100</f>
        <v>25.624999999999996</v>
      </c>
      <c r="H153" s="1"/>
      <c r="L153" s="15"/>
      <c r="M153" s="3" t="s">
        <v>204</v>
      </c>
      <c r="N153" s="3">
        <f ca="1">SUMIF($O$3:$O$148,M153,$E$3:$E$147)</f>
        <v>5</v>
      </c>
      <c r="P153" s="86">
        <f ca="1">N153/$N$156</f>
        <v>2.2321428571428572E-2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25">
      <c r="E154" s="1"/>
      <c r="F154" s="1"/>
      <c r="G154" s="1"/>
      <c r="H154" s="1"/>
      <c r="M154" s="3" t="s">
        <v>201</v>
      </c>
      <c r="N154" s="3">
        <f ca="1">SUMIF($O$3:$O$148,M154,$E$3:$E$147)</f>
        <v>5</v>
      </c>
      <c r="P154" s="86">
        <f ca="1">N154/$N$156</f>
        <v>2.2321428571428572E-2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25">
      <c r="D155" s="2" t="s">
        <v>181</v>
      </c>
      <c r="E155" s="16">
        <f>E156+E157</f>
        <v>102.5</v>
      </c>
      <c r="F155" s="16">
        <f t="shared" ref="F155" si="44">F156+F157</f>
        <v>3075</v>
      </c>
      <c r="G155" s="12">
        <f>F155/$F$155*100</f>
        <v>100</v>
      </c>
      <c r="H155" s="1"/>
      <c r="M155" s="3" t="s">
        <v>203</v>
      </c>
      <c r="N155" s="3">
        <f ca="1">SUMIF($O$3:$O$148,M155,$E$3:$E$147)</f>
        <v>6</v>
      </c>
      <c r="P155" s="86">
        <f ca="1">N155/$N$156</f>
        <v>2.6785714285714284E-2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25">
      <c r="A156" s="1" t="s">
        <v>17</v>
      </c>
      <c r="C156" s="1" t="s">
        <v>15</v>
      </c>
      <c r="D156" s="2" t="s">
        <v>41</v>
      </c>
      <c r="E156" s="1">
        <f>SUMIFS(E$10:E$147,A$10:A$147,A156,C$10:C$147,C156)</f>
        <v>77</v>
      </c>
      <c r="F156" s="1">
        <f t="shared" si="43"/>
        <v>2310</v>
      </c>
      <c r="G156" s="12">
        <f>F156/F$155*100</f>
        <v>75.121951219512198</v>
      </c>
      <c r="H156" s="1"/>
      <c r="N156" s="3">
        <f ca="1">SUM(N151:N155)</f>
        <v>224</v>
      </c>
      <c r="P156" s="86">
        <f ca="1">SUM(P151:P155)</f>
        <v>1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25">
      <c r="A157" s="1" t="s">
        <v>17</v>
      </c>
      <c r="C157" s="1" t="s">
        <v>29</v>
      </c>
      <c r="D157" s="2" t="s">
        <v>42</v>
      </c>
      <c r="E157" s="1">
        <f>SUMIFS(E$10:E$147,A$10:A$147,A157,C$10:C$147,C157)</f>
        <v>25.5</v>
      </c>
      <c r="F157" s="1">
        <f t="shared" si="43"/>
        <v>765</v>
      </c>
      <c r="G157" s="12">
        <f>F157/F$155*100</f>
        <v>24.878048780487806</v>
      </c>
      <c r="H157" s="1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25">
      <c r="D158" s="2" t="s">
        <v>182</v>
      </c>
      <c r="E158" s="16">
        <f>E159+E160</f>
        <v>136.5</v>
      </c>
      <c r="F158" s="16">
        <f>F159+F160</f>
        <v>4095</v>
      </c>
      <c r="G158" s="16">
        <f>F158/$F$158*100</f>
        <v>100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25">
      <c r="A159" s="1" t="s">
        <v>13</v>
      </c>
      <c r="C159" s="1" t="s">
        <v>15</v>
      </c>
      <c r="D159" s="2" t="s">
        <v>41</v>
      </c>
      <c r="E159" s="1">
        <f>SUMIFS(E$10:E$147,A$10:A$147,A159,C$10:C$147,C159)</f>
        <v>100.5</v>
      </c>
      <c r="F159" s="1">
        <f t="shared" si="43"/>
        <v>3015</v>
      </c>
      <c r="G159" s="3">
        <f>F159/F$158*100</f>
        <v>73.626373626373635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25">
      <c r="A160" s="1" t="s">
        <v>13</v>
      </c>
      <c r="C160" s="1" t="s">
        <v>29</v>
      </c>
      <c r="D160" s="2" t="s">
        <v>42</v>
      </c>
      <c r="E160" s="1">
        <f>SUMIFS(E$10:E$147,A$10:A$147,A160,C$10:C$147,C160)</f>
        <v>36</v>
      </c>
      <c r="F160" s="1">
        <f t="shared" si="43"/>
        <v>1080</v>
      </c>
      <c r="G160" s="3">
        <f>F160/F$158*100</f>
        <v>26.373626373626376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</sheetData>
  <mergeCells count="113">
    <mergeCell ref="D1:N1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N57:N63"/>
    <mergeCell ref="J44:J47"/>
    <mergeCell ref="D41:D47"/>
    <mergeCell ref="E41:E47"/>
    <mergeCell ref="F41:K41"/>
    <mergeCell ref="F58:F63"/>
    <mergeCell ref="G58:J58"/>
    <mergeCell ref="K58:K63"/>
    <mergeCell ref="G59:G63"/>
    <mergeCell ref="H59:J59"/>
    <mergeCell ref="H60:H63"/>
    <mergeCell ref="I60:I63"/>
    <mergeCell ref="J60:J63"/>
    <mergeCell ref="D57:D63"/>
    <mergeCell ref="E57:E63"/>
    <mergeCell ref="F57:K57"/>
    <mergeCell ref="L57:L63"/>
    <mergeCell ref="M57:M63"/>
    <mergeCell ref="D80:D86"/>
    <mergeCell ref="E80:E86"/>
    <mergeCell ref="F80:K80"/>
    <mergeCell ref="L80:L86"/>
    <mergeCell ref="M80:M86"/>
    <mergeCell ref="D98:D104"/>
    <mergeCell ref="E98:E104"/>
    <mergeCell ref="G99:J99"/>
    <mergeCell ref="K99:K104"/>
    <mergeCell ref="G100:G104"/>
    <mergeCell ref="H100:J100"/>
    <mergeCell ref="H101:H104"/>
    <mergeCell ref="I101:I104"/>
    <mergeCell ref="J101:J104"/>
    <mergeCell ref="F98:K98"/>
    <mergeCell ref="L98:L104"/>
    <mergeCell ref="M98:M104"/>
    <mergeCell ref="F81:F86"/>
    <mergeCell ref="G81:J81"/>
    <mergeCell ref="K81:K86"/>
    <mergeCell ref="G82:G86"/>
    <mergeCell ref="H82:J82"/>
    <mergeCell ref="H83:H86"/>
    <mergeCell ref="I83:I86"/>
    <mergeCell ref="D116:D122"/>
    <mergeCell ref="E116:E122"/>
    <mergeCell ref="F116:K116"/>
    <mergeCell ref="L116:L122"/>
    <mergeCell ref="M116:M122"/>
    <mergeCell ref="D134:D140"/>
    <mergeCell ref="E134:E140"/>
    <mergeCell ref="F134:K134"/>
    <mergeCell ref="L134:L140"/>
    <mergeCell ref="M134:M140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J83:J86"/>
    <mergeCell ref="N116:N122"/>
    <mergeCell ref="F117:F122"/>
    <mergeCell ref="G117:J117"/>
    <mergeCell ref="K117:K122"/>
    <mergeCell ref="G118:G122"/>
    <mergeCell ref="H118:J118"/>
    <mergeCell ref="H119:H122"/>
    <mergeCell ref="I119:I122"/>
    <mergeCell ref="J119:J122"/>
    <mergeCell ref="N98:N104"/>
    <mergeCell ref="F99:F104"/>
    <mergeCell ref="N80:N86"/>
    <mergeCell ref="N134:N140"/>
    <mergeCell ref="F135:F140"/>
    <mergeCell ref="G135:J135"/>
    <mergeCell ref="K135:K140"/>
    <mergeCell ref="G136:G140"/>
    <mergeCell ref="H136:J136"/>
    <mergeCell ref="H137:H140"/>
    <mergeCell ref="I137:I140"/>
    <mergeCell ref="J137:J140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 075</vt:lpstr>
      <vt:lpstr>План 075</vt:lpstr>
      <vt:lpstr>семестровка</vt:lpstr>
      <vt:lpstr>'План 075'!Область_печати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2020-04-28T09:23:40Z</cp:lastPrinted>
  <dcterms:created xsi:type="dcterms:W3CDTF">2018-09-25T13:00:18Z</dcterms:created>
  <dcterms:modified xsi:type="dcterms:W3CDTF">2020-05-07T11:33:32Z</dcterms:modified>
</cp:coreProperties>
</file>