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3 Менеджмент\"/>
    </mc:Choice>
  </mc:AlternateContent>
  <bookViews>
    <workbookView xWindow="480" yWindow="450" windowWidth="15480" windowHeight="7755" activeTab="4"/>
  </bookViews>
  <sheets>
    <sheet name="титульний заочн" sheetId="7" r:id="rId1"/>
    <sheet name="Титул 073" sheetId="2" state="hidden" r:id="rId2"/>
    <sheet name="План 073" sheetId="3" state="hidden" r:id="rId3"/>
    <sheet name="План 073 (2020)" sheetId="8" state="hidden" r:id="rId4"/>
    <sheet name="План 073 2020-21" sheetId="9" r:id="rId5"/>
    <sheet name="семестровка" sheetId="1" state="hidden" r:id="rId6"/>
    <sheet name="Лист2" sheetId="5" state="hidden" r:id="rId7"/>
  </sheets>
  <definedNames>
    <definedName name="_xlnm._FilterDatabase" localSheetId="6" hidden="1">Лист2!$B$3:$B$54</definedName>
    <definedName name="_xlnm._FilterDatabase" localSheetId="5" hidden="1">семестровка!$A$1:$A$167</definedName>
    <definedName name="_xlnm.Print_Area" localSheetId="3">'План 073 (2020)'!$A$1:$U$122</definedName>
    <definedName name="_xlnm.Print_Area" localSheetId="4">'План 073 2020-21'!$A$1:$U$130</definedName>
  </definedNames>
  <calcPr calcId="152511"/>
</workbook>
</file>

<file path=xl/calcChain.xml><?xml version="1.0" encoding="utf-8"?>
<calcChain xmlns="http://schemas.openxmlformats.org/spreadsheetml/2006/main">
  <c r="S36" i="9" l="1"/>
  <c r="AL125" i="9"/>
  <c r="AF125" i="9"/>
  <c r="AG125" i="9"/>
  <c r="AI125" i="9"/>
  <c r="AK125" i="9"/>
  <c r="AE125" i="9"/>
  <c r="AJ116" i="9"/>
  <c r="AJ113" i="9"/>
  <c r="AI114" i="9"/>
  <c r="AI115" i="9"/>
  <c r="AI116" i="9"/>
  <c r="AI113" i="9"/>
  <c r="AH114" i="9"/>
  <c r="AH115" i="9"/>
  <c r="AH116" i="9"/>
  <c r="AH113" i="9"/>
  <c r="AG114" i="9"/>
  <c r="AG115" i="9"/>
  <c r="AG116" i="9"/>
  <c r="AG113" i="9"/>
  <c r="AF116" i="9"/>
  <c r="AF113" i="9"/>
  <c r="AE114" i="9"/>
  <c r="AE115" i="9"/>
  <c r="AE116" i="9"/>
  <c r="AE113" i="9"/>
  <c r="AD88" i="9"/>
  <c r="AD87" i="9"/>
  <c r="AD86" i="9"/>
  <c r="AD85" i="9"/>
  <c r="AD84" i="9"/>
  <c r="AM104" i="9"/>
  <c r="AF104" i="9"/>
  <c r="AG104" i="9"/>
  <c r="AH104" i="9"/>
  <c r="AI104" i="9"/>
  <c r="AJ104" i="9"/>
  <c r="AK104" i="9"/>
  <c r="AL104" i="9"/>
  <c r="AE104" i="9"/>
  <c r="AL103" i="9"/>
  <c r="AL102" i="9"/>
  <c r="AL101" i="9"/>
  <c r="AL100" i="9"/>
  <c r="AL99" i="9"/>
  <c r="AL98" i="9"/>
  <c r="AL97" i="9"/>
  <c r="AL96" i="9"/>
  <c r="AL95" i="9"/>
  <c r="AL94" i="9"/>
  <c r="AL93" i="9"/>
  <c r="AL92" i="9"/>
  <c r="AL91" i="9"/>
  <c r="AL90" i="9"/>
  <c r="AL89" i="9"/>
  <c r="AL88" i="9"/>
  <c r="AL87" i="9"/>
  <c r="AL86" i="9"/>
  <c r="AL85" i="9"/>
  <c r="AL84" i="9"/>
  <c r="AK103" i="9"/>
  <c r="AK102" i="9"/>
  <c r="AK101" i="9"/>
  <c r="AK100" i="9"/>
  <c r="AK99" i="9"/>
  <c r="AK98" i="9"/>
  <c r="AK97" i="9"/>
  <c r="AK96" i="9"/>
  <c r="AK95" i="9"/>
  <c r="AK94" i="9"/>
  <c r="AK93" i="9"/>
  <c r="AK92" i="9"/>
  <c r="AK91" i="9"/>
  <c r="AK90" i="9"/>
  <c r="AK89" i="9"/>
  <c r="AK88" i="9"/>
  <c r="AK87" i="9"/>
  <c r="AK86" i="9"/>
  <c r="AK85" i="9"/>
  <c r="AK84" i="9"/>
  <c r="AJ103" i="9"/>
  <c r="AJ102" i="9"/>
  <c r="AJ101" i="9"/>
  <c r="AJ100" i="9"/>
  <c r="AJ99" i="9"/>
  <c r="AJ98" i="9"/>
  <c r="AJ97" i="9"/>
  <c r="AJ96" i="9"/>
  <c r="AJ95" i="9"/>
  <c r="AJ94" i="9"/>
  <c r="AJ93" i="9"/>
  <c r="AJ92" i="9"/>
  <c r="AJ91" i="9"/>
  <c r="AJ90" i="9"/>
  <c r="AJ89" i="9"/>
  <c r="AJ88" i="9"/>
  <c r="AJ87" i="9"/>
  <c r="AJ86" i="9"/>
  <c r="AJ85" i="9"/>
  <c r="AJ8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H103" i="9"/>
  <c r="AH102" i="9"/>
  <c r="AH101" i="9"/>
  <c r="AH100" i="9"/>
  <c r="AH99" i="9"/>
  <c r="AH98" i="9"/>
  <c r="AH97" i="9"/>
  <c r="AH96" i="9"/>
  <c r="AH95" i="9"/>
  <c r="AH94" i="9"/>
  <c r="AH93" i="9"/>
  <c r="AH92" i="9"/>
  <c r="AH91" i="9"/>
  <c r="AH90" i="9"/>
  <c r="AH89" i="9"/>
  <c r="AH88" i="9"/>
  <c r="AH87" i="9"/>
  <c r="AH86" i="9"/>
  <c r="AH85" i="9"/>
  <c r="AH84" i="9"/>
  <c r="AG103" i="9"/>
  <c r="AG102" i="9"/>
  <c r="AG101" i="9"/>
  <c r="AG100" i="9"/>
  <c r="AG99" i="9"/>
  <c r="AG98" i="9"/>
  <c r="AG97" i="9"/>
  <c r="AG96" i="9"/>
  <c r="AG95" i="9"/>
  <c r="AG94" i="9"/>
  <c r="AG93" i="9"/>
  <c r="AG92" i="9"/>
  <c r="AG91" i="9"/>
  <c r="AG90" i="9"/>
  <c r="AG89" i="9"/>
  <c r="AG88" i="9"/>
  <c r="AG87" i="9"/>
  <c r="AG86" i="9"/>
  <c r="AG85" i="9"/>
  <c r="AG84" i="9"/>
  <c r="AF103" i="9"/>
  <c r="AF102" i="9"/>
  <c r="AF101" i="9"/>
  <c r="AF100" i="9"/>
  <c r="AF99" i="9"/>
  <c r="AF98" i="9"/>
  <c r="AF97" i="9"/>
  <c r="AF96" i="9"/>
  <c r="AF95" i="9"/>
  <c r="AF94" i="9"/>
  <c r="AF93" i="9"/>
  <c r="AF92" i="9"/>
  <c r="AF91" i="9"/>
  <c r="AF90" i="9"/>
  <c r="AF89" i="9"/>
  <c r="AF88" i="9"/>
  <c r="AF87" i="9"/>
  <c r="AF86" i="9"/>
  <c r="AF85" i="9"/>
  <c r="AF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84" i="9"/>
  <c r="AD73" i="9"/>
  <c r="AD72" i="9"/>
  <c r="AD71" i="9"/>
  <c r="AD70" i="9"/>
  <c r="AD69" i="9"/>
  <c r="AM82" i="9"/>
  <c r="AF82" i="9"/>
  <c r="AG82" i="9"/>
  <c r="AH82" i="9"/>
  <c r="AI82" i="9"/>
  <c r="AJ82" i="9"/>
  <c r="AK82" i="9"/>
  <c r="AL82" i="9"/>
  <c r="AE82" i="9"/>
  <c r="AL81" i="9"/>
  <c r="AL80" i="9"/>
  <c r="AL79" i="9"/>
  <c r="AL78" i="9"/>
  <c r="AL77" i="9"/>
  <c r="AL76" i="9"/>
  <c r="AL75" i="9"/>
  <c r="AL74" i="9"/>
  <c r="AL73" i="9"/>
  <c r="AL72" i="9"/>
  <c r="AL71" i="9"/>
  <c r="AL70" i="9"/>
  <c r="AL69" i="9"/>
  <c r="AK81" i="9"/>
  <c r="AK80" i="9"/>
  <c r="AK79" i="9"/>
  <c r="AK78" i="9"/>
  <c r="AK77" i="9"/>
  <c r="AK76" i="9"/>
  <c r="AK75" i="9"/>
  <c r="AK74" i="9"/>
  <c r="AK73" i="9"/>
  <c r="AK72" i="9"/>
  <c r="AK71" i="9"/>
  <c r="AK70" i="9"/>
  <c r="AK69" i="9"/>
  <c r="AJ81" i="9"/>
  <c r="AJ80" i="9"/>
  <c r="AJ79" i="9"/>
  <c r="AJ78" i="9"/>
  <c r="AJ77" i="9"/>
  <c r="AJ76" i="9"/>
  <c r="AJ75" i="9"/>
  <c r="AJ74" i="9"/>
  <c r="AJ73" i="9"/>
  <c r="AJ72" i="9"/>
  <c r="AJ71" i="9"/>
  <c r="AJ70" i="9"/>
  <c r="AJ69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H81" i="9"/>
  <c r="AH80" i="9"/>
  <c r="AH79" i="9"/>
  <c r="AH78" i="9"/>
  <c r="AH77" i="9"/>
  <c r="AH76" i="9"/>
  <c r="AH75" i="9"/>
  <c r="AH74" i="9"/>
  <c r="AH73" i="9"/>
  <c r="AH72" i="9"/>
  <c r="AH71" i="9"/>
  <c r="AH70" i="9"/>
  <c r="AH69" i="9"/>
  <c r="AG81" i="9"/>
  <c r="AG80" i="9"/>
  <c r="AG79" i="9"/>
  <c r="AG78" i="9"/>
  <c r="AG77" i="9"/>
  <c r="AG76" i="9"/>
  <c r="AG75" i="9"/>
  <c r="AG74" i="9"/>
  <c r="AG73" i="9"/>
  <c r="AG72" i="9"/>
  <c r="AG71" i="9"/>
  <c r="AG70" i="9"/>
  <c r="AG69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69" i="9"/>
  <c r="I118" i="9" l="1"/>
  <c r="H118" i="9"/>
  <c r="M118" i="9" s="1"/>
  <c r="I117" i="9"/>
  <c r="H117" i="9"/>
  <c r="M117" i="9" s="1"/>
  <c r="I116" i="9"/>
  <c r="H116" i="9"/>
  <c r="M116" i="9" s="1"/>
  <c r="I115" i="9"/>
  <c r="H115" i="9"/>
  <c r="M115" i="9" s="1"/>
  <c r="M114" i="9" s="1"/>
  <c r="L114" i="9"/>
  <c r="K114" i="9"/>
  <c r="J114" i="9"/>
  <c r="I114" i="9"/>
  <c r="G114" i="9"/>
  <c r="H114" i="9" l="1"/>
  <c r="J147" i="9"/>
  <c r="I147" i="9"/>
  <c r="AD63" i="9"/>
  <c r="AL51" i="9"/>
  <c r="AL50" i="9"/>
  <c r="AL49" i="9"/>
  <c r="AL48" i="9"/>
  <c r="AL47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K50" i="9"/>
  <c r="AK49" i="9"/>
  <c r="AK48" i="9"/>
  <c r="AK47" i="9"/>
  <c r="AK46" i="9"/>
  <c r="AK43" i="9"/>
  <c r="AK42" i="9"/>
  <c r="AK41" i="9"/>
  <c r="AK40" i="9"/>
  <c r="AK39" i="9"/>
  <c r="AK38" i="9"/>
  <c r="AK37" i="9"/>
  <c r="AK36" i="9"/>
  <c r="AK35" i="9"/>
  <c r="AK34" i="9"/>
  <c r="AK33" i="9"/>
  <c r="AK32" i="9"/>
  <c r="AK31" i="9"/>
  <c r="AK30" i="9"/>
  <c r="AJ51" i="9"/>
  <c r="AJ49" i="9"/>
  <c r="AJ47" i="9"/>
  <c r="AJ46" i="9"/>
  <c r="AJ45" i="9"/>
  <c r="AJ44" i="9"/>
  <c r="AJ42" i="9"/>
  <c r="AJ41" i="9"/>
  <c r="AJ40" i="9"/>
  <c r="AJ39" i="9"/>
  <c r="AJ38" i="9"/>
  <c r="AJ37" i="9"/>
  <c r="AJ36" i="9"/>
  <c r="AJ35" i="9"/>
  <c r="AJ34" i="9"/>
  <c r="AJ33" i="9"/>
  <c r="AJ32" i="9"/>
  <c r="AJ31" i="9"/>
  <c r="AJ30" i="9"/>
  <c r="AI51" i="9"/>
  <c r="AI50" i="9"/>
  <c r="AI48" i="9"/>
  <c r="AI46" i="9"/>
  <c r="AI45" i="9"/>
  <c r="AI44" i="9"/>
  <c r="AI43" i="9"/>
  <c r="AI42" i="9"/>
  <c r="AI39" i="9"/>
  <c r="AI36" i="9"/>
  <c r="AI35" i="9"/>
  <c r="AI34" i="9"/>
  <c r="AI33" i="9"/>
  <c r="AI32" i="9"/>
  <c r="AI31" i="9"/>
  <c r="AI30" i="9"/>
  <c r="AH51" i="9"/>
  <c r="AH50" i="9"/>
  <c r="AH49" i="9"/>
  <c r="AH48" i="9"/>
  <c r="AH47" i="9"/>
  <c r="AH46" i="9"/>
  <c r="AH45" i="9"/>
  <c r="AH44" i="9"/>
  <c r="AH43" i="9"/>
  <c r="AH42" i="9"/>
  <c r="AH41" i="9"/>
  <c r="AH40" i="9"/>
  <c r="AH39" i="9"/>
  <c r="AH38" i="9"/>
  <c r="AH37" i="9"/>
  <c r="AH35" i="9"/>
  <c r="AH34" i="9"/>
  <c r="AH33" i="9"/>
  <c r="AH30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4" i="9"/>
  <c r="AG33" i="9"/>
  <c r="AG32" i="9"/>
  <c r="AG31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2" i="9"/>
  <c r="AF31" i="9"/>
  <c r="AF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30" i="9"/>
  <c r="AE52" i="9" l="1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K27" i="9"/>
  <c r="AK26" i="9"/>
  <c r="AK24" i="9"/>
  <c r="AK23" i="9"/>
  <c r="AK22" i="9"/>
  <c r="AK21" i="9"/>
  <c r="AK20" i="9"/>
  <c r="AK19" i="9"/>
  <c r="AK18" i="9"/>
  <c r="AK17" i="9"/>
  <c r="AK16" i="9"/>
  <c r="AK15" i="9"/>
  <c r="AK14" i="9"/>
  <c r="AK13" i="9"/>
  <c r="AK12" i="9"/>
  <c r="AK11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4" i="9"/>
  <c r="AH13" i="9"/>
  <c r="AH12" i="9"/>
  <c r="AH11" i="9"/>
  <c r="AG12" i="9"/>
  <c r="AG13" i="9"/>
  <c r="AG15" i="9"/>
  <c r="AG16" i="9"/>
  <c r="AG17" i="9"/>
  <c r="AG18" i="9"/>
  <c r="AG19" i="9"/>
  <c r="AG20" i="9"/>
  <c r="AG21" i="9"/>
  <c r="AG22" i="9"/>
  <c r="AG23" i="9"/>
  <c r="AG24" i="9"/>
  <c r="AG25" i="9"/>
  <c r="AG11" i="9"/>
  <c r="AF11" i="9"/>
  <c r="AF27" i="9"/>
  <c r="AF26" i="9"/>
  <c r="AF25" i="9"/>
  <c r="AF23" i="9"/>
  <c r="AF22" i="9"/>
  <c r="AF20" i="9"/>
  <c r="AF17" i="9"/>
  <c r="AF16" i="9"/>
  <c r="AF15" i="9"/>
  <c r="AF14" i="9"/>
  <c r="AF12" i="9"/>
  <c r="AE13" i="9"/>
  <c r="AE14" i="9"/>
  <c r="AE15" i="9"/>
  <c r="AE18" i="9"/>
  <c r="AE19" i="9"/>
  <c r="AE21" i="9"/>
  <c r="AE24" i="9"/>
  <c r="AE25" i="9"/>
  <c r="AE26" i="9"/>
  <c r="AE27" i="9"/>
  <c r="AE11" i="9"/>
  <c r="AI28" i="9" l="1"/>
  <c r="AL28" i="9"/>
  <c r="AJ28" i="9"/>
  <c r="AD14" i="9" s="1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Z104" i="9"/>
  <c r="Y104" i="9"/>
  <c r="X104" i="9"/>
  <c r="W104" i="9"/>
  <c r="V104" i="9"/>
  <c r="P104" i="9"/>
  <c r="O104" i="9"/>
  <c r="O105" i="9" s="1"/>
  <c r="N104" i="9"/>
  <c r="N105" i="9" s="1"/>
  <c r="U102" i="9"/>
  <c r="L102" i="9"/>
  <c r="J102" i="9"/>
  <c r="G102" i="9"/>
  <c r="U100" i="9"/>
  <c r="L100" i="9"/>
  <c r="J100" i="9"/>
  <c r="G100" i="9"/>
  <c r="T98" i="9"/>
  <c r="L98" i="9"/>
  <c r="J98" i="9"/>
  <c r="G98" i="9"/>
  <c r="T94" i="9"/>
  <c r="L94" i="9"/>
  <c r="J94" i="9"/>
  <c r="G94" i="9"/>
  <c r="T92" i="9"/>
  <c r="L92" i="9"/>
  <c r="J92" i="9"/>
  <c r="G92" i="9"/>
  <c r="R90" i="9"/>
  <c r="L90" i="9"/>
  <c r="J90" i="9"/>
  <c r="G90" i="9"/>
  <c r="Q88" i="9"/>
  <c r="L88" i="9"/>
  <c r="K88" i="9"/>
  <c r="J88" i="9"/>
  <c r="G88" i="9"/>
  <c r="S86" i="9"/>
  <c r="L86" i="9"/>
  <c r="J86" i="9"/>
  <c r="G86" i="9"/>
  <c r="Q84" i="9"/>
  <c r="L84" i="9"/>
  <c r="J84" i="9"/>
  <c r="G84" i="9"/>
  <c r="Z82" i="9"/>
  <c r="Y82" i="9"/>
  <c r="X82" i="9"/>
  <c r="W82" i="9"/>
  <c r="V82" i="9"/>
  <c r="H81" i="9"/>
  <c r="U80" i="9"/>
  <c r="L80" i="9"/>
  <c r="J81" i="9" s="1"/>
  <c r="G80" i="9"/>
  <c r="H79" i="9"/>
  <c r="T78" i="9"/>
  <c r="L78" i="9"/>
  <c r="J79" i="9" s="1"/>
  <c r="G78" i="9"/>
  <c r="H77" i="9"/>
  <c r="S76" i="9"/>
  <c r="L76" i="9"/>
  <c r="J77" i="9" s="1"/>
  <c r="G76" i="9"/>
  <c r="H75" i="9"/>
  <c r="R74" i="9"/>
  <c r="L74" i="9"/>
  <c r="J75" i="9" s="1"/>
  <c r="G74" i="9"/>
  <c r="Q72" i="9"/>
  <c r="L72" i="9"/>
  <c r="K72" i="9"/>
  <c r="J72" i="9"/>
  <c r="G72" i="9"/>
  <c r="P69" i="9"/>
  <c r="L69" i="9"/>
  <c r="K69" i="9"/>
  <c r="J69" i="9"/>
  <c r="G69" i="9"/>
  <c r="U65" i="9"/>
  <c r="T65" i="9"/>
  <c r="S65" i="9"/>
  <c r="R65" i="9"/>
  <c r="Q65" i="9"/>
  <c r="P65" i="9"/>
  <c r="O65" i="9"/>
  <c r="N65" i="9"/>
  <c r="L65" i="9"/>
  <c r="K65" i="9"/>
  <c r="J65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I60" i="9"/>
  <c r="H60" i="9"/>
  <c r="M58" i="9"/>
  <c r="L58" i="9"/>
  <c r="L61" i="9" s="1"/>
  <c r="K58" i="9"/>
  <c r="J58" i="9"/>
  <c r="J61" i="9" s="1"/>
  <c r="I58" i="9"/>
  <c r="I61" i="9" s="1"/>
  <c r="H58" i="9"/>
  <c r="H61" i="9" s="1"/>
  <c r="G58" i="9"/>
  <c r="G61" i="9" s="1"/>
  <c r="Z52" i="9"/>
  <c r="Y52" i="9"/>
  <c r="X52" i="9"/>
  <c r="W52" i="9"/>
  <c r="V52" i="9"/>
  <c r="N52" i="9"/>
  <c r="T51" i="9"/>
  <c r="AK51" i="9" s="1"/>
  <c r="L51" i="9"/>
  <c r="J51" i="9"/>
  <c r="G51" i="9"/>
  <c r="AA51" i="9" s="1"/>
  <c r="S50" i="9"/>
  <c r="AJ50" i="9" s="1"/>
  <c r="L50" i="9"/>
  <c r="J50" i="9"/>
  <c r="G50" i="9"/>
  <c r="AA50" i="9" s="1"/>
  <c r="R49" i="9"/>
  <c r="AI49" i="9" s="1"/>
  <c r="L49" i="9"/>
  <c r="J49" i="9"/>
  <c r="G49" i="9"/>
  <c r="AA49" i="9" s="1"/>
  <c r="S48" i="9"/>
  <c r="AJ48" i="9" s="1"/>
  <c r="L48" i="9"/>
  <c r="J48" i="9"/>
  <c r="G48" i="9"/>
  <c r="AA48" i="9" s="1"/>
  <c r="R47" i="9"/>
  <c r="AI47" i="9" s="1"/>
  <c r="L47" i="9"/>
  <c r="J47" i="9"/>
  <c r="G47" i="9"/>
  <c r="AA47" i="9" s="1"/>
  <c r="U46" i="9"/>
  <c r="AL46" i="9" s="1"/>
  <c r="L46" i="9"/>
  <c r="J46" i="9"/>
  <c r="G46" i="9"/>
  <c r="AA46" i="9" s="1"/>
  <c r="T45" i="9"/>
  <c r="AK45" i="9" s="1"/>
  <c r="L45" i="9"/>
  <c r="J45" i="9"/>
  <c r="G45" i="9"/>
  <c r="AA45" i="9" s="1"/>
  <c r="T44" i="9"/>
  <c r="AK44" i="9" s="1"/>
  <c r="L44" i="9"/>
  <c r="G44" i="9"/>
  <c r="AA44" i="9" s="1"/>
  <c r="S43" i="9"/>
  <c r="AJ43" i="9" s="1"/>
  <c r="L43" i="9"/>
  <c r="J43" i="9"/>
  <c r="G43" i="9"/>
  <c r="AA43" i="9" s="1"/>
  <c r="K42" i="9"/>
  <c r="R41" i="9"/>
  <c r="AI41" i="9" s="1"/>
  <c r="L41" i="9"/>
  <c r="G41" i="9"/>
  <c r="AA41" i="9" s="1"/>
  <c r="R40" i="9"/>
  <c r="AI40" i="9" s="1"/>
  <c r="L40" i="9"/>
  <c r="J40" i="9"/>
  <c r="G40" i="9"/>
  <c r="K39" i="9"/>
  <c r="R38" i="9"/>
  <c r="AI38" i="9" s="1"/>
  <c r="J38" i="9"/>
  <c r="G38" i="9"/>
  <c r="AA38" i="9" s="1"/>
  <c r="B38" i="9"/>
  <c r="R37" i="9"/>
  <c r="AI37" i="9" s="1"/>
  <c r="J37" i="9"/>
  <c r="G37" i="9"/>
  <c r="AA37" i="9" s="1"/>
  <c r="AH36" i="9"/>
  <c r="L36" i="9"/>
  <c r="I36" i="9"/>
  <c r="G36" i="9"/>
  <c r="AA36" i="9" s="1"/>
  <c r="P35" i="9"/>
  <c r="AG35" i="9" s="1"/>
  <c r="L35" i="9"/>
  <c r="J35" i="9"/>
  <c r="G35" i="9"/>
  <c r="AA35" i="9" s="1"/>
  <c r="K34" i="9"/>
  <c r="O33" i="9"/>
  <c r="AF33" i="9" s="1"/>
  <c r="L33" i="9"/>
  <c r="J33" i="9"/>
  <c r="I33" i="9"/>
  <c r="G33" i="9"/>
  <c r="AA33" i="9" s="1"/>
  <c r="Q32" i="9"/>
  <c r="AH32" i="9" s="1"/>
  <c r="L32" i="9"/>
  <c r="K32" i="9"/>
  <c r="J32" i="9"/>
  <c r="G32" i="9"/>
  <c r="AA32" i="9" s="1"/>
  <c r="Q31" i="9"/>
  <c r="AH31" i="9" s="1"/>
  <c r="L31" i="9"/>
  <c r="J31" i="9"/>
  <c r="G31" i="9"/>
  <c r="AA31" i="9" s="1"/>
  <c r="P30" i="9"/>
  <c r="AG30" i="9" s="1"/>
  <c r="L30" i="9"/>
  <c r="J30" i="9"/>
  <c r="G30" i="9"/>
  <c r="AA30" i="9" s="1"/>
  <c r="Z28" i="9"/>
  <c r="Y28" i="9"/>
  <c r="X28" i="9"/>
  <c r="W28" i="9"/>
  <c r="V28" i="9"/>
  <c r="U28" i="9"/>
  <c r="S28" i="9"/>
  <c r="R28" i="9"/>
  <c r="P27" i="9"/>
  <c r="AG27" i="9" s="1"/>
  <c r="J27" i="9"/>
  <c r="G27" i="9"/>
  <c r="P26" i="9"/>
  <c r="AG26" i="9" s="1"/>
  <c r="L26" i="9"/>
  <c r="K26" i="9"/>
  <c r="J26" i="9"/>
  <c r="G26" i="9"/>
  <c r="T25" i="9"/>
  <c r="AK25" i="9" s="1"/>
  <c r="J25" i="9"/>
  <c r="G25" i="9"/>
  <c r="O24" i="9"/>
  <c r="AF24" i="9" s="1"/>
  <c r="L24" i="9"/>
  <c r="J24" i="9"/>
  <c r="G24" i="9"/>
  <c r="N23" i="9"/>
  <c r="AE23" i="9" s="1"/>
  <c r="L23" i="9"/>
  <c r="J23" i="9"/>
  <c r="G23" i="9"/>
  <c r="N22" i="9"/>
  <c r="AE22" i="9" s="1"/>
  <c r="K22" i="9"/>
  <c r="J22" i="9"/>
  <c r="G22" i="9"/>
  <c r="O21" i="9"/>
  <c r="AF21" i="9" s="1"/>
  <c r="L21" i="9"/>
  <c r="J21" i="9"/>
  <c r="G21" i="9"/>
  <c r="N20" i="9"/>
  <c r="AE20" i="9" s="1"/>
  <c r="L20" i="9"/>
  <c r="J20" i="9"/>
  <c r="G20" i="9"/>
  <c r="O19" i="9"/>
  <c r="AF19" i="9" s="1"/>
  <c r="J19" i="9"/>
  <c r="G19" i="9"/>
  <c r="O18" i="9"/>
  <c r="AF18" i="9" s="1"/>
  <c r="G18" i="9"/>
  <c r="N17" i="9"/>
  <c r="AE17" i="9" s="1"/>
  <c r="J17" i="9"/>
  <c r="G17" i="9"/>
  <c r="N16" i="9"/>
  <c r="AE16" i="9" s="1"/>
  <c r="J16" i="9"/>
  <c r="Q15" i="9"/>
  <c r="AH15" i="9" s="1"/>
  <c r="L15" i="9"/>
  <c r="G15" i="9"/>
  <c r="P14" i="9"/>
  <c r="AG14" i="9" s="1"/>
  <c r="L14" i="9"/>
  <c r="G14" i="9"/>
  <c r="O13" i="9"/>
  <c r="AF13" i="9" s="1"/>
  <c r="L13" i="9"/>
  <c r="G13" i="9"/>
  <c r="N12" i="9"/>
  <c r="AE12" i="9" s="1"/>
  <c r="L12" i="9"/>
  <c r="G12" i="9"/>
  <c r="V105" i="9" l="1"/>
  <c r="X105" i="9"/>
  <c r="Z105" i="9"/>
  <c r="W105" i="9"/>
  <c r="Y105" i="9"/>
  <c r="G39" i="9"/>
  <c r="AA39" i="9" s="1"/>
  <c r="AA40" i="9"/>
  <c r="AL52" i="9"/>
  <c r="L11" i="9"/>
  <c r="AG52" i="9"/>
  <c r="AH52" i="9"/>
  <c r="AH125" i="9" s="1"/>
  <c r="AF52" i="9"/>
  <c r="AE28" i="9"/>
  <c r="AD30" i="9"/>
  <c r="AI52" i="9"/>
  <c r="AK52" i="9"/>
  <c r="AD33" i="9" s="1"/>
  <c r="G42" i="9"/>
  <c r="AA42" i="9" s="1"/>
  <c r="AJ52" i="9"/>
  <c r="AJ125" i="9" s="1"/>
  <c r="G82" i="9"/>
  <c r="AF28" i="9"/>
  <c r="G34" i="9"/>
  <c r="AA34" i="9" s="1"/>
  <c r="AG28" i="9"/>
  <c r="AH28" i="9"/>
  <c r="AK28" i="9"/>
  <c r="AD15" i="9" s="1"/>
  <c r="G104" i="9"/>
  <c r="G52" i="9"/>
  <c r="G11" i="9"/>
  <c r="G28" i="9" s="1"/>
  <c r="AC28" i="9" s="1"/>
  <c r="H65" i="9"/>
  <c r="M63" i="9"/>
  <c r="M60" i="9"/>
  <c r="M61" i="9" s="1"/>
  <c r="K61" i="9"/>
  <c r="G65" i="9"/>
  <c r="R38" i="8"/>
  <c r="J38" i="8"/>
  <c r="G38" i="8"/>
  <c r="B38" i="8"/>
  <c r="AD13" i="9" l="1"/>
  <c r="AD31" i="9"/>
  <c r="AF114" i="9" s="1"/>
  <c r="AJ114" i="9" s="1"/>
  <c r="AC52" i="9"/>
  <c r="G66" i="9"/>
  <c r="V66" i="9" s="1"/>
  <c r="AM52" i="9"/>
  <c r="G105" i="9"/>
  <c r="AD32" i="9"/>
  <c r="AF115" i="9" s="1"/>
  <c r="AJ115" i="9" s="1"/>
  <c r="AD12" i="9"/>
  <c r="AD16" i="9" s="1"/>
  <c r="AM28" i="9"/>
  <c r="M65" i="9"/>
  <c r="AD34" i="9" l="1"/>
  <c r="G106" i="9"/>
  <c r="T112" i="9" s="1"/>
  <c r="P112" i="9" l="1"/>
  <c r="V112" i="9" s="1"/>
  <c r="X61" i="8" l="1"/>
  <c r="W61" i="8"/>
  <c r="V61" i="8"/>
  <c r="U61" i="8"/>
  <c r="T61" i="8"/>
  <c r="S61" i="8"/>
  <c r="R61" i="8"/>
  <c r="Q61" i="8"/>
  <c r="P61" i="8"/>
  <c r="O61" i="8"/>
  <c r="N61" i="8"/>
  <c r="I60" i="8"/>
  <c r="H60" i="8"/>
  <c r="E147" i="1"/>
  <c r="T98" i="8"/>
  <c r="L98" i="8"/>
  <c r="J98" i="8"/>
  <c r="G98" i="8"/>
  <c r="P26" i="8"/>
  <c r="K26" i="8"/>
  <c r="L26" i="8"/>
  <c r="J26" i="8"/>
  <c r="S48" i="8"/>
  <c r="L48" i="8"/>
  <c r="J48" i="8"/>
  <c r="G48" i="8"/>
  <c r="E113" i="1"/>
  <c r="H48" i="9" s="1"/>
  <c r="S50" i="8"/>
  <c r="L50" i="8"/>
  <c r="J50" i="8"/>
  <c r="G50" i="8"/>
  <c r="E115" i="1"/>
  <c r="H50" i="9" s="1"/>
  <c r="L36" i="8"/>
  <c r="Q36" i="8"/>
  <c r="I36" i="8"/>
  <c r="G36" i="8"/>
  <c r="AB50" i="9" l="1"/>
  <c r="AB48" i="9"/>
  <c r="H48" i="8"/>
  <c r="H50" i="8"/>
  <c r="M60" i="8"/>
  <c r="E114" i="1"/>
  <c r="H36" i="8" l="1"/>
  <c r="H36" i="9"/>
  <c r="R90" i="8"/>
  <c r="L90" i="8"/>
  <c r="J90" i="8"/>
  <c r="G90" i="8"/>
  <c r="R47" i="8"/>
  <c r="L47" i="8"/>
  <c r="J47" i="8"/>
  <c r="G47" i="8"/>
  <c r="E96" i="1"/>
  <c r="H47" i="9" s="1"/>
  <c r="AB47" i="9" l="1"/>
  <c r="H47" i="8"/>
  <c r="AB36" i="9"/>
  <c r="M36" i="9"/>
  <c r="R49" i="8"/>
  <c r="L49" i="8"/>
  <c r="J49" i="8"/>
  <c r="H49" i="8"/>
  <c r="G49" i="8"/>
  <c r="E91" i="1"/>
  <c r="H49" i="9" s="1"/>
  <c r="Q88" i="8"/>
  <c r="J88" i="8"/>
  <c r="K88" i="8"/>
  <c r="L88" i="8"/>
  <c r="G88" i="8"/>
  <c r="Q31" i="8"/>
  <c r="L31" i="8"/>
  <c r="J31" i="8"/>
  <c r="G31" i="8"/>
  <c r="AC68" i="1"/>
  <c r="AB68" i="1"/>
  <c r="F68" i="1"/>
  <c r="I31" i="9" s="1"/>
  <c r="E68" i="1"/>
  <c r="Q84" i="8"/>
  <c r="L84" i="8"/>
  <c r="J84" i="8"/>
  <c r="G84" i="8"/>
  <c r="G26" i="8"/>
  <c r="P27" i="8"/>
  <c r="J27" i="8"/>
  <c r="G27" i="8"/>
  <c r="P69" i="8"/>
  <c r="K69" i="8"/>
  <c r="L69" i="8"/>
  <c r="J69" i="8"/>
  <c r="G69" i="8"/>
  <c r="O33" i="8"/>
  <c r="L33" i="8"/>
  <c r="J33" i="8"/>
  <c r="I33" i="8"/>
  <c r="G33" i="8"/>
  <c r="E28" i="1"/>
  <c r="H33" i="9" s="1"/>
  <c r="N16" i="8"/>
  <c r="K16" i="8"/>
  <c r="L16" i="8"/>
  <c r="J16" i="8"/>
  <c r="E16" i="1"/>
  <c r="F16" i="1"/>
  <c r="I16" i="9" s="1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Z104" i="8"/>
  <c r="Y104" i="8"/>
  <c r="X104" i="8"/>
  <c r="W104" i="8"/>
  <c r="V104" i="8"/>
  <c r="P104" i="8"/>
  <c r="O104" i="8"/>
  <c r="O105" i="8" s="1"/>
  <c r="N104" i="8"/>
  <c r="N105" i="8" s="1"/>
  <c r="U102" i="8"/>
  <c r="L102" i="8"/>
  <c r="J102" i="8"/>
  <c r="G102" i="8"/>
  <c r="U100" i="8"/>
  <c r="L100" i="8"/>
  <c r="J100" i="8"/>
  <c r="G100" i="8"/>
  <c r="T94" i="8"/>
  <c r="L94" i="8"/>
  <c r="J94" i="8"/>
  <c r="G94" i="8"/>
  <c r="T92" i="8"/>
  <c r="L92" i="8"/>
  <c r="J92" i="8"/>
  <c r="G92" i="8"/>
  <c r="S86" i="8"/>
  <c r="L86" i="8"/>
  <c r="J86" i="8"/>
  <c r="G86" i="8"/>
  <c r="Z82" i="8"/>
  <c r="Y82" i="8"/>
  <c r="X82" i="8"/>
  <c r="W82" i="8"/>
  <c r="V82" i="8"/>
  <c r="H81" i="8"/>
  <c r="U80" i="8"/>
  <c r="L80" i="8"/>
  <c r="J81" i="8" s="1"/>
  <c r="G80" i="8"/>
  <c r="H79" i="8"/>
  <c r="T78" i="8"/>
  <c r="L78" i="8"/>
  <c r="J79" i="8" s="1"/>
  <c r="G78" i="8"/>
  <c r="H77" i="8"/>
  <c r="S76" i="8"/>
  <c r="L76" i="8"/>
  <c r="J77" i="8" s="1"/>
  <c r="G76" i="8"/>
  <c r="H75" i="8"/>
  <c r="R74" i="8"/>
  <c r="L74" i="8"/>
  <c r="J75" i="8" s="1"/>
  <c r="G74" i="8"/>
  <c r="Q72" i="8"/>
  <c r="L72" i="8"/>
  <c r="K72" i="8"/>
  <c r="J72" i="8"/>
  <c r="G72" i="8"/>
  <c r="U65" i="8"/>
  <c r="T65" i="8"/>
  <c r="S65" i="8"/>
  <c r="R65" i="8"/>
  <c r="Q65" i="8"/>
  <c r="P65" i="8"/>
  <c r="O65" i="8"/>
  <c r="N65" i="8"/>
  <c r="L65" i="8"/>
  <c r="K65" i="8"/>
  <c r="J65" i="8"/>
  <c r="I64" i="8"/>
  <c r="G64" i="8"/>
  <c r="I63" i="8"/>
  <c r="I65" i="8" s="1"/>
  <c r="G63" i="8"/>
  <c r="H63" i="8" s="1"/>
  <c r="M58" i="8"/>
  <c r="M61" i="8" s="1"/>
  <c r="L58" i="8"/>
  <c r="L61" i="8" s="1"/>
  <c r="K58" i="8"/>
  <c r="K61" i="8" s="1"/>
  <c r="J58" i="8"/>
  <c r="J61" i="8" s="1"/>
  <c r="I58" i="8"/>
  <c r="I61" i="8" s="1"/>
  <c r="H58" i="8"/>
  <c r="H61" i="8" s="1"/>
  <c r="G58" i="8"/>
  <c r="G61" i="8" s="1"/>
  <c r="Z52" i="8"/>
  <c r="Y52" i="8"/>
  <c r="X52" i="8"/>
  <c r="W52" i="8"/>
  <c r="V52" i="8"/>
  <c r="N52" i="8"/>
  <c r="U46" i="8"/>
  <c r="L46" i="8"/>
  <c r="J46" i="8"/>
  <c r="G46" i="8"/>
  <c r="T45" i="8"/>
  <c r="L45" i="8"/>
  <c r="J45" i="8"/>
  <c r="G45" i="8"/>
  <c r="T51" i="8"/>
  <c r="L51" i="8"/>
  <c r="J51" i="8"/>
  <c r="G51" i="8"/>
  <c r="T44" i="8"/>
  <c r="L44" i="8"/>
  <c r="G44" i="8"/>
  <c r="S43" i="8"/>
  <c r="L43" i="8"/>
  <c r="K42" i="8"/>
  <c r="J43" i="8"/>
  <c r="G43" i="8"/>
  <c r="R41" i="8"/>
  <c r="L41" i="8"/>
  <c r="G41" i="8"/>
  <c r="R40" i="8"/>
  <c r="L40" i="8"/>
  <c r="J40" i="8"/>
  <c r="G40" i="8"/>
  <c r="G39" i="8" s="1"/>
  <c r="K39" i="8"/>
  <c r="R37" i="8"/>
  <c r="J37" i="8"/>
  <c r="G37" i="8"/>
  <c r="P35" i="8"/>
  <c r="L35" i="8"/>
  <c r="J35" i="8"/>
  <c r="G35" i="8"/>
  <c r="K34" i="8"/>
  <c r="Q32" i="8"/>
  <c r="L32" i="8"/>
  <c r="K32" i="8"/>
  <c r="J32" i="8"/>
  <c r="G32" i="8"/>
  <c r="P30" i="8"/>
  <c r="L30" i="8"/>
  <c r="J30" i="8"/>
  <c r="G30" i="8"/>
  <c r="Z28" i="8"/>
  <c r="Y28" i="8"/>
  <c r="X28" i="8"/>
  <c r="W28" i="8"/>
  <c r="V28" i="8"/>
  <c r="U28" i="8"/>
  <c r="S28" i="8"/>
  <c r="R28" i="8"/>
  <c r="T25" i="8"/>
  <c r="J25" i="8"/>
  <c r="G25" i="8"/>
  <c r="O24" i="8"/>
  <c r="L24" i="8"/>
  <c r="J24" i="8"/>
  <c r="G24" i="8"/>
  <c r="N23" i="8"/>
  <c r="L23" i="8"/>
  <c r="J23" i="8"/>
  <c r="G23" i="8"/>
  <c r="N22" i="8"/>
  <c r="K22" i="8"/>
  <c r="J22" i="8"/>
  <c r="G22" i="8"/>
  <c r="O21" i="8"/>
  <c r="L21" i="8"/>
  <c r="J21" i="8"/>
  <c r="G21" i="8"/>
  <c r="N20" i="8"/>
  <c r="L20" i="8"/>
  <c r="J20" i="8"/>
  <c r="G20" i="8"/>
  <c r="O19" i="8"/>
  <c r="J19" i="8"/>
  <c r="G19" i="8"/>
  <c r="O18" i="8"/>
  <c r="G18" i="8"/>
  <c r="N17" i="8"/>
  <c r="J17" i="8"/>
  <c r="G17" i="8"/>
  <c r="Q15" i="8"/>
  <c r="L15" i="8"/>
  <c r="G15" i="8"/>
  <c r="P14" i="8"/>
  <c r="L14" i="8"/>
  <c r="G14" i="8"/>
  <c r="O13" i="8"/>
  <c r="L13" i="8"/>
  <c r="G13" i="8"/>
  <c r="N12" i="8"/>
  <c r="L12" i="8"/>
  <c r="L11" i="8" s="1"/>
  <c r="G12" i="8"/>
  <c r="M33" i="9" l="1"/>
  <c r="AB33" i="9"/>
  <c r="H31" i="8"/>
  <c r="H31" i="9"/>
  <c r="I16" i="8"/>
  <c r="Q104" i="8"/>
  <c r="I31" i="8"/>
  <c r="AB49" i="9"/>
  <c r="J68" i="1"/>
  <c r="V105" i="8"/>
  <c r="X105" i="8"/>
  <c r="Z105" i="8"/>
  <c r="W105" i="8"/>
  <c r="Y105" i="8"/>
  <c r="G104" i="8"/>
  <c r="G42" i="8"/>
  <c r="M36" i="8"/>
  <c r="G11" i="8"/>
  <c r="G28" i="8" s="1"/>
  <c r="G34" i="8"/>
  <c r="G52" i="8" s="1"/>
  <c r="G82" i="8"/>
  <c r="M63" i="8"/>
  <c r="G65" i="8"/>
  <c r="AB31" i="9" l="1"/>
  <c r="M31" i="9"/>
  <c r="G105" i="8"/>
  <c r="G66" i="8"/>
  <c r="V66" i="8" l="1"/>
  <c r="G106" i="8"/>
  <c r="P112" i="8" s="1"/>
  <c r="T112" i="8" l="1"/>
  <c r="V112" i="8" s="1"/>
  <c r="AH169" i="1" l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6" i="1"/>
  <c r="AH187" i="1"/>
  <c r="AH189" i="1"/>
  <c r="AH190" i="1"/>
  <c r="AH191" i="1"/>
  <c r="AH192" i="1"/>
  <c r="AH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68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68" i="1"/>
  <c r="AE193" i="1" l="1"/>
  <c r="AF193" i="1"/>
  <c r="AG193" i="1"/>
  <c r="T32" i="7"/>
  <c r="F32" i="7"/>
  <c r="C32" i="7"/>
  <c r="W30" i="7"/>
  <c r="W29" i="7"/>
  <c r="W28" i="7"/>
  <c r="W27" i="7"/>
  <c r="W32" i="7" s="1"/>
  <c r="L56" i="1" l="1"/>
  <c r="L35" i="1"/>
  <c r="AA17" i="1"/>
  <c r="Z17" i="1"/>
  <c r="Y17" i="1"/>
  <c r="X17" i="1"/>
  <c r="W17" i="1"/>
  <c r="V17" i="1"/>
  <c r="L17" i="1"/>
  <c r="K17" i="1"/>
  <c r="I17" i="1"/>
  <c r="H17" i="1"/>
  <c r="G17" i="1"/>
  <c r="D17" i="1"/>
  <c r="AC16" i="1"/>
  <c r="AB16" i="1"/>
  <c r="AC15" i="1"/>
  <c r="AB15" i="1"/>
  <c r="F15" i="1"/>
  <c r="E15" i="1"/>
  <c r="AC14" i="1"/>
  <c r="AB14" i="1"/>
  <c r="F14" i="1"/>
  <c r="E14" i="1"/>
  <c r="AC13" i="1"/>
  <c r="AB13" i="1"/>
  <c r="F13" i="1"/>
  <c r="E13" i="1"/>
  <c r="AC12" i="1"/>
  <c r="AB12" i="1"/>
  <c r="F12" i="1"/>
  <c r="E12" i="1"/>
  <c r="AC11" i="1"/>
  <c r="AB11" i="1"/>
  <c r="AC10" i="1"/>
  <c r="AB10" i="1"/>
  <c r="F10" i="1"/>
  <c r="E10" i="1"/>
  <c r="H12" i="9" s="1"/>
  <c r="H17" i="8" l="1"/>
  <c r="H17" i="9"/>
  <c r="H20" i="8"/>
  <c r="M20" i="8" s="1"/>
  <c r="H20" i="9"/>
  <c r="H23" i="8"/>
  <c r="M23" i="8" s="1"/>
  <c r="H23" i="9"/>
  <c r="H22" i="8"/>
  <c r="M22" i="8" s="1"/>
  <c r="H22" i="9"/>
  <c r="AB17" i="1"/>
  <c r="F17" i="1"/>
  <c r="I12" i="9"/>
  <c r="I12" i="8"/>
  <c r="I17" i="9"/>
  <c r="I17" i="8"/>
  <c r="I20" i="9"/>
  <c r="I20" i="8"/>
  <c r="I23" i="9"/>
  <c r="I23" i="8"/>
  <c r="I22" i="9"/>
  <c r="I22" i="8"/>
  <c r="M17" i="8"/>
  <c r="E17" i="1"/>
  <c r="H12" i="8"/>
  <c r="J12" i="1"/>
  <c r="J13" i="1"/>
  <c r="J14" i="1"/>
  <c r="J15" i="1"/>
  <c r="AC17" i="1"/>
  <c r="J10" i="1"/>
  <c r="M22" i="9" l="1"/>
  <c r="M23" i="9"/>
  <c r="M20" i="9"/>
  <c r="M17" i="9"/>
  <c r="M12" i="9"/>
  <c r="J17" i="1"/>
  <c r="M12" i="8"/>
  <c r="I163" i="1"/>
  <c r="K167" i="1" l="1"/>
  <c r="L104" i="9" s="1"/>
  <c r="D167" i="1"/>
  <c r="J167" i="1"/>
  <c r="K104" i="9" s="1"/>
  <c r="I167" i="1"/>
  <c r="J104" i="9" s="1"/>
  <c r="K166" i="1"/>
  <c r="J166" i="1"/>
  <c r="I166" i="1"/>
  <c r="K164" i="1"/>
  <c r="D164" i="1"/>
  <c r="J164" i="1"/>
  <c r="I164" i="1"/>
  <c r="H65" i="5"/>
  <c r="I65" i="5"/>
  <c r="G65" i="5"/>
  <c r="H55" i="5"/>
  <c r="I55" i="5"/>
  <c r="G55" i="5"/>
  <c r="H31" i="5"/>
  <c r="I31" i="5"/>
  <c r="G31" i="5"/>
  <c r="K163" i="1"/>
  <c r="J163" i="1"/>
  <c r="J26" i="3"/>
  <c r="D163" i="1"/>
  <c r="U95" i="3"/>
  <c r="L95" i="3"/>
  <c r="J95" i="3"/>
  <c r="G95" i="3"/>
  <c r="U93" i="3"/>
  <c r="L93" i="3"/>
  <c r="J93" i="3"/>
  <c r="G93" i="3"/>
  <c r="U75" i="3"/>
  <c r="L75" i="3"/>
  <c r="J76" i="3" s="1"/>
  <c r="G75" i="3"/>
  <c r="U50" i="3"/>
  <c r="K50" i="3"/>
  <c r="L50" i="3"/>
  <c r="J50" i="3"/>
  <c r="W155" i="1"/>
  <c r="X155" i="1"/>
  <c r="Y155" i="1"/>
  <c r="Z155" i="1"/>
  <c r="AA155" i="1"/>
  <c r="V155" i="1"/>
  <c r="AC149" i="1"/>
  <c r="AC150" i="1"/>
  <c r="AC151" i="1"/>
  <c r="AC152" i="1"/>
  <c r="AC153" i="1"/>
  <c r="AC154" i="1"/>
  <c r="AB149" i="1"/>
  <c r="AB150" i="1"/>
  <c r="AB151" i="1"/>
  <c r="AB152" i="1"/>
  <c r="AB153" i="1"/>
  <c r="AB154" i="1"/>
  <c r="AC148" i="1"/>
  <c r="AB148" i="1"/>
  <c r="F154" i="1"/>
  <c r="G50" i="3"/>
  <c r="L46" i="3"/>
  <c r="G60" i="3"/>
  <c r="F150" i="1"/>
  <c r="E150" i="1"/>
  <c r="H80" i="9" s="1"/>
  <c r="F148" i="1"/>
  <c r="T46" i="3"/>
  <c r="G46" i="3"/>
  <c r="T25" i="3"/>
  <c r="J25" i="3"/>
  <c r="G25" i="3"/>
  <c r="T89" i="3"/>
  <c r="L89" i="3"/>
  <c r="J89" i="3"/>
  <c r="G89" i="3"/>
  <c r="T87" i="3"/>
  <c r="L87" i="3"/>
  <c r="J87" i="3"/>
  <c r="G87" i="3"/>
  <c r="T48" i="3"/>
  <c r="K48" i="3"/>
  <c r="L48" i="3"/>
  <c r="J48" i="3"/>
  <c r="G48" i="3"/>
  <c r="T49" i="3"/>
  <c r="K49" i="3"/>
  <c r="L49" i="3"/>
  <c r="J49" i="3"/>
  <c r="G49" i="3"/>
  <c r="T85" i="3"/>
  <c r="L85" i="3"/>
  <c r="J85" i="3"/>
  <c r="G85" i="3"/>
  <c r="T73" i="3"/>
  <c r="L73" i="3"/>
  <c r="J74" i="3" s="1"/>
  <c r="G73" i="3"/>
  <c r="W137" i="1"/>
  <c r="X137" i="1"/>
  <c r="Y137" i="1"/>
  <c r="Z137" i="1"/>
  <c r="AA137" i="1"/>
  <c r="V137" i="1"/>
  <c r="AC130" i="1"/>
  <c r="AC131" i="1"/>
  <c r="AC132" i="1"/>
  <c r="AC133" i="1"/>
  <c r="AC134" i="1"/>
  <c r="AC135" i="1"/>
  <c r="AC136" i="1"/>
  <c r="AB130" i="1"/>
  <c r="AB131" i="1"/>
  <c r="AB132" i="1"/>
  <c r="AB133" i="1"/>
  <c r="AB134" i="1"/>
  <c r="AB135" i="1"/>
  <c r="AB136" i="1"/>
  <c r="AC129" i="1"/>
  <c r="AB129" i="1"/>
  <c r="AB137" i="1" s="1"/>
  <c r="L137" i="1"/>
  <c r="F132" i="1"/>
  <c r="E132" i="1"/>
  <c r="F135" i="1"/>
  <c r="E135" i="1"/>
  <c r="F129" i="1"/>
  <c r="E129" i="1"/>
  <c r="S47" i="3"/>
  <c r="K47" i="3"/>
  <c r="L47" i="3"/>
  <c r="J47" i="3"/>
  <c r="G47" i="3"/>
  <c r="S83" i="3"/>
  <c r="L83" i="3"/>
  <c r="J83" i="3"/>
  <c r="G83" i="3"/>
  <c r="S81" i="3"/>
  <c r="L81" i="3"/>
  <c r="J81" i="3"/>
  <c r="G81" i="3"/>
  <c r="S45" i="3"/>
  <c r="K45" i="3"/>
  <c r="L45" i="3"/>
  <c r="J45" i="3"/>
  <c r="G45" i="3"/>
  <c r="S71" i="3"/>
  <c r="L71" i="3"/>
  <c r="J72" i="3" s="1"/>
  <c r="G71" i="3"/>
  <c r="W116" i="1"/>
  <c r="X116" i="1"/>
  <c r="Y116" i="1"/>
  <c r="Z116" i="1"/>
  <c r="AA116" i="1"/>
  <c r="V116" i="1"/>
  <c r="AC111" i="1"/>
  <c r="AC112" i="1"/>
  <c r="AC113" i="1"/>
  <c r="AC114" i="1"/>
  <c r="AC115" i="1"/>
  <c r="AB111" i="1"/>
  <c r="AB112" i="1"/>
  <c r="AB113" i="1"/>
  <c r="AB114" i="1"/>
  <c r="AB115" i="1"/>
  <c r="AC110" i="1"/>
  <c r="AB110" i="1"/>
  <c r="F110" i="1"/>
  <c r="E110" i="1"/>
  <c r="Q35" i="3"/>
  <c r="L35" i="3"/>
  <c r="G35" i="3"/>
  <c r="L97" i="1"/>
  <c r="I35" i="3"/>
  <c r="H35" i="3"/>
  <c r="R40" i="3"/>
  <c r="L40" i="3"/>
  <c r="J40" i="3"/>
  <c r="G40" i="3"/>
  <c r="R43" i="3"/>
  <c r="R42" i="3"/>
  <c r="L43" i="3"/>
  <c r="L42" i="3"/>
  <c r="J42" i="3"/>
  <c r="G43" i="3"/>
  <c r="G42" i="3"/>
  <c r="R79" i="3"/>
  <c r="L79" i="3"/>
  <c r="J79" i="3"/>
  <c r="G79" i="3"/>
  <c r="R39" i="3"/>
  <c r="J39" i="3"/>
  <c r="G39" i="3"/>
  <c r="R38" i="3"/>
  <c r="L38" i="3"/>
  <c r="J38" i="3"/>
  <c r="G38" i="3"/>
  <c r="R37" i="3"/>
  <c r="J37" i="3"/>
  <c r="G37" i="3"/>
  <c r="R69" i="3"/>
  <c r="L69" i="3"/>
  <c r="J70" i="3" s="1"/>
  <c r="G69" i="3"/>
  <c r="W97" i="1"/>
  <c r="X97" i="1"/>
  <c r="Y97" i="1"/>
  <c r="Z97" i="1"/>
  <c r="AA97" i="1"/>
  <c r="V97" i="1"/>
  <c r="F95" i="1"/>
  <c r="AC90" i="1"/>
  <c r="AC91" i="1"/>
  <c r="AC92" i="1"/>
  <c r="AC93" i="1"/>
  <c r="AC94" i="1"/>
  <c r="AC95" i="1"/>
  <c r="AC96" i="1"/>
  <c r="AB90" i="1"/>
  <c r="AB91" i="1"/>
  <c r="AB92" i="1"/>
  <c r="AB93" i="1"/>
  <c r="AB94" i="1"/>
  <c r="AB95" i="1"/>
  <c r="AB96" i="1"/>
  <c r="AC89" i="1"/>
  <c r="AB89" i="1"/>
  <c r="F94" i="1"/>
  <c r="E94" i="1"/>
  <c r="F90" i="1"/>
  <c r="E90" i="1"/>
  <c r="F89" i="1"/>
  <c r="E89" i="1"/>
  <c r="W74" i="1"/>
  <c r="X74" i="1"/>
  <c r="Y74" i="1"/>
  <c r="Z74" i="1"/>
  <c r="AA74" i="1"/>
  <c r="V74" i="1"/>
  <c r="AC69" i="1"/>
  <c r="AC70" i="1"/>
  <c r="AC71" i="1"/>
  <c r="AC72" i="1"/>
  <c r="AB69" i="1"/>
  <c r="AB70" i="1"/>
  <c r="AB71" i="1"/>
  <c r="AB72" i="1"/>
  <c r="AC67" i="1"/>
  <c r="AB67" i="1"/>
  <c r="Q67" i="3"/>
  <c r="K67" i="3"/>
  <c r="L67" i="3"/>
  <c r="J67" i="3"/>
  <c r="G67" i="3"/>
  <c r="Q36" i="3"/>
  <c r="J36" i="3"/>
  <c r="G36" i="3"/>
  <c r="I74" i="9" l="1"/>
  <c r="I75" i="9" s="1"/>
  <c r="I74" i="8"/>
  <c r="I75" i="8" s="1"/>
  <c r="I37" i="9"/>
  <c r="I37" i="8"/>
  <c r="I42" i="3"/>
  <c r="I40" i="9"/>
  <c r="I39" i="9" s="1"/>
  <c r="I40" i="8"/>
  <c r="H76" i="9"/>
  <c r="H76" i="8"/>
  <c r="I78" i="9"/>
  <c r="I79" i="9" s="1"/>
  <c r="I78" i="8"/>
  <c r="I79" i="8" s="1"/>
  <c r="I25" i="9"/>
  <c r="I25" i="8"/>
  <c r="I48" i="3"/>
  <c r="I51" i="9"/>
  <c r="I51" i="8"/>
  <c r="N150" i="1"/>
  <c r="I80" i="9"/>
  <c r="I81" i="9" s="1"/>
  <c r="I80" i="8"/>
  <c r="I81" i="8" s="1"/>
  <c r="I95" i="3"/>
  <c r="I102" i="9"/>
  <c r="I102" i="8"/>
  <c r="AB74" i="1"/>
  <c r="J89" i="1"/>
  <c r="H74" i="9"/>
  <c r="H74" i="8"/>
  <c r="J90" i="1"/>
  <c r="H37" i="9"/>
  <c r="H37" i="8"/>
  <c r="J94" i="1"/>
  <c r="H40" i="9"/>
  <c r="H40" i="8"/>
  <c r="AE98" i="1"/>
  <c r="I43" i="3"/>
  <c r="I41" i="9"/>
  <c r="I41" i="8"/>
  <c r="I76" i="9"/>
  <c r="I77" i="9" s="1"/>
  <c r="I76" i="8"/>
  <c r="I77" i="8" s="1"/>
  <c r="AC116" i="1"/>
  <c r="H78" i="9"/>
  <c r="H78" i="8"/>
  <c r="H25" i="3"/>
  <c r="H25" i="9"/>
  <c r="H25" i="8"/>
  <c r="M25" i="8" s="1"/>
  <c r="H51" i="8"/>
  <c r="H51" i="9"/>
  <c r="M81" i="9"/>
  <c r="H75" i="3"/>
  <c r="H80" i="8"/>
  <c r="K97" i="3"/>
  <c r="K104" i="8"/>
  <c r="K26" i="3"/>
  <c r="K51" i="3"/>
  <c r="K66" i="8"/>
  <c r="L26" i="3"/>
  <c r="L51" i="3"/>
  <c r="L66" i="8"/>
  <c r="L97" i="3"/>
  <c r="L104" i="8"/>
  <c r="J97" i="3"/>
  <c r="J104" i="8"/>
  <c r="J51" i="3"/>
  <c r="J66" i="8"/>
  <c r="E148" i="1"/>
  <c r="AI198" i="1"/>
  <c r="AH185" i="1" s="1"/>
  <c r="AI197" i="1"/>
  <c r="AH188" i="1" s="1"/>
  <c r="AB155" i="1"/>
  <c r="D166" i="1"/>
  <c r="AC74" i="1"/>
  <c r="AF98" i="1"/>
  <c r="J110" i="1"/>
  <c r="AB116" i="1"/>
  <c r="G59" i="3"/>
  <c r="AF97" i="1"/>
  <c r="J129" i="1"/>
  <c r="J132" i="1"/>
  <c r="AC137" i="1"/>
  <c r="AC155" i="1"/>
  <c r="AE97" i="1"/>
  <c r="N89" i="1"/>
  <c r="N90" i="1"/>
  <c r="AB97" i="1"/>
  <c r="H69" i="3"/>
  <c r="I37" i="3"/>
  <c r="N110" i="1"/>
  <c r="I71" i="3"/>
  <c r="I72" i="3" s="1"/>
  <c r="N129" i="1"/>
  <c r="N135" i="1"/>
  <c r="H73" i="3"/>
  <c r="AC97" i="1"/>
  <c r="I69" i="3"/>
  <c r="I70" i="3" s="1"/>
  <c r="H37" i="3"/>
  <c r="H71" i="3"/>
  <c r="I73" i="3"/>
  <c r="I74" i="3" s="1"/>
  <c r="I25" i="3"/>
  <c r="J148" i="1"/>
  <c r="I75" i="3"/>
  <c r="I76" i="3" s="1"/>
  <c r="G97" i="3"/>
  <c r="J150" i="1"/>
  <c r="H48" i="3"/>
  <c r="N132" i="1"/>
  <c r="J135" i="1"/>
  <c r="N94" i="1"/>
  <c r="H42" i="3"/>
  <c r="Q30" i="3"/>
  <c r="K30" i="3"/>
  <c r="L30" i="3"/>
  <c r="J30" i="3"/>
  <c r="G30" i="3"/>
  <c r="Q29" i="3"/>
  <c r="L29" i="3"/>
  <c r="J29" i="3"/>
  <c r="G29" i="3"/>
  <c r="Q15" i="3"/>
  <c r="L15" i="3"/>
  <c r="G15" i="3"/>
  <c r="F72" i="1"/>
  <c r="E72" i="1"/>
  <c r="F71" i="1"/>
  <c r="E71" i="1"/>
  <c r="F70" i="1"/>
  <c r="E70" i="1"/>
  <c r="F69" i="1"/>
  <c r="E69" i="1"/>
  <c r="F67" i="1"/>
  <c r="E67" i="1"/>
  <c r="P65" i="3"/>
  <c r="J65" i="3"/>
  <c r="G65" i="3"/>
  <c r="G77" i="3" s="1"/>
  <c r="P24" i="3"/>
  <c r="K24" i="3"/>
  <c r="L24" i="3"/>
  <c r="J24" i="3"/>
  <c r="G24" i="3"/>
  <c r="P28" i="3"/>
  <c r="L28" i="3"/>
  <c r="J28" i="3"/>
  <c r="G28" i="3"/>
  <c r="P34" i="3"/>
  <c r="L34" i="3"/>
  <c r="J34" i="3"/>
  <c r="G34" i="3"/>
  <c r="P31" i="3"/>
  <c r="L31" i="3"/>
  <c r="J31" i="3"/>
  <c r="G31" i="3"/>
  <c r="P14" i="3"/>
  <c r="L14" i="3"/>
  <c r="G14" i="3"/>
  <c r="W56" i="1"/>
  <c r="X56" i="1"/>
  <c r="Y56" i="1"/>
  <c r="Z56" i="1"/>
  <c r="AA56" i="1"/>
  <c r="V56" i="1"/>
  <c r="AC49" i="1"/>
  <c r="AC50" i="1"/>
  <c r="AC51" i="1"/>
  <c r="AC52" i="1"/>
  <c r="AC53" i="1"/>
  <c r="AC54" i="1"/>
  <c r="AC55" i="1"/>
  <c r="AB49" i="1"/>
  <c r="AB50" i="1"/>
  <c r="AB51" i="1"/>
  <c r="AB52" i="1"/>
  <c r="AB53" i="1"/>
  <c r="AB54" i="1"/>
  <c r="AB55" i="1"/>
  <c r="AC48" i="1"/>
  <c r="AB48" i="1"/>
  <c r="F54" i="1"/>
  <c r="E54" i="1"/>
  <c r="F53" i="1"/>
  <c r="E53" i="1"/>
  <c r="F52" i="1"/>
  <c r="E52" i="1"/>
  <c r="F51" i="1"/>
  <c r="E51" i="1"/>
  <c r="H35" i="9" s="1"/>
  <c r="F50" i="1"/>
  <c r="E50" i="1"/>
  <c r="F48" i="1"/>
  <c r="E48" i="1"/>
  <c r="O17" i="3"/>
  <c r="G17" i="3"/>
  <c r="O18" i="3"/>
  <c r="J18" i="3"/>
  <c r="G18" i="3"/>
  <c r="O23" i="3"/>
  <c r="L23" i="3"/>
  <c r="J23" i="3"/>
  <c r="G23" i="3"/>
  <c r="O20" i="3"/>
  <c r="O13" i="3"/>
  <c r="L20" i="3"/>
  <c r="J20" i="3"/>
  <c r="G20" i="3"/>
  <c r="L13" i="3"/>
  <c r="G13" i="3"/>
  <c r="W35" i="1"/>
  <c r="X35" i="1"/>
  <c r="Y35" i="1"/>
  <c r="Z35" i="1"/>
  <c r="AA35" i="1"/>
  <c r="V35" i="1"/>
  <c r="AC28" i="1"/>
  <c r="AC29" i="1"/>
  <c r="AC30" i="1"/>
  <c r="AC31" i="1"/>
  <c r="AC32" i="1"/>
  <c r="AC33" i="1"/>
  <c r="AC34" i="1"/>
  <c r="AB28" i="1"/>
  <c r="AB29" i="1"/>
  <c r="AB30" i="1"/>
  <c r="AB31" i="1"/>
  <c r="AB32" i="1"/>
  <c r="AB33" i="1"/>
  <c r="AB34" i="1"/>
  <c r="AC27" i="1"/>
  <c r="AB27" i="1"/>
  <c r="F34" i="1"/>
  <c r="E34" i="1"/>
  <c r="F33" i="1"/>
  <c r="E33" i="1"/>
  <c r="F31" i="1"/>
  <c r="E31" i="1"/>
  <c r="F30" i="1"/>
  <c r="E30" i="1"/>
  <c r="F29" i="1"/>
  <c r="E29" i="1"/>
  <c r="F27" i="1"/>
  <c r="E27" i="1"/>
  <c r="N22" i="3"/>
  <c r="L22" i="3"/>
  <c r="J22" i="3"/>
  <c r="G22" i="3"/>
  <c r="N21" i="3"/>
  <c r="K21" i="3"/>
  <c r="J21" i="3"/>
  <c r="G21" i="3"/>
  <c r="N19" i="3"/>
  <c r="L19" i="3"/>
  <c r="J19" i="3"/>
  <c r="G19" i="3"/>
  <c r="N16" i="3"/>
  <c r="J16" i="3"/>
  <c r="G16" i="3"/>
  <c r="N12" i="3"/>
  <c r="L12" i="3"/>
  <c r="G12" i="3"/>
  <c r="H13" i="8" l="1"/>
  <c r="H13" i="9"/>
  <c r="H18" i="9"/>
  <c r="H18" i="8"/>
  <c r="M18" i="8" s="1"/>
  <c r="H14" i="8"/>
  <c r="H14" i="9"/>
  <c r="H26" i="9"/>
  <c r="H26" i="8"/>
  <c r="M26" i="8" s="1"/>
  <c r="AB35" i="9"/>
  <c r="H34" i="9"/>
  <c r="AB34" i="9" s="1"/>
  <c r="H28" i="3"/>
  <c r="H30" i="9"/>
  <c r="H30" i="8"/>
  <c r="M30" i="8" s="1"/>
  <c r="H24" i="3"/>
  <c r="H69" i="9"/>
  <c r="H69" i="8"/>
  <c r="H27" i="9"/>
  <c r="H27" i="8"/>
  <c r="I15" i="9"/>
  <c r="I15" i="8"/>
  <c r="I84" i="9"/>
  <c r="I84" i="8"/>
  <c r="I32" i="9"/>
  <c r="I32" i="8"/>
  <c r="I88" i="9"/>
  <c r="I88" i="8"/>
  <c r="I72" i="9"/>
  <c r="I72" i="8"/>
  <c r="M51" i="9"/>
  <c r="AB51" i="9"/>
  <c r="M78" i="9"/>
  <c r="M79" i="9"/>
  <c r="M40" i="8"/>
  <c r="AB37" i="9"/>
  <c r="M37" i="9"/>
  <c r="M75" i="8"/>
  <c r="M74" i="8"/>
  <c r="M76" i="9"/>
  <c r="M77" i="9"/>
  <c r="I13" i="9"/>
  <c r="I13" i="8"/>
  <c r="I21" i="9"/>
  <c r="I21" i="8"/>
  <c r="I23" i="3"/>
  <c r="I24" i="9"/>
  <c r="I24" i="8"/>
  <c r="I18" i="3"/>
  <c r="I19" i="9"/>
  <c r="I19" i="8"/>
  <c r="I18" i="9"/>
  <c r="I18" i="8"/>
  <c r="I14" i="9"/>
  <c r="I14" i="8"/>
  <c r="I26" i="9"/>
  <c r="I26" i="8"/>
  <c r="I35" i="9"/>
  <c r="I34" i="9" s="1"/>
  <c r="I35" i="8"/>
  <c r="I34" i="8" s="1"/>
  <c r="I30" i="9"/>
  <c r="I30" i="8"/>
  <c r="I69" i="9"/>
  <c r="I82" i="9" s="1"/>
  <c r="I69" i="8"/>
  <c r="I82" i="8" s="1"/>
  <c r="I27" i="9"/>
  <c r="I27" i="8"/>
  <c r="H72" i="9"/>
  <c r="M72" i="9" s="1"/>
  <c r="H72" i="8"/>
  <c r="M72" i="8" s="1"/>
  <c r="M80" i="9"/>
  <c r="M51" i="8"/>
  <c r="M25" i="9"/>
  <c r="M78" i="8"/>
  <c r="M79" i="8"/>
  <c r="M40" i="9"/>
  <c r="AB40" i="9"/>
  <c r="M37" i="8"/>
  <c r="M74" i="9"/>
  <c r="M75" i="9"/>
  <c r="M76" i="8"/>
  <c r="M77" i="8"/>
  <c r="I39" i="8"/>
  <c r="H84" i="9"/>
  <c r="M84" i="9" s="1"/>
  <c r="H84" i="8"/>
  <c r="M84" i="8" s="1"/>
  <c r="H88" i="9"/>
  <c r="H88" i="8"/>
  <c r="M88" i="8" s="1"/>
  <c r="H32" i="8"/>
  <c r="M32" i="8" s="1"/>
  <c r="H32" i="9"/>
  <c r="AB32" i="9" s="1"/>
  <c r="H15" i="8"/>
  <c r="M15" i="8" s="1"/>
  <c r="H15" i="9"/>
  <c r="H19" i="8"/>
  <c r="H19" i="9"/>
  <c r="H24" i="8"/>
  <c r="M24" i="8" s="1"/>
  <c r="H24" i="9"/>
  <c r="M24" i="9" s="1"/>
  <c r="H21" i="8"/>
  <c r="M21" i="8" s="1"/>
  <c r="H21" i="9"/>
  <c r="M19" i="8"/>
  <c r="AH193" i="1"/>
  <c r="M80" i="8"/>
  <c r="M81" i="8"/>
  <c r="H82" i="8"/>
  <c r="H29" i="3"/>
  <c r="M31" i="8"/>
  <c r="H31" i="3"/>
  <c r="H33" i="8"/>
  <c r="M33" i="8" s="1"/>
  <c r="H34" i="3"/>
  <c r="H35" i="8"/>
  <c r="M13" i="8"/>
  <c r="H11" i="8"/>
  <c r="H28" i="8" s="1"/>
  <c r="AC35" i="1"/>
  <c r="N48" i="1"/>
  <c r="N50" i="1"/>
  <c r="N51" i="1"/>
  <c r="N52" i="1"/>
  <c r="N53" i="1"/>
  <c r="N54" i="1"/>
  <c r="AC56" i="1"/>
  <c r="J70" i="1"/>
  <c r="J27" i="1"/>
  <c r="J29" i="1"/>
  <c r="J30" i="1"/>
  <c r="J31" i="1"/>
  <c r="J33" i="1"/>
  <c r="J34" i="1"/>
  <c r="AB35" i="1"/>
  <c r="AB56" i="1"/>
  <c r="N67" i="1"/>
  <c r="N69" i="1"/>
  <c r="H13" i="3"/>
  <c r="H20" i="3"/>
  <c r="H17" i="3"/>
  <c r="I14" i="3"/>
  <c r="I65" i="3"/>
  <c r="J67" i="1"/>
  <c r="J71" i="1"/>
  <c r="H36" i="3"/>
  <c r="J72" i="1"/>
  <c r="H67" i="3"/>
  <c r="H15" i="3"/>
  <c r="H30" i="3"/>
  <c r="G98" i="3"/>
  <c r="N27" i="1"/>
  <c r="N29" i="1"/>
  <c r="N30" i="1"/>
  <c r="N31" i="1"/>
  <c r="N33" i="1"/>
  <c r="N34" i="1"/>
  <c r="I13" i="3"/>
  <c r="I20" i="3"/>
  <c r="H23" i="3"/>
  <c r="H18" i="3"/>
  <c r="I17" i="3"/>
  <c r="J48" i="1"/>
  <c r="J50" i="1"/>
  <c r="J51" i="1"/>
  <c r="J52" i="1"/>
  <c r="J53" i="1"/>
  <c r="J54" i="1"/>
  <c r="H14" i="3"/>
  <c r="I31" i="3"/>
  <c r="I34" i="3"/>
  <c r="I28" i="3"/>
  <c r="I24" i="3"/>
  <c r="H65" i="3"/>
  <c r="N70" i="1"/>
  <c r="N71" i="1"/>
  <c r="I36" i="3"/>
  <c r="N72" i="1"/>
  <c r="I67" i="3"/>
  <c r="I15" i="3"/>
  <c r="I30" i="3"/>
  <c r="J69" i="1"/>
  <c r="I29" i="3"/>
  <c r="I21" i="3"/>
  <c r="I22" i="3"/>
  <c r="I19" i="3"/>
  <c r="I16" i="3"/>
  <c r="I11" i="9" l="1"/>
  <c r="I28" i="9" s="1"/>
  <c r="M27" i="9"/>
  <c r="M69" i="9"/>
  <c r="M82" i="9" s="1"/>
  <c r="H82" i="9"/>
  <c r="M35" i="9"/>
  <c r="M34" i="9" s="1"/>
  <c r="M14" i="9"/>
  <c r="M13" i="9"/>
  <c r="I11" i="8"/>
  <c r="I28" i="8" s="1"/>
  <c r="M27" i="8"/>
  <c r="M69" i="8"/>
  <c r="M82" i="8" s="1"/>
  <c r="M30" i="9"/>
  <c r="AB30" i="9"/>
  <c r="M26" i="9"/>
  <c r="M14" i="8"/>
  <c r="M11" i="8" s="1"/>
  <c r="M28" i="8" s="1"/>
  <c r="M18" i="9"/>
  <c r="M19" i="9"/>
  <c r="M88" i="9"/>
  <c r="M32" i="9"/>
  <c r="H11" i="9"/>
  <c r="M15" i="9"/>
  <c r="M11" i="9" s="1"/>
  <c r="M21" i="9"/>
  <c r="H34" i="8"/>
  <c r="M35" i="8"/>
  <c r="M34" i="8" s="1"/>
  <c r="I77" i="3"/>
  <c r="I12" i="3"/>
  <c r="H12" i="3"/>
  <c r="H16" i="3"/>
  <c r="H19" i="3"/>
  <c r="H22" i="3"/>
  <c r="H21" i="3"/>
  <c r="M28" i="9" l="1"/>
  <c r="J74" i="1"/>
  <c r="K74" i="1"/>
  <c r="M74" i="1"/>
  <c r="K44" i="3"/>
  <c r="G44" i="3"/>
  <c r="Z100" i="3"/>
  <c r="Y100" i="3"/>
  <c r="X100" i="3"/>
  <c r="W100" i="3"/>
  <c r="V100" i="3"/>
  <c r="Z97" i="3"/>
  <c r="Y97" i="3"/>
  <c r="X97" i="3"/>
  <c r="W97" i="3"/>
  <c r="V97" i="3"/>
  <c r="Q97" i="3"/>
  <c r="P97" i="3"/>
  <c r="O97" i="3"/>
  <c r="N97" i="3"/>
  <c r="Z77" i="3"/>
  <c r="Y77" i="3"/>
  <c r="X77" i="3"/>
  <c r="W77" i="3"/>
  <c r="V77" i="3"/>
  <c r="K77" i="3"/>
  <c r="H76" i="3"/>
  <c r="H74" i="3"/>
  <c r="H72" i="3"/>
  <c r="H70" i="3"/>
  <c r="U61" i="3"/>
  <c r="T61" i="3"/>
  <c r="S61" i="3"/>
  <c r="R61" i="3"/>
  <c r="Q61" i="3"/>
  <c r="P61" i="3"/>
  <c r="O61" i="3"/>
  <c r="N61" i="3"/>
  <c r="L61" i="3"/>
  <c r="K61" i="3"/>
  <c r="J61" i="3"/>
  <c r="G61" i="3"/>
  <c r="I60" i="3"/>
  <c r="I59" i="3"/>
  <c r="I61" i="3" s="1"/>
  <c r="H59" i="3"/>
  <c r="L57" i="3"/>
  <c r="K57" i="3"/>
  <c r="J57" i="3"/>
  <c r="G57" i="3"/>
  <c r="Z51" i="3"/>
  <c r="Y51" i="3"/>
  <c r="X51" i="3"/>
  <c r="W51" i="3"/>
  <c r="V51" i="3"/>
  <c r="O51" i="3"/>
  <c r="N51" i="3"/>
  <c r="I41" i="3"/>
  <c r="K41" i="3"/>
  <c r="G41" i="3"/>
  <c r="M35" i="3"/>
  <c r="K33" i="3"/>
  <c r="G33" i="3"/>
  <c r="Z26" i="3"/>
  <c r="Y26" i="3"/>
  <c r="X26" i="3"/>
  <c r="W26" i="3"/>
  <c r="V26" i="3"/>
  <c r="U26" i="3"/>
  <c r="S26" i="3"/>
  <c r="R26" i="3"/>
  <c r="L11" i="3"/>
  <c r="G11" i="3"/>
  <c r="G26" i="3" s="1"/>
  <c r="G51" i="3" l="1"/>
  <c r="M18" i="3"/>
  <c r="J62" i="3"/>
  <c r="M69" i="3"/>
  <c r="M73" i="3"/>
  <c r="H57" i="3"/>
  <c r="M48" i="3"/>
  <c r="Z98" i="3"/>
  <c r="M72" i="3"/>
  <c r="M76" i="3"/>
  <c r="V98" i="3"/>
  <c r="M12" i="3"/>
  <c r="X98" i="3"/>
  <c r="M42" i="3"/>
  <c r="K98" i="3"/>
  <c r="M67" i="3"/>
  <c r="M36" i="3"/>
  <c r="M71" i="3"/>
  <c r="M75" i="3"/>
  <c r="M22" i="3"/>
  <c r="N98" i="3"/>
  <c r="W98" i="3"/>
  <c r="I57" i="3"/>
  <c r="M74" i="3"/>
  <c r="M70" i="3"/>
  <c r="M20" i="3"/>
  <c r="M21" i="3"/>
  <c r="M23" i="3"/>
  <c r="M25" i="3"/>
  <c r="M28" i="3"/>
  <c r="K62" i="3"/>
  <c r="H77" i="3"/>
  <c r="O98" i="3"/>
  <c r="Y98" i="3"/>
  <c r="M13" i="3"/>
  <c r="M16" i="3"/>
  <c r="M31" i="3"/>
  <c r="M29" i="3"/>
  <c r="M37" i="3"/>
  <c r="I11" i="3"/>
  <c r="I26" i="3" s="1"/>
  <c r="M15" i="3"/>
  <c r="M17" i="3"/>
  <c r="M19" i="3"/>
  <c r="M24" i="3"/>
  <c r="M30" i="3"/>
  <c r="M14" i="3"/>
  <c r="H11" i="3"/>
  <c r="H26" i="3" s="1"/>
  <c r="I33" i="3"/>
  <c r="M34" i="3"/>
  <c r="H33" i="3"/>
  <c r="M65" i="3"/>
  <c r="M59" i="3"/>
  <c r="N100" i="3" l="1"/>
  <c r="M77" i="3"/>
  <c r="T100" i="3"/>
  <c r="G62" i="3"/>
  <c r="G99" i="3" s="1"/>
  <c r="T105" i="3" s="1"/>
  <c r="S100" i="3"/>
  <c r="L62" i="3"/>
  <c r="Q100" i="3"/>
  <c r="P100" i="3"/>
  <c r="O100" i="3"/>
  <c r="M57" i="3"/>
  <c r="K99" i="3"/>
  <c r="R100" i="3"/>
  <c r="M11" i="3"/>
  <c r="M26" i="3" s="1"/>
  <c r="U100" i="3"/>
  <c r="M33" i="3"/>
  <c r="P105" i="3" l="1"/>
  <c r="V105" i="3" s="1"/>
  <c r="V62" i="3"/>
  <c r="E95" i="1" l="1"/>
  <c r="E152" i="1"/>
  <c r="H43" i="3" l="1"/>
  <c r="H41" i="9"/>
  <c r="H41" i="8"/>
  <c r="M43" i="3"/>
  <c r="M41" i="3" s="1"/>
  <c r="H41" i="3"/>
  <c r="J95" i="1"/>
  <c r="N95" i="1"/>
  <c r="F131" i="1"/>
  <c r="E131" i="1"/>
  <c r="H45" i="9" s="1"/>
  <c r="I49" i="3" l="1"/>
  <c r="I45" i="9"/>
  <c r="I45" i="8"/>
  <c r="M41" i="9"/>
  <c r="M39" i="9" s="1"/>
  <c r="AB41" i="9"/>
  <c r="H39" i="9"/>
  <c r="AB39" i="9" s="1"/>
  <c r="AB45" i="9"/>
  <c r="M45" i="9"/>
  <c r="M41" i="8"/>
  <c r="M39" i="8" s="1"/>
  <c r="H39" i="8"/>
  <c r="H49" i="3"/>
  <c r="H45" i="8"/>
  <c r="M49" i="3"/>
  <c r="J131" i="1"/>
  <c r="N131" i="1"/>
  <c r="N159" i="1"/>
  <c r="N160" i="1"/>
  <c r="N161" i="1"/>
  <c r="N162" i="1"/>
  <c r="N158" i="1"/>
  <c r="M45" i="8" l="1"/>
  <c r="N163" i="1"/>
  <c r="Q158" i="1" s="1"/>
  <c r="H83" i="3"/>
  <c r="Q161" i="1" l="1"/>
  <c r="Q160" i="1"/>
  <c r="Q159" i="1"/>
  <c r="Q162" i="1"/>
  <c r="D35" i="1"/>
  <c r="C34" i="2"/>
  <c r="Q163" i="1" l="1"/>
  <c r="E167" i="1" l="1"/>
  <c r="E166" i="1"/>
  <c r="E164" i="1"/>
  <c r="M155" i="1"/>
  <c r="I155" i="1"/>
  <c r="H155" i="1"/>
  <c r="G155" i="1"/>
  <c r="D155" i="1"/>
  <c r="D156" i="1" s="1"/>
  <c r="E154" i="1"/>
  <c r="H102" i="9" s="1"/>
  <c r="M102" i="9" s="1"/>
  <c r="F153" i="1"/>
  <c r="E153" i="1"/>
  <c r="H100" i="9" s="1"/>
  <c r="F151" i="1"/>
  <c r="E151" i="1"/>
  <c r="H46" i="9" s="1"/>
  <c r="F149" i="1"/>
  <c r="K149" i="1" s="1"/>
  <c r="E149" i="1"/>
  <c r="K148" i="1"/>
  <c r="M137" i="1"/>
  <c r="I137" i="1"/>
  <c r="H137" i="1"/>
  <c r="G137" i="1"/>
  <c r="D137" i="1"/>
  <c r="D138" i="1" s="1"/>
  <c r="F136" i="1"/>
  <c r="E136" i="1"/>
  <c r="F134" i="1"/>
  <c r="E134" i="1"/>
  <c r="F133" i="1"/>
  <c r="E133" i="1"/>
  <c r="H92" i="9" s="1"/>
  <c r="F130" i="1"/>
  <c r="E130" i="1"/>
  <c r="I116" i="1"/>
  <c r="H116" i="1"/>
  <c r="G116" i="1"/>
  <c r="D116" i="1"/>
  <c r="F115" i="1"/>
  <c r="H47" i="3"/>
  <c r="F113" i="1"/>
  <c r="F112" i="1"/>
  <c r="E112" i="1"/>
  <c r="H86" i="9" s="1"/>
  <c r="F111" i="1"/>
  <c r="E111" i="1"/>
  <c r="M97" i="1"/>
  <c r="I97" i="1"/>
  <c r="H97" i="1"/>
  <c r="G97" i="1"/>
  <c r="D97" i="1"/>
  <c r="D98" i="1" s="1"/>
  <c r="F93" i="1"/>
  <c r="E93" i="1"/>
  <c r="F92" i="1"/>
  <c r="E92" i="1"/>
  <c r="F91" i="1"/>
  <c r="H38" i="3"/>
  <c r="I74" i="1"/>
  <c r="H74" i="1"/>
  <c r="G74" i="1"/>
  <c r="D74" i="1"/>
  <c r="D75" i="1" s="1"/>
  <c r="F96" i="1"/>
  <c r="H40" i="3"/>
  <c r="M56" i="1"/>
  <c r="I56" i="1"/>
  <c r="H56" i="1"/>
  <c r="G56" i="1"/>
  <c r="D56" i="1"/>
  <c r="D57" i="1" s="1"/>
  <c r="F55" i="1"/>
  <c r="K55" i="1" s="1"/>
  <c r="E55" i="1"/>
  <c r="I35" i="1"/>
  <c r="H35" i="1"/>
  <c r="G35" i="1"/>
  <c r="D36" i="1"/>
  <c r="D18" i="1"/>
  <c r="I40" i="3" l="1"/>
  <c r="I47" i="9"/>
  <c r="M47" i="9" s="1"/>
  <c r="I47" i="8"/>
  <c r="M47" i="8" s="1"/>
  <c r="I49" i="9"/>
  <c r="M49" i="9" s="1"/>
  <c r="I49" i="8"/>
  <c r="M49" i="8" s="1"/>
  <c r="I38" i="9"/>
  <c r="I38" i="8"/>
  <c r="I90" i="9"/>
  <c r="I90" i="8"/>
  <c r="I83" i="3"/>
  <c r="M83" i="3" s="1"/>
  <c r="I48" i="9"/>
  <c r="M48" i="9" s="1"/>
  <c r="I48" i="8"/>
  <c r="I47" i="3"/>
  <c r="I50" i="9"/>
  <c r="M50" i="9" s="1"/>
  <c r="I50" i="8"/>
  <c r="M50" i="8" s="1"/>
  <c r="I85" i="3"/>
  <c r="M85" i="3" s="1"/>
  <c r="I98" i="9"/>
  <c r="I98" i="8"/>
  <c r="I87" i="3"/>
  <c r="I92" i="9"/>
  <c r="I92" i="8"/>
  <c r="I89" i="3"/>
  <c r="M89" i="3" s="1"/>
  <c r="I94" i="9"/>
  <c r="I94" i="8"/>
  <c r="I46" i="3"/>
  <c r="I44" i="9"/>
  <c r="I44" i="8"/>
  <c r="I46" i="9"/>
  <c r="M46" i="9" s="1"/>
  <c r="I46" i="8"/>
  <c r="I93" i="3"/>
  <c r="M93" i="3" s="1"/>
  <c r="I100" i="9"/>
  <c r="I100" i="8"/>
  <c r="H39" i="3"/>
  <c r="H38" i="9"/>
  <c r="H38" i="8"/>
  <c r="M38" i="8" s="1"/>
  <c r="H79" i="3"/>
  <c r="H90" i="9"/>
  <c r="H90" i="8"/>
  <c r="M90" i="8" s="1"/>
  <c r="I45" i="3"/>
  <c r="I43" i="9"/>
  <c r="I42" i="9" s="1"/>
  <c r="I52" i="9" s="1"/>
  <c r="I66" i="9" s="1"/>
  <c r="I43" i="8"/>
  <c r="I42" i="8" s="1"/>
  <c r="I52" i="8" s="1"/>
  <c r="I66" i="8" s="1"/>
  <c r="I81" i="3"/>
  <c r="I86" i="9"/>
  <c r="I86" i="8"/>
  <c r="I104" i="8" s="1"/>
  <c r="I105" i="8" s="1"/>
  <c r="I106" i="8" s="1"/>
  <c r="H85" i="3"/>
  <c r="H98" i="9"/>
  <c r="M98" i="9" s="1"/>
  <c r="H98" i="8"/>
  <c r="M92" i="9"/>
  <c r="H89" i="3"/>
  <c r="H94" i="9"/>
  <c r="M94" i="9" s="1"/>
  <c r="H94" i="8"/>
  <c r="H46" i="3"/>
  <c r="H44" i="9"/>
  <c r="H16" i="9"/>
  <c r="H16" i="8"/>
  <c r="M16" i="8" s="1"/>
  <c r="H44" i="8"/>
  <c r="M44" i="8" s="1"/>
  <c r="H60" i="3"/>
  <c r="H64" i="8"/>
  <c r="AB46" i="9"/>
  <c r="M100" i="9"/>
  <c r="H45" i="3"/>
  <c r="M45" i="3" s="1"/>
  <c r="M44" i="3" s="1"/>
  <c r="H43" i="9"/>
  <c r="AB43" i="9" s="1"/>
  <c r="H43" i="8"/>
  <c r="M86" i="9"/>
  <c r="H104" i="9"/>
  <c r="H105" i="9" s="1"/>
  <c r="H95" i="3"/>
  <c r="M95" i="3" s="1"/>
  <c r="H102" i="8"/>
  <c r="M102" i="8" s="1"/>
  <c r="H93" i="3"/>
  <c r="H100" i="8"/>
  <c r="M100" i="8" s="1"/>
  <c r="H50" i="3"/>
  <c r="H46" i="8"/>
  <c r="H87" i="3"/>
  <c r="H92" i="8"/>
  <c r="M92" i="8" s="1"/>
  <c r="D117" i="1"/>
  <c r="H81" i="3"/>
  <c r="H86" i="8"/>
  <c r="M40" i="3"/>
  <c r="I44" i="3"/>
  <c r="M47" i="3"/>
  <c r="M87" i="3"/>
  <c r="M46" i="3"/>
  <c r="H61" i="3"/>
  <c r="M60" i="3"/>
  <c r="M61" i="3" s="1"/>
  <c r="M81" i="3"/>
  <c r="I50" i="3"/>
  <c r="M50" i="3" s="1"/>
  <c r="N133" i="1"/>
  <c r="J133" i="1"/>
  <c r="N134" i="1"/>
  <c r="J134" i="1"/>
  <c r="H44" i="3"/>
  <c r="H51" i="3"/>
  <c r="H62" i="3" s="1"/>
  <c r="I38" i="3"/>
  <c r="I39" i="3"/>
  <c r="M39" i="3" s="1"/>
  <c r="I79" i="3"/>
  <c r="N96" i="1"/>
  <c r="K137" i="1"/>
  <c r="J130" i="1"/>
  <c r="J149" i="1"/>
  <c r="J136" i="1"/>
  <c r="J115" i="1"/>
  <c r="J111" i="1"/>
  <c r="J92" i="1"/>
  <c r="N55" i="1"/>
  <c r="J112" i="1"/>
  <c r="J151" i="1"/>
  <c r="J154" i="1"/>
  <c r="N149" i="1"/>
  <c r="J55" i="1"/>
  <c r="N151" i="1"/>
  <c r="E97" i="1"/>
  <c r="N112" i="1"/>
  <c r="N136" i="1"/>
  <c r="E137" i="1"/>
  <c r="J96" i="1"/>
  <c r="J91" i="1"/>
  <c r="N92" i="1"/>
  <c r="N111" i="1"/>
  <c r="J113" i="1"/>
  <c r="N115" i="1"/>
  <c r="E116" i="1"/>
  <c r="E155" i="1"/>
  <c r="N154" i="1"/>
  <c r="E35" i="1"/>
  <c r="E74" i="1"/>
  <c r="F97" i="1"/>
  <c r="F35" i="1"/>
  <c r="F56" i="1"/>
  <c r="F74" i="1"/>
  <c r="K116" i="1"/>
  <c r="E56" i="1"/>
  <c r="N93" i="1"/>
  <c r="J93" i="1"/>
  <c r="N148" i="1"/>
  <c r="N153" i="1"/>
  <c r="J153" i="1"/>
  <c r="E163" i="1"/>
  <c r="D162" i="1"/>
  <c r="E165" i="1"/>
  <c r="N91" i="1"/>
  <c r="N113" i="1"/>
  <c r="F116" i="1"/>
  <c r="N130" i="1"/>
  <c r="F137" i="1"/>
  <c r="F155" i="1"/>
  <c r="D165" i="1"/>
  <c r="H65" i="8" l="1"/>
  <c r="M64" i="8"/>
  <c r="M65" i="8" s="1"/>
  <c r="M16" i="9"/>
  <c r="H28" i="9"/>
  <c r="M38" i="9"/>
  <c r="AB38" i="9"/>
  <c r="M48" i="8"/>
  <c r="I97" i="3"/>
  <c r="I98" i="3" s="1"/>
  <c r="AB44" i="9"/>
  <c r="M44" i="9"/>
  <c r="M94" i="8"/>
  <c r="M98" i="8"/>
  <c r="I104" i="9"/>
  <c r="I105" i="9" s="1"/>
  <c r="I106" i="9" s="1"/>
  <c r="M90" i="9"/>
  <c r="M104" i="9" s="1"/>
  <c r="M105" i="9" s="1"/>
  <c r="M43" i="9"/>
  <c r="M42" i="9" s="1"/>
  <c r="M52" i="9" s="1"/>
  <c r="H42" i="9"/>
  <c r="AB42" i="9" s="1"/>
  <c r="H42" i="8"/>
  <c r="M43" i="8"/>
  <c r="M42" i="8" s="1"/>
  <c r="H97" i="3"/>
  <c r="H98" i="3" s="1"/>
  <c r="H99" i="3" s="1"/>
  <c r="M46" i="8"/>
  <c r="M52" i="8" s="1"/>
  <c r="H52" i="8"/>
  <c r="H66" i="8" s="1"/>
  <c r="H104" i="8"/>
  <c r="H105" i="8" s="1"/>
  <c r="M86" i="8"/>
  <c r="M104" i="8" s="1"/>
  <c r="M105" i="8" s="1"/>
  <c r="I51" i="3"/>
  <c r="I62" i="3" s="1"/>
  <c r="M79" i="3"/>
  <c r="M97" i="3" s="1"/>
  <c r="M98" i="3" s="1"/>
  <c r="M38" i="3"/>
  <c r="M51" i="3" s="1"/>
  <c r="M62" i="3" s="1"/>
  <c r="K35" i="1"/>
  <c r="F165" i="1"/>
  <c r="J137" i="1"/>
  <c r="K155" i="1"/>
  <c r="F167" i="1"/>
  <c r="J116" i="1"/>
  <c r="J35" i="1"/>
  <c r="N137" i="1"/>
  <c r="J155" i="1"/>
  <c r="N155" i="1"/>
  <c r="F166" i="1"/>
  <c r="E162" i="1"/>
  <c r="N97" i="1"/>
  <c r="K97" i="1"/>
  <c r="J56" i="1"/>
  <c r="J97" i="1"/>
  <c r="K56" i="1"/>
  <c r="I99" i="3" l="1"/>
  <c r="M66" i="8"/>
  <c r="M106" i="8" s="1"/>
  <c r="H52" i="9"/>
  <c r="H66" i="9" s="1"/>
  <c r="H106" i="9" s="1"/>
  <c r="M66" i="9"/>
  <c r="M106" i="9" s="1"/>
  <c r="H106" i="8"/>
  <c r="L2" i="1"/>
  <c r="M99" i="3"/>
  <c r="F163" i="1"/>
  <c r="F162" i="1"/>
  <c r="F164" i="1"/>
  <c r="C35" i="2" l="1"/>
  <c r="W35" i="2" s="1"/>
  <c r="C36" i="2"/>
  <c r="W36" i="2" s="1"/>
  <c r="W37" i="2"/>
  <c r="T38" i="2"/>
  <c r="Q38" i="2"/>
  <c r="N38" i="2"/>
  <c r="J38" i="2"/>
  <c r="G38" i="2"/>
  <c r="C38" i="2" l="1"/>
  <c r="W34" i="2"/>
  <c r="W38" i="2" s="1"/>
  <c r="D159" i="1"/>
  <c r="E159" i="1" s="1"/>
  <c r="D160" i="1"/>
  <c r="E160" i="1" s="1"/>
  <c r="E158" i="1" l="1"/>
  <c r="F158" i="1" s="1"/>
  <c r="D158" i="1"/>
  <c r="F159" i="1" l="1"/>
  <c r="F160" i="1"/>
</calcChain>
</file>

<file path=xl/sharedStrings.xml><?xml version="1.0" encoding="utf-8"?>
<sst xmlns="http://schemas.openxmlformats.org/spreadsheetml/2006/main" count="2746" uniqueCount="480">
  <si>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</si>
  <si>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</si>
  <si>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</si>
  <si>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</si>
  <si>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</si>
  <si>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</si>
  <si>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</si>
  <si>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</si>
  <si>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</si>
  <si>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</si>
  <si>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</si>
  <si>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</si>
  <si>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</si>
  <si>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</si>
  <si>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</si>
  <si>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</si>
  <si>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</si>
  <si>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</si>
  <si>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</si>
  <si>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</si>
  <si>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</si>
  <si>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</si>
  <si>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</si>
  <si>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</si>
  <si>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</si>
  <si>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</si>
  <si>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</si>
  <si>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</si>
  <si>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</si>
  <si>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</si>
  <si>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</si>
  <si>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</si>
  <si>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</si>
  <si>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</si>
  <si>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</si>
  <si>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</si>
  <si>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</si>
  <si>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</si>
  <si>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</si>
  <si>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</si>
  <si>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</si>
  <si>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</si>
  <si>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</si>
  <si>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</si>
  <si>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</si>
  <si>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</si>
  <si>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</si>
  <si>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</si>
  <si>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</si>
  <si>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</si>
  <si>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</si>
  <si>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</si>
  <si>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</si>
  <si>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</si>
  <si>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</si>
  <si>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</si>
  <si>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</si>
  <si>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</si>
  <si>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</si>
  <si>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</si>
  <si>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</si>
  <si>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</si>
  <si>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</si>
  <si>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</si>
  <si>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</si>
  <si>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</si>
  <si>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</si>
  <si>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</si>
  <si>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</si>
  <si>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</si>
  <si>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</si>
  <si>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</si>
  <si>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</si>
  <si>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</si>
  <si>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</si>
  <si>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</si>
  <si>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</si>
  <si>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</si>
  <si>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</si>
  <si>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</si>
  <si>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</si>
  <si>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</si>
  <si>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</si>
  <si>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</si>
  <si>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</si>
  <si>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</si>
  <si>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</si>
  <si>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</si>
  <si>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</si>
  <si>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</si>
  <si>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</si>
  <si>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</si>
  <si>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</si>
  <si>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</si>
  <si>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</si>
  <si>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</si>
  <si>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</si>
  <si>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</si>
  <si>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</si>
  <si>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</si>
  <si>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</si>
  <si>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</si>
  <si>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</si>
  <si>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</si>
  <si>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</si>
  <si>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</si>
  <si>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</si>
  <si>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</si>
  <si>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</si>
  <si>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</si>
  <si>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</si>
  <si>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</si>
  <si>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</si>
  <si>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</si>
  <si>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</si>
  <si>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</si>
  <si>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</si>
  <si>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</si>
  <si>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</si>
  <si>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</si>
  <si>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</si>
  <si>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</si>
  <si>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</si>
  <si>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</si>
  <si>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</si>
  <si>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</si>
  <si>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</si>
  <si>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</si>
  <si>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</si>
  <si>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</si>
  <si>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</si>
  <si>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</si>
  <si>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</si>
  <si>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</si>
  <si>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</si>
  <si>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</si>
  <si>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</si>
  <si>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</si>
  <si>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</si>
  <si>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</si>
  <si>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</si>
  <si>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</si>
  <si>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</si>
  <si>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</si>
  <si>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</si>
  <si>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</si>
  <si>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</si>
  <si>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</si>
  <si>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</si>
  <si>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</si>
  <si>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</si>
  <si>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</si>
  <si>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</si>
  <si>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</si>
  <si>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</si>
  <si>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1.2.2</t>
  </si>
  <si>
    <t>1.2.3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</si>
  <si>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</si>
  <si>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</si>
  <si>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</si>
  <si>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</si>
  <si>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</si>
  <si>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</si>
  <si>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</si>
  <si>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</si>
  <si>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</si>
  <si>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</si>
  <si>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</si>
  <si>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</si>
  <si>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</si>
  <si>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</si>
  <si>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</si>
  <si>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</si>
  <si>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</si>
  <si>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</si>
  <si>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</si>
  <si>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</si>
  <si>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</si>
  <si>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</si>
  <si>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</si>
  <si>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</si>
  <si>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</si>
  <si>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</si>
  <si>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</si>
  <si>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</si>
  <si>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</si>
  <si>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</si>
  <si>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</si>
  <si>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</si>
  <si>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</si>
  <si>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</si>
  <si>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Дипломна робота</t>
  </si>
  <si>
    <t>Трудове право / Конституційне право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</si>
  <si>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</si>
  <si>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</si>
  <si>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</si>
  <si>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</si>
  <si>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</si>
  <si>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</si>
  <si>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</si>
  <si>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</si>
  <si>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</si>
  <si>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</si>
  <si>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</si>
  <si>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</si>
  <si>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</si>
  <si>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</si>
  <si>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</si>
  <si>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</si>
  <si>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</si>
  <si>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</si>
  <si>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</si>
  <si>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</si>
  <si>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</si>
  <si>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</si>
  <si>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</si>
  <si>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</si>
  <si>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</si>
  <si>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</si>
  <si>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Операційний менеджмент</t>
  </si>
  <si>
    <t>Курсова робота "Менеджмент"</t>
  </si>
  <si>
    <t>Курсова робота "Операційний менеджмент"</t>
  </si>
  <si>
    <t>Управління комерційною діяльністю / Менеджмент промислового виробництва</t>
  </si>
  <si>
    <t>МЕНЕДЖМЕНТ</t>
  </si>
  <si>
    <t>Самоменеджмент</t>
  </si>
  <si>
    <t xml:space="preserve">Методи прийняття управлінських рішень </t>
  </si>
  <si>
    <t>Логістика</t>
  </si>
  <si>
    <t>Стратегічний менеджмент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</si>
  <si>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</si>
  <si>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</si>
  <si>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</si>
  <si>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Мікро- та макроекономіка</t>
  </si>
  <si>
    <t>Організація підприємницької діяльності</t>
  </si>
  <si>
    <t>Курсова робота "Маркетинг"</t>
  </si>
  <si>
    <t>Управління попитом / Маркетингова політика комунікацій</t>
  </si>
  <si>
    <t>Адміністративний менеджмент</t>
  </si>
  <si>
    <t>Виробнича (ознайомча)</t>
  </si>
  <si>
    <t>Виробнича (організаційна)</t>
  </si>
  <si>
    <t>Кваліфікація:  бакалавр з менеджменту</t>
  </si>
  <si>
    <t>1.1.4</t>
  </si>
  <si>
    <t>1.2.12</t>
  </si>
  <si>
    <t>Державна атестація (захист дипломної роботи)</t>
  </si>
  <si>
    <t>Основи адміністративного права</t>
  </si>
  <si>
    <t>1.2.12.1</t>
  </si>
  <si>
    <t>1.2.12.2</t>
  </si>
  <si>
    <t>1.2.13</t>
  </si>
  <si>
    <t>1.2.14</t>
  </si>
  <si>
    <t>1.2.16</t>
  </si>
  <si>
    <t>Методи прийняття управлінських рішень</t>
  </si>
  <si>
    <t>Менеджмент персоналу</t>
  </si>
  <si>
    <t>Кадровий аудит</t>
  </si>
  <si>
    <t>Управління попитом</t>
  </si>
  <si>
    <t>Маркетингова політика комунікацій</t>
  </si>
  <si>
    <t>Контролінг</t>
  </si>
  <si>
    <t>Міжнародний менеджмент</t>
  </si>
  <si>
    <t>Зовнішньоекономічна діяльність підприємства</t>
  </si>
  <si>
    <t>Управління комерційною діяльністю</t>
  </si>
  <si>
    <t>Менеджмент промислового підприємства</t>
  </si>
  <si>
    <t>Корпоративна соціальна відповідальність</t>
  </si>
  <si>
    <t>Управління інноваціями</t>
  </si>
  <si>
    <t>Працевлаштування та ділова кар'єра</t>
  </si>
  <si>
    <t>Лідерство та організаційна поведінка</t>
  </si>
  <si>
    <t>Моделювання в менеджменті</t>
  </si>
  <si>
    <t>Ризик-менеджмент</t>
  </si>
  <si>
    <t>Договірне право / Основи адміністративного права</t>
  </si>
  <si>
    <t>І.П. Фоміченко</t>
  </si>
  <si>
    <t>Економічний аналіз</t>
  </si>
  <si>
    <t>№ з/п</t>
  </si>
  <si>
    <t>Комунікаційний менеджмент</t>
  </si>
  <si>
    <t>1.2.6.1</t>
  </si>
  <si>
    <t>1.2.6.2</t>
  </si>
  <si>
    <t>Теорія організації</t>
  </si>
  <si>
    <t>1.2.13.1</t>
  </si>
  <si>
    <t>1.2.13.2</t>
  </si>
  <si>
    <t>Тренінг з методів прийняття управлінських рішень / Тренінг з  вибору стратегій</t>
  </si>
  <si>
    <t>Д.К. Турченко</t>
  </si>
  <si>
    <t>Годин на тиждень семестр</t>
  </si>
  <si>
    <t>Годин на тиждень настановна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</si>
  <si>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</si>
  <si>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</si>
  <si>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</si>
  <si>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</si>
  <si>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</si>
  <si>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</si>
  <si>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</si>
  <si>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</si>
  <si>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</si>
  <si>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</si>
  <si>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</si>
  <si>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</si>
  <si>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</si>
  <si>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</si>
  <si>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1.1.9</t>
  </si>
  <si>
    <t>48/12</t>
  </si>
  <si>
    <t>12/8</t>
  </si>
  <si>
    <t>Кількість аудиторних годин за семестрами</t>
  </si>
  <si>
    <t>36/8</t>
  </si>
  <si>
    <t>0/2</t>
  </si>
  <si>
    <t>8/2</t>
  </si>
  <si>
    <t>6/0</t>
  </si>
  <si>
    <t>2/0</t>
  </si>
  <si>
    <t>36/0</t>
  </si>
  <si>
    <t>6/2</t>
  </si>
  <si>
    <t>4/2</t>
  </si>
  <si>
    <t>40/0</t>
  </si>
  <si>
    <t>10/2</t>
  </si>
  <si>
    <t>42/6</t>
  </si>
  <si>
    <t>52/8</t>
  </si>
  <si>
    <t>считаю необходимым перенести к-р менеджмент на 4 семестр</t>
  </si>
  <si>
    <t>44/0</t>
  </si>
  <si>
    <t>24/0</t>
  </si>
  <si>
    <t>16/0</t>
  </si>
  <si>
    <t>20/0</t>
  </si>
  <si>
    <t>2/2</t>
  </si>
  <si>
    <t>зо</t>
  </si>
  <si>
    <t>лек</t>
  </si>
  <si>
    <t>прак</t>
  </si>
  <si>
    <t>по</t>
  </si>
  <si>
    <t>зв</t>
  </si>
  <si>
    <t>загальна підготовка</t>
  </si>
  <si>
    <t>8 (24)</t>
  </si>
  <si>
    <t>16 (0)</t>
  </si>
  <si>
    <t>20/4</t>
  </si>
  <si>
    <t>24/8</t>
  </si>
  <si>
    <t>28/0</t>
  </si>
  <si>
    <t>58(74)</t>
  </si>
  <si>
    <t>34 (18)</t>
  </si>
  <si>
    <t>1.2.15</t>
  </si>
  <si>
    <t>1.2.17</t>
  </si>
  <si>
    <t>1.3 Державна атестація</t>
  </si>
  <si>
    <t>протокол № _____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</si>
  <si>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</si>
  <si>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- 3 роки 10 місяців</t>
  </si>
  <si>
    <t>на основі повної загальної середньої освіти</t>
  </si>
  <si>
    <t>форма навчання:   заочна</t>
  </si>
  <si>
    <t>I. Графік навчального процесу</t>
  </si>
  <si>
    <t>I</t>
  </si>
  <si>
    <t>Т</t>
  </si>
  <si>
    <t>II</t>
  </si>
  <si>
    <t>III</t>
  </si>
  <si>
    <t>Н/</t>
  </si>
  <si>
    <t>С/Н</t>
  </si>
  <si>
    <t>/С</t>
  </si>
  <si>
    <t>IV</t>
  </si>
  <si>
    <t>-</t>
  </si>
  <si>
    <t>Настановна  сесія</t>
  </si>
  <si>
    <t>Екзаменаційна сесія</t>
  </si>
  <si>
    <t>спеціальність: 073 Менеджмент</t>
  </si>
  <si>
    <t>освітня програма: Менеджмент</t>
  </si>
  <si>
    <t>галузь знань: 07 Управління та адміністрування</t>
  </si>
  <si>
    <t>36/12</t>
  </si>
  <si>
    <t>32/0</t>
  </si>
  <si>
    <t>40/12</t>
  </si>
  <si>
    <t>254
 (270)</t>
  </si>
  <si>
    <t>134 
(118)</t>
  </si>
  <si>
    <t>Директор ЦДЗО</t>
  </si>
  <si>
    <t>М.М. Федоров</t>
  </si>
  <si>
    <t>мп</t>
  </si>
  <si>
    <t>філ</t>
  </si>
  <si>
    <t>вм</t>
  </si>
  <si>
    <t>м</t>
  </si>
  <si>
    <t>ііг</t>
  </si>
  <si>
    <t>еп</t>
  </si>
  <si>
    <t>оа</t>
  </si>
  <si>
    <t>ф</t>
  </si>
  <si>
    <t>хіоп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</si>
  <si>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</si>
  <si>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</si>
  <si>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</si>
  <si>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</si>
  <si>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</si>
  <si>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</si>
  <si>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</si>
  <si>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</si>
  <si>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</si>
  <si>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</si>
  <si>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</si>
  <si>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</si>
  <si>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</si>
  <si>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лв</t>
  </si>
  <si>
    <t>тм</t>
  </si>
  <si>
    <t>мпф</t>
  </si>
  <si>
    <t>омт</t>
  </si>
  <si>
    <t>опм</t>
  </si>
  <si>
    <t>фв</t>
  </si>
  <si>
    <t>др+да</t>
  </si>
  <si>
    <t>хиоп</t>
  </si>
  <si>
    <t xml:space="preserve">V. План освітнього процесу                               </t>
  </si>
  <si>
    <t>Політична економія</t>
  </si>
  <si>
    <t>Економічна інформатика</t>
  </si>
  <si>
    <t>Вступ до освітнього процесу</t>
  </si>
  <si>
    <t>з</t>
  </si>
  <si>
    <t>1</t>
  </si>
  <si>
    <t>1.1.12</t>
  </si>
  <si>
    <t>Статистика / Електронна комерція</t>
  </si>
  <si>
    <t>Електронна комерція</t>
  </si>
  <si>
    <t>Дисципліни з інших ОП ДДМА</t>
  </si>
  <si>
    <t>Психологія</t>
  </si>
  <si>
    <t>1.1.13</t>
  </si>
  <si>
    <t xml:space="preserve"> Конституційне право</t>
  </si>
  <si>
    <t>Економіка праці та соціально-трудові відносини/ Кадровий аудит</t>
  </si>
  <si>
    <t>1.2.4</t>
  </si>
  <si>
    <t>Гроші та кредит / контролінг</t>
  </si>
  <si>
    <t>4</t>
  </si>
  <si>
    <t>Тренінг</t>
  </si>
  <si>
    <t>практика</t>
  </si>
  <si>
    <t>Організація підприємницької діяльності/Організація виробництва</t>
  </si>
  <si>
    <t xml:space="preserve">Організація підприємницької діяльності </t>
  </si>
  <si>
    <t>Організація виробництва</t>
  </si>
  <si>
    <t>Мотиваційний  менеджмент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</si>
  <si>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 xml:space="preserve">/ </t>
    </r>
    <r>
      <rPr>
        <sz val="10"/>
        <color rgb="FFFF0000"/>
        <rFont val="Times New Roman"/>
        <family val="1"/>
        <charset val="204"/>
      </rPr>
      <t>Професійна етика</t>
    </r>
  </si>
  <si>
    <t>Міжнародний менеджмент / Зовнішньоекономічна діяльність підприємства</t>
  </si>
  <si>
    <t>Теорія проектного аналізу / Управління інноваціями</t>
  </si>
  <si>
    <t>Теорія проектного аналізу</t>
  </si>
  <si>
    <t xml:space="preserve">Міжнародний менеджмент </t>
  </si>
  <si>
    <t>Іноземна мова (за професійним спрямуванням) /Ділове листування іноземною мовою</t>
  </si>
  <si>
    <t>Ділове листування іноземною мовою</t>
  </si>
  <si>
    <t>Переддипломна практика</t>
  </si>
  <si>
    <t>1.3.4</t>
  </si>
  <si>
    <t>1.3 Атестація</t>
  </si>
  <si>
    <t>Логістика / Ризик-менеджмент</t>
  </si>
  <si>
    <t>Державне та регіональне управління / Державна та національна безпека</t>
  </si>
  <si>
    <t xml:space="preserve"> Державна та національна безпека</t>
  </si>
  <si>
    <t xml:space="preserve">Державне та регіональне управління </t>
  </si>
  <si>
    <t>1.2.5</t>
  </si>
  <si>
    <t>1.2.5.1</t>
  </si>
  <si>
    <t>1.2.5.2</t>
  </si>
  <si>
    <t>1.2.8.1</t>
  </si>
  <si>
    <t>1.2.8.2</t>
  </si>
  <si>
    <t>1.2.9.1</t>
  </si>
  <si>
    <t>1.2.9.2</t>
  </si>
  <si>
    <t>4 /4</t>
  </si>
  <si>
    <t>"    "                       2020 р.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</si>
  <si>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</si>
  <si>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>Атест.</t>
  </si>
  <si>
    <t>№</t>
  </si>
  <si>
    <t>Форма  атестації (екзамен, дипломний проект (робота))</t>
  </si>
  <si>
    <t>кваліфікаційна робота бакалавра</t>
  </si>
  <si>
    <t>1.3 та 1.4</t>
  </si>
  <si>
    <t>Кваліфікаційна робота бакалавра</t>
  </si>
  <si>
    <t>1.3.1</t>
  </si>
  <si>
    <t>1.4 Атестація</t>
  </si>
  <si>
    <t>1.4.1</t>
  </si>
  <si>
    <t>52/12</t>
  </si>
  <si>
    <t>16/6</t>
  </si>
  <si>
    <t>22/2</t>
  </si>
  <si>
    <t>40 /12</t>
  </si>
  <si>
    <t>26/2</t>
  </si>
  <si>
    <t>56/12</t>
  </si>
  <si>
    <t>32/6</t>
  </si>
  <si>
    <t>40/10</t>
  </si>
  <si>
    <t>46 /2</t>
  </si>
  <si>
    <t>52/ 8</t>
  </si>
  <si>
    <t xml:space="preserve">44/0 </t>
  </si>
  <si>
    <t>52 /8</t>
  </si>
  <si>
    <t>36 /0</t>
  </si>
  <si>
    <t>Гарант освітньої програми</t>
  </si>
  <si>
    <t>Декан факультету ФЕМ</t>
  </si>
  <si>
    <t>Є.В. Мироненко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</si>
  <si>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</si>
  <si>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</si>
  <si>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</si>
  <si>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</si>
  <si>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>цикл 1.1</t>
  </si>
  <si>
    <t>цикл 1.2</t>
  </si>
  <si>
    <t>цикл 1.3
+1.4</t>
  </si>
  <si>
    <t>цикл 2.1</t>
  </si>
  <si>
    <t>цикл 2.2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</si>
  <si>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</si>
  <si>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</si>
  <si>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</si>
  <si>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</si>
  <si>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</si>
  <si>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</si>
  <si>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</si>
  <si>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</si>
  <si>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18/2</t>
  </si>
  <si>
    <t>42 /2</t>
  </si>
  <si>
    <t xml:space="preserve">48/0 </t>
  </si>
  <si>
    <t>II. ЗВЕДЕНІ ДАНІ ПРО БЮДЖЕТ ЧАСУ, тижні                                                                IV.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</si>
</sst>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33" fillId="0" borderId="0"/>
  </cellStyleXfs>
  <cellXfs count="15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0" fontId="11" fillId="2" borderId="49" xfId="3" applyFont="1" applyFill="1" applyBorder="1" applyAlignment="1">
      <alignment horizontal="center" vertical="center" wrapText="1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1" fontId="30" fillId="2" borderId="28" xfId="3" applyNumberFormat="1" applyFont="1" applyFill="1" applyBorder="1" applyAlignment="1" applyProtection="1">
      <alignment horizontal="center" vertical="center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>
      <alignment horizontal="center"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0" fillId="0" borderId="0" xfId="0"/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2" borderId="63" xfId="0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75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77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1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0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74" xfId="0" applyNumberFormat="1" applyFont="1" applyFill="1" applyBorder="1" applyAlignment="1" applyProtection="1">
      <alignment horizontal="center" vertical="center"/>
    </xf>
    <xf numFmtId="1" fontId="11" fillId="2" borderId="90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79" xfId="0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91" xfId="3" applyNumberFormat="1" applyFont="1" applyFill="1" applyBorder="1" applyAlignment="1" applyProtection="1">
      <alignment horizontal="center" vertical="center"/>
    </xf>
    <xf numFmtId="1" fontId="11" fillId="2" borderId="30" xfId="0" applyNumberFormat="1" applyFont="1" applyFill="1" applyBorder="1" applyAlignment="1">
      <alignment horizontal="center" vertical="center" wrapText="1"/>
    </xf>
    <xf numFmtId="0" fontId="11" fillId="2" borderId="79" xfId="0" applyNumberFormat="1" applyFont="1" applyFill="1" applyBorder="1" applyAlignment="1" applyProtection="1">
      <alignment horizontal="left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" fontId="11" fillId="2" borderId="74" xfId="0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>
      <alignment horizontal="center" vertical="center" wrapText="1"/>
    </xf>
    <xf numFmtId="1" fontId="11" fillId="2" borderId="26" xfId="3" applyNumberFormat="1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0" fillId="0" borderId="0" xfId="0" applyFont="1"/>
    <xf numFmtId="1" fontId="28" fillId="0" borderId="76" xfId="3" applyNumberFormat="1" applyFont="1" applyFill="1" applyBorder="1" applyAlignment="1">
      <alignment horizontal="center" vertical="center" wrapText="1"/>
    </xf>
    <xf numFmtId="1" fontId="11" fillId="2" borderId="76" xfId="3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39" fillId="0" borderId="1" xfId="0" applyFont="1" applyFill="1" applyBorder="1" applyAlignment="1">
      <alignment horizontal="left" wrapText="1"/>
    </xf>
    <xf numFmtId="0" fontId="39" fillId="0" borderId="1" xfId="0" applyFont="1" applyBorder="1" applyAlignment="1">
      <alignment horizontal="center" vertical="center"/>
    </xf>
    <xf numFmtId="167" fontId="39" fillId="0" borderId="1" xfId="0" applyNumberFormat="1" applyFont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49" fontId="40" fillId="0" borderId="0" xfId="0" applyNumberFormat="1" applyFont="1"/>
    <xf numFmtId="49" fontId="0" fillId="0" borderId="0" xfId="0" applyNumberFormat="1"/>
    <xf numFmtId="49" fontId="27" fillId="2" borderId="18" xfId="3" applyNumberFormat="1" applyFont="1" applyFill="1" applyBorder="1" applyAlignment="1">
      <alignment horizontal="center" vertical="center" wrapText="1"/>
    </xf>
    <xf numFmtId="49" fontId="27" fillId="2" borderId="19" xfId="3" applyNumberFormat="1" applyFont="1" applyFill="1" applyBorder="1" applyAlignment="1">
      <alignment horizontal="center" vertical="center" wrapText="1"/>
    </xf>
    <xf numFmtId="49" fontId="27" fillId="2" borderId="16" xfId="3" applyNumberFormat="1" applyFont="1" applyFill="1" applyBorder="1" applyAlignment="1">
      <alignment horizontal="center" vertical="center" wrapText="1"/>
    </xf>
    <xf numFmtId="49" fontId="11" fillId="2" borderId="85" xfId="3" applyNumberFormat="1" applyFont="1" applyFill="1" applyBorder="1" applyAlignment="1" applyProtection="1">
      <alignment horizontal="center" vertical="center"/>
    </xf>
    <xf numFmtId="49" fontId="11" fillId="2" borderId="83" xfId="3" applyNumberFormat="1" applyFont="1" applyFill="1" applyBorder="1" applyAlignment="1" applyProtection="1">
      <alignment horizontal="center" vertical="center"/>
    </xf>
    <xf numFmtId="49" fontId="11" fillId="2" borderId="82" xfId="3" applyNumberFormat="1" applyFont="1" applyFill="1" applyBorder="1" applyAlignment="1" applyProtection="1">
      <alignment horizontal="center" vertical="center"/>
    </xf>
    <xf numFmtId="49" fontId="11" fillId="2" borderId="11" xfId="3" applyNumberFormat="1" applyFont="1" applyFill="1" applyBorder="1" applyAlignment="1" applyProtection="1">
      <alignment horizontal="center" vertical="center"/>
    </xf>
    <xf numFmtId="49" fontId="11" fillId="2" borderId="35" xfId="3" applyNumberFormat="1" applyFont="1" applyFill="1" applyBorder="1" applyAlignment="1" applyProtection="1">
      <alignment horizontal="center" vertical="center"/>
    </xf>
    <xf numFmtId="49" fontId="11" fillId="2" borderId="34" xfId="3" applyNumberFormat="1" applyFont="1" applyFill="1" applyBorder="1" applyAlignment="1" applyProtection="1">
      <alignment horizontal="center" vertical="center"/>
    </xf>
    <xf numFmtId="49" fontId="11" fillId="2" borderId="27" xfId="3" applyNumberFormat="1" applyFont="1" applyFill="1" applyBorder="1" applyAlignment="1" applyProtection="1">
      <alignment horizontal="center" vertical="center"/>
    </xf>
    <xf numFmtId="49" fontId="11" fillId="2" borderId="28" xfId="3" applyNumberFormat="1" applyFont="1" applyFill="1" applyBorder="1" applyAlignment="1" applyProtection="1">
      <alignment horizontal="center" vertical="center"/>
    </xf>
    <xf numFmtId="49" fontId="11" fillId="2" borderId="49" xfId="3" applyNumberFormat="1" applyFont="1" applyFill="1" applyBorder="1" applyAlignment="1" applyProtection="1">
      <alignment horizontal="center" vertical="center"/>
    </xf>
    <xf numFmtId="49" fontId="11" fillId="2" borderId="65" xfId="0" applyNumberFormat="1" applyFont="1" applyFill="1" applyBorder="1" applyAlignment="1" applyProtection="1">
      <alignment horizontal="center" vertical="center"/>
    </xf>
    <xf numFmtId="49" fontId="11" fillId="2" borderId="18" xfId="0" applyNumberFormat="1" applyFont="1" applyFill="1" applyBorder="1" applyAlignment="1">
      <alignment horizontal="left" vertical="top" wrapText="1"/>
    </xf>
    <xf numFmtId="49" fontId="11" fillId="2" borderId="32" xfId="0" applyNumberFormat="1" applyFont="1" applyFill="1" applyBorder="1" applyAlignment="1">
      <alignment horizontal="left" vertical="top" wrapText="1"/>
    </xf>
    <xf numFmtId="49" fontId="11" fillId="2" borderId="16" xfId="0" applyNumberFormat="1" applyFont="1" applyFill="1" applyBorder="1" applyAlignment="1">
      <alignment horizontal="left" vertical="top" wrapText="1"/>
    </xf>
    <xf numFmtId="49" fontId="11" fillId="2" borderId="19" xfId="0" applyNumberFormat="1" applyFont="1" applyFill="1" applyBorder="1" applyAlignment="1">
      <alignment horizontal="left" vertical="top" wrapText="1"/>
    </xf>
    <xf numFmtId="49" fontId="11" fillId="2" borderId="40" xfId="0" applyNumberFormat="1" applyFont="1" applyFill="1" applyBorder="1" applyAlignment="1">
      <alignment horizontal="left" vertical="top" wrapText="1"/>
    </xf>
    <xf numFmtId="49" fontId="11" fillId="2" borderId="61" xfId="0" applyNumberFormat="1" applyFont="1" applyFill="1" applyBorder="1" applyAlignment="1">
      <alignment horizontal="left" vertical="top" wrapText="1"/>
    </xf>
    <xf numFmtId="49" fontId="11" fillId="2" borderId="23" xfId="0" applyNumberFormat="1" applyFont="1" applyFill="1" applyBorder="1" applyAlignment="1">
      <alignment horizontal="left" vertical="top" wrapText="1"/>
    </xf>
    <xf numFmtId="49" fontId="11" fillId="2" borderId="41" xfId="0" applyNumberFormat="1" applyFont="1" applyFill="1" applyBorder="1" applyAlignment="1">
      <alignment horizontal="left" vertical="top" wrapText="1"/>
    </xf>
    <xf numFmtId="49" fontId="11" fillId="2" borderId="90" xfId="0" applyNumberFormat="1" applyFont="1" applyFill="1" applyBorder="1" applyAlignment="1" applyProtection="1">
      <alignment horizontal="center" vertical="center"/>
    </xf>
    <xf numFmtId="49" fontId="11" fillId="2" borderId="70" xfId="0" applyNumberFormat="1" applyFont="1" applyFill="1" applyBorder="1" applyAlignment="1" applyProtection="1">
      <alignment horizontal="center" vertical="center"/>
    </xf>
    <xf numFmtId="49" fontId="11" fillId="2" borderId="65" xfId="3" applyNumberFormat="1" applyFont="1" applyFill="1" applyBorder="1" applyAlignment="1">
      <alignment horizontal="center" vertical="center" wrapText="1"/>
    </xf>
    <xf numFmtId="0" fontId="27" fillId="2" borderId="27" xfId="3" applyNumberFormat="1" applyFont="1" applyFill="1" applyBorder="1" applyAlignment="1">
      <alignment horizontal="center" vertical="center" wrapText="1"/>
    </xf>
    <xf numFmtId="0" fontId="27" fillId="2" borderId="28" xfId="3" applyNumberFormat="1" applyFont="1" applyFill="1" applyBorder="1" applyAlignment="1">
      <alignment horizontal="center" vertical="center" wrapText="1"/>
    </xf>
    <xf numFmtId="0" fontId="27" fillId="2" borderId="49" xfId="3" applyNumberFormat="1" applyFont="1" applyFill="1" applyBorder="1" applyAlignment="1">
      <alignment horizontal="center" vertical="center" wrapText="1"/>
    </xf>
    <xf numFmtId="0" fontId="27" fillId="2" borderId="28" xfId="3" applyNumberFormat="1" applyFont="1" applyFill="1" applyBorder="1" applyAlignment="1" applyProtection="1">
      <alignment vertical="center"/>
    </xf>
    <xf numFmtId="170" fontId="41" fillId="0" borderId="0" xfId="3" applyNumberFormat="1" applyFont="1" applyFill="1" applyBorder="1" applyAlignment="1" applyProtection="1">
      <alignment vertical="center"/>
    </xf>
    <xf numFmtId="49" fontId="40" fillId="0" borderId="1" xfId="0" applyNumberFormat="1" applyFont="1" applyBorder="1"/>
    <xf numFmtId="0" fontId="40" fillId="0" borderId="1" xfId="0" applyFont="1" applyBorder="1"/>
    <xf numFmtId="49" fontId="0" fillId="0" borderId="1" xfId="0" applyNumberFormat="1" applyBorder="1"/>
    <xf numFmtId="170" fontId="43" fillId="0" borderId="0" xfId="3" applyNumberFormat="1" applyFont="1" applyFill="1" applyBorder="1" applyAlignment="1" applyProtection="1">
      <alignment vertical="center"/>
    </xf>
    <xf numFmtId="170" fontId="42" fillId="0" borderId="0" xfId="3" applyNumberFormat="1" applyFont="1" applyFill="1" applyBorder="1" applyAlignment="1" applyProtection="1">
      <alignment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70" fontId="44" fillId="0" borderId="0" xfId="3" applyNumberFormat="1" applyFont="1" applyFill="1" applyBorder="1" applyAlignment="1" applyProtection="1">
      <alignment vertical="center"/>
    </xf>
    <xf numFmtId="0" fontId="11" fillId="2" borderId="70" xfId="3" applyNumberFormat="1" applyFont="1" applyFill="1" applyBorder="1" applyAlignment="1">
      <alignment horizontal="center" vertical="center" wrapText="1"/>
    </xf>
    <xf numFmtId="49" fontId="28" fillId="0" borderId="60" xfId="3" applyNumberFormat="1" applyFont="1" applyFill="1" applyBorder="1" applyAlignment="1">
      <alignment horizontal="center" vertical="center" wrapText="1"/>
    </xf>
    <xf numFmtId="49" fontId="11" fillId="2" borderId="60" xfId="3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166" fontId="39" fillId="0" borderId="1" xfId="1" applyNumberFormat="1" applyFont="1" applyFill="1" applyBorder="1" applyAlignment="1" applyProtection="1">
      <alignment horizontal="center" vertical="center"/>
    </xf>
    <xf numFmtId="49" fontId="40" fillId="4" borderId="0" xfId="0" applyNumberFormat="1" applyFont="1" applyFill="1"/>
    <xf numFmtId="167" fontId="39" fillId="4" borderId="1" xfId="0" applyNumberFormat="1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37" fillId="5" borderId="0" xfId="0" applyFont="1" applyFill="1"/>
    <xf numFmtId="0" fontId="36" fillId="5" borderId="0" xfId="0" applyFont="1" applyFill="1"/>
    <xf numFmtId="49" fontId="7" fillId="5" borderId="39" xfId="3" applyNumberFormat="1" applyFont="1" applyFill="1" applyBorder="1" applyAlignment="1">
      <alignment vertical="center" wrapText="1"/>
    </xf>
    <xf numFmtId="1" fontId="11" fillId="2" borderId="60" xfId="3" applyNumberFormat="1" applyFont="1" applyFill="1" applyBorder="1" applyAlignment="1" applyProtection="1">
      <alignment horizontal="center" vertical="center" wrapText="1"/>
    </xf>
    <xf numFmtId="0" fontId="7" fillId="0" borderId="0" xfId="2" applyFont="1"/>
    <xf numFmtId="0" fontId="4" fillId="0" borderId="0" xfId="2" applyFont="1"/>
    <xf numFmtId="0" fontId="7" fillId="0" borderId="3" xfId="2" applyFont="1" applyBorder="1" applyAlignment="1">
      <alignment horizontal="center"/>
    </xf>
    <xf numFmtId="0" fontId="7" fillId="0" borderId="96" xfId="2" applyFont="1" applyBorder="1" applyAlignment="1">
      <alignment horizontal="center" vertical="center"/>
    </xf>
    <xf numFmtId="0" fontId="7" fillId="0" borderId="1" xfId="2" applyFont="1" applyBorder="1"/>
    <xf numFmtId="0" fontId="7" fillId="0" borderId="9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7" fillId="0" borderId="1" xfId="0" applyFont="1" applyBorder="1"/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right" vertical="center"/>
    </xf>
    <xf numFmtId="0" fontId="48" fillId="0" borderId="1" xfId="0" applyFont="1" applyBorder="1" applyAlignment="1">
      <alignment horizontal="right" vertical="center"/>
    </xf>
    <xf numFmtId="0" fontId="48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 applyBorder="1"/>
    <xf numFmtId="0" fontId="4" fillId="0" borderId="0" xfId="2" applyFont="1" applyAlignment="1">
      <alignment horizontal="center" vertical="center" wrapText="1"/>
    </xf>
    <xf numFmtId="0" fontId="13" fillId="0" borderId="0" xfId="2" applyAlignment="1">
      <alignment wrapText="1"/>
    </xf>
    <xf numFmtId="0" fontId="2" fillId="0" borderId="0" xfId="2" applyFont="1" applyAlignment="1">
      <alignment horizontal="center" vertical="center" wrapText="1"/>
    </xf>
    <xf numFmtId="0" fontId="13" fillId="0" borderId="0" xfId="2" applyFont="1" applyAlignment="1">
      <alignment wrapText="1"/>
    </xf>
    <xf numFmtId="0" fontId="2" fillId="0" borderId="0" xfId="2" applyFont="1" applyBorder="1" applyAlignment="1">
      <alignment horizontal="center" vertical="center" wrapText="1"/>
    </xf>
    <xf numFmtId="0" fontId="51" fillId="0" borderId="0" xfId="2" applyFont="1"/>
    <xf numFmtId="0" fontId="13" fillId="0" borderId="0" xfId="2" applyBorder="1" applyAlignment="1">
      <alignment horizontal="center" vertical="center"/>
    </xf>
    <xf numFmtId="0" fontId="11" fillId="0" borderId="0" xfId="2" applyFont="1" applyBorder="1" applyAlignment="1">
      <alignment horizontal="center" vertical="top"/>
    </xf>
    <xf numFmtId="0" fontId="50" fillId="0" borderId="0" xfId="2" applyFont="1" applyBorder="1" applyAlignment="1">
      <alignment horizontal="center" vertical="top"/>
    </xf>
    <xf numFmtId="0" fontId="10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4" fillId="0" borderId="0" xfId="2" applyFont="1" applyBorder="1" applyAlignment="1"/>
    <xf numFmtId="0" fontId="13" fillId="0" borderId="0" xfId="2" applyBorder="1" applyAlignment="1">
      <alignment vertical="center"/>
    </xf>
    <xf numFmtId="0" fontId="13" fillId="0" borderId="0" xfId="2" applyBorder="1" applyAlignment="1">
      <alignment horizontal="right" vertical="center"/>
    </xf>
    <xf numFmtId="0" fontId="4" fillId="0" borderId="0" xfId="2" applyFont="1" applyBorder="1"/>
    <xf numFmtId="0" fontId="13" fillId="0" borderId="0" xfId="2" applyBorder="1" applyAlignment="1">
      <alignment wrapText="1"/>
    </xf>
    <xf numFmtId="0" fontId="13" fillId="0" borderId="0" xfId="2" applyFont="1" applyBorder="1" applyAlignment="1">
      <alignment wrapText="1"/>
    </xf>
    <xf numFmtId="0" fontId="4" fillId="0" borderId="0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45" fillId="0" borderId="0" xfId="2" applyFont="1" applyBorder="1" applyAlignment="1">
      <alignment horizontal="center"/>
    </xf>
    <xf numFmtId="0" fontId="4" fillId="0" borderId="0" xfId="2" applyFont="1" applyAlignment="1">
      <alignment horizontal="left" vertical="center" wrapText="1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vertical="center" wrapText="1"/>
    </xf>
    <xf numFmtId="0" fontId="53" fillId="2" borderId="49" xfId="3" applyFont="1" applyFill="1" applyBorder="1" applyAlignment="1">
      <alignment horizontal="center" vertical="center" wrapText="1"/>
    </xf>
    <xf numFmtId="0" fontId="53" fillId="2" borderId="1" xfId="3" applyNumberFormat="1" applyFont="1" applyFill="1" applyBorder="1" applyAlignment="1">
      <alignment horizontal="center" vertical="center" wrapText="1"/>
    </xf>
    <xf numFmtId="0" fontId="53" fillId="2" borderId="3" xfId="3" applyNumberFormat="1" applyFont="1" applyFill="1" applyBorder="1" applyAlignment="1">
      <alignment horizontal="center" vertical="center" wrapText="1"/>
    </xf>
    <xf numFmtId="170" fontId="53" fillId="2" borderId="28" xfId="3" applyNumberFormat="1" applyFont="1" applyFill="1" applyBorder="1" applyAlignment="1" applyProtection="1">
      <alignment horizontal="center" vertical="center" wrapText="1"/>
    </xf>
    <xf numFmtId="167" fontId="27" fillId="2" borderId="39" xfId="3" applyNumberFormat="1" applyFont="1" applyFill="1" applyBorder="1" applyAlignment="1" applyProtection="1">
      <alignment horizontal="center" vertical="center"/>
    </xf>
    <xf numFmtId="0" fontId="27" fillId="2" borderId="1" xfId="3" applyFont="1" applyFill="1" applyBorder="1" applyAlignment="1">
      <alignment horizontal="center" vertical="center" wrapText="1"/>
    </xf>
    <xf numFmtId="49" fontId="27" fillId="2" borderId="1" xfId="3" applyNumberFormat="1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27" fillId="2" borderId="27" xfId="3" applyNumberFormat="1" applyFont="1" applyFill="1" applyBorder="1" applyAlignment="1">
      <alignment horizontal="center" vertical="center" wrapText="1"/>
    </xf>
    <xf numFmtId="49" fontId="27" fillId="2" borderId="28" xfId="3" applyNumberFormat="1" applyFont="1" applyFill="1" applyBorder="1" applyAlignment="1">
      <alignment horizontal="center" vertical="center" wrapText="1"/>
    </xf>
    <xf numFmtId="49" fontId="53" fillId="2" borderId="3" xfId="3" applyNumberFormat="1" applyFont="1" applyFill="1" applyBorder="1" applyAlignment="1">
      <alignment horizontal="center" vertical="center" wrapText="1"/>
    </xf>
    <xf numFmtId="49" fontId="27" fillId="2" borderId="49" xfId="3" applyNumberFormat="1" applyFont="1" applyFill="1" applyBorder="1" applyAlignment="1">
      <alignment horizontal="center" vertical="center" wrapText="1"/>
    </xf>
    <xf numFmtId="0" fontId="27" fillId="2" borderId="49" xfId="3" applyNumberFormat="1" applyFont="1" applyFill="1" applyBorder="1" applyAlignment="1" applyProtection="1">
      <alignment vertical="center"/>
    </xf>
    <xf numFmtId="0" fontId="53" fillId="2" borderId="49" xfId="0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170" fontId="53" fillId="2" borderId="28" xfId="0" applyNumberFormat="1" applyFont="1" applyFill="1" applyBorder="1" applyAlignment="1" applyProtection="1">
      <alignment horizontal="center" vertical="center" wrapText="1"/>
    </xf>
    <xf numFmtId="167" fontId="2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27" xfId="0" applyNumberFormat="1" applyFont="1" applyFill="1" applyBorder="1" applyAlignment="1">
      <alignment horizontal="center" vertical="center" wrapText="1"/>
    </xf>
    <xf numFmtId="0" fontId="27" fillId="2" borderId="28" xfId="0" applyNumberFormat="1" applyFont="1" applyFill="1" applyBorder="1" applyAlignment="1">
      <alignment horizontal="center" vertical="center" wrapText="1"/>
    </xf>
    <xf numFmtId="0" fontId="27" fillId="2" borderId="49" xfId="0" applyNumberFormat="1" applyFont="1" applyFill="1" applyBorder="1" applyAlignment="1">
      <alignment horizontal="center" vertical="center" wrapText="1"/>
    </xf>
    <xf numFmtId="49" fontId="27" fillId="2" borderId="28" xfId="0" applyNumberFormat="1" applyFont="1" applyFill="1" applyBorder="1" applyAlignment="1">
      <alignment horizontal="center" vertical="center" wrapText="1"/>
    </xf>
    <xf numFmtId="49" fontId="11" fillId="2" borderId="63" xfId="3" applyNumberFormat="1" applyFont="1" applyFill="1" applyBorder="1" applyAlignment="1">
      <alignment horizontal="left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49" fontId="7" fillId="2" borderId="28" xfId="3" applyNumberFormat="1" applyFont="1" applyFill="1" applyBorder="1" applyAlignment="1" applyProtection="1">
      <alignment horizontal="center" vertical="center"/>
    </xf>
    <xf numFmtId="49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 applyProtection="1">
      <alignment vertical="center"/>
    </xf>
    <xf numFmtId="49" fontId="11" fillId="2" borderId="63" xfId="3" applyNumberFormat="1" applyFont="1" applyFill="1" applyBorder="1" applyAlignment="1">
      <alignment vertical="center" wrapText="1"/>
    </xf>
    <xf numFmtId="49" fontId="7" fillId="2" borderId="28" xfId="3" applyNumberFormat="1" applyFont="1" applyFill="1" applyBorder="1" applyAlignment="1">
      <alignment horizontal="center" vertical="center" wrapText="1"/>
    </xf>
    <xf numFmtId="172" fontId="11" fillId="2" borderId="48" xfId="3" applyNumberFormat="1" applyFont="1" applyFill="1" applyBorder="1" applyAlignment="1" applyProtection="1">
      <alignment horizontal="center" vertical="center"/>
    </xf>
    <xf numFmtId="49" fontId="11" fillId="2" borderId="77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7" fillId="2" borderId="44" xfId="3" applyNumberFormat="1" applyFont="1" applyFill="1" applyBorder="1" applyAlignment="1">
      <alignment horizontal="center" vertical="center" wrapText="1"/>
    </xf>
    <xf numFmtId="0" fontId="7" fillId="2" borderId="43" xfId="3" applyNumberFormat="1" applyFont="1" applyFill="1" applyBorder="1" applyAlignment="1">
      <alignment horizontal="center" vertical="center" wrapText="1"/>
    </xf>
    <xf numFmtId="49" fontId="7" fillId="2" borderId="42" xfId="3" applyNumberFormat="1" applyFont="1" applyFill="1" applyBorder="1" applyAlignment="1">
      <alignment horizontal="center" vertical="center" wrapText="1"/>
    </xf>
    <xf numFmtId="0" fontId="7" fillId="2" borderId="42" xfId="3" applyNumberFormat="1" applyFont="1" applyFill="1" applyBorder="1" applyAlignment="1">
      <alignment horizontal="center" vertical="center" wrapText="1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172" fontId="11" fillId="2" borderId="73" xfId="3" applyNumberFormat="1" applyFont="1" applyFill="1" applyBorder="1" applyAlignment="1" applyProtection="1">
      <alignment horizontal="center" vertical="center"/>
    </xf>
    <xf numFmtId="49" fontId="11" fillId="2" borderId="24" xfId="3" applyNumberFormat="1" applyFont="1" applyFill="1" applyBorder="1" applyAlignment="1">
      <alignment horizontal="center" vertical="center" wrapText="1"/>
    </xf>
    <xf numFmtId="0" fontId="28" fillId="0" borderId="60" xfId="3" applyNumberFormat="1" applyFont="1" applyFill="1" applyBorder="1" applyAlignment="1">
      <alignment horizontal="center"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66" fontId="11" fillId="0" borderId="62" xfId="0" applyNumberFormat="1" applyFont="1" applyFill="1" applyBorder="1" applyAlignment="1" applyProtection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1" fillId="0" borderId="19" xfId="3" applyNumberFormat="1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>
      <alignment horizontal="center" vertical="center" wrapText="1"/>
    </xf>
    <xf numFmtId="0" fontId="11" fillId="0" borderId="16" xfId="3" applyNumberFormat="1" applyFont="1" applyFill="1" applyBorder="1" applyAlignment="1">
      <alignment horizontal="center" vertical="center" wrapText="1"/>
    </xf>
    <xf numFmtId="0" fontId="11" fillId="0" borderId="18" xfId="3" applyNumberFormat="1" applyFont="1" applyFill="1" applyBorder="1" applyAlignment="1">
      <alignment horizontal="center" vertical="center" wrapText="1"/>
    </xf>
    <xf numFmtId="0" fontId="27" fillId="2" borderId="28" xfId="3" applyNumberFormat="1" applyFont="1" applyFill="1" applyBorder="1" applyAlignment="1" applyProtection="1">
      <alignment horizontal="center" vertical="center"/>
    </xf>
    <xf numFmtId="49" fontId="7" fillId="2" borderId="49" xfId="3" applyNumberFormat="1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49" fontId="7" fillId="0" borderId="49" xfId="3" applyNumberFormat="1" applyFont="1" applyFill="1" applyBorder="1" applyAlignment="1">
      <alignment horizontal="center" vertical="center" wrapText="1"/>
    </xf>
    <xf numFmtId="172" fontId="7" fillId="0" borderId="48" xfId="3" applyNumberFormat="1" applyFont="1" applyFill="1" applyBorder="1" applyAlignment="1" applyProtection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49" fontId="27" fillId="2" borderId="63" xfId="0" applyNumberFormat="1" applyFont="1" applyFill="1" applyBorder="1" applyAlignment="1" applyProtection="1">
      <alignment horizontal="center" vertical="center"/>
    </xf>
    <xf numFmtId="49" fontId="7" fillId="2" borderId="38" xfId="3" applyNumberFormat="1" applyFont="1" applyFill="1" applyBorder="1" applyAlignment="1">
      <alignment vertical="center" wrapText="1"/>
    </xf>
    <xf numFmtId="1" fontId="7" fillId="2" borderId="49" xfId="3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vertical="center" wrapText="1"/>
    </xf>
    <xf numFmtId="49" fontId="11" fillId="2" borderId="77" xfId="0" applyNumberFormat="1" applyFont="1" applyFill="1" applyBorder="1" applyAlignment="1" applyProtection="1">
      <alignment horizontal="center" vertical="center"/>
    </xf>
    <xf numFmtId="49" fontId="7" fillId="2" borderId="33" xfId="3" applyNumberFormat="1" applyFont="1" applyFill="1" applyBorder="1" applyAlignment="1">
      <alignment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19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49" fontId="7" fillId="2" borderId="16" xfId="3" applyNumberFormat="1" applyFont="1" applyFill="1" applyBorder="1" applyAlignment="1" applyProtection="1">
      <alignment horizontal="center" vertical="center"/>
    </xf>
    <xf numFmtId="49" fontId="7" fillId="2" borderId="72" xfId="3" applyNumberFormat="1" applyFont="1" applyFill="1" applyBorder="1" applyAlignment="1">
      <alignment vertical="center" wrapText="1"/>
    </xf>
    <xf numFmtId="0" fontId="7" fillId="2" borderId="34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172" fontId="7" fillId="2" borderId="79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49" fontId="7" fillId="2" borderId="34" xfId="3" applyNumberFormat="1" applyFont="1" applyFill="1" applyBorder="1" applyAlignment="1" applyProtection="1">
      <alignment horizontal="center" vertical="center"/>
    </xf>
    <xf numFmtId="49" fontId="7" fillId="2" borderId="35" xfId="3" applyNumberFormat="1" applyFont="1" applyFill="1" applyBorder="1" applyAlignment="1" applyProtection="1">
      <alignment horizontal="center" vertical="center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49" fontId="7" fillId="0" borderId="73" xfId="3" applyNumberFormat="1" applyFont="1" applyFill="1" applyBorder="1" applyAlignment="1">
      <alignment vertical="center" wrapText="1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79" xfId="3" applyNumberFormat="1" applyFont="1" applyFill="1" applyBorder="1" applyAlignment="1" applyProtection="1">
      <alignment horizontal="center" vertical="center"/>
    </xf>
    <xf numFmtId="49" fontId="7" fillId="0" borderId="17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49" fontId="7" fillId="0" borderId="34" xfId="3" applyNumberFormat="1" applyFont="1" applyFill="1" applyBorder="1" applyAlignment="1" applyProtection="1">
      <alignment horizontal="center" vertical="center"/>
    </xf>
    <xf numFmtId="171" fontId="7" fillId="0" borderId="37" xfId="3" applyNumberFormat="1" applyFont="1" applyFill="1" applyBorder="1" applyAlignment="1" applyProtection="1">
      <alignment horizontal="center" vertical="center"/>
    </xf>
    <xf numFmtId="171" fontId="7" fillId="0" borderId="49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Border="1" applyAlignment="1">
      <alignment vertical="center" wrapText="1"/>
    </xf>
    <xf numFmtId="49" fontId="7" fillId="0" borderId="72" xfId="0" applyNumberFormat="1" applyFont="1" applyBorder="1" applyAlignment="1">
      <alignment vertical="center" wrapText="1"/>
    </xf>
    <xf numFmtId="0" fontId="7" fillId="0" borderId="37" xfId="3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/>
    <xf numFmtId="170" fontId="54" fillId="0" borderId="0" xfId="3" applyNumberFormat="1" applyFont="1" applyFill="1" applyBorder="1" applyAlignment="1" applyProtection="1">
      <alignment vertical="center"/>
    </xf>
    <xf numFmtId="0" fontId="55" fillId="2" borderId="3" xfId="0" applyFont="1" applyFill="1" applyBorder="1"/>
    <xf numFmtId="0" fontId="56" fillId="0" borderId="3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56" fillId="0" borderId="0" xfId="0" applyFont="1"/>
    <xf numFmtId="0" fontId="56" fillId="0" borderId="1" xfId="0" applyFont="1" applyBorder="1"/>
    <xf numFmtId="49" fontId="56" fillId="0" borderId="1" xfId="0" applyNumberFormat="1" applyFont="1" applyBorder="1"/>
    <xf numFmtId="49" fontId="56" fillId="0" borderId="0" xfId="0" applyNumberFormat="1" applyFont="1"/>
    <xf numFmtId="0" fontId="2" fillId="4" borderId="1" xfId="0" applyFont="1" applyFill="1" applyBorder="1" applyAlignment="1">
      <alignment horizontal="center" vertical="center"/>
    </xf>
    <xf numFmtId="49" fontId="56" fillId="4" borderId="0" xfId="0" applyNumberFormat="1" applyFont="1" applyFill="1"/>
    <xf numFmtId="0" fontId="2" fillId="5" borderId="0" xfId="0" applyFont="1" applyFill="1"/>
    <xf numFmtId="0" fontId="56" fillId="5" borderId="0" xfId="0" applyFont="1" applyFill="1"/>
    <xf numFmtId="2" fontId="56" fillId="0" borderId="0" xfId="0" applyNumberFormat="1" applyFont="1"/>
    <xf numFmtId="49" fontId="27" fillId="7" borderId="37" xfId="0" applyNumberFormat="1" applyFont="1" applyFill="1" applyBorder="1" applyAlignment="1" applyProtection="1">
      <alignment horizontal="center" vertical="center"/>
    </xf>
    <xf numFmtId="49" fontId="27" fillId="7" borderId="63" xfId="3" applyNumberFormat="1" applyFont="1" applyFill="1" applyBorder="1" applyAlignment="1">
      <alignment vertical="center" wrapText="1"/>
    </xf>
    <xf numFmtId="0" fontId="53" fillId="7" borderId="49" xfId="3" applyFont="1" applyFill="1" applyBorder="1" applyAlignment="1">
      <alignment horizontal="center" vertical="center" wrapText="1"/>
    </xf>
    <xf numFmtId="0" fontId="53" fillId="7" borderId="1" xfId="3" applyNumberFormat="1" applyFont="1" applyFill="1" applyBorder="1" applyAlignment="1">
      <alignment horizontal="center" vertical="center" wrapText="1"/>
    </xf>
    <xf numFmtId="0" fontId="53" fillId="7" borderId="3" xfId="3" applyNumberFormat="1" applyFont="1" applyFill="1" applyBorder="1" applyAlignment="1">
      <alignment horizontal="center" vertical="center" wrapText="1"/>
    </xf>
    <xf numFmtId="170" fontId="53" fillId="7" borderId="28" xfId="3" applyNumberFormat="1" applyFont="1" applyFill="1" applyBorder="1" applyAlignment="1" applyProtection="1">
      <alignment horizontal="center" vertical="center" wrapText="1"/>
    </xf>
    <xf numFmtId="167" fontId="27" fillId="7" borderId="39" xfId="3" applyNumberFormat="1" applyFont="1" applyFill="1" applyBorder="1" applyAlignment="1" applyProtection="1">
      <alignment horizontal="center" vertical="center"/>
    </xf>
    <xf numFmtId="0" fontId="27" fillId="7" borderId="1" xfId="3" applyFont="1" applyFill="1" applyBorder="1" applyAlignment="1">
      <alignment horizontal="center" vertical="center" wrapText="1"/>
    </xf>
    <xf numFmtId="49" fontId="27" fillId="7" borderId="1" xfId="3" applyNumberFormat="1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 wrapText="1"/>
    </xf>
    <xf numFmtId="0" fontId="27" fillId="7" borderId="27" xfId="3" applyNumberFormat="1" applyFont="1" applyFill="1" applyBorder="1" applyAlignment="1">
      <alignment horizontal="center" vertical="center" wrapText="1"/>
    </xf>
    <xf numFmtId="0" fontId="27" fillId="7" borderId="28" xfId="3" applyNumberFormat="1" applyFont="1" applyFill="1" applyBorder="1" applyAlignment="1">
      <alignment horizontal="center" vertical="center" wrapText="1"/>
    </xf>
    <xf numFmtId="0" fontId="27" fillId="7" borderId="49" xfId="3" applyNumberFormat="1" applyFont="1" applyFill="1" applyBorder="1" applyAlignment="1">
      <alignment horizontal="center" vertical="center" wrapText="1"/>
    </xf>
    <xf numFmtId="170" fontId="41" fillId="7" borderId="0" xfId="3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166" fontId="2" fillId="7" borderId="1" xfId="1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56" fillId="7" borderId="0" xfId="0" applyFont="1" applyFill="1"/>
    <xf numFmtId="49" fontId="56" fillId="7" borderId="1" xfId="0" applyNumberFormat="1" applyFont="1" applyFill="1" applyBorder="1"/>
    <xf numFmtId="0" fontId="56" fillId="7" borderId="1" xfId="0" applyFont="1" applyFill="1" applyBorder="1"/>
    <xf numFmtId="0" fontId="0" fillId="7" borderId="1" xfId="0" applyFill="1" applyBorder="1"/>
    <xf numFmtId="0" fontId="0" fillId="7" borderId="0" xfId="0" applyFill="1"/>
    <xf numFmtId="49" fontId="11" fillId="7" borderId="63" xfId="3" applyNumberFormat="1" applyFont="1" applyFill="1" applyBorder="1" applyAlignment="1">
      <alignment horizontal="left" vertical="center" wrapText="1"/>
    </xf>
    <xf numFmtId="0" fontId="11" fillId="7" borderId="49" xfId="3" applyFont="1" applyFill="1" applyBorder="1" applyAlignment="1">
      <alignment horizontal="center" vertical="center" wrapText="1"/>
    </xf>
    <xf numFmtId="49" fontId="11" fillId="7" borderId="1" xfId="3" applyNumberFormat="1" applyFont="1" applyFill="1" applyBorder="1" applyAlignment="1">
      <alignment horizontal="center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170" fontId="11" fillId="7" borderId="28" xfId="3" applyNumberFormat="1" applyFont="1" applyFill="1" applyBorder="1" applyAlignment="1" applyProtection="1">
      <alignment horizontal="center" vertical="center"/>
    </xf>
    <xf numFmtId="172" fontId="11" fillId="7" borderId="39" xfId="3" applyNumberFormat="1" applyFont="1" applyFill="1" applyBorder="1" applyAlignment="1" applyProtection="1">
      <alignment horizontal="center" vertical="center"/>
    </xf>
    <xf numFmtId="0" fontId="11" fillId="7" borderId="28" xfId="3" applyFont="1" applyFill="1" applyBorder="1" applyAlignment="1">
      <alignment horizontal="center" vertical="center" wrapText="1"/>
    </xf>
    <xf numFmtId="0" fontId="7" fillId="7" borderId="27" xfId="3" applyNumberFormat="1" applyFont="1" applyFill="1" applyBorder="1" applyAlignment="1">
      <alignment horizontal="center" vertical="center" wrapText="1"/>
    </xf>
    <xf numFmtId="0" fontId="7" fillId="7" borderId="28" xfId="3" applyNumberFormat="1" applyFont="1" applyFill="1" applyBorder="1" applyAlignment="1">
      <alignment horizontal="center" vertical="center" wrapText="1"/>
    </xf>
    <xf numFmtId="0" fontId="7" fillId="7" borderId="49" xfId="3" applyNumberFormat="1" applyFont="1" applyFill="1" applyBorder="1" applyAlignment="1">
      <alignment horizontal="center" vertical="center" wrapText="1"/>
    </xf>
    <xf numFmtId="0" fontId="7" fillId="7" borderId="28" xfId="3" applyNumberFormat="1" applyFont="1" applyFill="1" applyBorder="1" applyAlignment="1" applyProtection="1">
      <alignment horizontal="center" vertical="center"/>
    </xf>
    <xf numFmtId="170" fontId="43" fillId="7" borderId="0" xfId="3" applyNumberFormat="1" applyFont="1" applyFill="1" applyBorder="1" applyAlignment="1" applyProtection="1">
      <alignment vertical="center"/>
    </xf>
    <xf numFmtId="0" fontId="11" fillId="7" borderId="1" xfId="3" applyFont="1" applyFill="1" applyBorder="1" applyAlignment="1">
      <alignment horizontal="center" vertical="center" wrapText="1"/>
    </xf>
    <xf numFmtId="0" fontId="11" fillId="7" borderId="3" xfId="3" applyFont="1" applyFill="1" applyBorder="1" applyAlignment="1">
      <alignment horizontal="center" vertical="center" wrapText="1"/>
    </xf>
    <xf numFmtId="171" fontId="30" fillId="7" borderId="28" xfId="3" applyNumberFormat="1" applyFont="1" applyFill="1" applyBorder="1" applyAlignment="1" applyProtection="1">
      <alignment horizontal="center" vertical="center"/>
    </xf>
    <xf numFmtId="49" fontId="7" fillId="7" borderId="27" xfId="3" applyNumberFormat="1" applyFont="1" applyFill="1" applyBorder="1" applyAlignment="1">
      <alignment horizontal="center" vertical="center" wrapText="1"/>
    </xf>
    <xf numFmtId="0" fontId="7" fillId="7" borderId="28" xfId="3" applyNumberFormat="1" applyFont="1" applyFill="1" applyBorder="1" applyAlignment="1" applyProtection="1">
      <alignment vertical="center"/>
    </xf>
    <xf numFmtId="170" fontId="42" fillId="7" borderId="0" xfId="3" applyNumberFormat="1" applyFont="1" applyFill="1" applyBorder="1" applyAlignment="1" applyProtection="1">
      <alignment vertical="center"/>
    </xf>
    <xf numFmtId="49" fontId="11" fillId="7" borderId="63" xfId="3" applyNumberFormat="1" applyFont="1" applyFill="1" applyBorder="1" applyAlignment="1">
      <alignment vertical="center" wrapText="1"/>
    </xf>
    <xf numFmtId="170" fontId="11" fillId="7" borderId="49" xfId="3" applyNumberFormat="1" applyFont="1" applyFill="1" applyBorder="1" applyAlignment="1" applyProtection="1">
      <alignment horizontal="center" vertical="center"/>
    </xf>
    <xf numFmtId="172" fontId="11" fillId="7" borderId="48" xfId="3" applyNumberFormat="1" applyFont="1" applyFill="1" applyBorder="1" applyAlignment="1" applyProtection="1">
      <alignment horizontal="center" vertical="center"/>
    </xf>
    <xf numFmtId="0" fontId="11" fillId="0" borderId="26" xfId="3" applyFont="1" applyFill="1" applyBorder="1" applyAlignment="1">
      <alignment horizontal="center" vertical="center" wrapText="1"/>
    </xf>
    <xf numFmtId="0" fontId="11" fillId="0" borderId="70" xfId="3" applyFont="1" applyFill="1" applyBorder="1" applyAlignment="1">
      <alignment horizontal="center" vertical="center" wrapText="1"/>
    </xf>
    <xf numFmtId="0" fontId="11" fillId="0" borderId="29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0" fontId="28" fillId="0" borderId="70" xfId="3" applyNumberFormat="1" applyFont="1" applyFill="1" applyBorder="1" applyAlignment="1">
      <alignment horizontal="center" vertical="center" wrapText="1"/>
    </xf>
    <xf numFmtId="49" fontId="28" fillId="0" borderId="70" xfId="3" applyNumberFormat="1" applyFont="1" applyFill="1" applyBorder="1" applyAlignment="1">
      <alignment horizontal="center" vertical="center" wrapText="1"/>
    </xf>
    <xf numFmtId="49" fontId="32" fillId="7" borderId="1" xfId="0" applyNumberFormat="1" applyFont="1" applyFill="1" applyBorder="1" applyAlignment="1" applyProtection="1">
      <alignment horizontal="center" vertical="center"/>
    </xf>
    <xf numFmtId="49" fontId="32" fillId="7" borderId="63" xfId="3" applyNumberFormat="1" applyFont="1" applyFill="1" applyBorder="1" applyAlignment="1">
      <alignment horizontal="left" vertical="center" wrapText="1"/>
    </xf>
    <xf numFmtId="0" fontId="32" fillId="7" borderId="49" xfId="3" applyFont="1" applyFill="1" applyBorder="1" applyAlignment="1">
      <alignment horizontal="center" vertical="center" wrapText="1"/>
    </xf>
    <xf numFmtId="49" fontId="32" fillId="7" borderId="1" xfId="3" applyNumberFormat="1" applyFont="1" applyFill="1" applyBorder="1" applyAlignment="1">
      <alignment horizontal="center" vertical="center" wrapText="1"/>
    </xf>
    <xf numFmtId="49" fontId="32" fillId="7" borderId="3" xfId="3" applyNumberFormat="1" applyFont="1" applyFill="1" applyBorder="1" applyAlignment="1">
      <alignment horizontal="center" vertical="center" wrapText="1"/>
    </xf>
    <xf numFmtId="170" fontId="32" fillId="7" borderId="28" xfId="3" applyNumberFormat="1" applyFont="1" applyFill="1" applyBorder="1" applyAlignment="1" applyProtection="1">
      <alignment horizontal="center" vertical="center"/>
    </xf>
    <xf numFmtId="172" fontId="32" fillId="7" borderId="39" xfId="3" applyNumberFormat="1" applyFont="1" applyFill="1" applyBorder="1" applyAlignment="1" applyProtection="1">
      <alignment horizontal="center" vertical="center"/>
    </xf>
    <xf numFmtId="172" fontId="32" fillId="7" borderId="1" xfId="3" applyNumberFormat="1" applyFont="1" applyFill="1" applyBorder="1" applyAlignment="1" applyProtection="1">
      <alignment horizontal="center" vertical="center"/>
    </xf>
    <xf numFmtId="0" fontId="32" fillId="7" borderId="1" xfId="3" applyFont="1" applyFill="1" applyBorder="1" applyAlignment="1">
      <alignment horizontal="center" vertical="center" wrapText="1"/>
    </xf>
    <xf numFmtId="49" fontId="57" fillId="7" borderId="1" xfId="3" applyNumberFormat="1" applyFont="1" applyFill="1" applyBorder="1" applyAlignment="1">
      <alignment horizontal="center" vertical="center" wrapText="1"/>
    </xf>
    <xf numFmtId="0" fontId="57" fillId="7" borderId="1" xfId="3" applyNumberFormat="1" applyFont="1" applyFill="1" applyBorder="1" applyAlignment="1">
      <alignment horizontal="center" vertical="center" wrapText="1"/>
    </xf>
    <xf numFmtId="170" fontId="57" fillId="7" borderId="0" xfId="3" applyNumberFormat="1" applyFont="1" applyFill="1" applyBorder="1" applyAlignment="1" applyProtection="1">
      <alignment vertical="center"/>
    </xf>
    <xf numFmtId="0" fontId="37" fillId="7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167" fontId="37" fillId="7" borderId="1" xfId="0" applyNumberFormat="1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0" xfId="0" applyFont="1" applyFill="1"/>
    <xf numFmtId="0" fontId="36" fillId="7" borderId="0" xfId="0" applyFont="1" applyFill="1"/>
    <xf numFmtId="49" fontId="36" fillId="7" borderId="1" xfId="0" applyNumberFormat="1" applyFont="1" applyFill="1" applyBorder="1"/>
    <xf numFmtId="0" fontId="36" fillId="7" borderId="1" xfId="0" applyFont="1" applyFill="1" applyBorder="1"/>
    <xf numFmtId="49" fontId="56" fillId="7" borderId="0" xfId="0" applyNumberFormat="1" applyFont="1" applyFill="1"/>
    <xf numFmtId="49" fontId="27" fillId="7" borderId="27" xfId="3" applyNumberFormat="1" applyFont="1" applyFill="1" applyBorder="1" applyAlignment="1">
      <alignment horizontal="center" vertical="center" wrapText="1"/>
    </xf>
    <xf numFmtId="49" fontId="27" fillId="7" borderId="28" xfId="3" applyNumberFormat="1" applyFont="1" applyFill="1" applyBorder="1" applyAlignment="1">
      <alignment horizontal="center" vertical="center" wrapText="1"/>
    </xf>
    <xf numFmtId="49" fontId="7" fillId="7" borderId="28" xfId="3" applyNumberFormat="1" applyFont="1" applyFill="1" applyBorder="1" applyAlignment="1">
      <alignment horizontal="center" vertical="center" wrapText="1"/>
    </xf>
    <xf numFmtId="49" fontId="7" fillId="7" borderId="49" xfId="3" applyNumberFormat="1" applyFont="1" applyFill="1" applyBorder="1" applyAlignment="1">
      <alignment horizontal="center" vertical="center" wrapText="1"/>
    </xf>
    <xf numFmtId="49" fontId="32" fillId="7" borderId="46" xfId="0" applyNumberFormat="1" applyFont="1" applyFill="1" applyBorder="1" applyAlignment="1" applyProtection="1">
      <alignment horizontal="center" vertical="center"/>
    </xf>
    <xf numFmtId="49" fontId="32" fillId="7" borderId="63" xfId="3" applyNumberFormat="1" applyFont="1" applyFill="1" applyBorder="1" applyAlignment="1">
      <alignment vertical="center" wrapText="1"/>
    </xf>
    <xf numFmtId="170" fontId="32" fillId="7" borderId="49" xfId="3" applyNumberFormat="1" applyFont="1" applyFill="1" applyBorder="1" applyAlignment="1" applyProtection="1">
      <alignment horizontal="center" vertical="center"/>
    </xf>
    <xf numFmtId="0" fontId="32" fillId="7" borderId="3" xfId="3" applyFont="1" applyFill="1" applyBorder="1" applyAlignment="1">
      <alignment horizontal="center" vertical="center" wrapText="1"/>
    </xf>
    <xf numFmtId="0" fontId="32" fillId="7" borderId="28" xfId="3" applyFont="1" applyFill="1" applyBorder="1" applyAlignment="1">
      <alignment horizontal="center" vertical="center" wrapText="1"/>
    </xf>
    <xf numFmtId="172" fontId="32" fillId="7" borderId="48" xfId="3" applyNumberFormat="1" applyFont="1" applyFill="1" applyBorder="1" applyAlignment="1" applyProtection="1">
      <alignment horizontal="center" vertical="center"/>
    </xf>
    <xf numFmtId="0" fontId="57" fillId="7" borderId="27" xfId="3" applyNumberFormat="1" applyFont="1" applyFill="1" applyBorder="1" applyAlignment="1">
      <alignment horizontal="center" vertical="center" wrapText="1"/>
    </xf>
    <xf numFmtId="49" fontId="57" fillId="7" borderId="28" xfId="3" applyNumberFormat="1" applyFont="1" applyFill="1" applyBorder="1" applyAlignment="1">
      <alignment horizontal="center" vertical="center" wrapText="1"/>
    </xf>
    <xf numFmtId="49" fontId="57" fillId="7" borderId="49" xfId="3" applyNumberFormat="1" applyFont="1" applyFill="1" applyBorder="1" applyAlignment="1">
      <alignment horizontal="center" vertical="center" wrapText="1"/>
    </xf>
    <xf numFmtId="0" fontId="57" fillId="7" borderId="28" xfId="3" applyNumberFormat="1" applyFont="1" applyFill="1" applyBorder="1" applyAlignment="1">
      <alignment horizontal="center" vertical="center" wrapText="1"/>
    </xf>
    <xf numFmtId="0" fontId="57" fillId="7" borderId="49" xfId="3" applyNumberFormat="1" applyFont="1" applyFill="1" applyBorder="1" applyAlignment="1">
      <alignment horizontal="center" vertical="center" wrapText="1"/>
    </xf>
    <xf numFmtId="49" fontId="36" fillId="7" borderId="0" xfId="0" applyNumberFormat="1" applyFont="1" applyFill="1"/>
    <xf numFmtId="49" fontId="53" fillId="7" borderId="3" xfId="3" applyNumberFormat="1" applyFont="1" applyFill="1" applyBorder="1" applyAlignment="1">
      <alignment horizontal="center" vertical="center" wrapText="1"/>
    </xf>
    <xf numFmtId="49" fontId="27" fillId="7" borderId="49" xfId="3" applyNumberFormat="1" applyFont="1" applyFill="1" applyBorder="1" applyAlignment="1">
      <alignment horizontal="center" vertical="center" wrapText="1"/>
    </xf>
    <xf numFmtId="0" fontId="27" fillId="7" borderId="49" xfId="3" applyNumberFormat="1" applyFont="1" applyFill="1" applyBorder="1" applyAlignment="1" applyProtection="1">
      <alignment vertical="center"/>
    </xf>
    <xf numFmtId="0" fontId="27" fillId="7" borderId="28" xfId="3" applyNumberFormat="1" applyFont="1" applyFill="1" applyBorder="1" applyAlignment="1" applyProtection="1">
      <alignment vertical="center"/>
    </xf>
    <xf numFmtId="49" fontId="27" fillId="7" borderId="63" xfId="0" applyNumberFormat="1" applyFont="1" applyFill="1" applyBorder="1" applyAlignment="1" applyProtection="1">
      <alignment horizontal="center" vertical="center"/>
    </xf>
    <xf numFmtId="49" fontId="7" fillId="7" borderId="38" xfId="3" applyNumberFormat="1" applyFont="1" applyFill="1" applyBorder="1" applyAlignment="1">
      <alignment vertical="center" wrapText="1"/>
    </xf>
    <xf numFmtId="1" fontId="7" fillId="7" borderId="49" xfId="3" applyNumberFormat="1" applyFont="1" applyFill="1" applyBorder="1" applyAlignment="1">
      <alignment horizontal="center" vertical="center"/>
    </xf>
    <xf numFmtId="49" fontId="7" fillId="7" borderId="1" xfId="3" applyNumberFormat="1" applyFont="1" applyFill="1" applyBorder="1" applyAlignment="1">
      <alignment horizontal="center" vertical="center"/>
    </xf>
    <xf numFmtId="49" fontId="7" fillId="7" borderId="28" xfId="3" applyNumberFormat="1" applyFont="1" applyFill="1" applyBorder="1" applyAlignment="1">
      <alignment horizontal="center" vertical="center"/>
    </xf>
    <xf numFmtId="172" fontId="7" fillId="7" borderId="48" xfId="3" applyNumberFormat="1" applyFont="1" applyFill="1" applyBorder="1" applyAlignment="1" applyProtection="1">
      <alignment horizontal="center" vertical="center"/>
    </xf>
    <xf numFmtId="49" fontId="7" fillId="7" borderId="1" xfId="3" applyNumberFormat="1" applyFont="1" applyFill="1" applyBorder="1" applyAlignment="1">
      <alignment horizontal="center" vertical="center" wrapText="1"/>
    </xf>
    <xf numFmtId="0" fontId="7" fillId="7" borderId="28" xfId="3" applyFont="1" applyFill="1" applyBorder="1" applyAlignment="1">
      <alignment horizontal="center" vertical="center" wrapText="1"/>
    </xf>
    <xf numFmtId="170" fontId="44" fillId="7" borderId="0" xfId="3" applyNumberFormat="1" applyFont="1" applyFill="1" applyBorder="1" applyAlignment="1" applyProtection="1">
      <alignment vertical="center"/>
    </xf>
    <xf numFmtId="49" fontId="11" fillId="7" borderId="62" xfId="0" applyNumberFormat="1" applyFont="1" applyFill="1" applyBorder="1" applyAlignment="1" applyProtection="1">
      <alignment horizontal="center" vertical="center"/>
    </xf>
    <xf numFmtId="49" fontId="11" fillId="7" borderId="31" xfId="0" applyNumberFormat="1" applyFont="1" applyFill="1" applyBorder="1" applyAlignment="1">
      <alignment horizontal="left" vertical="center" wrapText="1"/>
    </xf>
    <xf numFmtId="49" fontId="11" fillId="7" borderId="16" xfId="0" applyNumberFormat="1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>
      <alignment horizontal="center" vertical="center"/>
    </xf>
    <xf numFmtId="0" fontId="11" fillId="7" borderId="19" xfId="0" applyNumberFormat="1" applyFont="1" applyFill="1" applyBorder="1" applyAlignment="1" applyProtection="1">
      <alignment horizontal="center" vertical="center"/>
    </xf>
    <xf numFmtId="166" fontId="11" fillId="7" borderId="62" xfId="0" applyNumberFormat="1" applyFont="1" applyFill="1" applyBorder="1" applyAlignment="1" applyProtection="1">
      <alignment horizontal="center" vertical="center"/>
    </xf>
    <xf numFmtId="1" fontId="11" fillId="7" borderId="17" xfId="0" applyNumberFormat="1" applyFont="1" applyFill="1" applyBorder="1" applyAlignment="1">
      <alignment horizontal="center" vertical="center"/>
    </xf>
    <xf numFmtId="1" fontId="11" fillId="7" borderId="19" xfId="0" applyNumberFormat="1" applyFont="1" applyFill="1" applyBorder="1" applyAlignment="1">
      <alignment horizontal="center" vertical="center" wrapText="1"/>
    </xf>
    <xf numFmtId="0" fontId="11" fillId="7" borderId="18" xfId="0" applyNumberFormat="1" applyFont="1" applyFill="1" applyBorder="1" applyAlignment="1">
      <alignment horizontal="center" vertical="center" wrapText="1"/>
    </xf>
    <xf numFmtId="0" fontId="11" fillId="7" borderId="19" xfId="3" applyNumberFormat="1" applyFont="1" applyFill="1" applyBorder="1" applyAlignment="1">
      <alignment horizontal="center" vertical="center" wrapText="1"/>
    </xf>
    <xf numFmtId="49" fontId="7" fillId="7" borderId="16" xfId="3" applyNumberFormat="1" applyFont="1" applyFill="1" applyBorder="1" applyAlignment="1">
      <alignment horizontal="center" vertical="center" wrapText="1"/>
    </xf>
    <xf numFmtId="0" fontId="11" fillId="7" borderId="16" xfId="3" applyNumberFormat="1" applyFont="1" applyFill="1" applyBorder="1" applyAlignment="1">
      <alignment horizontal="center" vertical="center" wrapText="1"/>
    </xf>
    <xf numFmtId="0" fontId="11" fillId="7" borderId="18" xfId="3" applyNumberFormat="1" applyFont="1" applyFill="1" applyBorder="1" applyAlignment="1">
      <alignment horizontal="center" vertical="center" wrapText="1"/>
    </xf>
    <xf numFmtId="49" fontId="7" fillId="7" borderId="33" xfId="3" applyNumberFormat="1" applyFont="1" applyFill="1" applyBorder="1" applyAlignment="1">
      <alignment vertical="center" wrapText="1"/>
    </xf>
    <xf numFmtId="0" fontId="7" fillId="7" borderId="16" xfId="3" applyNumberFormat="1" applyFont="1" applyFill="1" applyBorder="1" applyAlignment="1" applyProtection="1">
      <alignment horizontal="center" vertical="center"/>
    </xf>
    <xf numFmtId="0" fontId="7" fillId="7" borderId="17" xfId="3" applyNumberFormat="1" applyFont="1" applyFill="1" applyBorder="1" applyAlignment="1" applyProtection="1">
      <alignment horizontal="center" vertical="center"/>
    </xf>
    <xf numFmtId="0" fontId="7" fillId="7" borderId="19" xfId="3" applyNumberFormat="1" applyFont="1" applyFill="1" applyBorder="1" applyAlignment="1" applyProtection="1">
      <alignment horizontal="center" vertical="center"/>
    </xf>
    <xf numFmtId="172" fontId="7" fillId="7" borderId="62" xfId="3" applyNumberFormat="1" applyFont="1" applyFill="1" applyBorder="1" applyAlignment="1" applyProtection="1">
      <alignment horizontal="center" vertical="center"/>
    </xf>
    <xf numFmtId="171" fontId="7" fillId="7" borderId="17" xfId="3" applyNumberFormat="1" applyFont="1" applyFill="1" applyBorder="1" applyAlignment="1" applyProtection="1">
      <alignment horizontal="center" vertical="center"/>
    </xf>
    <xf numFmtId="171" fontId="7" fillId="7" borderId="19" xfId="3" applyNumberFormat="1" applyFont="1" applyFill="1" applyBorder="1" applyAlignment="1" applyProtection="1">
      <alignment horizontal="center" vertical="center"/>
    </xf>
    <xf numFmtId="49" fontId="7" fillId="7" borderId="16" xfId="3" applyNumberFormat="1" applyFont="1" applyFill="1" applyBorder="1" applyAlignment="1" applyProtection="1">
      <alignment horizontal="center" vertical="center"/>
    </xf>
    <xf numFmtId="49" fontId="7" fillId="7" borderId="72" xfId="3" applyNumberFormat="1" applyFont="1" applyFill="1" applyBorder="1" applyAlignment="1">
      <alignment vertical="center" wrapText="1"/>
    </xf>
    <xf numFmtId="0" fontId="7" fillId="7" borderId="34" xfId="3" applyNumberFormat="1" applyFont="1" applyFill="1" applyBorder="1" applyAlignment="1" applyProtection="1">
      <alignment horizontal="center" vertical="center"/>
    </xf>
    <xf numFmtId="0" fontId="7" fillId="7" borderId="12" xfId="3" applyNumberFormat="1" applyFont="1" applyFill="1" applyBorder="1" applyAlignment="1" applyProtection="1">
      <alignment horizontal="center" vertical="center"/>
    </xf>
    <xf numFmtId="0" fontId="7" fillId="7" borderId="35" xfId="3" applyNumberFormat="1" applyFont="1" applyFill="1" applyBorder="1" applyAlignment="1" applyProtection="1">
      <alignment horizontal="center" vertical="center"/>
    </xf>
    <xf numFmtId="172" fontId="7" fillId="7" borderId="79" xfId="3" applyNumberFormat="1" applyFont="1" applyFill="1" applyBorder="1" applyAlignment="1" applyProtection="1">
      <alignment horizontal="center" vertical="center"/>
    </xf>
    <xf numFmtId="172" fontId="7" fillId="7" borderId="98" xfId="3" applyNumberFormat="1" applyFont="1" applyFill="1" applyBorder="1" applyAlignment="1" applyProtection="1">
      <alignment horizontal="center" vertical="center"/>
    </xf>
    <xf numFmtId="171" fontId="7" fillId="7" borderId="12" xfId="3" applyNumberFormat="1" applyFont="1" applyFill="1" applyBorder="1" applyAlignment="1" applyProtection="1">
      <alignment horizontal="center" vertical="center"/>
    </xf>
    <xf numFmtId="171" fontId="7" fillId="7" borderId="35" xfId="3" applyNumberFormat="1" applyFont="1" applyFill="1" applyBorder="1" applyAlignment="1" applyProtection="1">
      <alignment horizontal="center" vertical="center"/>
    </xf>
    <xf numFmtId="49" fontId="7" fillId="7" borderId="34" xfId="3" applyNumberFormat="1" applyFont="1" applyFill="1" applyBorder="1" applyAlignment="1" applyProtection="1">
      <alignment horizontal="center" vertical="center"/>
    </xf>
    <xf numFmtId="171" fontId="7" fillId="7" borderId="34" xfId="3" applyNumberFormat="1" applyFont="1" applyFill="1" applyBorder="1" applyAlignment="1" applyProtection="1">
      <alignment horizontal="center" vertical="center"/>
    </xf>
    <xf numFmtId="49" fontId="11" fillId="2" borderId="70" xfId="3" applyNumberFormat="1" applyFont="1" applyFill="1" applyBorder="1" applyAlignment="1">
      <alignment horizontal="center" vertical="center" wrapText="1"/>
    </xf>
    <xf numFmtId="49" fontId="11" fillId="0" borderId="46" xfId="0" applyNumberFormat="1" applyFont="1" applyFill="1" applyBorder="1" applyAlignment="1" applyProtection="1">
      <alignment horizontal="center" vertical="center"/>
    </xf>
    <xf numFmtId="49" fontId="11" fillId="7" borderId="1" xfId="3" applyNumberFormat="1" applyFont="1" applyFill="1" applyBorder="1" applyAlignment="1">
      <alignment vertical="center" wrapText="1"/>
    </xf>
    <xf numFmtId="170" fontId="11" fillId="7" borderId="1" xfId="3" applyNumberFormat="1" applyFont="1" applyFill="1" applyBorder="1" applyAlignment="1" applyProtection="1">
      <alignment horizontal="center" vertical="center"/>
    </xf>
    <xf numFmtId="172" fontId="11" fillId="7" borderId="1" xfId="3" applyNumberFormat="1" applyFont="1" applyFill="1" applyBorder="1" applyAlignment="1" applyProtection="1">
      <alignment horizontal="center" vertical="center"/>
    </xf>
    <xf numFmtId="0" fontId="11" fillId="7" borderId="43" xfId="3" applyFont="1" applyFill="1" applyBorder="1" applyAlignment="1">
      <alignment horizontal="center" vertical="center" wrapText="1"/>
    </xf>
    <xf numFmtId="0" fontId="27" fillId="7" borderId="1" xfId="3" applyNumberFormat="1" applyFont="1" applyFill="1" applyBorder="1" applyAlignment="1">
      <alignment horizontal="center" vertical="center" wrapText="1"/>
    </xf>
    <xf numFmtId="0" fontId="53" fillId="7" borderId="49" xfId="0" applyFont="1" applyFill="1" applyBorder="1" applyAlignment="1">
      <alignment horizontal="center" vertical="center" wrapText="1"/>
    </xf>
    <xf numFmtId="49" fontId="53" fillId="7" borderId="1" xfId="0" applyNumberFormat="1" applyFont="1" applyFill="1" applyBorder="1" applyAlignment="1">
      <alignment horizontal="center" vertical="center" wrapText="1"/>
    </xf>
    <xf numFmtId="170" fontId="53" fillId="7" borderId="28" xfId="0" applyNumberFormat="1" applyFont="1" applyFill="1" applyBorder="1" applyAlignment="1" applyProtection="1">
      <alignment horizontal="center" vertical="center" wrapText="1"/>
    </xf>
    <xf numFmtId="167" fontId="27" fillId="7" borderId="39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49" fontId="27" fillId="7" borderId="1" xfId="0" applyNumberFormat="1" applyFont="1" applyFill="1" applyBorder="1" applyAlignment="1">
      <alignment horizontal="center" vertical="center" wrapText="1"/>
    </xf>
    <xf numFmtId="0" fontId="27" fillId="7" borderId="27" xfId="0" applyNumberFormat="1" applyFont="1" applyFill="1" applyBorder="1" applyAlignment="1">
      <alignment horizontal="center" vertical="center" wrapText="1"/>
    </xf>
    <xf numFmtId="0" fontId="27" fillId="7" borderId="28" xfId="0" applyNumberFormat="1" applyFont="1" applyFill="1" applyBorder="1" applyAlignment="1">
      <alignment horizontal="center" vertical="center" wrapText="1"/>
    </xf>
    <xf numFmtId="0" fontId="27" fillId="7" borderId="49" xfId="0" applyNumberFormat="1" applyFont="1" applyFill="1" applyBorder="1" applyAlignment="1">
      <alignment horizontal="center" vertical="center" wrapText="1"/>
    </xf>
    <xf numFmtId="49" fontId="27" fillId="7" borderId="28" xfId="0" applyNumberFormat="1" applyFont="1" applyFill="1" applyBorder="1" applyAlignment="1">
      <alignment horizontal="center" vertical="center" wrapText="1"/>
    </xf>
    <xf numFmtId="49" fontId="7" fillId="7" borderId="28" xfId="3" applyNumberFormat="1" applyFont="1" applyFill="1" applyBorder="1" applyAlignment="1" applyProtection="1">
      <alignment horizontal="center" vertical="center"/>
    </xf>
    <xf numFmtId="49" fontId="7" fillId="7" borderId="35" xfId="3" applyNumberFormat="1" applyFont="1" applyFill="1" applyBorder="1" applyAlignment="1" applyProtection="1">
      <alignment horizontal="center" vertical="center"/>
    </xf>
    <xf numFmtId="49" fontId="7" fillId="7" borderId="39" xfId="3" applyNumberFormat="1" applyFont="1" applyFill="1" applyBorder="1" applyAlignment="1">
      <alignment vertical="center" wrapText="1"/>
    </xf>
    <xf numFmtId="0" fontId="7" fillId="7" borderId="1" xfId="3" applyNumberFormat="1" applyFont="1" applyFill="1" applyBorder="1" applyAlignment="1" applyProtection="1">
      <alignment horizontal="center" vertical="center"/>
    </xf>
    <xf numFmtId="49" fontId="7" fillId="7" borderId="17" xfId="3" applyNumberFormat="1" applyFont="1" applyFill="1" applyBorder="1" applyAlignment="1" applyProtection="1">
      <alignment horizontal="center" vertical="center"/>
    </xf>
    <xf numFmtId="1" fontId="7" fillId="7" borderId="19" xfId="3" applyNumberFormat="1" applyFont="1" applyFill="1" applyBorder="1" applyAlignment="1">
      <alignment horizontal="center" vertical="center" wrapText="1"/>
    </xf>
    <xf numFmtId="0" fontId="7" fillId="7" borderId="11" xfId="3" applyNumberFormat="1" applyFont="1" applyFill="1" applyBorder="1" applyAlignment="1" applyProtection="1">
      <alignment horizontal="center" vertical="center"/>
    </xf>
    <xf numFmtId="1" fontId="7" fillId="7" borderId="27" xfId="3" applyNumberFormat="1" applyFont="1" applyFill="1" applyBorder="1" applyAlignment="1">
      <alignment horizontal="center" vertical="center"/>
    </xf>
    <xf numFmtId="49" fontId="7" fillId="7" borderId="3" xfId="3" applyNumberFormat="1" applyFont="1" applyFill="1" applyBorder="1" applyAlignment="1">
      <alignment horizontal="center" vertical="center"/>
    </xf>
    <xf numFmtId="0" fontId="7" fillId="7" borderId="3" xfId="3" applyNumberFormat="1" applyFont="1" applyFill="1" applyBorder="1" applyAlignment="1">
      <alignment horizontal="center" vertical="center"/>
    </xf>
    <xf numFmtId="172" fontId="7" fillId="7" borderId="63" xfId="3" applyNumberFormat="1" applyFont="1" applyFill="1" applyBorder="1" applyAlignment="1" applyProtection="1">
      <alignment horizontal="center" vertical="center"/>
    </xf>
    <xf numFmtId="171" fontId="7" fillId="7" borderId="37" xfId="3" applyNumberFormat="1" applyFont="1" applyFill="1" applyBorder="1" applyAlignment="1" applyProtection="1">
      <alignment horizontal="center" vertical="center"/>
    </xf>
    <xf numFmtId="171" fontId="7" fillId="7" borderId="49" xfId="3" applyNumberFormat="1" applyFont="1" applyFill="1" applyBorder="1" applyAlignment="1" applyProtection="1">
      <alignment horizontal="center" vertical="center"/>
    </xf>
    <xf numFmtId="171" fontId="7" fillId="7" borderId="1" xfId="3" applyNumberFormat="1" applyFont="1" applyFill="1" applyBorder="1" applyAlignment="1" applyProtection="1">
      <alignment horizontal="center" vertical="center"/>
    </xf>
    <xf numFmtId="171" fontId="7" fillId="7" borderId="28" xfId="3" applyNumberFormat="1" applyFont="1" applyFill="1" applyBorder="1" applyAlignment="1" applyProtection="1">
      <alignment horizontal="center" vertical="center"/>
    </xf>
    <xf numFmtId="0" fontId="7" fillId="7" borderId="27" xfId="3" applyNumberFormat="1" applyFont="1" applyFill="1" applyBorder="1" applyAlignment="1" applyProtection="1">
      <alignment horizontal="center" vertical="center"/>
    </xf>
    <xf numFmtId="0" fontId="7" fillId="7" borderId="49" xfId="3" applyNumberFormat="1" applyFont="1" applyFill="1" applyBorder="1" applyAlignment="1" applyProtection="1">
      <alignment horizontal="center" vertical="center"/>
    </xf>
    <xf numFmtId="49" fontId="11" fillId="7" borderId="63" xfId="0" applyNumberFormat="1" applyFont="1" applyFill="1" applyBorder="1" applyAlignment="1" applyProtection="1">
      <alignment horizontal="center" vertical="center"/>
    </xf>
    <xf numFmtId="49" fontId="11" fillId="7" borderId="39" xfId="3" applyNumberFormat="1" applyFont="1" applyFill="1" applyBorder="1" applyAlignment="1">
      <alignment vertical="center" wrapText="1"/>
    </xf>
    <xf numFmtId="49" fontId="11" fillId="7" borderId="39" xfId="3" applyNumberFormat="1" applyFont="1" applyFill="1" applyBorder="1" applyAlignment="1">
      <alignment horizontal="left" vertical="center" wrapText="1"/>
    </xf>
    <xf numFmtId="2" fontId="11" fillId="7" borderId="1" xfId="3" applyNumberFormat="1" applyFont="1" applyFill="1" applyBorder="1" applyAlignment="1">
      <alignment horizontal="center" vertical="center" wrapText="1"/>
    </xf>
    <xf numFmtId="0" fontId="27" fillId="7" borderId="28" xfId="3" applyNumberFormat="1" applyFont="1" applyFill="1" applyBorder="1" applyAlignment="1" applyProtection="1">
      <alignment horizontal="center" vertical="center"/>
    </xf>
    <xf numFmtId="1" fontId="7" fillId="7" borderId="28" xfId="3" applyNumberFormat="1" applyFont="1" applyFill="1" applyBorder="1" applyAlignment="1">
      <alignment horizontal="center" vertical="center" wrapText="1"/>
    </xf>
    <xf numFmtId="1" fontId="7" fillId="7" borderId="37" xfId="3" applyNumberFormat="1" applyFont="1" applyFill="1" applyBorder="1" applyAlignment="1">
      <alignment horizontal="center" vertical="center"/>
    </xf>
    <xf numFmtId="1" fontId="7" fillId="7" borderId="49" xfId="3" applyNumberFormat="1" applyFont="1" applyFill="1" applyBorder="1" applyAlignment="1" applyProtection="1">
      <alignment horizontal="center" vertical="center"/>
    </xf>
    <xf numFmtId="1" fontId="7" fillId="7" borderId="1" xfId="3" applyNumberFormat="1" applyFont="1" applyFill="1" applyBorder="1" applyAlignment="1">
      <alignment horizontal="center" vertical="center"/>
    </xf>
    <xf numFmtId="0" fontId="7" fillId="7" borderId="1" xfId="3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vertical="center" wrapText="1"/>
    </xf>
    <xf numFmtId="49" fontId="11" fillId="7" borderId="77" xfId="0" applyNumberFormat="1" applyFont="1" applyFill="1" applyBorder="1" applyAlignment="1" applyProtection="1">
      <alignment horizontal="center" vertical="center"/>
    </xf>
    <xf numFmtId="49" fontId="11" fillId="7" borderId="48" xfId="3" applyNumberFormat="1" applyFont="1" applyFill="1" applyBorder="1" applyAlignment="1">
      <alignment vertical="center" wrapText="1"/>
    </xf>
    <xf numFmtId="170" fontId="11" fillId="7" borderId="42" xfId="3" applyNumberFormat="1" applyFont="1" applyFill="1" applyBorder="1" applyAlignment="1" applyProtection="1">
      <alignment horizontal="center" vertical="center"/>
    </xf>
    <xf numFmtId="0" fontId="11" fillId="7" borderId="2" xfId="3" applyFont="1" applyFill="1" applyBorder="1" applyAlignment="1">
      <alignment horizontal="center" vertical="center" wrapText="1"/>
    </xf>
    <xf numFmtId="49" fontId="11" fillId="7" borderId="2" xfId="3" applyNumberFormat="1" applyFont="1" applyFill="1" applyBorder="1" applyAlignment="1">
      <alignment horizontal="center" vertical="center" wrapText="1"/>
    </xf>
    <xf numFmtId="0" fontId="27" fillId="7" borderId="44" xfId="3" applyNumberFormat="1" applyFont="1" applyFill="1" applyBorder="1" applyAlignment="1">
      <alignment horizontal="center" vertical="center" wrapText="1"/>
    </xf>
    <xf numFmtId="0" fontId="27" fillId="7" borderId="43" xfId="3" applyNumberFormat="1" applyFont="1" applyFill="1" applyBorder="1" applyAlignment="1">
      <alignment horizontal="center" vertical="center" wrapText="1"/>
    </xf>
    <xf numFmtId="0" fontId="27" fillId="7" borderId="42" xfId="3" applyNumberFormat="1" applyFont="1" applyFill="1" applyBorder="1" applyAlignment="1">
      <alignment horizontal="center" vertical="center" wrapText="1"/>
    </xf>
    <xf numFmtId="49" fontId="27" fillId="7" borderId="42" xfId="3" applyNumberFormat="1" applyFont="1" applyFill="1" applyBorder="1" applyAlignment="1">
      <alignment horizontal="center" vertical="center" wrapText="1"/>
    </xf>
    <xf numFmtId="171" fontId="11" fillId="7" borderId="38" xfId="3" applyNumberFormat="1" applyFont="1" applyFill="1" applyBorder="1" applyAlignment="1" applyProtection="1">
      <alignment horizontal="center" vertical="center"/>
    </xf>
    <xf numFmtId="171" fontId="11" fillId="7" borderId="49" xfId="3" applyNumberFormat="1" applyFont="1" applyFill="1" applyBorder="1" applyAlignment="1" applyProtection="1">
      <alignment horizontal="center" vertical="center"/>
    </xf>
    <xf numFmtId="171" fontId="11" fillId="7" borderId="1" xfId="3" applyNumberFormat="1" applyFont="1" applyFill="1" applyBorder="1" applyAlignment="1" applyProtection="1">
      <alignment horizontal="center" vertical="center"/>
    </xf>
    <xf numFmtId="49" fontId="11" fillId="7" borderId="1" xfId="3" applyNumberFormat="1" applyFont="1" applyFill="1" applyBorder="1" applyAlignment="1" applyProtection="1">
      <alignment horizontal="center" vertical="center"/>
    </xf>
    <xf numFmtId="171" fontId="11" fillId="7" borderId="28" xfId="3" applyNumberFormat="1" applyFont="1" applyFill="1" applyBorder="1" applyAlignment="1" applyProtection="1">
      <alignment horizontal="center" vertic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28" xfId="3" applyNumberFormat="1" applyFont="1" applyFill="1" applyBorder="1" applyAlignment="1">
      <alignment vertical="center" wrapText="1"/>
    </xf>
    <xf numFmtId="0" fontId="7" fillId="7" borderId="3" xfId="3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49" fontId="11" fillId="7" borderId="39" xfId="0" applyNumberFormat="1" applyFont="1" applyFill="1" applyBorder="1" applyAlignment="1">
      <alignment vertical="center" wrapText="1"/>
    </xf>
    <xf numFmtId="49" fontId="11" fillId="7" borderId="1" xfId="0" applyNumberFormat="1" applyFont="1" applyFill="1" applyBorder="1" applyAlignment="1" applyProtection="1">
      <alignment horizontal="center" vertical="center"/>
    </xf>
    <xf numFmtId="49" fontId="11" fillId="7" borderId="1" xfId="0" applyNumberFormat="1" applyFont="1" applyFill="1" applyBorder="1" applyAlignment="1">
      <alignment vertical="center" wrapText="1"/>
    </xf>
    <xf numFmtId="0" fontId="11" fillId="7" borderId="1" xfId="3" applyNumberFormat="1" applyFont="1" applyFill="1" applyBorder="1" applyAlignment="1">
      <alignment horizontal="center" vertical="center" wrapText="1"/>
    </xf>
    <xf numFmtId="49" fontId="7" fillId="7" borderId="73" xfId="3" applyNumberFormat="1" applyFont="1" applyFill="1" applyBorder="1" applyAlignment="1">
      <alignment vertical="center" wrapText="1"/>
    </xf>
    <xf numFmtId="0" fontId="7" fillId="7" borderId="1" xfId="3" applyNumberFormat="1" applyFont="1" applyFill="1" applyBorder="1" applyAlignment="1">
      <alignment horizontal="center" vertical="center" wrapText="1"/>
    </xf>
    <xf numFmtId="2" fontId="27" fillId="7" borderId="1" xfId="3" applyNumberFormat="1" applyFont="1" applyFill="1" applyBorder="1" applyAlignment="1">
      <alignment horizontal="center" vertical="center" wrapText="1"/>
    </xf>
    <xf numFmtId="0" fontId="0" fillId="7" borderId="0" xfId="0" applyFill="1" applyBorder="1"/>
    <xf numFmtId="1" fontId="7" fillId="7" borderId="28" xfId="3" applyNumberFormat="1" applyFont="1" applyFill="1" applyBorder="1" applyAlignment="1" applyProtection="1">
      <alignment horizontal="center" vertical="center"/>
    </xf>
    <xf numFmtId="49" fontId="7" fillId="7" borderId="39" xfId="0" applyNumberFormat="1" applyFont="1" applyFill="1" applyBorder="1" applyAlignment="1">
      <alignment vertical="center" wrapText="1"/>
    </xf>
    <xf numFmtId="49" fontId="7" fillId="7" borderId="72" xfId="0" applyNumberFormat="1" applyFont="1" applyFill="1" applyBorder="1" applyAlignment="1">
      <alignment vertical="center" wrapText="1"/>
    </xf>
    <xf numFmtId="0" fontId="7" fillId="7" borderId="37" xfId="3" applyFont="1" applyFill="1" applyBorder="1" applyAlignment="1">
      <alignment horizontal="center" vertical="center" wrapText="1"/>
    </xf>
    <xf numFmtId="2" fontId="7" fillId="7" borderId="49" xfId="3" applyNumberFormat="1" applyFont="1" applyFill="1" applyBorder="1" applyAlignment="1">
      <alignment horizontal="center" vertical="center" wrapText="1"/>
    </xf>
    <xf numFmtId="0" fontId="7" fillId="7" borderId="23" xfId="3" applyNumberFormat="1" applyFont="1" applyFill="1" applyBorder="1" applyAlignment="1" applyProtection="1">
      <alignment horizontal="center" vertical="center"/>
    </xf>
    <xf numFmtId="0" fontId="7" fillId="7" borderId="24" xfId="3" applyNumberFormat="1" applyFont="1" applyFill="1" applyBorder="1" applyAlignment="1" applyProtection="1">
      <alignment horizontal="center" vertical="center"/>
    </xf>
    <xf numFmtId="0" fontId="7" fillId="7" borderId="41" xfId="3" applyNumberFormat="1" applyFont="1" applyFill="1" applyBorder="1" applyAlignment="1" applyProtection="1">
      <alignment horizontal="center" vertical="center"/>
    </xf>
    <xf numFmtId="172" fontId="7" fillId="7" borderId="64" xfId="3" applyNumberFormat="1" applyFont="1" applyFill="1" applyBorder="1" applyAlignment="1" applyProtection="1">
      <alignment horizontal="center" vertical="center"/>
    </xf>
    <xf numFmtId="172" fontId="7" fillId="7" borderId="70" xfId="3" applyNumberFormat="1" applyFont="1" applyFill="1" applyBorder="1" applyAlignment="1" applyProtection="1">
      <alignment horizontal="center" vertical="center"/>
    </xf>
    <xf numFmtId="171" fontId="7" fillId="7" borderId="8" xfId="3" applyNumberFormat="1" applyFont="1" applyFill="1" applyBorder="1" applyAlignment="1" applyProtection="1">
      <alignment horizontal="center" vertical="center"/>
    </xf>
    <xf numFmtId="171" fontId="7" fillId="7" borderId="9" xfId="3" applyNumberFormat="1" applyFont="1" applyFill="1" applyBorder="1" applyAlignment="1" applyProtection="1">
      <alignment horizontal="center" vertical="center"/>
    </xf>
    <xf numFmtId="171" fontId="7" fillId="7" borderId="10" xfId="3" applyNumberFormat="1" applyFont="1" applyFill="1" applyBorder="1" applyAlignment="1" applyProtection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49" fontId="32" fillId="7" borderId="30" xfId="0" applyNumberFormat="1" applyFont="1" applyFill="1" applyBorder="1" applyAlignment="1" applyProtection="1">
      <alignment horizontal="center" vertical="center"/>
    </xf>
    <xf numFmtId="0" fontId="32" fillId="7" borderId="77" xfId="0" applyNumberFormat="1" applyFont="1" applyFill="1" applyBorder="1" applyAlignment="1" applyProtection="1">
      <alignment horizontal="left" vertical="center"/>
    </xf>
    <xf numFmtId="0" fontId="57" fillId="7" borderId="42" xfId="0" applyFont="1" applyFill="1" applyBorder="1" applyAlignment="1">
      <alignment horizontal="center" vertical="center" wrapText="1"/>
    </xf>
    <xf numFmtId="0" fontId="57" fillId="7" borderId="2" xfId="0" applyFont="1" applyFill="1" applyBorder="1" applyAlignment="1">
      <alignment horizontal="center" vertical="center" wrapText="1"/>
    </xf>
    <xf numFmtId="171" fontId="58" fillId="7" borderId="43" xfId="0" applyNumberFormat="1" applyFont="1" applyFill="1" applyBorder="1" applyAlignment="1" applyProtection="1">
      <alignment horizontal="center" vertical="center"/>
    </xf>
    <xf numFmtId="167" fontId="32" fillId="7" borderId="64" xfId="0" applyNumberFormat="1" applyFont="1" applyFill="1" applyBorder="1" applyAlignment="1" applyProtection="1">
      <alignment horizontal="center" vertical="center"/>
    </xf>
    <xf numFmtId="1" fontId="32" fillId="7" borderId="74" xfId="0" applyNumberFormat="1" applyFont="1" applyFill="1" applyBorder="1" applyAlignment="1" applyProtection="1">
      <alignment horizontal="center" vertical="center"/>
    </xf>
    <xf numFmtId="0" fontId="32" fillId="7" borderId="23" xfId="3" applyFont="1" applyFill="1" applyBorder="1" applyAlignment="1">
      <alignment horizontal="center" vertical="center" wrapText="1"/>
    </xf>
    <xf numFmtId="0" fontId="32" fillId="7" borderId="24" xfId="3" applyFont="1" applyFill="1" applyBorder="1" applyAlignment="1">
      <alignment horizontal="center" vertical="center" wrapText="1"/>
    </xf>
    <xf numFmtId="0" fontId="32" fillId="7" borderId="41" xfId="3" applyFont="1" applyFill="1" applyBorder="1" applyAlignment="1">
      <alignment horizontal="center" vertical="center" wrapText="1"/>
    </xf>
    <xf numFmtId="167" fontId="32" fillId="7" borderId="27" xfId="3" applyNumberFormat="1" applyFont="1" applyFill="1" applyBorder="1" applyAlignment="1" applyProtection="1">
      <alignment horizontal="center" vertical="center"/>
    </xf>
    <xf numFmtId="167" fontId="32" fillId="7" borderId="38" xfId="3" applyNumberFormat="1" applyFont="1" applyFill="1" applyBorder="1" applyAlignment="1" applyProtection="1">
      <alignment horizontal="center" vertical="center"/>
    </xf>
    <xf numFmtId="1" fontId="32" fillId="7" borderId="28" xfId="3" applyNumberFormat="1" applyFont="1" applyFill="1" applyBorder="1" applyAlignment="1" applyProtection="1">
      <alignment horizontal="center" vertical="center"/>
    </xf>
    <xf numFmtId="167" fontId="32" fillId="7" borderId="49" xfId="3" applyNumberFormat="1" applyFont="1" applyFill="1" applyBorder="1" applyAlignment="1" applyProtection="1">
      <alignment horizontal="center" vertical="center"/>
    </xf>
    <xf numFmtId="167" fontId="32" fillId="7" borderId="0" xfId="3" applyNumberFormat="1" applyFont="1" applyFill="1" applyBorder="1" applyAlignment="1" applyProtection="1">
      <alignment horizontal="center" vertical="center"/>
    </xf>
    <xf numFmtId="1" fontId="32" fillId="7" borderId="65" xfId="0" applyNumberFormat="1" applyFont="1" applyFill="1" applyBorder="1" applyAlignment="1" applyProtection="1">
      <alignment horizontal="center" vertical="center"/>
    </xf>
    <xf numFmtId="1" fontId="32" fillId="7" borderId="68" xfId="0" applyNumberFormat="1" applyFont="1" applyFill="1" applyBorder="1" applyAlignment="1" applyProtection="1">
      <alignment horizontal="center" vertical="center"/>
    </xf>
    <xf numFmtId="170" fontId="59" fillId="7" borderId="0" xfId="3" applyNumberFormat="1" applyFont="1" applyFill="1" applyBorder="1" applyAlignment="1" applyProtection="1">
      <alignment vertical="center"/>
    </xf>
    <xf numFmtId="49" fontId="32" fillId="7" borderId="62" xfId="0" applyNumberFormat="1" applyFont="1" applyFill="1" applyBorder="1" applyAlignment="1" applyProtection="1">
      <alignment horizontal="center" vertical="center"/>
    </xf>
    <xf numFmtId="171" fontId="32" fillId="7" borderId="31" xfId="0" applyNumberFormat="1" applyFont="1" applyFill="1" applyBorder="1" applyAlignment="1" applyProtection="1">
      <alignment horizontal="left" vertical="center" wrapText="1"/>
    </xf>
    <xf numFmtId="171" fontId="57" fillId="7" borderId="16" xfId="0" applyNumberFormat="1" applyFont="1" applyFill="1" applyBorder="1" applyAlignment="1" applyProtection="1">
      <alignment horizontal="center" vertical="center"/>
    </xf>
    <xf numFmtId="171" fontId="57" fillId="7" borderId="17" xfId="0" applyNumberFormat="1" applyFont="1" applyFill="1" applyBorder="1" applyAlignment="1" applyProtection="1">
      <alignment horizontal="center" vertical="center"/>
    </xf>
    <xf numFmtId="171" fontId="57" fillId="7" borderId="32" xfId="0" applyNumberFormat="1" applyFont="1" applyFill="1" applyBorder="1" applyAlignment="1" applyProtection="1">
      <alignment horizontal="center" vertical="center"/>
    </xf>
    <xf numFmtId="167" fontId="32" fillId="7" borderId="30" xfId="0" applyNumberFormat="1" applyFont="1" applyFill="1" applyBorder="1" applyAlignment="1" applyProtection="1">
      <alignment horizontal="center" vertical="center"/>
    </xf>
    <xf numFmtId="171" fontId="32" fillId="7" borderId="30" xfId="0" applyNumberFormat="1" applyFont="1" applyFill="1" applyBorder="1" applyAlignment="1" applyProtection="1">
      <alignment horizontal="center" vertical="center"/>
    </xf>
    <xf numFmtId="0" fontId="32" fillId="7" borderId="16" xfId="0" applyFont="1" applyFill="1" applyBorder="1" applyAlignment="1">
      <alignment horizontal="center" vertical="center" wrapText="1"/>
    </xf>
    <xf numFmtId="0" fontId="32" fillId="7" borderId="17" xfId="0" applyFont="1" applyFill="1" applyBorder="1" applyAlignment="1">
      <alignment horizontal="left" vertical="top" wrapText="1"/>
    </xf>
    <xf numFmtId="0" fontId="32" fillId="7" borderId="19" xfId="3" applyFont="1" applyFill="1" applyBorder="1" applyAlignment="1">
      <alignment horizontal="center" vertical="center" wrapText="1"/>
    </xf>
    <xf numFmtId="49" fontId="32" fillId="7" borderId="18" xfId="0" applyNumberFormat="1" applyFont="1" applyFill="1" applyBorder="1" applyAlignment="1">
      <alignment horizontal="left" vertical="top" wrapText="1"/>
    </xf>
    <xf numFmtId="49" fontId="32" fillId="7" borderId="32" xfId="0" applyNumberFormat="1" applyFont="1" applyFill="1" applyBorder="1" applyAlignment="1">
      <alignment horizontal="left" vertical="top" wrapText="1"/>
    </xf>
    <xf numFmtId="49" fontId="32" fillId="7" borderId="16" xfId="0" applyNumberFormat="1" applyFont="1" applyFill="1" applyBorder="1" applyAlignment="1">
      <alignment horizontal="left" vertical="top" wrapText="1"/>
    </xf>
    <xf numFmtId="49" fontId="32" fillId="7" borderId="19" xfId="0" applyNumberFormat="1" applyFont="1" applyFill="1" applyBorder="1" applyAlignment="1">
      <alignment horizontal="left" vertical="top" wrapText="1"/>
    </xf>
    <xf numFmtId="49" fontId="32" fillId="7" borderId="64" xfId="0" applyNumberFormat="1" applyFont="1" applyFill="1" applyBorder="1" applyAlignment="1" applyProtection="1">
      <alignment horizontal="center" vertical="center"/>
    </xf>
    <xf numFmtId="171" fontId="32" fillId="7" borderId="81" xfId="0" applyNumberFormat="1" applyFont="1" applyFill="1" applyBorder="1" applyAlignment="1" applyProtection="1">
      <alignment horizontal="left" vertical="center" wrapText="1"/>
    </xf>
    <xf numFmtId="171" fontId="57" fillId="7" borderId="23" xfId="0" applyNumberFormat="1" applyFont="1" applyFill="1" applyBorder="1" applyAlignment="1" applyProtection="1">
      <alignment horizontal="center" vertical="center"/>
    </xf>
    <xf numFmtId="171" fontId="57" fillId="7" borderId="24" xfId="0" applyNumberFormat="1" applyFont="1" applyFill="1" applyBorder="1" applyAlignment="1" applyProtection="1">
      <alignment horizontal="center" vertical="center"/>
    </xf>
    <xf numFmtId="171" fontId="57" fillId="7" borderId="61" xfId="0" applyNumberFormat="1" applyFont="1" applyFill="1" applyBorder="1" applyAlignment="1" applyProtection="1">
      <alignment horizontal="center" vertical="center"/>
    </xf>
    <xf numFmtId="167" fontId="32" fillId="7" borderId="74" xfId="0" applyNumberFormat="1" applyFont="1" applyFill="1" applyBorder="1" applyAlignment="1" applyProtection="1">
      <alignment horizontal="center" vertical="center"/>
    </xf>
    <xf numFmtId="0" fontId="32" fillId="7" borderId="23" xfId="0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left" vertical="top" wrapText="1"/>
    </xf>
    <xf numFmtId="171" fontId="32" fillId="7" borderId="41" xfId="3" applyNumberFormat="1" applyFont="1" applyFill="1" applyBorder="1" applyAlignment="1">
      <alignment horizontal="center" vertical="center" wrapText="1"/>
    </xf>
    <xf numFmtId="49" fontId="32" fillId="7" borderId="40" xfId="0" applyNumberFormat="1" applyFont="1" applyFill="1" applyBorder="1" applyAlignment="1">
      <alignment horizontal="left" vertical="top" wrapText="1"/>
    </xf>
    <xf numFmtId="49" fontId="32" fillId="7" borderId="61" xfId="0" applyNumberFormat="1" applyFont="1" applyFill="1" applyBorder="1" applyAlignment="1">
      <alignment horizontal="left" vertical="top" wrapText="1"/>
    </xf>
    <xf numFmtId="49" fontId="32" fillId="7" borderId="23" xfId="0" applyNumberFormat="1" applyFont="1" applyFill="1" applyBorder="1" applyAlignment="1">
      <alignment horizontal="left" vertical="top" wrapText="1"/>
    </xf>
    <xf numFmtId="49" fontId="32" fillId="7" borderId="4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center" wrapText="1"/>
    </xf>
    <xf numFmtId="0" fontId="7" fillId="7" borderId="37" xfId="3" applyNumberFormat="1" applyFont="1" applyFill="1" applyBorder="1" applyAlignment="1" applyProtection="1">
      <alignment horizontal="center" vertical="center"/>
    </xf>
    <xf numFmtId="0" fontId="11" fillId="7" borderId="39" xfId="3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 applyProtection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167" fontId="2" fillId="8" borderId="27" xfId="0" applyNumberFormat="1" applyFont="1" applyFill="1" applyBorder="1" applyAlignment="1">
      <alignment horizontal="center" vertical="center"/>
    </xf>
    <xf numFmtId="170" fontId="7" fillId="0" borderId="1" xfId="3" applyNumberFormat="1" applyFont="1" applyFill="1" applyBorder="1" applyAlignment="1" applyProtection="1">
      <alignment vertical="center"/>
    </xf>
    <xf numFmtId="170" fontId="29" fillId="0" borderId="1" xfId="3" applyNumberFormat="1" applyFont="1" applyFill="1" applyBorder="1" applyAlignment="1" applyProtection="1">
      <alignment vertical="center"/>
    </xf>
    <xf numFmtId="170" fontId="60" fillId="0" borderId="1" xfId="3" applyNumberFormat="1" applyFont="1" applyFill="1" applyBorder="1" applyAlignment="1" applyProtection="1">
      <alignment vertical="center"/>
    </xf>
    <xf numFmtId="166" fontId="7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" fontId="28" fillId="0" borderId="0" xfId="3" applyNumberFormat="1" applyFont="1" applyFill="1" applyBorder="1" applyAlignment="1">
      <alignment horizontal="center" vertical="center" wrapText="1"/>
    </xf>
    <xf numFmtId="1" fontId="11" fillId="2" borderId="0" xfId="3" applyNumberFormat="1" applyFont="1" applyFill="1" applyBorder="1" applyAlignment="1">
      <alignment horizontal="center" vertical="center" wrapText="1"/>
    </xf>
    <xf numFmtId="167" fontId="32" fillId="4" borderId="0" xfId="3" applyNumberFormat="1" applyFont="1" applyFill="1" applyBorder="1" applyAlignment="1" applyProtection="1">
      <alignment horizontal="center" vertical="center"/>
    </xf>
    <xf numFmtId="170" fontId="27" fillId="7" borderId="0" xfId="3" applyNumberFormat="1" applyFont="1" applyFill="1" applyBorder="1" applyAlignment="1" applyProtection="1">
      <alignment vertical="center"/>
    </xf>
    <xf numFmtId="170" fontId="7" fillId="7" borderId="0" xfId="3" applyNumberFormat="1" applyFont="1" applyFill="1" applyBorder="1" applyAlignment="1" applyProtection="1">
      <alignment vertical="center"/>
    </xf>
    <xf numFmtId="170" fontId="11" fillId="7" borderId="0" xfId="3" applyNumberFormat="1" applyFont="1" applyFill="1" applyBorder="1" applyAlignment="1" applyProtection="1">
      <alignment vertical="center"/>
    </xf>
    <xf numFmtId="170" fontId="29" fillId="7" borderId="0" xfId="3" applyNumberFormat="1" applyFont="1" applyFill="1" applyBorder="1" applyAlignment="1" applyProtection="1">
      <alignment vertical="center"/>
    </xf>
    <xf numFmtId="167" fontId="11" fillId="4" borderId="0" xfId="3" applyNumberFormat="1" applyFont="1" applyFill="1" applyBorder="1" applyAlignment="1" applyProtection="1">
      <alignment horizontal="center" vertical="center"/>
    </xf>
    <xf numFmtId="166" fontId="41" fillId="7" borderId="0" xfId="3" applyNumberFormat="1" applyFont="1" applyFill="1" applyBorder="1" applyAlignment="1" applyProtection="1">
      <alignment vertical="center"/>
    </xf>
    <xf numFmtId="166" fontId="29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71" fontId="11" fillId="0" borderId="31" xfId="0" applyNumberFormat="1" applyFont="1" applyFill="1" applyBorder="1" applyAlignment="1" applyProtection="1">
      <alignment horizontal="left" vertical="center" wrapText="1"/>
    </xf>
    <xf numFmtId="1" fontId="11" fillId="7" borderId="28" xfId="3" applyNumberFormat="1" applyFont="1" applyFill="1" applyBorder="1" applyAlignment="1" applyProtection="1">
      <alignment horizontal="center" vertical="center"/>
    </xf>
    <xf numFmtId="167" fontId="11" fillId="7" borderId="49" xfId="3" applyNumberFormat="1" applyFont="1" applyFill="1" applyBorder="1" applyAlignment="1" applyProtection="1">
      <alignment horizontal="center" vertical="center"/>
    </xf>
    <xf numFmtId="1" fontId="11" fillId="7" borderId="65" xfId="0" applyNumberFormat="1" applyFont="1" applyFill="1" applyBorder="1" applyAlignment="1" applyProtection="1">
      <alignment horizontal="center" vertical="center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20" xfId="3" applyNumberFormat="1" applyFont="1" applyFill="1" applyBorder="1" applyAlignment="1" applyProtection="1">
      <alignment horizontal="center" vertical="center"/>
    </xf>
    <xf numFmtId="0" fontId="7" fillId="0" borderId="75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0" fontId="11" fillId="0" borderId="16" xfId="3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170" fontId="11" fillId="0" borderId="19" xfId="3" applyNumberFormat="1" applyFont="1" applyFill="1" applyBorder="1" applyAlignment="1" applyProtection="1">
      <alignment horizontal="center"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19" xfId="3" applyNumberFormat="1" applyFont="1" applyFill="1" applyBorder="1" applyAlignment="1" applyProtection="1">
      <alignment horizontal="center" vertical="center"/>
    </xf>
    <xf numFmtId="49" fontId="27" fillId="0" borderId="18" xfId="3" applyNumberFormat="1" applyFont="1" applyFill="1" applyBorder="1" applyAlignment="1">
      <alignment horizontal="center" vertical="center" wrapText="1"/>
    </xf>
    <xf numFmtId="49" fontId="27" fillId="0" borderId="19" xfId="3" applyNumberFormat="1" applyFont="1" applyFill="1" applyBorder="1" applyAlignment="1">
      <alignment horizontal="center" vertical="center" wrapText="1"/>
    </xf>
    <xf numFmtId="49" fontId="27" fillId="0" borderId="16" xfId="3" applyNumberFormat="1" applyFont="1" applyFill="1" applyBorder="1" applyAlignment="1">
      <alignment horizontal="center" vertical="center" wrapText="1"/>
    </xf>
    <xf numFmtId="49" fontId="27" fillId="0" borderId="37" xfId="0" applyNumberFormat="1" applyFont="1" applyFill="1" applyBorder="1" applyAlignment="1" applyProtection="1">
      <alignment horizontal="center" vertical="center"/>
    </xf>
    <xf numFmtId="49" fontId="27" fillId="0" borderId="63" xfId="3" applyNumberFormat="1" applyFont="1" applyFill="1" applyBorder="1" applyAlignment="1">
      <alignment vertical="center" wrapText="1"/>
    </xf>
    <xf numFmtId="0" fontId="53" fillId="0" borderId="49" xfId="3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>
      <alignment horizontal="center" vertical="center" wrapText="1"/>
    </xf>
    <xf numFmtId="0" fontId="53" fillId="0" borderId="3" xfId="3" applyNumberFormat="1" applyFont="1" applyFill="1" applyBorder="1" applyAlignment="1">
      <alignment horizontal="center" vertical="center" wrapText="1"/>
    </xf>
    <xf numFmtId="170" fontId="53" fillId="0" borderId="28" xfId="3" applyNumberFormat="1" applyFont="1" applyFill="1" applyBorder="1" applyAlignment="1" applyProtection="1">
      <alignment horizontal="center" vertical="center" wrapText="1"/>
    </xf>
    <xf numFmtId="167" fontId="27" fillId="0" borderId="39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27" xfId="3" applyNumberFormat="1" applyFont="1" applyFill="1" applyBorder="1" applyAlignment="1">
      <alignment horizontal="center" vertical="center" wrapText="1"/>
    </xf>
    <xf numFmtId="0" fontId="27" fillId="0" borderId="28" xfId="3" applyNumberFormat="1" applyFont="1" applyFill="1" applyBorder="1" applyAlignment="1">
      <alignment horizontal="center" vertical="center" wrapText="1"/>
    </xf>
    <xf numFmtId="0" fontId="27" fillId="0" borderId="49" xfId="3" applyNumberFormat="1" applyFont="1" applyFill="1" applyBorder="1" applyAlignment="1">
      <alignment horizontal="center" vertical="center" wrapText="1"/>
    </xf>
    <xf numFmtId="49" fontId="27" fillId="0" borderId="27" xfId="3" applyNumberFormat="1" applyFont="1" applyFill="1" applyBorder="1" applyAlignment="1">
      <alignment horizontal="center" vertical="center" wrapText="1"/>
    </xf>
    <xf numFmtId="49" fontId="27" fillId="0" borderId="28" xfId="3" applyNumberFormat="1" applyFont="1" applyFill="1" applyBorder="1" applyAlignment="1">
      <alignment horizontal="center" vertical="center" wrapText="1"/>
    </xf>
    <xf numFmtId="49" fontId="53" fillId="0" borderId="3" xfId="3" applyNumberFormat="1" applyFont="1" applyFill="1" applyBorder="1" applyAlignment="1">
      <alignment horizontal="center" vertical="center" wrapText="1"/>
    </xf>
    <xf numFmtId="49" fontId="27" fillId="0" borderId="49" xfId="3" applyNumberFormat="1" applyFont="1" applyFill="1" applyBorder="1" applyAlignment="1">
      <alignment horizontal="center" vertical="center" wrapText="1"/>
    </xf>
    <xf numFmtId="0" fontId="27" fillId="0" borderId="49" xfId="3" applyNumberFormat="1" applyFont="1" applyFill="1" applyBorder="1" applyAlignment="1" applyProtection="1">
      <alignment vertical="center"/>
    </xf>
    <xf numFmtId="0" fontId="27" fillId="0" borderId="28" xfId="3" applyNumberFormat="1" applyFont="1" applyFill="1" applyBorder="1" applyAlignment="1" applyProtection="1">
      <alignment vertical="center"/>
    </xf>
    <xf numFmtId="0" fontId="53" fillId="0" borderId="49" xfId="0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170" fontId="53" fillId="0" borderId="28" xfId="0" applyNumberFormat="1" applyFont="1" applyFill="1" applyBorder="1" applyAlignment="1" applyProtection="1">
      <alignment horizontal="center" vertical="center" wrapText="1"/>
    </xf>
    <xf numFmtId="167" fontId="27" fillId="0" borderId="3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27" xfId="0" applyNumberFormat="1" applyFont="1" applyFill="1" applyBorder="1" applyAlignment="1">
      <alignment horizontal="center" vertical="center" wrapText="1"/>
    </xf>
    <xf numFmtId="0" fontId="27" fillId="0" borderId="28" xfId="0" applyNumberFormat="1" applyFont="1" applyFill="1" applyBorder="1" applyAlignment="1">
      <alignment horizontal="center" vertical="center" wrapText="1"/>
    </xf>
    <xf numFmtId="0" fontId="27" fillId="0" borderId="49" xfId="0" applyNumberFormat="1" applyFont="1" applyFill="1" applyBorder="1" applyAlignment="1">
      <alignment horizontal="center" vertical="center" wrapText="1"/>
    </xf>
    <xf numFmtId="49" fontId="11" fillId="0" borderId="63" xfId="3" applyNumberFormat="1" applyFont="1" applyFill="1" applyBorder="1" applyAlignment="1">
      <alignment horizontal="left" vertical="center" wrapText="1"/>
    </xf>
    <xf numFmtId="0" fontId="11" fillId="0" borderId="49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49" fontId="7" fillId="0" borderId="28" xfId="3" applyNumberFormat="1" applyFont="1" applyFill="1" applyBorder="1" applyAlignment="1" applyProtection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 wrapText="1"/>
    </xf>
    <xf numFmtId="172" fontId="11" fillId="0" borderId="48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vertical="center" wrapText="1"/>
    </xf>
    <xf numFmtId="170" fontId="11" fillId="0" borderId="1" xfId="3" applyNumberFormat="1" applyFont="1" applyFill="1" applyBorder="1" applyAlignment="1" applyProtection="1">
      <alignment horizontal="center" vertical="center"/>
    </xf>
    <xf numFmtId="172" fontId="11" fillId="0" borderId="1" xfId="3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27" fillId="0" borderId="1" xfId="3" applyNumberFormat="1" applyFont="1" applyFill="1" applyBorder="1" applyAlignment="1">
      <alignment horizontal="center" vertical="center" wrapText="1"/>
    </xf>
    <xf numFmtId="0" fontId="11" fillId="0" borderId="43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0" fontId="27" fillId="0" borderId="28" xfId="3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vertical="center" wrapText="1"/>
    </xf>
    <xf numFmtId="171" fontId="11" fillId="0" borderId="38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0" fontId="7" fillId="0" borderId="28" xfId="3" applyNumberFormat="1" applyFont="1" applyFill="1" applyBorder="1" applyAlignment="1">
      <alignment vertical="center" wrapText="1"/>
    </xf>
    <xf numFmtId="0" fontId="11" fillId="0" borderId="39" xfId="3" applyNumberFormat="1" applyFont="1" applyFill="1" applyBorder="1" applyAlignment="1">
      <alignment horizontal="left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49" fontId="11" fillId="0" borderId="77" xfId="0" applyNumberFormat="1" applyFont="1" applyFill="1" applyBorder="1" applyAlignment="1" applyProtection="1">
      <alignment horizontal="center" vertical="center"/>
    </xf>
    <xf numFmtId="49" fontId="11" fillId="0" borderId="48" xfId="3" applyNumberFormat="1" applyFont="1" applyFill="1" applyBorder="1" applyAlignment="1">
      <alignment vertical="center" wrapText="1"/>
    </xf>
    <xf numFmtId="170" fontId="11" fillId="0" borderId="42" xfId="3" applyNumberFormat="1" applyFont="1" applyFill="1" applyBorder="1" applyAlignment="1" applyProtection="1">
      <alignment horizontal="center" vertical="center"/>
    </xf>
    <xf numFmtId="0" fontId="27" fillId="0" borderId="44" xfId="3" applyNumberFormat="1" applyFont="1" applyFill="1" applyBorder="1" applyAlignment="1">
      <alignment horizontal="center" vertical="center" wrapText="1"/>
    </xf>
    <xf numFmtId="0" fontId="27" fillId="0" borderId="43" xfId="3" applyNumberFormat="1" applyFont="1" applyFill="1" applyBorder="1" applyAlignment="1">
      <alignment horizontal="center" vertical="center" wrapText="1"/>
    </xf>
    <xf numFmtId="0" fontId="27" fillId="0" borderId="42" xfId="3" applyNumberFormat="1" applyFont="1" applyFill="1" applyBorder="1" applyAlignment="1">
      <alignment horizontal="center" vertical="center" wrapText="1"/>
    </xf>
    <xf numFmtId="49" fontId="11" fillId="0" borderId="2" xfId="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39" xfId="0" applyNumberFormat="1" applyFont="1" applyFill="1" applyBorder="1" applyAlignment="1">
      <alignment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167" fontId="11" fillId="0" borderId="7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49" fontId="11" fillId="0" borderId="70" xfId="3" applyNumberFormat="1" applyFont="1" applyFill="1" applyBorder="1" applyAlignment="1">
      <alignment horizontal="center"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171" fontId="31" fillId="0" borderId="19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49" fontId="11" fillId="0" borderId="85" xfId="3" applyNumberFormat="1" applyFont="1" applyFill="1" applyBorder="1" applyAlignment="1" applyProtection="1">
      <alignment horizontal="center" vertical="center"/>
    </xf>
    <xf numFmtId="49" fontId="11" fillId="0" borderId="83" xfId="3" applyNumberFormat="1" applyFont="1" applyFill="1" applyBorder="1" applyAlignment="1" applyProtection="1">
      <alignment horizontal="center" vertical="center"/>
    </xf>
    <xf numFmtId="49" fontId="11" fillId="0" borderId="82" xfId="3" applyNumberFormat="1" applyFont="1" applyFill="1" applyBorder="1" applyAlignment="1" applyProtection="1">
      <alignment horizontal="center" vertical="center"/>
    </xf>
    <xf numFmtId="49" fontId="11" fillId="0" borderId="37" xfId="0" applyNumberFormat="1" applyFont="1" applyFill="1" applyBorder="1" applyAlignment="1" applyProtection="1">
      <alignment horizontal="center" vertical="center"/>
    </xf>
    <xf numFmtId="0" fontId="11" fillId="0" borderId="79" xfId="0" applyNumberFormat="1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1" fontId="31" fillId="0" borderId="35" xfId="0" applyNumberFormat="1" applyFont="1" applyFill="1" applyBorder="1" applyAlignment="1" applyProtection="1">
      <alignment horizontal="center" vertical="center"/>
    </xf>
    <xf numFmtId="167" fontId="11" fillId="0" borderId="79" xfId="0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 applyProtection="1">
      <alignment horizontal="center" vertical="center"/>
    </xf>
    <xf numFmtId="49" fontId="11" fillId="0" borderId="35" xfId="3" applyNumberFormat="1" applyFont="1" applyFill="1" applyBorder="1" applyAlignment="1" applyProtection="1">
      <alignment horizontal="center" vertical="center"/>
    </xf>
    <xf numFmtId="49" fontId="11" fillId="0" borderId="34" xfId="3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171" fontId="31" fillId="0" borderId="28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0" fontId="11" fillId="0" borderId="77" xfId="0" applyNumberFormat="1" applyFont="1" applyFill="1" applyBorder="1" applyAlignment="1" applyProtection="1">
      <alignment horizontal="left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3" xfId="0" applyNumberFormat="1" applyFont="1" applyFill="1" applyBorder="1" applyAlignment="1" applyProtection="1">
      <alignment horizontal="center" vertical="center"/>
    </xf>
    <xf numFmtId="167" fontId="11" fillId="0" borderId="64" xfId="0" applyNumberFormat="1" applyFont="1" applyFill="1" applyBorder="1" applyAlignment="1" applyProtection="1">
      <alignment horizontal="center" vertical="center"/>
    </xf>
    <xf numFmtId="1" fontId="11" fillId="0" borderId="74" xfId="0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49" fontId="11" fillId="0" borderId="27" xfId="3" applyNumberFormat="1" applyFont="1" applyFill="1" applyBorder="1" applyAlignment="1" applyProtection="1">
      <alignment horizontal="center" vertical="center"/>
    </xf>
    <xf numFmtId="49" fontId="11" fillId="0" borderId="28" xfId="3" applyNumberFormat="1" applyFont="1" applyFill="1" applyBorder="1" applyAlignment="1" applyProtection="1">
      <alignment horizontal="center" vertical="center"/>
    </xf>
    <xf numFmtId="49" fontId="11" fillId="0" borderId="49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49" fontId="11" fillId="0" borderId="65" xfId="0" applyNumberFormat="1" applyFont="1" applyFill="1" applyBorder="1" applyAlignment="1" applyProtection="1">
      <alignment horizontal="center" vertical="center"/>
    </xf>
    <xf numFmtId="167" fontId="11" fillId="0" borderId="27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17" xfId="0" applyNumberFormat="1" applyFont="1" applyFill="1" applyBorder="1" applyAlignment="1" applyProtection="1">
      <alignment horizontal="center" vertical="center"/>
    </xf>
    <xf numFmtId="171" fontId="7" fillId="0" borderId="32" xfId="0" applyNumberFormat="1" applyFont="1" applyFill="1" applyBorder="1" applyAlignment="1" applyProtection="1">
      <alignment horizontal="center" vertical="center"/>
    </xf>
    <xf numFmtId="167" fontId="11" fillId="0" borderId="30" xfId="0" applyNumberFormat="1" applyFont="1" applyFill="1" applyBorder="1" applyAlignment="1" applyProtection="1">
      <alignment horizontal="center" vertical="center"/>
    </xf>
    <xf numFmtId="171" fontId="11" fillId="0" borderId="3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49" fontId="11" fillId="0" borderId="18" xfId="0" applyNumberFormat="1" applyFont="1" applyFill="1" applyBorder="1" applyAlignment="1">
      <alignment horizontal="left" vertical="top" wrapText="1"/>
    </xf>
    <xf numFmtId="49" fontId="11" fillId="0" borderId="32" xfId="0" applyNumberFormat="1" applyFont="1" applyFill="1" applyBorder="1" applyAlignment="1">
      <alignment horizontal="left" vertical="top" wrapText="1"/>
    </xf>
    <xf numFmtId="49" fontId="11" fillId="0" borderId="16" xfId="0" applyNumberFormat="1" applyFont="1" applyFill="1" applyBorder="1" applyAlignment="1">
      <alignment horizontal="left" vertical="top" wrapText="1"/>
    </xf>
    <xf numFmtId="49" fontId="11" fillId="0" borderId="19" xfId="0" applyNumberFormat="1" applyFont="1" applyFill="1" applyBorder="1" applyAlignment="1">
      <alignment horizontal="left" vertical="top" wrapText="1"/>
    </xf>
    <xf numFmtId="49" fontId="11" fillId="0" borderId="64" xfId="0" applyNumberFormat="1" applyFont="1" applyFill="1" applyBorder="1" applyAlignment="1" applyProtection="1">
      <alignment horizontal="center" vertical="center"/>
    </xf>
    <xf numFmtId="171" fontId="11" fillId="0" borderId="81" xfId="0" applyNumberFormat="1" applyFont="1" applyFill="1" applyBorder="1" applyAlignment="1" applyProtection="1">
      <alignment horizontal="left" vertical="center" wrapText="1"/>
    </xf>
    <xf numFmtId="171" fontId="7" fillId="0" borderId="23" xfId="0" applyNumberFormat="1" applyFont="1" applyFill="1" applyBorder="1" applyAlignment="1" applyProtection="1">
      <alignment horizontal="center" vertical="center"/>
    </xf>
    <xf numFmtId="171" fontId="7" fillId="0" borderId="24" xfId="0" applyNumberFormat="1" applyFont="1" applyFill="1" applyBorder="1" applyAlignment="1" applyProtection="1">
      <alignment horizontal="center" vertical="center"/>
    </xf>
    <xf numFmtId="171" fontId="7" fillId="0" borderId="61" xfId="0" applyNumberFormat="1" applyFont="1" applyFill="1" applyBorder="1" applyAlignment="1" applyProtection="1">
      <alignment horizontal="center" vertical="center"/>
    </xf>
    <xf numFmtId="167" fontId="11" fillId="0" borderId="74" xfId="0" applyNumberFormat="1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top" wrapText="1"/>
    </xf>
    <xf numFmtId="171" fontId="11" fillId="0" borderId="41" xfId="3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left" vertical="top" wrapText="1"/>
    </xf>
    <xf numFmtId="49" fontId="11" fillId="0" borderId="61" xfId="0" applyNumberFormat="1" applyFont="1" applyFill="1" applyBorder="1" applyAlignment="1">
      <alignment horizontal="left" vertical="top" wrapText="1"/>
    </xf>
    <xf numFmtId="49" fontId="11" fillId="0" borderId="23" xfId="0" applyNumberFormat="1" applyFont="1" applyFill="1" applyBorder="1" applyAlignment="1">
      <alignment horizontal="left" vertical="top" wrapText="1"/>
    </xf>
    <xf numFmtId="49" fontId="11" fillId="0" borderId="41" xfId="0" applyNumberFormat="1" applyFont="1" applyFill="1" applyBorder="1" applyAlignment="1">
      <alignment horizontal="left" vertical="top" wrapText="1"/>
    </xf>
    <xf numFmtId="167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49" fontId="11" fillId="0" borderId="90" xfId="0" applyNumberFormat="1" applyFont="1" applyFill="1" applyBorder="1" applyAlignment="1" applyProtection="1">
      <alignment horizontal="center" vertical="center"/>
    </xf>
    <xf numFmtId="49" fontId="11" fillId="0" borderId="70" xfId="0" applyNumberFormat="1" applyFont="1" applyFill="1" applyBorder="1" applyAlignment="1" applyProtection="1">
      <alignment horizontal="center" vertical="center"/>
    </xf>
    <xf numFmtId="167" fontId="11" fillId="0" borderId="65" xfId="3" applyNumberFormat="1" applyFont="1" applyFill="1" applyBorder="1" applyAlignment="1">
      <alignment horizontal="center" vertical="center" wrapText="1"/>
    </xf>
    <xf numFmtId="49" fontId="11" fillId="0" borderId="65" xfId="3" applyNumberFormat="1" applyFont="1" applyFill="1" applyBorder="1" applyAlignment="1">
      <alignment horizontal="center" vertical="center" wrapText="1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6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49" fontId="7" fillId="0" borderId="16" xfId="3" applyNumberFormat="1" applyFont="1" applyFill="1" applyBorder="1" applyAlignment="1" applyProtection="1">
      <alignment horizontal="center" vertical="center"/>
    </xf>
    <xf numFmtId="49" fontId="7" fillId="0" borderId="72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2" fontId="7" fillId="0" borderId="98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49" fontId="7" fillId="0" borderId="35" xfId="3" applyNumberFormat="1" applyFont="1" applyFill="1" applyBorder="1" applyAlignment="1" applyProtection="1">
      <alignment horizontal="center" vertical="center"/>
    </xf>
    <xf numFmtId="172" fontId="7" fillId="0" borderId="70" xfId="3" applyNumberFormat="1" applyFont="1" applyFill="1" applyBorder="1" applyAlignment="1" applyProtection="1">
      <alignment horizontal="center" vertical="center"/>
    </xf>
    <xf numFmtId="171" fontId="7" fillId="0" borderId="8" xfId="3" applyNumberFormat="1" applyFont="1" applyFill="1" applyBorder="1" applyAlignment="1" applyProtection="1">
      <alignment horizontal="center" vertical="center"/>
    </xf>
    <xf numFmtId="171" fontId="7" fillId="0" borderId="9" xfId="3" applyNumberFormat="1" applyFont="1" applyFill="1" applyBorder="1" applyAlignment="1" applyProtection="1">
      <alignment horizontal="center" vertical="center"/>
    </xf>
    <xf numFmtId="171" fontId="7" fillId="0" borderId="10" xfId="3" applyNumberFormat="1" applyFont="1" applyFill="1" applyBorder="1" applyAlignment="1" applyProtection="1">
      <alignment horizontal="center" vertical="center"/>
    </xf>
    <xf numFmtId="0" fontId="11" fillId="0" borderId="70" xfId="3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vertical="center" wrapText="1"/>
    </xf>
    <xf numFmtId="49" fontId="7" fillId="0" borderId="72" xfId="0" applyNumberFormat="1" applyFont="1" applyFill="1" applyBorder="1" applyAlignment="1">
      <alignment vertical="center" wrapText="1"/>
    </xf>
    <xf numFmtId="2" fontId="7" fillId="0" borderId="49" xfId="3" applyNumberFormat="1" applyFont="1" applyFill="1" applyBorder="1" applyAlignment="1">
      <alignment horizontal="center" vertical="center" wrapText="1"/>
    </xf>
    <xf numFmtId="167" fontId="11" fillId="0" borderId="6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49" fontId="11" fillId="0" borderId="60" xfId="3" applyNumberFormat="1" applyFont="1" applyFill="1" applyBorder="1" applyAlignment="1">
      <alignment horizontal="center" vertical="center" wrapText="1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170" fontId="61" fillId="0" borderId="0" xfId="3" applyNumberFormat="1" applyFont="1" applyFill="1" applyBorder="1" applyAlignment="1" applyProtection="1">
      <alignment vertical="center"/>
    </xf>
    <xf numFmtId="49" fontId="29" fillId="0" borderId="1" xfId="3" applyNumberFormat="1" applyFont="1" applyFill="1" applyBorder="1" applyAlignment="1" applyProtection="1">
      <alignment vertical="center"/>
    </xf>
    <xf numFmtId="170" fontId="61" fillId="0" borderId="1" xfId="3" applyNumberFormat="1" applyFont="1" applyFill="1" applyBorder="1" applyAlignment="1" applyProtection="1">
      <alignment vertical="center"/>
    </xf>
    <xf numFmtId="170" fontId="11" fillId="0" borderId="0" xfId="3" applyNumberFormat="1" applyFont="1" applyFill="1" applyBorder="1" applyAlignment="1" applyProtection="1">
      <alignment horizontal="right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70" fontId="11" fillId="0" borderId="21" xfId="3" applyNumberFormat="1" applyFont="1" applyFill="1" applyBorder="1" applyAlignment="1" applyProtection="1">
      <alignment horizontal="right" vertical="center"/>
    </xf>
    <xf numFmtId="170" fontId="11" fillId="0" borderId="69" xfId="3" applyNumberFormat="1" applyFont="1" applyFill="1" applyBorder="1" applyAlignment="1" applyProtection="1">
      <alignment horizontal="right" vertical="center"/>
    </xf>
    <xf numFmtId="170" fontId="11" fillId="0" borderId="22" xfId="3" applyNumberFormat="1" applyFont="1" applyFill="1" applyBorder="1" applyAlignment="1" applyProtection="1">
      <alignment horizontal="right" vertical="center"/>
    </xf>
    <xf numFmtId="167" fontId="11" fillId="0" borderId="22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67" fontId="29" fillId="0" borderId="1" xfId="3" applyNumberFormat="1" applyFont="1" applyFill="1" applyBorder="1" applyAlignment="1" applyProtection="1">
      <alignment vertical="center"/>
    </xf>
    <xf numFmtId="167" fontId="29" fillId="0" borderId="0" xfId="3" applyNumberFormat="1" applyFont="1" applyFill="1" applyBorder="1" applyAlignment="1" applyProtection="1">
      <alignment vertical="center"/>
    </xf>
    <xf numFmtId="166" fontId="29" fillId="7" borderId="0" xfId="3" applyNumberFormat="1" applyFont="1" applyFill="1" applyBorder="1" applyAlignment="1" applyProtection="1">
      <alignment vertical="center"/>
    </xf>
    <xf numFmtId="166" fontId="44" fillId="7" borderId="0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170" fontId="2" fillId="0" borderId="1" xfId="3" applyNumberFormat="1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wrapText="1"/>
    </xf>
    <xf numFmtId="167" fontId="11" fillId="0" borderId="3" xfId="0" applyNumberFormat="1" applyFont="1" applyFill="1" applyBorder="1" applyAlignment="1" applyProtection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center"/>
    </xf>
    <xf numFmtId="0" fontId="7" fillId="0" borderId="38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16" fillId="0" borderId="0" xfId="2" applyFont="1" applyBorder="1" applyAlignment="1">
      <alignment wrapText="1"/>
    </xf>
    <xf numFmtId="0" fontId="7" fillId="0" borderId="56" xfId="4" applyFont="1" applyBorder="1" applyAlignment="1">
      <alignment horizontal="center" wrapText="1"/>
    </xf>
    <xf numFmtId="0" fontId="49" fillId="0" borderId="59" xfId="4" applyFont="1" applyBorder="1" applyAlignment="1">
      <alignment horizontal="center" wrapText="1"/>
    </xf>
    <xf numFmtId="1" fontId="4" fillId="0" borderId="3" xfId="4" applyNumberFormat="1" applyFont="1" applyBorder="1" applyAlignment="1">
      <alignment horizontal="center" wrapText="1"/>
    </xf>
    <xf numFmtId="1" fontId="15" fillId="0" borderId="38" xfId="4" applyNumberFormat="1" applyFont="1" applyBorder="1" applyAlignment="1">
      <alignment horizontal="center" wrapText="1"/>
    </xf>
    <xf numFmtId="1" fontId="15" fillId="0" borderId="27" xfId="4" applyNumberFormat="1" applyFont="1" applyBorder="1" applyAlignment="1">
      <alignment horizontal="center" wrapText="1"/>
    </xf>
    <xf numFmtId="0" fontId="15" fillId="0" borderId="38" xfId="4" applyFont="1" applyBorder="1" applyAlignment="1">
      <alignment horizontal="center" wrapText="1"/>
    </xf>
    <xf numFmtId="0" fontId="15" fillId="0" borderId="27" xfId="4" applyFont="1" applyBorder="1" applyAlignment="1">
      <alignment horizontal="center" wrapText="1"/>
    </xf>
    <xf numFmtId="0" fontId="4" fillId="0" borderId="3" xfId="4" applyFont="1" applyBorder="1" applyAlignment="1">
      <alignment horizontal="center" wrapText="1"/>
    </xf>
    <xf numFmtId="0" fontId="13" fillId="0" borderId="38" xfId="2" applyBorder="1" applyAlignment="1">
      <alignment horizontal="center" wrapText="1"/>
    </xf>
    <xf numFmtId="0" fontId="13" fillId="0" borderId="27" xfId="2" applyBorder="1" applyAlignment="1">
      <alignment horizontal="center" wrapText="1"/>
    </xf>
    <xf numFmtId="0" fontId="4" fillId="0" borderId="59" xfId="4" applyFont="1" applyBorder="1" applyAlignment="1">
      <alignment horizontal="center" wrapText="1"/>
    </xf>
    <xf numFmtId="0" fontId="15" fillId="0" borderId="59" xfId="4" applyFont="1" applyBorder="1" applyAlignment="1">
      <alignment horizontal="center" wrapText="1"/>
    </xf>
    <xf numFmtId="0" fontId="15" fillId="0" borderId="57" xfId="4" applyFont="1" applyBorder="1" applyAlignment="1">
      <alignment horizont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8" xfId="4" applyFont="1" applyBorder="1" applyAlignment="1">
      <alignment wrapText="1"/>
    </xf>
    <xf numFmtId="0" fontId="4" fillId="0" borderId="27" xfId="4" applyFont="1" applyBorder="1" applyAlignment="1">
      <alignment wrapText="1"/>
    </xf>
    <xf numFmtId="0" fontId="4" fillId="0" borderId="3" xfId="4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 wrapText="1"/>
    </xf>
    <xf numFmtId="0" fontId="15" fillId="0" borderId="27" xfId="4" applyFont="1" applyBorder="1" applyAlignment="1">
      <alignment horizontal="center" vertical="center" wrapText="1"/>
    </xf>
    <xf numFmtId="49" fontId="8" fillId="0" borderId="0" xfId="2" applyNumberFormat="1" applyFont="1" applyBorder="1" applyAlignment="1">
      <alignment horizontal="left" vertical="center" wrapText="1"/>
    </xf>
    <xf numFmtId="0" fontId="13" fillId="0" borderId="0" xfId="2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right" vertical="center" wrapText="1"/>
    </xf>
    <xf numFmtId="0" fontId="13" fillId="0" borderId="0" xfId="2" applyBorder="1" applyAlignment="1">
      <alignment horizontal="center" vertical="center" wrapText="1"/>
    </xf>
    <xf numFmtId="49" fontId="8" fillId="0" borderId="0" xfId="2" applyNumberFormat="1" applyFont="1" applyBorder="1" applyAlignment="1">
      <alignment horizontal="left" vertical="top" wrapText="1"/>
    </xf>
    <xf numFmtId="0" fontId="13" fillId="0" borderId="0" xfId="2" applyBorder="1" applyAlignment="1">
      <alignment vertical="top" wrapText="1"/>
    </xf>
    <xf numFmtId="0" fontId="4" fillId="0" borderId="0" xfId="2" applyFont="1" applyBorder="1" applyAlignment="1">
      <alignment horizontal="center" wrapText="1"/>
    </xf>
    <xf numFmtId="0" fontId="13" fillId="0" borderId="0" xfId="2" applyBorder="1" applyAlignment="1">
      <alignment horizontal="center" wrapText="1"/>
    </xf>
    <xf numFmtId="0" fontId="4" fillId="0" borderId="56" xfId="4" applyFont="1" applyBorder="1" applyAlignment="1">
      <alignment horizontal="center" vertical="center" wrapText="1"/>
    </xf>
    <xf numFmtId="0" fontId="15" fillId="0" borderId="59" xfId="4" applyFont="1" applyBorder="1" applyAlignment="1">
      <alignment horizontal="center" vertical="center" wrapText="1"/>
    </xf>
    <xf numFmtId="1" fontId="4" fillId="0" borderId="3" xfId="4" applyNumberFormat="1" applyFont="1" applyBorder="1" applyAlignment="1">
      <alignment horizontal="center" vertical="center" wrapText="1"/>
    </xf>
    <xf numFmtId="1" fontId="15" fillId="0" borderId="38" xfId="4" applyNumberFormat="1" applyFont="1" applyBorder="1" applyAlignment="1">
      <alignment horizontal="center" vertical="center" wrapText="1"/>
    </xf>
    <xf numFmtId="1" fontId="15" fillId="0" borderId="27" xfId="4" applyNumberFormat="1" applyFont="1" applyBorder="1" applyAlignment="1">
      <alignment horizontal="center" vertical="center" wrapText="1"/>
    </xf>
    <xf numFmtId="0" fontId="13" fillId="0" borderId="38" xfId="2" applyBorder="1" applyAlignment="1">
      <alignment horizontal="center" vertical="center" wrapText="1"/>
    </xf>
    <xf numFmtId="0" fontId="13" fillId="0" borderId="27" xfId="2" applyBorder="1" applyAlignment="1">
      <alignment horizontal="center" vertical="center" wrapText="1"/>
    </xf>
    <xf numFmtId="0" fontId="4" fillId="0" borderId="59" xfId="4" applyFont="1" applyBorder="1" applyAlignment="1">
      <alignment horizontal="center" vertical="center" wrapText="1"/>
    </xf>
    <xf numFmtId="0" fontId="15" fillId="0" borderId="57" xfId="4" applyFont="1" applyBorder="1" applyAlignment="1">
      <alignment horizontal="center" vertical="center" wrapText="1"/>
    </xf>
    <xf numFmtId="0" fontId="15" fillId="0" borderId="38" xfId="4" applyFont="1" applyBorder="1" applyAlignment="1">
      <alignment vertical="center" wrapText="1"/>
    </xf>
    <xf numFmtId="0" fontId="15" fillId="0" borderId="27" xfId="4" applyFont="1" applyBorder="1" applyAlignment="1">
      <alignment vertical="center" wrapText="1"/>
    </xf>
    <xf numFmtId="1" fontId="13" fillId="0" borderId="38" xfId="2" applyNumberFormat="1" applyBorder="1" applyAlignment="1">
      <alignment horizontal="center" wrapText="1"/>
    </xf>
    <xf numFmtId="1" fontId="13" fillId="0" borderId="27" xfId="2" applyNumberFormat="1" applyBorder="1" applyAlignment="1">
      <alignment horizontal="center" wrapText="1"/>
    </xf>
    <xf numFmtId="1" fontId="4" fillId="0" borderId="59" xfId="4" applyNumberFormat="1" applyFont="1" applyBorder="1" applyAlignment="1">
      <alignment horizontal="center" wrapText="1"/>
    </xf>
    <xf numFmtId="1" fontId="15" fillId="0" borderId="59" xfId="4" applyNumberFormat="1" applyFont="1" applyBorder="1" applyAlignment="1">
      <alignment horizontal="center" wrapText="1"/>
    </xf>
    <xf numFmtId="1" fontId="15" fillId="0" borderId="57" xfId="4" applyNumberFormat="1" applyFont="1" applyBorder="1" applyAlignment="1">
      <alignment horizontal="center" wrapText="1"/>
    </xf>
    <xf numFmtId="1" fontId="10" fillId="0" borderId="3" xfId="2" applyNumberFormat="1" applyFont="1" applyBorder="1" applyAlignment="1">
      <alignment horizontal="center" vertical="center" wrapText="1"/>
    </xf>
    <xf numFmtId="1" fontId="4" fillId="0" borderId="38" xfId="4" applyNumberFormat="1" applyFont="1" applyBorder="1" applyAlignment="1">
      <alignment wrapText="1"/>
    </xf>
    <xf numFmtId="1" fontId="4" fillId="0" borderId="27" xfId="4" applyNumberFormat="1" applyFont="1" applyBorder="1" applyAlignment="1">
      <alignment wrapText="1"/>
    </xf>
    <xf numFmtId="1" fontId="4" fillId="0" borderId="3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27" xfId="2" applyBorder="1" applyAlignment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wrapText="1"/>
      <protection locked="0"/>
    </xf>
    <xf numFmtId="0" fontId="13" fillId="0" borderId="1" xfId="2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13" fillId="0" borderId="1" xfId="2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4" fillId="0" borderId="51" xfId="4" applyFont="1" applyBorder="1" applyAlignment="1">
      <alignment horizontal="center" vertical="center" wrapText="1"/>
    </xf>
    <xf numFmtId="0" fontId="15" fillId="0" borderId="54" xfId="4" applyFont="1" applyBorder="1" applyAlignment="1">
      <alignment horizontal="center" vertical="center" wrapText="1"/>
    </xf>
    <xf numFmtId="1" fontId="4" fillId="0" borderId="54" xfId="4" applyNumberFormat="1" applyFont="1" applyBorder="1" applyAlignment="1">
      <alignment horizontal="center" wrapText="1"/>
    </xf>
    <xf numFmtId="1" fontId="15" fillId="0" borderId="54" xfId="4" applyNumberFormat="1" applyFont="1" applyBorder="1" applyAlignment="1">
      <alignment horizontal="center" wrapText="1"/>
    </xf>
    <xf numFmtId="1" fontId="15" fillId="0" borderId="52" xfId="4" applyNumberFormat="1" applyFont="1" applyBorder="1" applyAlignment="1">
      <alignment horizontal="center" wrapText="1"/>
    </xf>
    <xf numFmtId="0" fontId="13" fillId="0" borderId="38" xfId="2" applyBorder="1" applyAlignment="1">
      <alignment horizontal="center" vertical="center"/>
    </xf>
    <xf numFmtId="0" fontId="11" fillId="0" borderId="0" xfId="2" applyFont="1" applyBorder="1" applyAlignment="1">
      <alignment horizontal="center" wrapText="1"/>
    </xf>
    <xf numFmtId="0" fontId="49" fillId="0" borderId="0" xfId="2" applyFont="1" applyAlignment="1">
      <alignment wrapText="1"/>
    </xf>
    <xf numFmtId="0" fontId="50" fillId="0" borderId="0" xfId="2" applyFont="1" applyAlignment="1"/>
    <xf numFmtId="0" fontId="52" fillId="0" borderId="45" xfId="2" applyFont="1" applyBorder="1" applyAlignment="1">
      <alignment horizontal="center" vertical="center" wrapText="1"/>
    </xf>
    <xf numFmtId="0" fontId="49" fillId="0" borderId="44" xfId="2" applyFont="1" applyBorder="1" applyAlignment="1">
      <alignment horizontal="center" vertical="center" wrapText="1"/>
    </xf>
    <xf numFmtId="0" fontId="49" fillId="0" borderId="22" xfId="2" applyFont="1" applyBorder="1" applyAlignment="1">
      <alignment horizontal="center" vertical="center" wrapText="1"/>
    </xf>
    <xf numFmtId="0" fontId="49" fillId="0" borderId="21" xfId="2" applyFont="1" applyBorder="1" applyAlignment="1">
      <alignment horizontal="center" vertical="center" wrapText="1"/>
    </xf>
    <xf numFmtId="0" fontId="49" fillId="0" borderId="36" xfId="2" applyFont="1" applyBorder="1" applyAlignment="1">
      <alignment horizontal="center" vertical="center" wrapText="1"/>
    </xf>
    <xf numFmtId="0" fontId="49" fillId="0" borderId="1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49" fillId="0" borderId="47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 wrapText="1"/>
    </xf>
    <xf numFmtId="0" fontId="49" fillId="0" borderId="50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12" fillId="0" borderId="1" xfId="2" applyFont="1" applyBorder="1" applyAlignment="1">
      <alignment horizontal="center" vertical="center" textRotation="90"/>
    </xf>
    <xf numFmtId="0" fontId="12" fillId="0" borderId="3" xfId="2" applyFont="1" applyBorder="1" applyAlignment="1">
      <alignment horizontal="center" vertical="center" wrapText="1"/>
    </xf>
    <xf numFmtId="0" fontId="13" fillId="0" borderId="3" xfId="2" applyBorder="1" applyAlignment="1">
      <alignment horizontal="center" vertical="center" wrapText="1"/>
    </xf>
    <xf numFmtId="0" fontId="49" fillId="0" borderId="47" xfId="2" applyFont="1" applyBorder="1" applyAlignment="1">
      <alignment wrapText="1"/>
    </xf>
    <xf numFmtId="0" fontId="49" fillId="0" borderId="44" xfId="2" applyFont="1" applyBorder="1" applyAlignment="1">
      <alignment wrapText="1"/>
    </xf>
    <xf numFmtId="0" fontId="49" fillId="0" borderId="22" xfId="2" applyFont="1" applyBorder="1" applyAlignment="1">
      <alignment wrapText="1"/>
    </xf>
    <xf numFmtId="0" fontId="49" fillId="0" borderId="21" xfId="2" applyFont="1" applyBorder="1" applyAlignment="1">
      <alignment wrapText="1"/>
    </xf>
    <xf numFmtId="0" fontId="49" fillId="0" borderId="36" xfId="2" applyFont="1" applyBorder="1" applyAlignment="1">
      <alignment wrapText="1"/>
    </xf>
    <xf numFmtId="0" fontId="49" fillId="0" borderId="50" xfId="2" applyFont="1" applyBorder="1" applyAlignment="1">
      <alignment wrapText="1"/>
    </xf>
    <xf numFmtId="0" fontId="49" fillId="0" borderId="11" xfId="2" applyFont="1" applyBorder="1" applyAlignment="1">
      <alignment wrapText="1"/>
    </xf>
    <xf numFmtId="49" fontId="10" fillId="0" borderId="1" xfId="2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45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left" vertical="center" wrapText="1"/>
    </xf>
    <xf numFmtId="0" fontId="13" fillId="0" borderId="0" xfId="2" applyAlignment="1">
      <alignment horizontal="left" vertical="center" wrapText="1"/>
    </xf>
    <xf numFmtId="0" fontId="8" fillId="0" borderId="0" xfId="2" applyFont="1" applyAlignment="1">
      <alignment horizontal="left" wrapText="1"/>
    </xf>
    <xf numFmtId="0" fontId="13" fillId="0" borderId="0" xfId="2" applyAlignment="1">
      <alignment horizontal="left" wrapText="1"/>
    </xf>
    <xf numFmtId="0" fontId="4" fillId="0" borderId="0" xfId="2" applyFont="1" applyAlignment="1">
      <alignment horizontal="left" vertical="top" wrapText="1"/>
    </xf>
    <xf numFmtId="0" fontId="13" fillId="0" borderId="0" xfId="2" applyAlignment="1">
      <alignment vertical="top" wrapText="1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4" fillId="0" borderId="0" xfId="2" applyFont="1" applyBorder="1" applyAlignment="1">
      <alignment horizontal="left" vertical="center"/>
    </xf>
    <xf numFmtId="0" fontId="46" fillId="0" borderId="0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 vertical="top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vertical="center" wrapText="1"/>
      <protection locked="0"/>
    </xf>
    <xf numFmtId="49" fontId="8" fillId="0" borderId="38" xfId="2" applyNumberFormat="1" applyFont="1" applyBorder="1" applyAlignment="1" applyProtection="1">
      <alignment vertical="center" wrapText="1"/>
      <protection locked="0"/>
    </xf>
    <xf numFmtId="49" fontId="8" fillId="0" borderId="27" xfId="2" applyNumberFormat="1" applyFont="1" applyBorder="1" applyAlignment="1" applyProtection="1">
      <alignment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70" fontId="10" fillId="2" borderId="13" xfId="3" applyNumberFormat="1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0" fontId="7" fillId="2" borderId="86" xfId="3" applyNumberFormat="1" applyFont="1" applyFill="1" applyBorder="1" applyAlignment="1" applyProtection="1">
      <alignment horizontal="center" vertical="center"/>
    </xf>
    <xf numFmtId="0" fontId="7" fillId="2" borderId="88" xfId="3" applyNumberFormat="1" applyFont="1" applyFill="1" applyBorder="1" applyAlignment="1" applyProtection="1">
      <alignment horizontal="center" vertical="center"/>
    </xf>
    <xf numFmtId="0" fontId="7" fillId="2" borderId="89" xfId="3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87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0" fontId="11" fillId="2" borderId="65" xfId="3" applyFont="1" applyFill="1" applyBorder="1" applyAlignment="1" applyProtection="1">
      <alignment horizontal="right" vertical="center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67" fontId="11" fillId="2" borderId="87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75" xfId="3" applyNumberFormat="1" applyFont="1" applyFill="1" applyBorder="1" applyAlignment="1" applyProtection="1">
      <alignment horizontal="center" vertical="center"/>
    </xf>
    <xf numFmtId="171" fontId="11" fillId="2" borderId="78" xfId="3" applyNumberFormat="1" applyFont="1" applyFill="1" applyBorder="1" applyAlignment="1" applyProtection="1">
      <alignment horizontal="center" vertical="center"/>
    </xf>
    <xf numFmtId="171" fontId="11" fillId="2" borderId="76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75" xfId="3" applyFont="1" applyFill="1" applyBorder="1" applyAlignment="1">
      <alignment horizontal="center" vertical="center" wrapText="1"/>
    </xf>
    <xf numFmtId="0" fontId="11" fillId="2" borderId="78" xfId="3" applyFont="1" applyFill="1" applyBorder="1" applyAlignment="1">
      <alignment horizontal="center" vertical="center" wrapText="1"/>
    </xf>
    <xf numFmtId="0" fontId="11" fillId="2" borderId="76" xfId="3" applyFont="1" applyFill="1" applyBorder="1" applyAlignment="1">
      <alignment horizontal="center" vertical="center" wrapText="1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0" fontId="11" fillId="2" borderId="95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65" fontId="11" fillId="2" borderId="93" xfId="0" applyNumberFormat="1" applyFont="1" applyFill="1" applyBorder="1" applyAlignment="1" applyProtection="1">
      <alignment horizontal="center" vertical="center"/>
    </xf>
    <xf numFmtId="165" fontId="11" fillId="2" borderId="84" xfId="0" applyNumberFormat="1" applyFont="1" applyFill="1" applyBorder="1" applyAlignment="1" applyProtection="1">
      <alignment horizontal="center" vertical="center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94" xfId="0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0" fontId="11" fillId="0" borderId="75" xfId="3" applyFont="1" applyFill="1" applyBorder="1" applyAlignment="1">
      <alignment horizontal="center" vertical="center" wrapText="1"/>
    </xf>
    <xf numFmtId="0" fontId="11" fillId="0" borderId="76" xfId="3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2" borderId="79" xfId="3" applyNumberFormat="1" applyFont="1" applyFill="1" applyBorder="1" applyAlignment="1" applyProtection="1">
      <alignment horizontal="center" vertical="center"/>
    </xf>
    <xf numFmtId="49" fontId="7" fillId="2" borderId="77" xfId="3" applyNumberFormat="1" applyFont="1" applyFill="1" applyBorder="1" applyAlignment="1" applyProtection="1">
      <alignment horizontal="center" vertical="center"/>
    </xf>
    <xf numFmtId="49" fontId="7" fillId="2" borderId="77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49" fontId="7" fillId="0" borderId="65" xfId="3" applyNumberFormat="1" applyFont="1" applyFill="1" applyBorder="1" applyAlignment="1">
      <alignment horizontal="center" vertical="center" wrapText="1"/>
    </xf>
    <xf numFmtId="49" fontId="7" fillId="0" borderId="79" xfId="3" applyNumberFormat="1" applyFont="1" applyFill="1" applyBorder="1" applyAlignment="1">
      <alignment horizontal="center" vertical="center" wrapText="1"/>
    </xf>
    <xf numFmtId="49" fontId="7" fillId="0" borderId="77" xfId="3" applyNumberFormat="1" applyFont="1" applyFill="1" applyBorder="1" applyAlignment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170" fontId="34" fillId="2" borderId="0" xfId="3" applyNumberFormat="1" applyFont="1" applyFill="1" applyBorder="1" applyAlignment="1" applyProtection="1">
      <alignment horizontal="left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32" fillId="7" borderId="13" xfId="0" applyNumberFormat="1" applyFont="1" applyFill="1" applyBorder="1" applyAlignment="1" applyProtection="1">
      <alignment horizontal="center" vertical="center"/>
    </xf>
    <xf numFmtId="49" fontId="32" fillId="7" borderId="15" xfId="0" applyNumberFormat="1" applyFont="1" applyFill="1" applyBorder="1" applyAlignment="1" applyProtection="1">
      <alignment horizontal="center" vertical="center"/>
    </xf>
    <xf numFmtId="49" fontId="32" fillId="7" borderId="14" xfId="0" applyNumberFormat="1" applyFont="1" applyFill="1" applyBorder="1" applyAlignment="1" applyProtection="1">
      <alignment horizontal="center" vertical="center"/>
    </xf>
    <xf numFmtId="49" fontId="32" fillId="7" borderId="30" xfId="0" applyNumberFormat="1" applyFont="1" applyFill="1" applyBorder="1" applyAlignment="1" applyProtection="1">
      <alignment horizontal="center" vertical="center"/>
    </xf>
    <xf numFmtId="49" fontId="32" fillId="7" borderId="31" xfId="0" applyNumberFormat="1" applyFont="1" applyFill="1" applyBorder="1" applyAlignment="1" applyProtection="1">
      <alignment horizontal="center" vertical="center"/>
    </xf>
    <xf numFmtId="49" fontId="32" fillId="7" borderId="33" xfId="0" applyNumberFormat="1" applyFont="1" applyFill="1" applyBorder="1" applyAlignment="1" applyProtection="1">
      <alignment horizontal="center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49" fontId="7" fillId="7" borderId="65" xfId="3" applyNumberFormat="1" applyFont="1" applyFill="1" applyBorder="1" applyAlignment="1" applyProtection="1">
      <alignment horizontal="center" vertical="center"/>
    </xf>
    <xf numFmtId="49" fontId="7" fillId="7" borderId="68" xfId="3" applyNumberFormat="1" applyFont="1" applyFill="1" applyBorder="1" applyAlignment="1" applyProtection="1">
      <alignment horizontal="center" vertical="center"/>
    </xf>
    <xf numFmtId="49" fontId="7" fillId="7" borderId="79" xfId="3" applyNumberFormat="1" applyFont="1" applyFill="1" applyBorder="1" applyAlignment="1" applyProtection="1">
      <alignment horizontal="center" vertical="center"/>
    </xf>
    <xf numFmtId="49" fontId="7" fillId="7" borderId="77" xfId="3" applyNumberFormat="1" applyFont="1" applyFill="1" applyBorder="1" applyAlignment="1" applyProtection="1">
      <alignment horizontal="center" vertical="center"/>
    </xf>
    <xf numFmtId="49" fontId="7" fillId="7" borderId="77" xfId="3" applyNumberFormat="1" applyFont="1" applyFill="1" applyBorder="1" applyAlignment="1">
      <alignment horizontal="center" vertical="center" wrapText="1"/>
    </xf>
    <xf numFmtId="49" fontId="7" fillId="7" borderId="70" xfId="3" applyNumberFormat="1" applyFont="1" applyFill="1" applyBorder="1" applyAlignment="1">
      <alignment horizontal="center" vertical="center" wrapText="1"/>
    </xf>
    <xf numFmtId="49" fontId="7" fillId="7" borderId="65" xfId="3" applyNumberFormat="1" applyFont="1" applyFill="1" applyBorder="1" applyAlignment="1">
      <alignment horizontal="center" vertical="center" wrapText="1"/>
    </xf>
    <xf numFmtId="49" fontId="7" fillId="7" borderId="79" xfId="3" applyNumberFormat="1" applyFont="1" applyFill="1" applyBorder="1" applyAlignment="1">
      <alignment horizontal="center" vertical="center" wrapText="1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27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Alignment="1">
      <alignment horizontal="right" vertical="center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170" fontId="10" fillId="0" borderId="13" xfId="3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0" fontId="7" fillId="0" borderId="70" xfId="3" applyNumberFormat="1" applyFont="1" applyFill="1" applyBorder="1" applyAlignment="1" applyProtection="1">
      <alignment horizontal="center" vertical="center" textRotation="90"/>
    </xf>
    <xf numFmtId="170" fontId="7" fillId="0" borderId="65" xfId="3" applyNumberFormat="1" applyFont="1" applyFill="1" applyBorder="1" applyAlignment="1" applyProtection="1">
      <alignment horizontal="center" vertical="center"/>
    </xf>
    <xf numFmtId="170" fontId="7" fillId="0" borderId="68" xfId="3" applyNumberFormat="1" applyFont="1" applyFill="1" applyBorder="1" applyAlignment="1" applyProtection="1">
      <alignment horizontal="center" vertical="center"/>
    </xf>
    <xf numFmtId="170" fontId="7" fillId="0" borderId="70" xfId="3" applyNumberFormat="1" applyFont="1" applyFill="1" applyBorder="1" applyAlignment="1" applyProtection="1">
      <alignment horizontal="center" vertical="center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7" xfId="3" applyNumberFormat="1" applyFont="1" applyFill="1" applyBorder="1" applyAlignment="1" applyProtection="1">
      <alignment horizontal="center" vertical="center" wrapText="1"/>
    </xf>
    <xf numFmtId="170" fontId="7" fillId="0" borderId="19" xfId="3" applyNumberFormat="1" applyFont="1" applyFill="1" applyBorder="1" applyAlignment="1" applyProtection="1">
      <alignment horizontal="center" vertical="center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70" xfId="3" applyNumberFormat="1" applyFont="1" applyFill="1" applyBorder="1" applyAlignment="1" applyProtection="1">
      <alignment horizontal="center" vertical="center" textRotation="90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1" xfId="3" applyNumberFormat="1" applyFont="1" applyFill="1" applyBorder="1" applyAlignment="1" applyProtection="1">
      <alignment horizontal="center" vertical="center" wrapText="1"/>
    </xf>
    <xf numFmtId="170" fontId="7" fillId="0" borderId="33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15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9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26" xfId="3" applyNumberFormat="1" applyFont="1" applyFill="1" applyBorder="1" applyAlignment="1" applyProtection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4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8" xfId="3" applyNumberFormat="1" applyFont="1" applyFill="1" applyBorder="1" applyAlignment="1" applyProtection="1">
      <alignment horizontal="center" vertical="center" wrapText="1"/>
    </xf>
    <xf numFmtId="170" fontId="7" fillId="0" borderId="28" xfId="3" applyNumberFormat="1" applyFont="1" applyFill="1" applyBorder="1" applyAlignment="1" applyProtection="1">
      <alignment horizontal="center" vertical="center" textRotation="90" wrapText="1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65" fontId="11" fillId="0" borderId="93" xfId="0" applyNumberFormat="1" applyFont="1" applyFill="1" applyBorder="1" applyAlignment="1" applyProtection="1">
      <alignment horizontal="center" vertical="center"/>
    </xf>
    <xf numFmtId="165" fontId="11" fillId="0" borderId="84" xfId="0" applyNumberFormat="1" applyFont="1" applyFill="1" applyBorder="1" applyAlignment="1" applyProtection="1">
      <alignment horizontal="center" vertical="center"/>
    </xf>
    <xf numFmtId="165" fontId="11" fillId="0" borderId="71" xfId="0" applyNumberFormat="1" applyFont="1" applyFill="1" applyBorder="1" applyAlignment="1" applyProtection="1">
      <alignment horizontal="center" vertical="center"/>
    </xf>
    <xf numFmtId="165" fontId="11" fillId="0" borderId="94" xfId="0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3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170" fontId="7" fillId="0" borderId="38" xfId="3" applyNumberFormat="1" applyFont="1" applyFill="1" applyBorder="1" applyAlignment="1" applyProtection="1">
      <alignment horizontal="center" vertical="center"/>
    </xf>
    <xf numFmtId="170" fontId="7" fillId="0" borderId="43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87" xfId="3" applyNumberFormat="1" applyFont="1" applyFill="1" applyBorder="1" applyAlignment="1" applyProtection="1">
      <alignment horizontal="center" vertical="center" textRotation="90" wrapText="1"/>
    </xf>
    <xf numFmtId="0" fontId="11" fillId="0" borderId="25" xfId="3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165" fontId="11" fillId="0" borderId="29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49" fontId="7" fillId="0" borderId="65" xfId="3" applyNumberFormat="1" applyFont="1" applyFill="1" applyBorder="1" applyAlignment="1" applyProtection="1">
      <alignment horizontal="center" vertical="center"/>
    </xf>
    <xf numFmtId="49" fontId="7" fillId="0" borderId="68" xfId="3" applyNumberFormat="1" applyFont="1" applyFill="1" applyBorder="1" applyAlignment="1" applyProtection="1">
      <alignment horizontal="center" vertical="center"/>
    </xf>
    <xf numFmtId="49" fontId="7" fillId="0" borderId="79" xfId="3" applyNumberFormat="1" applyFont="1" applyFill="1" applyBorder="1" applyAlignment="1" applyProtection="1">
      <alignment horizontal="center" vertical="center"/>
    </xf>
    <xf numFmtId="49" fontId="7" fillId="0" borderId="77" xfId="3" applyNumberFormat="1" applyFont="1" applyFill="1" applyBorder="1" applyAlignment="1" applyProtection="1">
      <alignment horizontal="center" vertical="center"/>
    </xf>
    <xf numFmtId="49" fontId="7" fillId="0" borderId="70" xfId="3" applyNumberFormat="1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167" fontId="11" fillId="0" borderId="87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78" xfId="3" applyNumberFormat="1" applyFont="1" applyFill="1" applyBorder="1" applyAlignment="1" applyProtection="1">
      <alignment horizontal="center" vertical="center"/>
    </xf>
    <xf numFmtId="171" fontId="11" fillId="0" borderId="76" xfId="3" applyNumberFormat="1" applyFont="1" applyFill="1" applyBorder="1" applyAlignment="1" applyProtection="1">
      <alignment horizontal="center" vertical="center"/>
    </xf>
    <xf numFmtId="171" fontId="11" fillId="0" borderId="70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>
      <alignment horizontal="right" vertical="center"/>
    </xf>
    <xf numFmtId="0" fontId="11" fillId="0" borderId="60" xfId="3" applyFont="1" applyFill="1" applyBorder="1" applyAlignment="1" applyProtection="1">
      <alignment horizontal="right" vertical="center"/>
    </xf>
    <xf numFmtId="0" fontId="11" fillId="0" borderId="65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167" fontId="28" fillId="0" borderId="29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70" fontId="34" fillId="0" borderId="0" xfId="3" applyNumberFormat="1" applyFont="1" applyFill="1" applyBorder="1" applyAlignment="1" applyProtection="1">
      <alignment horizontal="left"/>
    </xf>
    <xf numFmtId="0" fontId="33" fillId="0" borderId="0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56" fillId="0" borderId="22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7" fillId="0" borderId="28" xfId="0" applyNumberFormat="1" applyFont="1" applyFill="1" applyBorder="1" applyAlignment="1">
      <alignment horizontal="center" vertical="center" wrapText="1"/>
    </xf>
    <xf numFmtId="2" fontId="27" fillId="0" borderId="1" xfId="3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_Plan Уч(бакал.) д_о 2013_14а" xfId="3"/>
    <cellStyle name="Обычный_Т_т_ЛП_бакалавр заочна_2013_2014" xfId="4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view="pageBreakPreview" zoomScale="75" zoomScaleNormal="50" workbookViewId="0">
      <selection activeCell="P8" sqref="P8:AN8"/>
    </sheetView>
  </sheetViews>
  <sheetFormatPr defaultColWidth="3.28515625" defaultRowHeight="15.75" x14ac:dyDescent="0.25"/>
  <cols>
    <col min="1" max="6" width="4" style="287" customWidth="1"/>
    <col min="7" max="7" width="4.42578125" style="287" customWidth="1"/>
    <col min="8" max="8" width="4.7109375" style="287" customWidth="1"/>
    <col min="9" max="53" width="4" style="287" customWidth="1"/>
    <col min="54" max="259" width="3.28515625" style="287"/>
    <col min="260" max="260" width="4.5703125" style="287" customWidth="1"/>
    <col min="261" max="262" width="3.28515625" style="287"/>
    <col min="263" max="263" width="6.140625" style="287" customWidth="1"/>
    <col min="264" max="264" width="5.140625" style="287" customWidth="1"/>
    <col min="265" max="265" width="6.7109375" style="287" customWidth="1"/>
    <col min="266" max="269" width="3.28515625" style="287"/>
    <col min="270" max="271" width="4.28515625" style="287" customWidth="1"/>
    <col min="272" max="272" width="4.42578125" style="287" customWidth="1"/>
    <col min="273" max="277" width="3.28515625" style="287"/>
    <col min="278" max="278" width="4.5703125" style="287" customWidth="1"/>
    <col min="279" max="288" width="3.28515625" style="287"/>
    <col min="289" max="289" width="4" style="287" customWidth="1"/>
    <col min="290" max="290" width="3.28515625" style="287"/>
    <col min="291" max="291" width="5.7109375" style="287" customWidth="1"/>
    <col min="292" max="292" width="4.42578125" style="287" customWidth="1"/>
    <col min="293" max="297" width="3.28515625" style="287"/>
    <col min="298" max="298" width="4.42578125" style="287" customWidth="1"/>
    <col min="299" max="299" width="3.28515625" style="287"/>
    <col min="300" max="300" width="4" style="287" customWidth="1"/>
    <col min="301" max="301" width="4.42578125" style="287" customWidth="1"/>
    <col min="302" max="302" width="5.7109375" style="287" customWidth="1"/>
    <col min="303" max="305" width="5" style="287" customWidth="1"/>
    <col min="306" max="515" width="3.28515625" style="287"/>
    <col min="516" max="516" width="4.5703125" style="287" customWidth="1"/>
    <col min="517" max="518" width="3.28515625" style="287"/>
    <col min="519" max="519" width="6.140625" style="287" customWidth="1"/>
    <col min="520" max="520" width="5.140625" style="287" customWidth="1"/>
    <col min="521" max="521" width="6.7109375" style="287" customWidth="1"/>
    <col min="522" max="525" width="3.28515625" style="287"/>
    <col min="526" max="527" width="4.28515625" style="287" customWidth="1"/>
    <col min="528" max="528" width="4.42578125" style="287" customWidth="1"/>
    <col min="529" max="533" width="3.28515625" style="287"/>
    <col min="534" max="534" width="4.5703125" style="287" customWidth="1"/>
    <col min="535" max="544" width="3.28515625" style="287"/>
    <col min="545" max="545" width="4" style="287" customWidth="1"/>
    <col min="546" max="546" width="3.28515625" style="287"/>
    <col min="547" max="547" width="5.7109375" style="287" customWidth="1"/>
    <col min="548" max="548" width="4.42578125" style="287" customWidth="1"/>
    <col min="549" max="553" width="3.28515625" style="287"/>
    <col min="554" max="554" width="4.42578125" style="287" customWidth="1"/>
    <col min="555" max="555" width="3.28515625" style="287"/>
    <col min="556" max="556" width="4" style="287" customWidth="1"/>
    <col min="557" max="557" width="4.42578125" style="287" customWidth="1"/>
    <col min="558" max="558" width="5.7109375" style="287" customWidth="1"/>
    <col min="559" max="561" width="5" style="287" customWidth="1"/>
    <col min="562" max="771" width="3.28515625" style="287"/>
    <col min="772" max="772" width="4.5703125" style="287" customWidth="1"/>
    <col min="773" max="774" width="3.28515625" style="287"/>
    <col min="775" max="775" width="6.140625" style="287" customWidth="1"/>
    <col min="776" max="776" width="5.140625" style="287" customWidth="1"/>
    <col min="777" max="777" width="6.7109375" style="287" customWidth="1"/>
    <col min="778" max="781" width="3.28515625" style="287"/>
    <col min="782" max="783" width="4.28515625" style="287" customWidth="1"/>
    <col min="784" max="784" width="4.42578125" style="287" customWidth="1"/>
    <col min="785" max="789" width="3.28515625" style="287"/>
    <col min="790" max="790" width="4.5703125" style="287" customWidth="1"/>
    <col min="791" max="800" width="3.28515625" style="287"/>
    <col min="801" max="801" width="4" style="287" customWidth="1"/>
    <col min="802" max="802" width="3.28515625" style="287"/>
    <col min="803" max="803" width="5.7109375" style="287" customWidth="1"/>
    <col min="804" max="804" width="4.42578125" style="287" customWidth="1"/>
    <col min="805" max="809" width="3.28515625" style="287"/>
    <col min="810" max="810" width="4.42578125" style="287" customWidth="1"/>
    <col min="811" max="811" width="3.28515625" style="287"/>
    <col min="812" max="812" width="4" style="287" customWidth="1"/>
    <col min="813" max="813" width="4.42578125" style="287" customWidth="1"/>
    <col min="814" max="814" width="5.7109375" style="287" customWidth="1"/>
    <col min="815" max="817" width="5" style="287" customWidth="1"/>
    <col min="818" max="1027" width="3.28515625" style="287"/>
    <col min="1028" max="1028" width="4.5703125" style="287" customWidth="1"/>
    <col min="1029" max="1030" width="3.28515625" style="287"/>
    <col min="1031" max="1031" width="6.140625" style="287" customWidth="1"/>
    <col min="1032" max="1032" width="5.140625" style="287" customWidth="1"/>
    <col min="1033" max="1033" width="6.7109375" style="287" customWidth="1"/>
    <col min="1034" max="1037" width="3.28515625" style="287"/>
    <col min="1038" max="1039" width="4.28515625" style="287" customWidth="1"/>
    <col min="1040" max="1040" width="4.42578125" style="287" customWidth="1"/>
    <col min="1041" max="1045" width="3.28515625" style="287"/>
    <col min="1046" max="1046" width="4.5703125" style="287" customWidth="1"/>
    <col min="1047" max="1056" width="3.28515625" style="287"/>
    <col min="1057" max="1057" width="4" style="287" customWidth="1"/>
    <col min="1058" max="1058" width="3.28515625" style="287"/>
    <col min="1059" max="1059" width="5.7109375" style="287" customWidth="1"/>
    <col min="1060" max="1060" width="4.42578125" style="287" customWidth="1"/>
    <col min="1061" max="1065" width="3.28515625" style="287"/>
    <col min="1066" max="1066" width="4.42578125" style="287" customWidth="1"/>
    <col min="1067" max="1067" width="3.28515625" style="287"/>
    <col min="1068" max="1068" width="4" style="287" customWidth="1"/>
    <col min="1069" max="1069" width="4.42578125" style="287" customWidth="1"/>
    <col min="1070" max="1070" width="5.7109375" style="287" customWidth="1"/>
    <col min="1071" max="1073" width="5" style="287" customWidth="1"/>
    <col min="1074" max="1283" width="3.28515625" style="287"/>
    <col min="1284" max="1284" width="4.5703125" style="287" customWidth="1"/>
    <col min="1285" max="1286" width="3.28515625" style="287"/>
    <col min="1287" max="1287" width="6.140625" style="287" customWidth="1"/>
    <col min="1288" max="1288" width="5.140625" style="287" customWidth="1"/>
    <col min="1289" max="1289" width="6.7109375" style="287" customWidth="1"/>
    <col min="1290" max="1293" width="3.28515625" style="287"/>
    <col min="1294" max="1295" width="4.28515625" style="287" customWidth="1"/>
    <col min="1296" max="1296" width="4.42578125" style="287" customWidth="1"/>
    <col min="1297" max="1301" width="3.28515625" style="287"/>
    <col min="1302" max="1302" width="4.5703125" style="287" customWidth="1"/>
    <col min="1303" max="1312" width="3.28515625" style="287"/>
    <col min="1313" max="1313" width="4" style="287" customWidth="1"/>
    <col min="1314" max="1314" width="3.28515625" style="287"/>
    <col min="1315" max="1315" width="5.7109375" style="287" customWidth="1"/>
    <col min="1316" max="1316" width="4.42578125" style="287" customWidth="1"/>
    <col min="1317" max="1321" width="3.28515625" style="287"/>
    <col min="1322" max="1322" width="4.42578125" style="287" customWidth="1"/>
    <col min="1323" max="1323" width="3.28515625" style="287"/>
    <col min="1324" max="1324" width="4" style="287" customWidth="1"/>
    <col min="1325" max="1325" width="4.42578125" style="287" customWidth="1"/>
    <col min="1326" max="1326" width="5.7109375" style="287" customWidth="1"/>
    <col min="1327" max="1329" width="5" style="287" customWidth="1"/>
    <col min="1330" max="1539" width="3.28515625" style="287"/>
    <col min="1540" max="1540" width="4.5703125" style="287" customWidth="1"/>
    <col min="1541" max="1542" width="3.28515625" style="287"/>
    <col min="1543" max="1543" width="6.140625" style="287" customWidth="1"/>
    <col min="1544" max="1544" width="5.140625" style="287" customWidth="1"/>
    <col min="1545" max="1545" width="6.7109375" style="287" customWidth="1"/>
    <col min="1546" max="1549" width="3.28515625" style="287"/>
    <col min="1550" max="1551" width="4.28515625" style="287" customWidth="1"/>
    <col min="1552" max="1552" width="4.42578125" style="287" customWidth="1"/>
    <col min="1553" max="1557" width="3.28515625" style="287"/>
    <col min="1558" max="1558" width="4.5703125" style="287" customWidth="1"/>
    <col min="1559" max="1568" width="3.28515625" style="287"/>
    <col min="1569" max="1569" width="4" style="287" customWidth="1"/>
    <col min="1570" max="1570" width="3.28515625" style="287"/>
    <col min="1571" max="1571" width="5.7109375" style="287" customWidth="1"/>
    <col min="1572" max="1572" width="4.42578125" style="287" customWidth="1"/>
    <col min="1573" max="1577" width="3.28515625" style="287"/>
    <col min="1578" max="1578" width="4.42578125" style="287" customWidth="1"/>
    <col min="1579" max="1579" width="3.28515625" style="287"/>
    <col min="1580" max="1580" width="4" style="287" customWidth="1"/>
    <col min="1581" max="1581" width="4.42578125" style="287" customWidth="1"/>
    <col min="1582" max="1582" width="5.7109375" style="287" customWidth="1"/>
    <col min="1583" max="1585" width="5" style="287" customWidth="1"/>
    <col min="1586" max="1795" width="3.28515625" style="287"/>
    <col min="1796" max="1796" width="4.5703125" style="287" customWidth="1"/>
    <col min="1797" max="1798" width="3.28515625" style="287"/>
    <col min="1799" max="1799" width="6.140625" style="287" customWidth="1"/>
    <col min="1800" max="1800" width="5.140625" style="287" customWidth="1"/>
    <col min="1801" max="1801" width="6.7109375" style="287" customWidth="1"/>
    <col min="1802" max="1805" width="3.28515625" style="287"/>
    <col min="1806" max="1807" width="4.28515625" style="287" customWidth="1"/>
    <col min="1808" max="1808" width="4.42578125" style="287" customWidth="1"/>
    <col min="1809" max="1813" width="3.28515625" style="287"/>
    <col min="1814" max="1814" width="4.5703125" style="287" customWidth="1"/>
    <col min="1815" max="1824" width="3.28515625" style="287"/>
    <col min="1825" max="1825" width="4" style="287" customWidth="1"/>
    <col min="1826" max="1826" width="3.28515625" style="287"/>
    <col min="1827" max="1827" width="5.7109375" style="287" customWidth="1"/>
    <col min="1828" max="1828" width="4.42578125" style="287" customWidth="1"/>
    <col min="1829" max="1833" width="3.28515625" style="287"/>
    <col min="1834" max="1834" width="4.42578125" style="287" customWidth="1"/>
    <col min="1835" max="1835" width="3.28515625" style="287"/>
    <col min="1836" max="1836" width="4" style="287" customWidth="1"/>
    <col min="1837" max="1837" width="4.42578125" style="287" customWidth="1"/>
    <col min="1838" max="1838" width="5.7109375" style="287" customWidth="1"/>
    <col min="1839" max="1841" width="5" style="287" customWidth="1"/>
    <col min="1842" max="2051" width="3.28515625" style="287"/>
    <col min="2052" max="2052" width="4.5703125" style="287" customWidth="1"/>
    <col min="2053" max="2054" width="3.28515625" style="287"/>
    <col min="2055" max="2055" width="6.140625" style="287" customWidth="1"/>
    <col min="2056" max="2056" width="5.140625" style="287" customWidth="1"/>
    <col min="2057" max="2057" width="6.7109375" style="287" customWidth="1"/>
    <col min="2058" max="2061" width="3.28515625" style="287"/>
    <col min="2062" max="2063" width="4.28515625" style="287" customWidth="1"/>
    <col min="2064" max="2064" width="4.42578125" style="287" customWidth="1"/>
    <col min="2065" max="2069" width="3.28515625" style="287"/>
    <col min="2070" max="2070" width="4.5703125" style="287" customWidth="1"/>
    <col min="2071" max="2080" width="3.28515625" style="287"/>
    <col min="2081" max="2081" width="4" style="287" customWidth="1"/>
    <col min="2082" max="2082" width="3.28515625" style="287"/>
    <col min="2083" max="2083" width="5.7109375" style="287" customWidth="1"/>
    <col min="2084" max="2084" width="4.42578125" style="287" customWidth="1"/>
    <col min="2085" max="2089" width="3.28515625" style="287"/>
    <col min="2090" max="2090" width="4.42578125" style="287" customWidth="1"/>
    <col min="2091" max="2091" width="3.28515625" style="287"/>
    <col min="2092" max="2092" width="4" style="287" customWidth="1"/>
    <col min="2093" max="2093" width="4.42578125" style="287" customWidth="1"/>
    <col min="2094" max="2094" width="5.7109375" style="287" customWidth="1"/>
    <col min="2095" max="2097" width="5" style="287" customWidth="1"/>
    <col min="2098" max="2307" width="3.28515625" style="287"/>
    <col min="2308" max="2308" width="4.5703125" style="287" customWidth="1"/>
    <col min="2309" max="2310" width="3.28515625" style="287"/>
    <col min="2311" max="2311" width="6.140625" style="287" customWidth="1"/>
    <col min="2312" max="2312" width="5.140625" style="287" customWidth="1"/>
    <col min="2313" max="2313" width="6.7109375" style="287" customWidth="1"/>
    <col min="2314" max="2317" width="3.28515625" style="287"/>
    <col min="2318" max="2319" width="4.28515625" style="287" customWidth="1"/>
    <col min="2320" max="2320" width="4.42578125" style="287" customWidth="1"/>
    <col min="2321" max="2325" width="3.28515625" style="287"/>
    <col min="2326" max="2326" width="4.5703125" style="287" customWidth="1"/>
    <col min="2327" max="2336" width="3.28515625" style="287"/>
    <col min="2337" max="2337" width="4" style="287" customWidth="1"/>
    <col min="2338" max="2338" width="3.28515625" style="287"/>
    <col min="2339" max="2339" width="5.7109375" style="287" customWidth="1"/>
    <col min="2340" max="2340" width="4.42578125" style="287" customWidth="1"/>
    <col min="2341" max="2345" width="3.28515625" style="287"/>
    <col min="2346" max="2346" width="4.42578125" style="287" customWidth="1"/>
    <col min="2347" max="2347" width="3.28515625" style="287"/>
    <col min="2348" max="2348" width="4" style="287" customWidth="1"/>
    <col min="2349" max="2349" width="4.42578125" style="287" customWidth="1"/>
    <col min="2350" max="2350" width="5.7109375" style="287" customWidth="1"/>
    <col min="2351" max="2353" width="5" style="287" customWidth="1"/>
    <col min="2354" max="2563" width="3.28515625" style="287"/>
    <col min="2564" max="2564" width="4.5703125" style="287" customWidth="1"/>
    <col min="2565" max="2566" width="3.28515625" style="287"/>
    <col min="2567" max="2567" width="6.140625" style="287" customWidth="1"/>
    <col min="2568" max="2568" width="5.140625" style="287" customWidth="1"/>
    <col min="2569" max="2569" width="6.7109375" style="287" customWidth="1"/>
    <col min="2570" max="2573" width="3.28515625" style="287"/>
    <col min="2574" max="2575" width="4.28515625" style="287" customWidth="1"/>
    <col min="2576" max="2576" width="4.42578125" style="287" customWidth="1"/>
    <col min="2577" max="2581" width="3.28515625" style="287"/>
    <col min="2582" max="2582" width="4.5703125" style="287" customWidth="1"/>
    <col min="2583" max="2592" width="3.28515625" style="287"/>
    <col min="2593" max="2593" width="4" style="287" customWidth="1"/>
    <col min="2594" max="2594" width="3.28515625" style="287"/>
    <col min="2595" max="2595" width="5.7109375" style="287" customWidth="1"/>
    <col min="2596" max="2596" width="4.42578125" style="287" customWidth="1"/>
    <col min="2597" max="2601" width="3.28515625" style="287"/>
    <col min="2602" max="2602" width="4.42578125" style="287" customWidth="1"/>
    <col min="2603" max="2603" width="3.28515625" style="287"/>
    <col min="2604" max="2604" width="4" style="287" customWidth="1"/>
    <col min="2605" max="2605" width="4.42578125" style="287" customWidth="1"/>
    <col min="2606" max="2606" width="5.7109375" style="287" customWidth="1"/>
    <col min="2607" max="2609" width="5" style="287" customWidth="1"/>
    <col min="2610" max="2819" width="3.28515625" style="287"/>
    <col min="2820" max="2820" width="4.5703125" style="287" customWidth="1"/>
    <col min="2821" max="2822" width="3.28515625" style="287"/>
    <col min="2823" max="2823" width="6.140625" style="287" customWidth="1"/>
    <col min="2824" max="2824" width="5.140625" style="287" customWidth="1"/>
    <col min="2825" max="2825" width="6.7109375" style="287" customWidth="1"/>
    <col min="2826" max="2829" width="3.28515625" style="287"/>
    <col min="2830" max="2831" width="4.28515625" style="287" customWidth="1"/>
    <col min="2832" max="2832" width="4.42578125" style="287" customWidth="1"/>
    <col min="2833" max="2837" width="3.28515625" style="287"/>
    <col min="2838" max="2838" width="4.5703125" style="287" customWidth="1"/>
    <col min="2839" max="2848" width="3.28515625" style="287"/>
    <col min="2849" max="2849" width="4" style="287" customWidth="1"/>
    <col min="2850" max="2850" width="3.28515625" style="287"/>
    <col min="2851" max="2851" width="5.7109375" style="287" customWidth="1"/>
    <col min="2852" max="2852" width="4.42578125" style="287" customWidth="1"/>
    <col min="2853" max="2857" width="3.28515625" style="287"/>
    <col min="2858" max="2858" width="4.42578125" style="287" customWidth="1"/>
    <col min="2859" max="2859" width="3.28515625" style="287"/>
    <col min="2860" max="2860" width="4" style="287" customWidth="1"/>
    <col min="2861" max="2861" width="4.42578125" style="287" customWidth="1"/>
    <col min="2862" max="2862" width="5.7109375" style="287" customWidth="1"/>
    <col min="2863" max="2865" width="5" style="287" customWidth="1"/>
    <col min="2866" max="3075" width="3.28515625" style="287"/>
    <col min="3076" max="3076" width="4.5703125" style="287" customWidth="1"/>
    <col min="3077" max="3078" width="3.28515625" style="287"/>
    <col min="3079" max="3079" width="6.140625" style="287" customWidth="1"/>
    <col min="3080" max="3080" width="5.140625" style="287" customWidth="1"/>
    <col min="3081" max="3081" width="6.7109375" style="287" customWidth="1"/>
    <col min="3082" max="3085" width="3.28515625" style="287"/>
    <col min="3086" max="3087" width="4.28515625" style="287" customWidth="1"/>
    <col min="3088" max="3088" width="4.42578125" style="287" customWidth="1"/>
    <col min="3089" max="3093" width="3.28515625" style="287"/>
    <col min="3094" max="3094" width="4.5703125" style="287" customWidth="1"/>
    <col min="3095" max="3104" width="3.28515625" style="287"/>
    <col min="3105" max="3105" width="4" style="287" customWidth="1"/>
    <col min="3106" max="3106" width="3.28515625" style="287"/>
    <col min="3107" max="3107" width="5.7109375" style="287" customWidth="1"/>
    <col min="3108" max="3108" width="4.42578125" style="287" customWidth="1"/>
    <col min="3109" max="3113" width="3.28515625" style="287"/>
    <col min="3114" max="3114" width="4.42578125" style="287" customWidth="1"/>
    <col min="3115" max="3115" width="3.28515625" style="287"/>
    <col min="3116" max="3116" width="4" style="287" customWidth="1"/>
    <col min="3117" max="3117" width="4.42578125" style="287" customWidth="1"/>
    <col min="3118" max="3118" width="5.7109375" style="287" customWidth="1"/>
    <col min="3119" max="3121" width="5" style="287" customWidth="1"/>
    <col min="3122" max="3331" width="3.28515625" style="287"/>
    <col min="3332" max="3332" width="4.5703125" style="287" customWidth="1"/>
    <col min="3333" max="3334" width="3.28515625" style="287"/>
    <col min="3335" max="3335" width="6.140625" style="287" customWidth="1"/>
    <col min="3336" max="3336" width="5.140625" style="287" customWidth="1"/>
    <col min="3337" max="3337" width="6.7109375" style="287" customWidth="1"/>
    <col min="3338" max="3341" width="3.28515625" style="287"/>
    <col min="3342" max="3343" width="4.28515625" style="287" customWidth="1"/>
    <col min="3344" max="3344" width="4.42578125" style="287" customWidth="1"/>
    <col min="3345" max="3349" width="3.28515625" style="287"/>
    <col min="3350" max="3350" width="4.5703125" style="287" customWidth="1"/>
    <col min="3351" max="3360" width="3.28515625" style="287"/>
    <col min="3361" max="3361" width="4" style="287" customWidth="1"/>
    <col min="3362" max="3362" width="3.28515625" style="287"/>
    <col min="3363" max="3363" width="5.7109375" style="287" customWidth="1"/>
    <col min="3364" max="3364" width="4.42578125" style="287" customWidth="1"/>
    <col min="3365" max="3369" width="3.28515625" style="287"/>
    <col min="3370" max="3370" width="4.42578125" style="287" customWidth="1"/>
    <col min="3371" max="3371" width="3.28515625" style="287"/>
    <col min="3372" max="3372" width="4" style="287" customWidth="1"/>
    <col min="3373" max="3373" width="4.42578125" style="287" customWidth="1"/>
    <col min="3374" max="3374" width="5.7109375" style="287" customWidth="1"/>
    <col min="3375" max="3377" width="5" style="287" customWidth="1"/>
    <col min="3378" max="3587" width="3.28515625" style="287"/>
    <col min="3588" max="3588" width="4.5703125" style="287" customWidth="1"/>
    <col min="3589" max="3590" width="3.28515625" style="287"/>
    <col min="3591" max="3591" width="6.140625" style="287" customWidth="1"/>
    <col min="3592" max="3592" width="5.140625" style="287" customWidth="1"/>
    <col min="3593" max="3593" width="6.7109375" style="287" customWidth="1"/>
    <col min="3594" max="3597" width="3.28515625" style="287"/>
    <col min="3598" max="3599" width="4.28515625" style="287" customWidth="1"/>
    <col min="3600" max="3600" width="4.42578125" style="287" customWidth="1"/>
    <col min="3601" max="3605" width="3.28515625" style="287"/>
    <col min="3606" max="3606" width="4.5703125" style="287" customWidth="1"/>
    <col min="3607" max="3616" width="3.28515625" style="287"/>
    <col min="3617" max="3617" width="4" style="287" customWidth="1"/>
    <col min="3618" max="3618" width="3.28515625" style="287"/>
    <col min="3619" max="3619" width="5.7109375" style="287" customWidth="1"/>
    <col min="3620" max="3620" width="4.42578125" style="287" customWidth="1"/>
    <col min="3621" max="3625" width="3.28515625" style="287"/>
    <col min="3626" max="3626" width="4.42578125" style="287" customWidth="1"/>
    <col min="3627" max="3627" width="3.28515625" style="287"/>
    <col min="3628" max="3628" width="4" style="287" customWidth="1"/>
    <col min="3629" max="3629" width="4.42578125" style="287" customWidth="1"/>
    <col min="3630" max="3630" width="5.7109375" style="287" customWidth="1"/>
    <col min="3631" max="3633" width="5" style="287" customWidth="1"/>
    <col min="3634" max="3843" width="3.28515625" style="287"/>
    <col min="3844" max="3844" width="4.5703125" style="287" customWidth="1"/>
    <col min="3845" max="3846" width="3.28515625" style="287"/>
    <col min="3847" max="3847" width="6.140625" style="287" customWidth="1"/>
    <col min="3848" max="3848" width="5.140625" style="287" customWidth="1"/>
    <col min="3849" max="3849" width="6.7109375" style="287" customWidth="1"/>
    <col min="3850" max="3853" width="3.28515625" style="287"/>
    <col min="3854" max="3855" width="4.28515625" style="287" customWidth="1"/>
    <col min="3856" max="3856" width="4.42578125" style="287" customWidth="1"/>
    <col min="3857" max="3861" width="3.28515625" style="287"/>
    <col min="3862" max="3862" width="4.5703125" style="287" customWidth="1"/>
    <col min="3863" max="3872" width="3.28515625" style="287"/>
    <col min="3873" max="3873" width="4" style="287" customWidth="1"/>
    <col min="3874" max="3874" width="3.28515625" style="287"/>
    <col min="3875" max="3875" width="5.7109375" style="287" customWidth="1"/>
    <col min="3876" max="3876" width="4.42578125" style="287" customWidth="1"/>
    <col min="3877" max="3881" width="3.28515625" style="287"/>
    <col min="3882" max="3882" width="4.42578125" style="287" customWidth="1"/>
    <col min="3883" max="3883" width="3.28515625" style="287"/>
    <col min="3884" max="3884" width="4" style="287" customWidth="1"/>
    <col min="3885" max="3885" width="4.42578125" style="287" customWidth="1"/>
    <col min="3886" max="3886" width="5.7109375" style="287" customWidth="1"/>
    <col min="3887" max="3889" width="5" style="287" customWidth="1"/>
    <col min="3890" max="4099" width="3.28515625" style="287"/>
    <col min="4100" max="4100" width="4.5703125" style="287" customWidth="1"/>
    <col min="4101" max="4102" width="3.28515625" style="287"/>
    <col min="4103" max="4103" width="6.140625" style="287" customWidth="1"/>
    <col min="4104" max="4104" width="5.140625" style="287" customWidth="1"/>
    <col min="4105" max="4105" width="6.7109375" style="287" customWidth="1"/>
    <col min="4106" max="4109" width="3.28515625" style="287"/>
    <col min="4110" max="4111" width="4.28515625" style="287" customWidth="1"/>
    <col min="4112" max="4112" width="4.42578125" style="287" customWidth="1"/>
    <col min="4113" max="4117" width="3.28515625" style="287"/>
    <col min="4118" max="4118" width="4.5703125" style="287" customWidth="1"/>
    <col min="4119" max="4128" width="3.28515625" style="287"/>
    <col min="4129" max="4129" width="4" style="287" customWidth="1"/>
    <col min="4130" max="4130" width="3.28515625" style="287"/>
    <col min="4131" max="4131" width="5.7109375" style="287" customWidth="1"/>
    <col min="4132" max="4132" width="4.42578125" style="287" customWidth="1"/>
    <col min="4133" max="4137" width="3.28515625" style="287"/>
    <col min="4138" max="4138" width="4.42578125" style="287" customWidth="1"/>
    <col min="4139" max="4139" width="3.28515625" style="287"/>
    <col min="4140" max="4140" width="4" style="287" customWidth="1"/>
    <col min="4141" max="4141" width="4.42578125" style="287" customWidth="1"/>
    <col min="4142" max="4142" width="5.7109375" style="287" customWidth="1"/>
    <col min="4143" max="4145" width="5" style="287" customWidth="1"/>
    <col min="4146" max="4355" width="3.28515625" style="287"/>
    <col min="4356" max="4356" width="4.5703125" style="287" customWidth="1"/>
    <col min="4357" max="4358" width="3.28515625" style="287"/>
    <col min="4359" max="4359" width="6.140625" style="287" customWidth="1"/>
    <col min="4360" max="4360" width="5.140625" style="287" customWidth="1"/>
    <col min="4361" max="4361" width="6.7109375" style="287" customWidth="1"/>
    <col min="4362" max="4365" width="3.28515625" style="287"/>
    <col min="4366" max="4367" width="4.28515625" style="287" customWidth="1"/>
    <col min="4368" max="4368" width="4.42578125" style="287" customWidth="1"/>
    <col min="4369" max="4373" width="3.28515625" style="287"/>
    <col min="4374" max="4374" width="4.5703125" style="287" customWidth="1"/>
    <col min="4375" max="4384" width="3.28515625" style="287"/>
    <col min="4385" max="4385" width="4" style="287" customWidth="1"/>
    <col min="4386" max="4386" width="3.28515625" style="287"/>
    <col min="4387" max="4387" width="5.7109375" style="287" customWidth="1"/>
    <col min="4388" max="4388" width="4.42578125" style="287" customWidth="1"/>
    <col min="4389" max="4393" width="3.28515625" style="287"/>
    <col min="4394" max="4394" width="4.42578125" style="287" customWidth="1"/>
    <col min="4395" max="4395" width="3.28515625" style="287"/>
    <col min="4396" max="4396" width="4" style="287" customWidth="1"/>
    <col min="4397" max="4397" width="4.42578125" style="287" customWidth="1"/>
    <col min="4398" max="4398" width="5.7109375" style="287" customWidth="1"/>
    <col min="4399" max="4401" width="5" style="287" customWidth="1"/>
    <col min="4402" max="4611" width="3.28515625" style="287"/>
    <col min="4612" max="4612" width="4.5703125" style="287" customWidth="1"/>
    <col min="4613" max="4614" width="3.28515625" style="287"/>
    <col min="4615" max="4615" width="6.140625" style="287" customWidth="1"/>
    <col min="4616" max="4616" width="5.140625" style="287" customWidth="1"/>
    <col min="4617" max="4617" width="6.7109375" style="287" customWidth="1"/>
    <col min="4618" max="4621" width="3.28515625" style="287"/>
    <col min="4622" max="4623" width="4.28515625" style="287" customWidth="1"/>
    <col min="4624" max="4624" width="4.42578125" style="287" customWidth="1"/>
    <col min="4625" max="4629" width="3.28515625" style="287"/>
    <col min="4630" max="4630" width="4.5703125" style="287" customWidth="1"/>
    <col min="4631" max="4640" width="3.28515625" style="287"/>
    <col min="4641" max="4641" width="4" style="287" customWidth="1"/>
    <col min="4642" max="4642" width="3.28515625" style="287"/>
    <col min="4643" max="4643" width="5.7109375" style="287" customWidth="1"/>
    <col min="4644" max="4644" width="4.42578125" style="287" customWidth="1"/>
    <col min="4645" max="4649" width="3.28515625" style="287"/>
    <col min="4650" max="4650" width="4.42578125" style="287" customWidth="1"/>
    <col min="4651" max="4651" width="3.28515625" style="287"/>
    <col min="4652" max="4652" width="4" style="287" customWidth="1"/>
    <col min="4653" max="4653" width="4.42578125" style="287" customWidth="1"/>
    <col min="4654" max="4654" width="5.7109375" style="287" customWidth="1"/>
    <col min="4655" max="4657" width="5" style="287" customWidth="1"/>
    <col min="4658" max="4867" width="3.28515625" style="287"/>
    <col min="4868" max="4868" width="4.5703125" style="287" customWidth="1"/>
    <col min="4869" max="4870" width="3.28515625" style="287"/>
    <col min="4871" max="4871" width="6.140625" style="287" customWidth="1"/>
    <col min="4872" max="4872" width="5.140625" style="287" customWidth="1"/>
    <col min="4873" max="4873" width="6.7109375" style="287" customWidth="1"/>
    <col min="4874" max="4877" width="3.28515625" style="287"/>
    <col min="4878" max="4879" width="4.28515625" style="287" customWidth="1"/>
    <col min="4880" max="4880" width="4.42578125" style="287" customWidth="1"/>
    <col min="4881" max="4885" width="3.28515625" style="287"/>
    <col min="4886" max="4886" width="4.5703125" style="287" customWidth="1"/>
    <col min="4887" max="4896" width="3.28515625" style="287"/>
    <col min="4897" max="4897" width="4" style="287" customWidth="1"/>
    <col min="4898" max="4898" width="3.28515625" style="287"/>
    <col min="4899" max="4899" width="5.7109375" style="287" customWidth="1"/>
    <col min="4900" max="4900" width="4.42578125" style="287" customWidth="1"/>
    <col min="4901" max="4905" width="3.28515625" style="287"/>
    <col min="4906" max="4906" width="4.42578125" style="287" customWidth="1"/>
    <col min="4907" max="4907" width="3.28515625" style="287"/>
    <col min="4908" max="4908" width="4" style="287" customWidth="1"/>
    <col min="4909" max="4909" width="4.42578125" style="287" customWidth="1"/>
    <col min="4910" max="4910" width="5.7109375" style="287" customWidth="1"/>
    <col min="4911" max="4913" width="5" style="287" customWidth="1"/>
    <col min="4914" max="5123" width="3.28515625" style="287"/>
    <col min="5124" max="5124" width="4.5703125" style="287" customWidth="1"/>
    <col min="5125" max="5126" width="3.28515625" style="287"/>
    <col min="5127" max="5127" width="6.140625" style="287" customWidth="1"/>
    <col min="5128" max="5128" width="5.140625" style="287" customWidth="1"/>
    <col min="5129" max="5129" width="6.7109375" style="287" customWidth="1"/>
    <col min="5130" max="5133" width="3.28515625" style="287"/>
    <col min="5134" max="5135" width="4.28515625" style="287" customWidth="1"/>
    <col min="5136" max="5136" width="4.42578125" style="287" customWidth="1"/>
    <col min="5137" max="5141" width="3.28515625" style="287"/>
    <col min="5142" max="5142" width="4.5703125" style="287" customWidth="1"/>
    <col min="5143" max="5152" width="3.28515625" style="287"/>
    <col min="5153" max="5153" width="4" style="287" customWidth="1"/>
    <col min="5154" max="5154" width="3.28515625" style="287"/>
    <col min="5155" max="5155" width="5.7109375" style="287" customWidth="1"/>
    <col min="5156" max="5156" width="4.42578125" style="287" customWidth="1"/>
    <col min="5157" max="5161" width="3.28515625" style="287"/>
    <col min="5162" max="5162" width="4.42578125" style="287" customWidth="1"/>
    <col min="5163" max="5163" width="3.28515625" style="287"/>
    <col min="5164" max="5164" width="4" style="287" customWidth="1"/>
    <col min="5165" max="5165" width="4.42578125" style="287" customWidth="1"/>
    <col min="5166" max="5166" width="5.7109375" style="287" customWidth="1"/>
    <col min="5167" max="5169" width="5" style="287" customWidth="1"/>
    <col min="5170" max="5379" width="3.28515625" style="287"/>
    <col min="5380" max="5380" width="4.5703125" style="287" customWidth="1"/>
    <col min="5381" max="5382" width="3.28515625" style="287"/>
    <col min="5383" max="5383" width="6.140625" style="287" customWidth="1"/>
    <col min="5384" max="5384" width="5.140625" style="287" customWidth="1"/>
    <col min="5385" max="5385" width="6.7109375" style="287" customWidth="1"/>
    <col min="5386" max="5389" width="3.28515625" style="287"/>
    <col min="5390" max="5391" width="4.28515625" style="287" customWidth="1"/>
    <col min="5392" max="5392" width="4.42578125" style="287" customWidth="1"/>
    <col min="5393" max="5397" width="3.28515625" style="287"/>
    <col min="5398" max="5398" width="4.5703125" style="287" customWidth="1"/>
    <col min="5399" max="5408" width="3.28515625" style="287"/>
    <col min="5409" max="5409" width="4" style="287" customWidth="1"/>
    <col min="5410" max="5410" width="3.28515625" style="287"/>
    <col min="5411" max="5411" width="5.7109375" style="287" customWidth="1"/>
    <col min="5412" max="5412" width="4.42578125" style="287" customWidth="1"/>
    <col min="5413" max="5417" width="3.28515625" style="287"/>
    <col min="5418" max="5418" width="4.42578125" style="287" customWidth="1"/>
    <col min="5419" max="5419" width="3.28515625" style="287"/>
    <col min="5420" max="5420" width="4" style="287" customWidth="1"/>
    <col min="5421" max="5421" width="4.42578125" style="287" customWidth="1"/>
    <col min="5422" max="5422" width="5.7109375" style="287" customWidth="1"/>
    <col min="5423" max="5425" width="5" style="287" customWidth="1"/>
    <col min="5426" max="5635" width="3.28515625" style="287"/>
    <col min="5636" max="5636" width="4.5703125" style="287" customWidth="1"/>
    <col min="5637" max="5638" width="3.28515625" style="287"/>
    <col min="5639" max="5639" width="6.140625" style="287" customWidth="1"/>
    <col min="5640" max="5640" width="5.140625" style="287" customWidth="1"/>
    <col min="5641" max="5641" width="6.7109375" style="287" customWidth="1"/>
    <col min="5642" max="5645" width="3.28515625" style="287"/>
    <col min="5646" max="5647" width="4.28515625" style="287" customWidth="1"/>
    <col min="5648" max="5648" width="4.42578125" style="287" customWidth="1"/>
    <col min="5649" max="5653" width="3.28515625" style="287"/>
    <col min="5654" max="5654" width="4.5703125" style="287" customWidth="1"/>
    <col min="5655" max="5664" width="3.28515625" style="287"/>
    <col min="5665" max="5665" width="4" style="287" customWidth="1"/>
    <col min="5666" max="5666" width="3.28515625" style="287"/>
    <col min="5667" max="5667" width="5.7109375" style="287" customWidth="1"/>
    <col min="5668" max="5668" width="4.42578125" style="287" customWidth="1"/>
    <col min="5669" max="5673" width="3.28515625" style="287"/>
    <col min="5674" max="5674" width="4.42578125" style="287" customWidth="1"/>
    <col min="5675" max="5675" width="3.28515625" style="287"/>
    <col min="5676" max="5676" width="4" style="287" customWidth="1"/>
    <col min="5677" max="5677" width="4.42578125" style="287" customWidth="1"/>
    <col min="5678" max="5678" width="5.7109375" style="287" customWidth="1"/>
    <col min="5679" max="5681" width="5" style="287" customWidth="1"/>
    <col min="5682" max="5891" width="3.28515625" style="287"/>
    <col min="5892" max="5892" width="4.5703125" style="287" customWidth="1"/>
    <col min="5893" max="5894" width="3.28515625" style="287"/>
    <col min="5895" max="5895" width="6.140625" style="287" customWidth="1"/>
    <col min="5896" max="5896" width="5.140625" style="287" customWidth="1"/>
    <col min="5897" max="5897" width="6.7109375" style="287" customWidth="1"/>
    <col min="5898" max="5901" width="3.28515625" style="287"/>
    <col min="5902" max="5903" width="4.28515625" style="287" customWidth="1"/>
    <col min="5904" max="5904" width="4.42578125" style="287" customWidth="1"/>
    <col min="5905" max="5909" width="3.28515625" style="287"/>
    <col min="5910" max="5910" width="4.5703125" style="287" customWidth="1"/>
    <col min="5911" max="5920" width="3.28515625" style="287"/>
    <col min="5921" max="5921" width="4" style="287" customWidth="1"/>
    <col min="5922" max="5922" width="3.28515625" style="287"/>
    <col min="5923" max="5923" width="5.7109375" style="287" customWidth="1"/>
    <col min="5924" max="5924" width="4.42578125" style="287" customWidth="1"/>
    <col min="5925" max="5929" width="3.28515625" style="287"/>
    <col min="5930" max="5930" width="4.42578125" style="287" customWidth="1"/>
    <col min="5931" max="5931" width="3.28515625" style="287"/>
    <col min="5932" max="5932" width="4" style="287" customWidth="1"/>
    <col min="5933" max="5933" width="4.42578125" style="287" customWidth="1"/>
    <col min="5934" max="5934" width="5.7109375" style="287" customWidth="1"/>
    <col min="5935" max="5937" width="5" style="287" customWidth="1"/>
    <col min="5938" max="6147" width="3.28515625" style="287"/>
    <col min="6148" max="6148" width="4.5703125" style="287" customWidth="1"/>
    <col min="6149" max="6150" width="3.28515625" style="287"/>
    <col min="6151" max="6151" width="6.140625" style="287" customWidth="1"/>
    <col min="6152" max="6152" width="5.140625" style="287" customWidth="1"/>
    <col min="6153" max="6153" width="6.7109375" style="287" customWidth="1"/>
    <col min="6154" max="6157" width="3.28515625" style="287"/>
    <col min="6158" max="6159" width="4.28515625" style="287" customWidth="1"/>
    <col min="6160" max="6160" width="4.42578125" style="287" customWidth="1"/>
    <col min="6161" max="6165" width="3.28515625" style="287"/>
    <col min="6166" max="6166" width="4.5703125" style="287" customWidth="1"/>
    <col min="6167" max="6176" width="3.28515625" style="287"/>
    <col min="6177" max="6177" width="4" style="287" customWidth="1"/>
    <col min="6178" max="6178" width="3.28515625" style="287"/>
    <col min="6179" max="6179" width="5.7109375" style="287" customWidth="1"/>
    <col min="6180" max="6180" width="4.42578125" style="287" customWidth="1"/>
    <col min="6181" max="6185" width="3.28515625" style="287"/>
    <col min="6186" max="6186" width="4.42578125" style="287" customWidth="1"/>
    <col min="6187" max="6187" width="3.28515625" style="287"/>
    <col min="6188" max="6188" width="4" style="287" customWidth="1"/>
    <col min="6189" max="6189" width="4.42578125" style="287" customWidth="1"/>
    <col min="6190" max="6190" width="5.7109375" style="287" customWidth="1"/>
    <col min="6191" max="6193" width="5" style="287" customWidth="1"/>
    <col min="6194" max="6403" width="3.28515625" style="287"/>
    <col min="6404" max="6404" width="4.5703125" style="287" customWidth="1"/>
    <col min="6405" max="6406" width="3.28515625" style="287"/>
    <col min="6407" max="6407" width="6.140625" style="287" customWidth="1"/>
    <col min="6408" max="6408" width="5.140625" style="287" customWidth="1"/>
    <col min="6409" max="6409" width="6.7109375" style="287" customWidth="1"/>
    <col min="6410" max="6413" width="3.28515625" style="287"/>
    <col min="6414" max="6415" width="4.28515625" style="287" customWidth="1"/>
    <col min="6416" max="6416" width="4.42578125" style="287" customWidth="1"/>
    <col min="6417" max="6421" width="3.28515625" style="287"/>
    <col min="6422" max="6422" width="4.5703125" style="287" customWidth="1"/>
    <col min="6423" max="6432" width="3.28515625" style="287"/>
    <col min="6433" max="6433" width="4" style="287" customWidth="1"/>
    <col min="6434" max="6434" width="3.28515625" style="287"/>
    <col min="6435" max="6435" width="5.7109375" style="287" customWidth="1"/>
    <col min="6436" max="6436" width="4.42578125" style="287" customWidth="1"/>
    <col min="6437" max="6441" width="3.28515625" style="287"/>
    <col min="6442" max="6442" width="4.42578125" style="287" customWidth="1"/>
    <col min="6443" max="6443" width="3.28515625" style="287"/>
    <col min="6444" max="6444" width="4" style="287" customWidth="1"/>
    <col min="6445" max="6445" width="4.42578125" style="287" customWidth="1"/>
    <col min="6446" max="6446" width="5.7109375" style="287" customWidth="1"/>
    <col min="6447" max="6449" width="5" style="287" customWidth="1"/>
    <col min="6450" max="6659" width="3.28515625" style="287"/>
    <col min="6660" max="6660" width="4.5703125" style="287" customWidth="1"/>
    <col min="6661" max="6662" width="3.28515625" style="287"/>
    <col min="6663" max="6663" width="6.140625" style="287" customWidth="1"/>
    <col min="6664" max="6664" width="5.140625" style="287" customWidth="1"/>
    <col min="6665" max="6665" width="6.7109375" style="287" customWidth="1"/>
    <col min="6666" max="6669" width="3.28515625" style="287"/>
    <col min="6670" max="6671" width="4.28515625" style="287" customWidth="1"/>
    <col min="6672" max="6672" width="4.42578125" style="287" customWidth="1"/>
    <col min="6673" max="6677" width="3.28515625" style="287"/>
    <col min="6678" max="6678" width="4.5703125" style="287" customWidth="1"/>
    <col min="6679" max="6688" width="3.28515625" style="287"/>
    <col min="6689" max="6689" width="4" style="287" customWidth="1"/>
    <col min="6690" max="6690" width="3.28515625" style="287"/>
    <col min="6691" max="6691" width="5.7109375" style="287" customWidth="1"/>
    <col min="6692" max="6692" width="4.42578125" style="287" customWidth="1"/>
    <col min="6693" max="6697" width="3.28515625" style="287"/>
    <col min="6698" max="6698" width="4.42578125" style="287" customWidth="1"/>
    <col min="6699" max="6699" width="3.28515625" style="287"/>
    <col min="6700" max="6700" width="4" style="287" customWidth="1"/>
    <col min="6701" max="6701" width="4.42578125" style="287" customWidth="1"/>
    <col min="6702" max="6702" width="5.7109375" style="287" customWidth="1"/>
    <col min="6703" max="6705" width="5" style="287" customWidth="1"/>
    <col min="6706" max="6915" width="3.28515625" style="287"/>
    <col min="6916" max="6916" width="4.5703125" style="287" customWidth="1"/>
    <col min="6917" max="6918" width="3.28515625" style="287"/>
    <col min="6919" max="6919" width="6.140625" style="287" customWidth="1"/>
    <col min="6920" max="6920" width="5.140625" style="287" customWidth="1"/>
    <col min="6921" max="6921" width="6.7109375" style="287" customWidth="1"/>
    <col min="6922" max="6925" width="3.28515625" style="287"/>
    <col min="6926" max="6927" width="4.28515625" style="287" customWidth="1"/>
    <col min="6928" max="6928" width="4.42578125" style="287" customWidth="1"/>
    <col min="6929" max="6933" width="3.28515625" style="287"/>
    <col min="6934" max="6934" width="4.5703125" style="287" customWidth="1"/>
    <col min="6935" max="6944" width="3.28515625" style="287"/>
    <col min="6945" max="6945" width="4" style="287" customWidth="1"/>
    <col min="6946" max="6946" width="3.28515625" style="287"/>
    <col min="6947" max="6947" width="5.7109375" style="287" customWidth="1"/>
    <col min="6948" max="6948" width="4.42578125" style="287" customWidth="1"/>
    <col min="6949" max="6953" width="3.28515625" style="287"/>
    <col min="6954" max="6954" width="4.42578125" style="287" customWidth="1"/>
    <col min="6955" max="6955" width="3.28515625" style="287"/>
    <col min="6956" max="6956" width="4" style="287" customWidth="1"/>
    <col min="6957" max="6957" width="4.42578125" style="287" customWidth="1"/>
    <col min="6958" max="6958" width="5.7109375" style="287" customWidth="1"/>
    <col min="6959" max="6961" width="5" style="287" customWidth="1"/>
    <col min="6962" max="7171" width="3.28515625" style="287"/>
    <col min="7172" max="7172" width="4.5703125" style="287" customWidth="1"/>
    <col min="7173" max="7174" width="3.28515625" style="287"/>
    <col min="7175" max="7175" width="6.140625" style="287" customWidth="1"/>
    <col min="7176" max="7176" width="5.140625" style="287" customWidth="1"/>
    <col min="7177" max="7177" width="6.7109375" style="287" customWidth="1"/>
    <col min="7178" max="7181" width="3.28515625" style="287"/>
    <col min="7182" max="7183" width="4.28515625" style="287" customWidth="1"/>
    <col min="7184" max="7184" width="4.42578125" style="287" customWidth="1"/>
    <col min="7185" max="7189" width="3.28515625" style="287"/>
    <col min="7190" max="7190" width="4.5703125" style="287" customWidth="1"/>
    <col min="7191" max="7200" width="3.28515625" style="287"/>
    <col min="7201" max="7201" width="4" style="287" customWidth="1"/>
    <col min="7202" max="7202" width="3.28515625" style="287"/>
    <col min="7203" max="7203" width="5.7109375" style="287" customWidth="1"/>
    <col min="7204" max="7204" width="4.42578125" style="287" customWidth="1"/>
    <col min="7205" max="7209" width="3.28515625" style="287"/>
    <col min="7210" max="7210" width="4.42578125" style="287" customWidth="1"/>
    <col min="7211" max="7211" width="3.28515625" style="287"/>
    <col min="7212" max="7212" width="4" style="287" customWidth="1"/>
    <col min="7213" max="7213" width="4.42578125" style="287" customWidth="1"/>
    <col min="7214" max="7214" width="5.7109375" style="287" customWidth="1"/>
    <col min="7215" max="7217" width="5" style="287" customWidth="1"/>
    <col min="7218" max="7427" width="3.28515625" style="287"/>
    <col min="7428" max="7428" width="4.5703125" style="287" customWidth="1"/>
    <col min="7429" max="7430" width="3.28515625" style="287"/>
    <col min="7431" max="7431" width="6.140625" style="287" customWidth="1"/>
    <col min="7432" max="7432" width="5.140625" style="287" customWidth="1"/>
    <col min="7433" max="7433" width="6.7109375" style="287" customWidth="1"/>
    <col min="7434" max="7437" width="3.28515625" style="287"/>
    <col min="7438" max="7439" width="4.28515625" style="287" customWidth="1"/>
    <col min="7440" max="7440" width="4.42578125" style="287" customWidth="1"/>
    <col min="7441" max="7445" width="3.28515625" style="287"/>
    <col min="7446" max="7446" width="4.5703125" style="287" customWidth="1"/>
    <col min="7447" max="7456" width="3.28515625" style="287"/>
    <col min="7457" max="7457" width="4" style="287" customWidth="1"/>
    <col min="7458" max="7458" width="3.28515625" style="287"/>
    <col min="7459" max="7459" width="5.7109375" style="287" customWidth="1"/>
    <col min="7460" max="7460" width="4.42578125" style="287" customWidth="1"/>
    <col min="7461" max="7465" width="3.28515625" style="287"/>
    <col min="7466" max="7466" width="4.42578125" style="287" customWidth="1"/>
    <col min="7467" max="7467" width="3.28515625" style="287"/>
    <col min="7468" max="7468" width="4" style="287" customWidth="1"/>
    <col min="7469" max="7469" width="4.42578125" style="287" customWidth="1"/>
    <col min="7470" max="7470" width="5.7109375" style="287" customWidth="1"/>
    <col min="7471" max="7473" width="5" style="287" customWidth="1"/>
    <col min="7474" max="7683" width="3.28515625" style="287"/>
    <col min="7684" max="7684" width="4.5703125" style="287" customWidth="1"/>
    <col min="7685" max="7686" width="3.28515625" style="287"/>
    <col min="7687" max="7687" width="6.140625" style="287" customWidth="1"/>
    <col min="7688" max="7688" width="5.140625" style="287" customWidth="1"/>
    <col min="7689" max="7689" width="6.7109375" style="287" customWidth="1"/>
    <col min="7690" max="7693" width="3.28515625" style="287"/>
    <col min="7694" max="7695" width="4.28515625" style="287" customWidth="1"/>
    <col min="7696" max="7696" width="4.42578125" style="287" customWidth="1"/>
    <col min="7697" max="7701" width="3.28515625" style="287"/>
    <col min="7702" max="7702" width="4.5703125" style="287" customWidth="1"/>
    <col min="7703" max="7712" width="3.28515625" style="287"/>
    <col min="7713" max="7713" width="4" style="287" customWidth="1"/>
    <col min="7714" max="7714" width="3.28515625" style="287"/>
    <col min="7715" max="7715" width="5.7109375" style="287" customWidth="1"/>
    <col min="7716" max="7716" width="4.42578125" style="287" customWidth="1"/>
    <col min="7717" max="7721" width="3.28515625" style="287"/>
    <col min="7722" max="7722" width="4.42578125" style="287" customWidth="1"/>
    <col min="7723" max="7723" width="3.28515625" style="287"/>
    <col min="7724" max="7724" width="4" style="287" customWidth="1"/>
    <col min="7725" max="7725" width="4.42578125" style="287" customWidth="1"/>
    <col min="7726" max="7726" width="5.7109375" style="287" customWidth="1"/>
    <col min="7727" max="7729" width="5" style="287" customWidth="1"/>
    <col min="7730" max="7939" width="3.28515625" style="287"/>
    <col min="7940" max="7940" width="4.5703125" style="287" customWidth="1"/>
    <col min="7941" max="7942" width="3.28515625" style="287"/>
    <col min="7943" max="7943" width="6.140625" style="287" customWidth="1"/>
    <col min="7944" max="7944" width="5.140625" style="287" customWidth="1"/>
    <col min="7945" max="7945" width="6.7109375" style="287" customWidth="1"/>
    <col min="7946" max="7949" width="3.28515625" style="287"/>
    <col min="7950" max="7951" width="4.28515625" style="287" customWidth="1"/>
    <col min="7952" max="7952" width="4.42578125" style="287" customWidth="1"/>
    <col min="7953" max="7957" width="3.28515625" style="287"/>
    <col min="7958" max="7958" width="4.5703125" style="287" customWidth="1"/>
    <col min="7959" max="7968" width="3.28515625" style="287"/>
    <col min="7969" max="7969" width="4" style="287" customWidth="1"/>
    <col min="7970" max="7970" width="3.28515625" style="287"/>
    <col min="7971" max="7971" width="5.7109375" style="287" customWidth="1"/>
    <col min="7972" max="7972" width="4.42578125" style="287" customWidth="1"/>
    <col min="7973" max="7977" width="3.28515625" style="287"/>
    <col min="7978" max="7978" width="4.42578125" style="287" customWidth="1"/>
    <col min="7979" max="7979" width="3.28515625" style="287"/>
    <col min="7980" max="7980" width="4" style="287" customWidth="1"/>
    <col min="7981" max="7981" width="4.42578125" style="287" customWidth="1"/>
    <col min="7982" max="7982" width="5.7109375" style="287" customWidth="1"/>
    <col min="7983" max="7985" width="5" style="287" customWidth="1"/>
    <col min="7986" max="8195" width="3.28515625" style="287"/>
    <col min="8196" max="8196" width="4.5703125" style="287" customWidth="1"/>
    <col min="8197" max="8198" width="3.28515625" style="287"/>
    <col min="8199" max="8199" width="6.140625" style="287" customWidth="1"/>
    <col min="8200" max="8200" width="5.140625" style="287" customWidth="1"/>
    <col min="8201" max="8201" width="6.7109375" style="287" customWidth="1"/>
    <col min="8202" max="8205" width="3.28515625" style="287"/>
    <col min="8206" max="8207" width="4.28515625" style="287" customWidth="1"/>
    <col min="8208" max="8208" width="4.42578125" style="287" customWidth="1"/>
    <col min="8209" max="8213" width="3.28515625" style="287"/>
    <col min="8214" max="8214" width="4.5703125" style="287" customWidth="1"/>
    <col min="8215" max="8224" width="3.28515625" style="287"/>
    <col min="8225" max="8225" width="4" style="287" customWidth="1"/>
    <col min="8226" max="8226" width="3.28515625" style="287"/>
    <col min="8227" max="8227" width="5.7109375" style="287" customWidth="1"/>
    <col min="8228" max="8228" width="4.42578125" style="287" customWidth="1"/>
    <col min="8229" max="8233" width="3.28515625" style="287"/>
    <col min="8234" max="8234" width="4.42578125" style="287" customWidth="1"/>
    <col min="8235" max="8235" width="3.28515625" style="287"/>
    <col min="8236" max="8236" width="4" style="287" customWidth="1"/>
    <col min="8237" max="8237" width="4.42578125" style="287" customWidth="1"/>
    <col min="8238" max="8238" width="5.7109375" style="287" customWidth="1"/>
    <col min="8239" max="8241" width="5" style="287" customWidth="1"/>
    <col min="8242" max="8451" width="3.28515625" style="287"/>
    <col min="8452" max="8452" width="4.5703125" style="287" customWidth="1"/>
    <col min="8453" max="8454" width="3.28515625" style="287"/>
    <col min="8455" max="8455" width="6.140625" style="287" customWidth="1"/>
    <col min="8456" max="8456" width="5.140625" style="287" customWidth="1"/>
    <col min="8457" max="8457" width="6.7109375" style="287" customWidth="1"/>
    <col min="8458" max="8461" width="3.28515625" style="287"/>
    <col min="8462" max="8463" width="4.28515625" style="287" customWidth="1"/>
    <col min="8464" max="8464" width="4.42578125" style="287" customWidth="1"/>
    <col min="8465" max="8469" width="3.28515625" style="287"/>
    <col min="8470" max="8470" width="4.5703125" style="287" customWidth="1"/>
    <col min="8471" max="8480" width="3.28515625" style="287"/>
    <col min="8481" max="8481" width="4" style="287" customWidth="1"/>
    <col min="8482" max="8482" width="3.28515625" style="287"/>
    <col min="8483" max="8483" width="5.7109375" style="287" customWidth="1"/>
    <col min="8484" max="8484" width="4.42578125" style="287" customWidth="1"/>
    <col min="8485" max="8489" width="3.28515625" style="287"/>
    <col min="8490" max="8490" width="4.42578125" style="287" customWidth="1"/>
    <col min="8491" max="8491" width="3.28515625" style="287"/>
    <col min="8492" max="8492" width="4" style="287" customWidth="1"/>
    <col min="8493" max="8493" width="4.42578125" style="287" customWidth="1"/>
    <col min="8494" max="8494" width="5.7109375" style="287" customWidth="1"/>
    <col min="8495" max="8497" width="5" style="287" customWidth="1"/>
    <col min="8498" max="8707" width="3.28515625" style="287"/>
    <col min="8708" max="8708" width="4.5703125" style="287" customWidth="1"/>
    <col min="8709" max="8710" width="3.28515625" style="287"/>
    <col min="8711" max="8711" width="6.140625" style="287" customWidth="1"/>
    <col min="8712" max="8712" width="5.140625" style="287" customWidth="1"/>
    <col min="8713" max="8713" width="6.7109375" style="287" customWidth="1"/>
    <col min="8714" max="8717" width="3.28515625" style="287"/>
    <col min="8718" max="8719" width="4.28515625" style="287" customWidth="1"/>
    <col min="8720" max="8720" width="4.42578125" style="287" customWidth="1"/>
    <col min="8721" max="8725" width="3.28515625" style="287"/>
    <col min="8726" max="8726" width="4.5703125" style="287" customWidth="1"/>
    <col min="8727" max="8736" width="3.28515625" style="287"/>
    <col min="8737" max="8737" width="4" style="287" customWidth="1"/>
    <col min="8738" max="8738" width="3.28515625" style="287"/>
    <col min="8739" max="8739" width="5.7109375" style="287" customWidth="1"/>
    <col min="8740" max="8740" width="4.42578125" style="287" customWidth="1"/>
    <col min="8741" max="8745" width="3.28515625" style="287"/>
    <col min="8746" max="8746" width="4.42578125" style="287" customWidth="1"/>
    <col min="8747" max="8747" width="3.28515625" style="287"/>
    <col min="8748" max="8748" width="4" style="287" customWidth="1"/>
    <col min="8749" max="8749" width="4.42578125" style="287" customWidth="1"/>
    <col min="8750" max="8750" width="5.7109375" style="287" customWidth="1"/>
    <col min="8751" max="8753" width="5" style="287" customWidth="1"/>
    <col min="8754" max="8963" width="3.28515625" style="287"/>
    <col min="8964" max="8964" width="4.5703125" style="287" customWidth="1"/>
    <col min="8965" max="8966" width="3.28515625" style="287"/>
    <col min="8967" max="8967" width="6.140625" style="287" customWidth="1"/>
    <col min="8968" max="8968" width="5.140625" style="287" customWidth="1"/>
    <col min="8969" max="8969" width="6.7109375" style="287" customWidth="1"/>
    <col min="8970" max="8973" width="3.28515625" style="287"/>
    <col min="8974" max="8975" width="4.28515625" style="287" customWidth="1"/>
    <col min="8976" max="8976" width="4.42578125" style="287" customWidth="1"/>
    <col min="8977" max="8981" width="3.28515625" style="287"/>
    <col min="8982" max="8982" width="4.5703125" style="287" customWidth="1"/>
    <col min="8983" max="8992" width="3.28515625" style="287"/>
    <col min="8993" max="8993" width="4" style="287" customWidth="1"/>
    <col min="8994" max="8994" width="3.28515625" style="287"/>
    <col min="8995" max="8995" width="5.7109375" style="287" customWidth="1"/>
    <col min="8996" max="8996" width="4.42578125" style="287" customWidth="1"/>
    <col min="8997" max="9001" width="3.28515625" style="287"/>
    <col min="9002" max="9002" width="4.42578125" style="287" customWidth="1"/>
    <col min="9003" max="9003" width="3.28515625" style="287"/>
    <col min="9004" max="9004" width="4" style="287" customWidth="1"/>
    <col min="9005" max="9005" width="4.42578125" style="287" customWidth="1"/>
    <col min="9006" max="9006" width="5.7109375" style="287" customWidth="1"/>
    <col min="9007" max="9009" width="5" style="287" customWidth="1"/>
    <col min="9010" max="9219" width="3.28515625" style="287"/>
    <col min="9220" max="9220" width="4.5703125" style="287" customWidth="1"/>
    <col min="9221" max="9222" width="3.28515625" style="287"/>
    <col min="9223" max="9223" width="6.140625" style="287" customWidth="1"/>
    <col min="9224" max="9224" width="5.140625" style="287" customWidth="1"/>
    <col min="9225" max="9225" width="6.7109375" style="287" customWidth="1"/>
    <col min="9226" max="9229" width="3.28515625" style="287"/>
    <col min="9230" max="9231" width="4.28515625" style="287" customWidth="1"/>
    <col min="9232" max="9232" width="4.42578125" style="287" customWidth="1"/>
    <col min="9233" max="9237" width="3.28515625" style="287"/>
    <col min="9238" max="9238" width="4.5703125" style="287" customWidth="1"/>
    <col min="9239" max="9248" width="3.28515625" style="287"/>
    <col min="9249" max="9249" width="4" style="287" customWidth="1"/>
    <col min="9250" max="9250" width="3.28515625" style="287"/>
    <col min="9251" max="9251" width="5.7109375" style="287" customWidth="1"/>
    <col min="9252" max="9252" width="4.42578125" style="287" customWidth="1"/>
    <col min="9253" max="9257" width="3.28515625" style="287"/>
    <col min="9258" max="9258" width="4.42578125" style="287" customWidth="1"/>
    <col min="9259" max="9259" width="3.28515625" style="287"/>
    <col min="9260" max="9260" width="4" style="287" customWidth="1"/>
    <col min="9261" max="9261" width="4.42578125" style="287" customWidth="1"/>
    <col min="9262" max="9262" width="5.7109375" style="287" customWidth="1"/>
    <col min="9263" max="9265" width="5" style="287" customWidth="1"/>
    <col min="9266" max="9475" width="3.28515625" style="287"/>
    <col min="9476" max="9476" width="4.5703125" style="287" customWidth="1"/>
    <col min="9477" max="9478" width="3.28515625" style="287"/>
    <col min="9479" max="9479" width="6.140625" style="287" customWidth="1"/>
    <col min="9480" max="9480" width="5.140625" style="287" customWidth="1"/>
    <col min="9481" max="9481" width="6.7109375" style="287" customWidth="1"/>
    <col min="9482" max="9485" width="3.28515625" style="287"/>
    <col min="9486" max="9487" width="4.28515625" style="287" customWidth="1"/>
    <col min="9488" max="9488" width="4.42578125" style="287" customWidth="1"/>
    <col min="9489" max="9493" width="3.28515625" style="287"/>
    <col min="9494" max="9494" width="4.5703125" style="287" customWidth="1"/>
    <col min="9495" max="9504" width="3.28515625" style="287"/>
    <col min="9505" max="9505" width="4" style="287" customWidth="1"/>
    <col min="9506" max="9506" width="3.28515625" style="287"/>
    <col min="9507" max="9507" width="5.7109375" style="287" customWidth="1"/>
    <col min="9508" max="9508" width="4.42578125" style="287" customWidth="1"/>
    <col min="9509" max="9513" width="3.28515625" style="287"/>
    <col min="9514" max="9514" width="4.42578125" style="287" customWidth="1"/>
    <col min="9515" max="9515" width="3.28515625" style="287"/>
    <col min="9516" max="9516" width="4" style="287" customWidth="1"/>
    <col min="9517" max="9517" width="4.42578125" style="287" customWidth="1"/>
    <col min="9518" max="9518" width="5.7109375" style="287" customWidth="1"/>
    <col min="9519" max="9521" width="5" style="287" customWidth="1"/>
    <col min="9522" max="9731" width="3.28515625" style="287"/>
    <col min="9732" max="9732" width="4.5703125" style="287" customWidth="1"/>
    <col min="9733" max="9734" width="3.28515625" style="287"/>
    <col min="9735" max="9735" width="6.140625" style="287" customWidth="1"/>
    <col min="9736" max="9736" width="5.140625" style="287" customWidth="1"/>
    <col min="9737" max="9737" width="6.7109375" style="287" customWidth="1"/>
    <col min="9738" max="9741" width="3.28515625" style="287"/>
    <col min="9742" max="9743" width="4.28515625" style="287" customWidth="1"/>
    <col min="9744" max="9744" width="4.42578125" style="287" customWidth="1"/>
    <col min="9745" max="9749" width="3.28515625" style="287"/>
    <col min="9750" max="9750" width="4.5703125" style="287" customWidth="1"/>
    <col min="9751" max="9760" width="3.28515625" style="287"/>
    <col min="9761" max="9761" width="4" style="287" customWidth="1"/>
    <col min="9762" max="9762" width="3.28515625" style="287"/>
    <col min="9763" max="9763" width="5.7109375" style="287" customWidth="1"/>
    <col min="9764" max="9764" width="4.42578125" style="287" customWidth="1"/>
    <col min="9765" max="9769" width="3.28515625" style="287"/>
    <col min="9770" max="9770" width="4.42578125" style="287" customWidth="1"/>
    <col min="9771" max="9771" width="3.28515625" style="287"/>
    <col min="9772" max="9772" width="4" style="287" customWidth="1"/>
    <col min="9773" max="9773" width="4.42578125" style="287" customWidth="1"/>
    <col min="9774" max="9774" width="5.7109375" style="287" customWidth="1"/>
    <col min="9775" max="9777" width="5" style="287" customWidth="1"/>
    <col min="9778" max="9987" width="3.28515625" style="287"/>
    <col min="9988" max="9988" width="4.5703125" style="287" customWidth="1"/>
    <col min="9989" max="9990" width="3.28515625" style="287"/>
    <col min="9991" max="9991" width="6.140625" style="287" customWidth="1"/>
    <col min="9992" max="9992" width="5.140625" style="287" customWidth="1"/>
    <col min="9993" max="9993" width="6.7109375" style="287" customWidth="1"/>
    <col min="9994" max="9997" width="3.28515625" style="287"/>
    <col min="9998" max="9999" width="4.28515625" style="287" customWidth="1"/>
    <col min="10000" max="10000" width="4.42578125" style="287" customWidth="1"/>
    <col min="10001" max="10005" width="3.28515625" style="287"/>
    <col min="10006" max="10006" width="4.5703125" style="287" customWidth="1"/>
    <col min="10007" max="10016" width="3.28515625" style="287"/>
    <col min="10017" max="10017" width="4" style="287" customWidth="1"/>
    <col min="10018" max="10018" width="3.28515625" style="287"/>
    <col min="10019" max="10019" width="5.7109375" style="287" customWidth="1"/>
    <col min="10020" max="10020" width="4.42578125" style="287" customWidth="1"/>
    <col min="10021" max="10025" width="3.28515625" style="287"/>
    <col min="10026" max="10026" width="4.42578125" style="287" customWidth="1"/>
    <col min="10027" max="10027" width="3.28515625" style="287"/>
    <col min="10028" max="10028" width="4" style="287" customWidth="1"/>
    <col min="10029" max="10029" width="4.42578125" style="287" customWidth="1"/>
    <col min="10030" max="10030" width="5.7109375" style="287" customWidth="1"/>
    <col min="10031" max="10033" width="5" style="287" customWidth="1"/>
    <col min="10034" max="10243" width="3.28515625" style="287"/>
    <col min="10244" max="10244" width="4.5703125" style="287" customWidth="1"/>
    <col min="10245" max="10246" width="3.28515625" style="287"/>
    <col min="10247" max="10247" width="6.140625" style="287" customWidth="1"/>
    <col min="10248" max="10248" width="5.140625" style="287" customWidth="1"/>
    <col min="10249" max="10249" width="6.7109375" style="287" customWidth="1"/>
    <col min="10250" max="10253" width="3.28515625" style="287"/>
    <col min="10254" max="10255" width="4.28515625" style="287" customWidth="1"/>
    <col min="10256" max="10256" width="4.42578125" style="287" customWidth="1"/>
    <col min="10257" max="10261" width="3.28515625" style="287"/>
    <col min="10262" max="10262" width="4.5703125" style="287" customWidth="1"/>
    <col min="10263" max="10272" width="3.28515625" style="287"/>
    <col min="10273" max="10273" width="4" style="287" customWidth="1"/>
    <col min="10274" max="10274" width="3.28515625" style="287"/>
    <col min="10275" max="10275" width="5.7109375" style="287" customWidth="1"/>
    <col min="10276" max="10276" width="4.42578125" style="287" customWidth="1"/>
    <col min="10277" max="10281" width="3.28515625" style="287"/>
    <col min="10282" max="10282" width="4.42578125" style="287" customWidth="1"/>
    <col min="10283" max="10283" width="3.28515625" style="287"/>
    <col min="10284" max="10284" width="4" style="287" customWidth="1"/>
    <col min="10285" max="10285" width="4.42578125" style="287" customWidth="1"/>
    <col min="10286" max="10286" width="5.7109375" style="287" customWidth="1"/>
    <col min="10287" max="10289" width="5" style="287" customWidth="1"/>
    <col min="10290" max="10499" width="3.28515625" style="287"/>
    <col min="10500" max="10500" width="4.5703125" style="287" customWidth="1"/>
    <col min="10501" max="10502" width="3.28515625" style="287"/>
    <col min="10503" max="10503" width="6.140625" style="287" customWidth="1"/>
    <col min="10504" max="10504" width="5.140625" style="287" customWidth="1"/>
    <col min="10505" max="10505" width="6.7109375" style="287" customWidth="1"/>
    <col min="10506" max="10509" width="3.28515625" style="287"/>
    <col min="10510" max="10511" width="4.28515625" style="287" customWidth="1"/>
    <col min="10512" max="10512" width="4.42578125" style="287" customWidth="1"/>
    <col min="10513" max="10517" width="3.28515625" style="287"/>
    <col min="10518" max="10518" width="4.5703125" style="287" customWidth="1"/>
    <col min="10519" max="10528" width="3.28515625" style="287"/>
    <col min="10529" max="10529" width="4" style="287" customWidth="1"/>
    <col min="10530" max="10530" width="3.28515625" style="287"/>
    <col min="10531" max="10531" width="5.7109375" style="287" customWidth="1"/>
    <col min="10532" max="10532" width="4.42578125" style="287" customWidth="1"/>
    <col min="10533" max="10537" width="3.28515625" style="287"/>
    <col min="10538" max="10538" width="4.42578125" style="287" customWidth="1"/>
    <col min="10539" max="10539" width="3.28515625" style="287"/>
    <col min="10540" max="10540" width="4" style="287" customWidth="1"/>
    <col min="10541" max="10541" width="4.42578125" style="287" customWidth="1"/>
    <col min="10542" max="10542" width="5.7109375" style="287" customWidth="1"/>
    <col min="10543" max="10545" width="5" style="287" customWidth="1"/>
    <col min="10546" max="10755" width="3.28515625" style="287"/>
    <col min="10756" max="10756" width="4.5703125" style="287" customWidth="1"/>
    <col min="10757" max="10758" width="3.28515625" style="287"/>
    <col min="10759" max="10759" width="6.140625" style="287" customWidth="1"/>
    <col min="10760" max="10760" width="5.140625" style="287" customWidth="1"/>
    <col min="10761" max="10761" width="6.7109375" style="287" customWidth="1"/>
    <col min="10762" max="10765" width="3.28515625" style="287"/>
    <col min="10766" max="10767" width="4.28515625" style="287" customWidth="1"/>
    <col min="10768" max="10768" width="4.42578125" style="287" customWidth="1"/>
    <col min="10769" max="10773" width="3.28515625" style="287"/>
    <col min="10774" max="10774" width="4.5703125" style="287" customWidth="1"/>
    <col min="10775" max="10784" width="3.28515625" style="287"/>
    <col min="10785" max="10785" width="4" style="287" customWidth="1"/>
    <col min="10786" max="10786" width="3.28515625" style="287"/>
    <col min="10787" max="10787" width="5.7109375" style="287" customWidth="1"/>
    <col min="10788" max="10788" width="4.42578125" style="287" customWidth="1"/>
    <col min="10789" max="10793" width="3.28515625" style="287"/>
    <col min="10794" max="10794" width="4.42578125" style="287" customWidth="1"/>
    <col min="10795" max="10795" width="3.28515625" style="287"/>
    <col min="10796" max="10796" width="4" style="287" customWidth="1"/>
    <col min="10797" max="10797" width="4.42578125" style="287" customWidth="1"/>
    <col min="10798" max="10798" width="5.7109375" style="287" customWidth="1"/>
    <col min="10799" max="10801" width="5" style="287" customWidth="1"/>
    <col min="10802" max="11011" width="3.28515625" style="287"/>
    <col min="11012" max="11012" width="4.5703125" style="287" customWidth="1"/>
    <col min="11013" max="11014" width="3.28515625" style="287"/>
    <col min="11015" max="11015" width="6.140625" style="287" customWidth="1"/>
    <col min="11016" max="11016" width="5.140625" style="287" customWidth="1"/>
    <col min="11017" max="11017" width="6.7109375" style="287" customWidth="1"/>
    <col min="11018" max="11021" width="3.28515625" style="287"/>
    <col min="11022" max="11023" width="4.28515625" style="287" customWidth="1"/>
    <col min="11024" max="11024" width="4.42578125" style="287" customWidth="1"/>
    <col min="11025" max="11029" width="3.28515625" style="287"/>
    <col min="11030" max="11030" width="4.5703125" style="287" customWidth="1"/>
    <col min="11031" max="11040" width="3.28515625" style="287"/>
    <col min="11041" max="11041" width="4" style="287" customWidth="1"/>
    <col min="11042" max="11042" width="3.28515625" style="287"/>
    <col min="11043" max="11043" width="5.7109375" style="287" customWidth="1"/>
    <col min="11044" max="11044" width="4.42578125" style="287" customWidth="1"/>
    <col min="11045" max="11049" width="3.28515625" style="287"/>
    <col min="11050" max="11050" width="4.42578125" style="287" customWidth="1"/>
    <col min="11051" max="11051" width="3.28515625" style="287"/>
    <col min="11052" max="11052" width="4" style="287" customWidth="1"/>
    <col min="11053" max="11053" width="4.42578125" style="287" customWidth="1"/>
    <col min="11054" max="11054" width="5.7109375" style="287" customWidth="1"/>
    <col min="11055" max="11057" width="5" style="287" customWidth="1"/>
    <col min="11058" max="11267" width="3.28515625" style="287"/>
    <col min="11268" max="11268" width="4.5703125" style="287" customWidth="1"/>
    <col min="11269" max="11270" width="3.28515625" style="287"/>
    <col min="11271" max="11271" width="6.140625" style="287" customWidth="1"/>
    <col min="11272" max="11272" width="5.140625" style="287" customWidth="1"/>
    <col min="11273" max="11273" width="6.7109375" style="287" customWidth="1"/>
    <col min="11274" max="11277" width="3.28515625" style="287"/>
    <col min="11278" max="11279" width="4.28515625" style="287" customWidth="1"/>
    <col min="11280" max="11280" width="4.42578125" style="287" customWidth="1"/>
    <col min="11281" max="11285" width="3.28515625" style="287"/>
    <col min="11286" max="11286" width="4.5703125" style="287" customWidth="1"/>
    <col min="11287" max="11296" width="3.28515625" style="287"/>
    <col min="11297" max="11297" width="4" style="287" customWidth="1"/>
    <col min="11298" max="11298" width="3.28515625" style="287"/>
    <col min="11299" max="11299" width="5.7109375" style="287" customWidth="1"/>
    <col min="11300" max="11300" width="4.42578125" style="287" customWidth="1"/>
    <col min="11301" max="11305" width="3.28515625" style="287"/>
    <col min="11306" max="11306" width="4.42578125" style="287" customWidth="1"/>
    <col min="11307" max="11307" width="3.28515625" style="287"/>
    <col min="11308" max="11308" width="4" style="287" customWidth="1"/>
    <col min="11309" max="11309" width="4.42578125" style="287" customWidth="1"/>
    <col min="11310" max="11310" width="5.7109375" style="287" customWidth="1"/>
    <col min="11311" max="11313" width="5" style="287" customWidth="1"/>
    <col min="11314" max="11523" width="3.28515625" style="287"/>
    <col min="11524" max="11524" width="4.5703125" style="287" customWidth="1"/>
    <col min="11525" max="11526" width="3.28515625" style="287"/>
    <col min="11527" max="11527" width="6.140625" style="287" customWidth="1"/>
    <col min="11528" max="11528" width="5.140625" style="287" customWidth="1"/>
    <col min="11529" max="11529" width="6.7109375" style="287" customWidth="1"/>
    <col min="11530" max="11533" width="3.28515625" style="287"/>
    <col min="11534" max="11535" width="4.28515625" style="287" customWidth="1"/>
    <col min="11536" max="11536" width="4.42578125" style="287" customWidth="1"/>
    <col min="11537" max="11541" width="3.28515625" style="287"/>
    <col min="11542" max="11542" width="4.5703125" style="287" customWidth="1"/>
    <col min="11543" max="11552" width="3.28515625" style="287"/>
    <col min="11553" max="11553" width="4" style="287" customWidth="1"/>
    <col min="11554" max="11554" width="3.28515625" style="287"/>
    <col min="11555" max="11555" width="5.7109375" style="287" customWidth="1"/>
    <col min="11556" max="11556" width="4.42578125" style="287" customWidth="1"/>
    <col min="11557" max="11561" width="3.28515625" style="287"/>
    <col min="11562" max="11562" width="4.42578125" style="287" customWidth="1"/>
    <col min="11563" max="11563" width="3.28515625" style="287"/>
    <col min="11564" max="11564" width="4" style="287" customWidth="1"/>
    <col min="11565" max="11565" width="4.42578125" style="287" customWidth="1"/>
    <col min="11566" max="11566" width="5.7109375" style="287" customWidth="1"/>
    <col min="11567" max="11569" width="5" style="287" customWidth="1"/>
    <col min="11570" max="11779" width="3.28515625" style="287"/>
    <col min="11780" max="11780" width="4.5703125" style="287" customWidth="1"/>
    <col min="11781" max="11782" width="3.28515625" style="287"/>
    <col min="11783" max="11783" width="6.140625" style="287" customWidth="1"/>
    <col min="11784" max="11784" width="5.140625" style="287" customWidth="1"/>
    <col min="11785" max="11785" width="6.7109375" style="287" customWidth="1"/>
    <col min="11786" max="11789" width="3.28515625" style="287"/>
    <col min="11790" max="11791" width="4.28515625" style="287" customWidth="1"/>
    <col min="11792" max="11792" width="4.42578125" style="287" customWidth="1"/>
    <col min="11793" max="11797" width="3.28515625" style="287"/>
    <col min="11798" max="11798" width="4.5703125" style="287" customWidth="1"/>
    <col min="11799" max="11808" width="3.28515625" style="287"/>
    <col min="11809" max="11809" width="4" style="287" customWidth="1"/>
    <col min="11810" max="11810" width="3.28515625" style="287"/>
    <col min="11811" max="11811" width="5.7109375" style="287" customWidth="1"/>
    <col min="11812" max="11812" width="4.42578125" style="287" customWidth="1"/>
    <col min="11813" max="11817" width="3.28515625" style="287"/>
    <col min="11818" max="11818" width="4.42578125" style="287" customWidth="1"/>
    <col min="11819" max="11819" width="3.28515625" style="287"/>
    <col min="11820" max="11820" width="4" style="287" customWidth="1"/>
    <col min="11821" max="11821" width="4.42578125" style="287" customWidth="1"/>
    <col min="11822" max="11822" width="5.7109375" style="287" customWidth="1"/>
    <col min="11823" max="11825" width="5" style="287" customWidth="1"/>
    <col min="11826" max="12035" width="3.28515625" style="287"/>
    <col min="12036" max="12036" width="4.5703125" style="287" customWidth="1"/>
    <col min="12037" max="12038" width="3.28515625" style="287"/>
    <col min="12039" max="12039" width="6.140625" style="287" customWidth="1"/>
    <col min="12040" max="12040" width="5.140625" style="287" customWidth="1"/>
    <col min="12041" max="12041" width="6.7109375" style="287" customWidth="1"/>
    <col min="12042" max="12045" width="3.28515625" style="287"/>
    <col min="12046" max="12047" width="4.28515625" style="287" customWidth="1"/>
    <col min="12048" max="12048" width="4.42578125" style="287" customWidth="1"/>
    <col min="12049" max="12053" width="3.28515625" style="287"/>
    <col min="12054" max="12054" width="4.5703125" style="287" customWidth="1"/>
    <col min="12055" max="12064" width="3.28515625" style="287"/>
    <col min="12065" max="12065" width="4" style="287" customWidth="1"/>
    <col min="12066" max="12066" width="3.28515625" style="287"/>
    <col min="12067" max="12067" width="5.7109375" style="287" customWidth="1"/>
    <col min="12068" max="12068" width="4.42578125" style="287" customWidth="1"/>
    <col min="12069" max="12073" width="3.28515625" style="287"/>
    <col min="12074" max="12074" width="4.42578125" style="287" customWidth="1"/>
    <col min="12075" max="12075" width="3.28515625" style="287"/>
    <col min="12076" max="12076" width="4" style="287" customWidth="1"/>
    <col min="12077" max="12077" width="4.42578125" style="287" customWidth="1"/>
    <col min="12078" max="12078" width="5.7109375" style="287" customWidth="1"/>
    <col min="12079" max="12081" width="5" style="287" customWidth="1"/>
    <col min="12082" max="12291" width="3.28515625" style="287"/>
    <col min="12292" max="12292" width="4.5703125" style="287" customWidth="1"/>
    <col min="12293" max="12294" width="3.28515625" style="287"/>
    <col min="12295" max="12295" width="6.140625" style="287" customWidth="1"/>
    <col min="12296" max="12296" width="5.140625" style="287" customWidth="1"/>
    <col min="12297" max="12297" width="6.7109375" style="287" customWidth="1"/>
    <col min="12298" max="12301" width="3.28515625" style="287"/>
    <col min="12302" max="12303" width="4.28515625" style="287" customWidth="1"/>
    <col min="12304" max="12304" width="4.42578125" style="287" customWidth="1"/>
    <col min="12305" max="12309" width="3.28515625" style="287"/>
    <col min="12310" max="12310" width="4.5703125" style="287" customWidth="1"/>
    <col min="12311" max="12320" width="3.28515625" style="287"/>
    <col min="12321" max="12321" width="4" style="287" customWidth="1"/>
    <col min="12322" max="12322" width="3.28515625" style="287"/>
    <col min="12323" max="12323" width="5.7109375" style="287" customWidth="1"/>
    <col min="12324" max="12324" width="4.42578125" style="287" customWidth="1"/>
    <col min="12325" max="12329" width="3.28515625" style="287"/>
    <col min="12330" max="12330" width="4.42578125" style="287" customWidth="1"/>
    <col min="12331" max="12331" width="3.28515625" style="287"/>
    <col min="12332" max="12332" width="4" style="287" customWidth="1"/>
    <col min="12333" max="12333" width="4.42578125" style="287" customWidth="1"/>
    <col min="12334" max="12334" width="5.7109375" style="287" customWidth="1"/>
    <col min="12335" max="12337" width="5" style="287" customWidth="1"/>
    <col min="12338" max="12547" width="3.28515625" style="287"/>
    <col min="12548" max="12548" width="4.5703125" style="287" customWidth="1"/>
    <col min="12549" max="12550" width="3.28515625" style="287"/>
    <col min="12551" max="12551" width="6.140625" style="287" customWidth="1"/>
    <col min="12552" max="12552" width="5.140625" style="287" customWidth="1"/>
    <col min="12553" max="12553" width="6.7109375" style="287" customWidth="1"/>
    <col min="12554" max="12557" width="3.28515625" style="287"/>
    <col min="12558" max="12559" width="4.28515625" style="287" customWidth="1"/>
    <col min="12560" max="12560" width="4.42578125" style="287" customWidth="1"/>
    <col min="12561" max="12565" width="3.28515625" style="287"/>
    <col min="12566" max="12566" width="4.5703125" style="287" customWidth="1"/>
    <col min="12567" max="12576" width="3.28515625" style="287"/>
    <col min="12577" max="12577" width="4" style="287" customWidth="1"/>
    <col min="12578" max="12578" width="3.28515625" style="287"/>
    <col min="12579" max="12579" width="5.7109375" style="287" customWidth="1"/>
    <col min="12580" max="12580" width="4.42578125" style="287" customWidth="1"/>
    <col min="12581" max="12585" width="3.28515625" style="287"/>
    <col min="12586" max="12586" width="4.42578125" style="287" customWidth="1"/>
    <col min="12587" max="12587" width="3.28515625" style="287"/>
    <col min="12588" max="12588" width="4" style="287" customWidth="1"/>
    <col min="12589" max="12589" width="4.42578125" style="287" customWidth="1"/>
    <col min="12590" max="12590" width="5.7109375" style="287" customWidth="1"/>
    <col min="12591" max="12593" width="5" style="287" customWidth="1"/>
    <col min="12594" max="12803" width="3.28515625" style="287"/>
    <col min="12804" max="12804" width="4.5703125" style="287" customWidth="1"/>
    <col min="12805" max="12806" width="3.28515625" style="287"/>
    <col min="12807" max="12807" width="6.140625" style="287" customWidth="1"/>
    <col min="12808" max="12808" width="5.140625" style="287" customWidth="1"/>
    <col min="12809" max="12809" width="6.7109375" style="287" customWidth="1"/>
    <col min="12810" max="12813" width="3.28515625" style="287"/>
    <col min="12814" max="12815" width="4.28515625" style="287" customWidth="1"/>
    <col min="12816" max="12816" width="4.42578125" style="287" customWidth="1"/>
    <col min="12817" max="12821" width="3.28515625" style="287"/>
    <col min="12822" max="12822" width="4.5703125" style="287" customWidth="1"/>
    <col min="12823" max="12832" width="3.28515625" style="287"/>
    <col min="12833" max="12833" width="4" style="287" customWidth="1"/>
    <col min="12834" max="12834" width="3.28515625" style="287"/>
    <col min="12835" max="12835" width="5.7109375" style="287" customWidth="1"/>
    <col min="12836" max="12836" width="4.42578125" style="287" customWidth="1"/>
    <col min="12837" max="12841" width="3.28515625" style="287"/>
    <col min="12842" max="12842" width="4.42578125" style="287" customWidth="1"/>
    <col min="12843" max="12843" width="3.28515625" style="287"/>
    <col min="12844" max="12844" width="4" style="287" customWidth="1"/>
    <col min="12845" max="12845" width="4.42578125" style="287" customWidth="1"/>
    <col min="12846" max="12846" width="5.7109375" style="287" customWidth="1"/>
    <col min="12847" max="12849" width="5" style="287" customWidth="1"/>
    <col min="12850" max="13059" width="3.28515625" style="287"/>
    <col min="13060" max="13060" width="4.5703125" style="287" customWidth="1"/>
    <col min="13061" max="13062" width="3.28515625" style="287"/>
    <col min="13063" max="13063" width="6.140625" style="287" customWidth="1"/>
    <col min="13064" max="13064" width="5.140625" style="287" customWidth="1"/>
    <col min="13065" max="13065" width="6.7109375" style="287" customWidth="1"/>
    <col min="13066" max="13069" width="3.28515625" style="287"/>
    <col min="13070" max="13071" width="4.28515625" style="287" customWidth="1"/>
    <col min="13072" max="13072" width="4.42578125" style="287" customWidth="1"/>
    <col min="13073" max="13077" width="3.28515625" style="287"/>
    <col min="13078" max="13078" width="4.5703125" style="287" customWidth="1"/>
    <col min="13079" max="13088" width="3.28515625" style="287"/>
    <col min="13089" max="13089" width="4" style="287" customWidth="1"/>
    <col min="13090" max="13090" width="3.28515625" style="287"/>
    <col min="13091" max="13091" width="5.7109375" style="287" customWidth="1"/>
    <col min="13092" max="13092" width="4.42578125" style="287" customWidth="1"/>
    <col min="13093" max="13097" width="3.28515625" style="287"/>
    <col min="13098" max="13098" width="4.42578125" style="287" customWidth="1"/>
    <col min="13099" max="13099" width="3.28515625" style="287"/>
    <col min="13100" max="13100" width="4" style="287" customWidth="1"/>
    <col min="13101" max="13101" width="4.42578125" style="287" customWidth="1"/>
    <col min="13102" max="13102" width="5.7109375" style="287" customWidth="1"/>
    <col min="13103" max="13105" width="5" style="287" customWidth="1"/>
    <col min="13106" max="13315" width="3.28515625" style="287"/>
    <col min="13316" max="13316" width="4.5703125" style="287" customWidth="1"/>
    <col min="13317" max="13318" width="3.28515625" style="287"/>
    <col min="13319" max="13319" width="6.140625" style="287" customWidth="1"/>
    <col min="13320" max="13320" width="5.140625" style="287" customWidth="1"/>
    <col min="13321" max="13321" width="6.7109375" style="287" customWidth="1"/>
    <col min="13322" max="13325" width="3.28515625" style="287"/>
    <col min="13326" max="13327" width="4.28515625" style="287" customWidth="1"/>
    <col min="13328" max="13328" width="4.42578125" style="287" customWidth="1"/>
    <col min="13329" max="13333" width="3.28515625" style="287"/>
    <col min="13334" max="13334" width="4.5703125" style="287" customWidth="1"/>
    <col min="13335" max="13344" width="3.28515625" style="287"/>
    <col min="13345" max="13345" width="4" style="287" customWidth="1"/>
    <col min="13346" max="13346" width="3.28515625" style="287"/>
    <col min="13347" max="13347" width="5.7109375" style="287" customWidth="1"/>
    <col min="13348" max="13348" width="4.42578125" style="287" customWidth="1"/>
    <col min="13349" max="13353" width="3.28515625" style="287"/>
    <col min="13354" max="13354" width="4.42578125" style="287" customWidth="1"/>
    <col min="13355" max="13355" width="3.28515625" style="287"/>
    <col min="13356" max="13356" width="4" style="287" customWidth="1"/>
    <col min="13357" max="13357" width="4.42578125" style="287" customWidth="1"/>
    <col min="13358" max="13358" width="5.7109375" style="287" customWidth="1"/>
    <col min="13359" max="13361" width="5" style="287" customWidth="1"/>
    <col min="13362" max="13571" width="3.28515625" style="287"/>
    <col min="13572" max="13572" width="4.5703125" style="287" customWidth="1"/>
    <col min="13573" max="13574" width="3.28515625" style="287"/>
    <col min="13575" max="13575" width="6.140625" style="287" customWidth="1"/>
    <col min="13576" max="13576" width="5.140625" style="287" customWidth="1"/>
    <col min="13577" max="13577" width="6.7109375" style="287" customWidth="1"/>
    <col min="13578" max="13581" width="3.28515625" style="287"/>
    <col min="13582" max="13583" width="4.28515625" style="287" customWidth="1"/>
    <col min="13584" max="13584" width="4.42578125" style="287" customWidth="1"/>
    <col min="13585" max="13589" width="3.28515625" style="287"/>
    <col min="13590" max="13590" width="4.5703125" style="287" customWidth="1"/>
    <col min="13591" max="13600" width="3.28515625" style="287"/>
    <col min="13601" max="13601" width="4" style="287" customWidth="1"/>
    <col min="13602" max="13602" width="3.28515625" style="287"/>
    <col min="13603" max="13603" width="5.7109375" style="287" customWidth="1"/>
    <col min="13604" max="13604" width="4.42578125" style="287" customWidth="1"/>
    <col min="13605" max="13609" width="3.28515625" style="287"/>
    <col min="13610" max="13610" width="4.42578125" style="287" customWidth="1"/>
    <col min="13611" max="13611" width="3.28515625" style="287"/>
    <col min="13612" max="13612" width="4" style="287" customWidth="1"/>
    <col min="13613" max="13613" width="4.42578125" style="287" customWidth="1"/>
    <col min="13614" max="13614" width="5.7109375" style="287" customWidth="1"/>
    <col min="13615" max="13617" width="5" style="287" customWidth="1"/>
    <col min="13618" max="13827" width="3.28515625" style="287"/>
    <col min="13828" max="13828" width="4.5703125" style="287" customWidth="1"/>
    <col min="13829" max="13830" width="3.28515625" style="287"/>
    <col min="13831" max="13831" width="6.140625" style="287" customWidth="1"/>
    <col min="13832" max="13832" width="5.140625" style="287" customWidth="1"/>
    <col min="13833" max="13833" width="6.7109375" style="287" customWidth="1"/>
    <col min="13834" max="13837" width="3.28515625" style="287"/>
    <col min="13838" max="13839" width="4.28515625" style="287" customWidth="1"/>
    <col min="13840" max="13840" width="4.42578125" style="287" customWidth="1"/>
    <col min="13841" max="13845" width="3.28515625" style="287"/>
    <col min="13846" max="13846" width="4.5703125" style="287" customWidth="1"/>
    <col min="13847" max="13856" width="3.28515625" style="287"/>
    <col min="13857" max="13857" width="4" style="287" customWidth="1"/>
    <col min="13858" max="13858" width="3.28515625" style="287"/>
    <col min="13859" max="13859" width="5.7109375" style="287" customWidth="1"/>
    <col min="13860" max="13860" width="4.42578125" style="287" customWidth="1"/>
    <col min="13861" max="13865" width="3.28515625" style="287"/>
    <col min="13866" max="13866" width="4.42578125" style="287" customWidth="1"/>
    <col min="13867" max="13867" width="3.28515625" style="287"/>
    <col min="13868" max="13868" width="4" style="287" customWidth="1"/>
    <col min="13869" max="13869" width="4.42578125" style="287" customWidth="1"/>
    <col min="13870" max="13870" width="5.7109375" style="287" customWidth="1"/>
    <col min="13871" max="13873" width="5" style="287" customWidth="1"/>
    <col min="13874" max="14083" width="3.28515625" style="287"/>
    <col min="14084" max="14084" width="4.5703125" style="287" customWidth="1"/>
    <col min="14085" max="14086" width="3.28515625" style="287"/>
    <col min="14087" max="14087" width="6.140625" style="287" customWidth="1"/>
    <col min="14088" max="14088" width="5.140625" style="287" customWidth="1"/>
    <col min="14089" max="14089" width="6.7109375" style="287" customWidth="1"/>
    <col min="14090" max="14093" width="3.28515625" style="287"/>
    <col min="14094" max="14095" width="4.28515625" style="287" customWidth="1"/>
    <col min="14096" max="14096" width="4.42578125" style="287" customWidth="1"/>
    <col min="14097" max="14101" width="3.28515625" style="287"/>
    <col min="14102" max="14102" width="4.5703125" style="287" customWidth="1"/>
    <col min="14103" max="14112" width="3.28515625" style="287"/>
    <col min="14113" max="14113" width="4" style="287" customWidth="1"/>
    <col min="14114" max="14114" width="3.28515625" style="287"/>
    <col min="14115" max="14115" width="5.7109375" style="287" customWidth="1"/>
    <col min="14116" max="14116" width="4.42578125" style="287" customWidth="1"/>
    <col min="14117" max="14121" width="3.28515625" style="287"/>
    <col min="14122" max="14122" width="4.42578125" style="287" customWidth="1"/>
    <col min="14123" max="14123" width="3.28515625" style="287"/>
    <col min="14124" max="14124" width="4" style="287" customWidth="1"/>
    <col min="14125" max="14125" width="4.42578125" style="287" customWidth="1"/>
    <col min="14126" max="14126" width="5.7109375" style="287" customWidth="1"/>
    <col min="14127" max="14129" width="5" style="287" customWidth="1"/>
    <col min="14130" max="14339" width="3.28515625" style="287"/>
    <col min="14340" max="14340" width="4.5703125" style="287" customWidth="1"/>
    <col min="14341" max="14342" width="3.28515625" style="287"/>
    <col min="14343" max="14343" width="6.140625" style="287" customWidth="1"/>
    <col min="14344" max="14344" width="5.140625" style="287" customWidth="1"/>
    <col min="14345" max="14345" width="6.7109375" style="287" customWidth="1"/>
    <col min="14346" max="14349" width="3.28515625" style="287"/>
    <col min="14350" max="14351" width="4.28515625" style="287" customWidth="1"/>
    <col min="14352" max="14352" width="4.42578125" style="287" customWidth="1"/>
    <col min="14353" max="14357" width="3.28515625" style="287"/>
    <col min="14358" max="14358" width="4.5703125" style="287" customWidth="1"/>
    <col min="14359" max="14368" width="3.28515625" style="287"/>
    <col min="14369" max="14369" width="4" style="287" customWidth="1"/>
    <col min="14370" max="14370" width="3.28515625" style="287"/>
    <col min="14371" max="14371" width="5.7109375" style="287" customWidth="1"/>
    <col min="14372" max="14372" width="4.42578125" style="287" customWidth="1"/>
    <col min="14373" max="14377" width="3.28515625" style="287"/>
    <col min="14378" max="14378" width="4.42578125" style="287" customWidth="1"/>
    <col min="14379" max="14379" width="3.28515625" style="287"/>
    <col min="14380" max="14380" width="4" style="287" customWidth="1"/>
    <col min="14381" max="14381" width="4.42578125" style="287" customWidth="1"/>
    <col min="14382" max="14382" width="5.7109375" style="287" customWidth="1"/>
    <col min="14383" max="14385" width="5" style="287" customWidth="1"/>
    <col min="14386" max="14595" width="3.28515625" style="287"/>
    <col min="14596" max="14596" width="4.5703125" style="287" customWidth="1"/>
    <col min="14597" max="14598" width="3.28515625" style="287"/>
    <col min="14599" max="14599" width="6.140625" style="287" customWidth="1"/>
    <col min="14600" max="14600" width="5.140625" style="287" customWidth="1"/>
    <col min="14601" max="14601" width="6.7109375" style="287" customWidth="1"/>
    <col min="14602" max="14605" width="3.28515625" style="287"/>
    <col min="14606" max="14607" width="4.28515625" style="287" customWidth="1"/>
    <col min="14608" max="14608" width="4.42578125" style="287" customWidth="1"/>
    <col min="14609" max="14613" width="3.28515625" style="287"/>
    <col min="14614" max="14614" width="4.5703125" style="287" customWidth="1"/>
    <col min="14615" max="14624" width="3.28515625" style="287"/>
    <col min="14625" max="14625" width="4" style="287" customWidth="1"/>
    <col min="14626" max="14626" width="3.28515625" style="287"/>
    <col min="14627" max="14627" width="5.7109375" style="287" customWidth="1"/>
    <col min="14628" max="14628" width="4.42578125" style="287" customWidth="1"/>
    <col min="14629" max="14633" width="3.28515625" style="287"/>
    <col min="14634" max="14634" width="4.42578125" style="287" customWidth="1"/>
    <col min="14635" max="14635" width="3.28515625" style="287"/>
    <col min="14636" max="14636" width="4" style="287" customWidth="1"/>
    <col min="14637" max="14637" width="4.42578125" style="287" customWidth="1"/>
    <col min="14638" max="14638" width="5.7109375" style="287" customWidth="1"/>
    <col min="14639" max="14641" width="5" style="287" customWidth="1"/>
    <col min="14642" max="14851" width="3.28515625" style="287"/>
    <col min="14852" max="14852" width="4.5703125" style="287" customWidth="1"/>
    <col min="14853" max="14854" width="3.28515625" style="287"/>
    <col min="14855" max="14855" width="6.140625" style="287" customWidth="1"/>
    <col min="14856" max="14856" width="5.140625" style="287" customWidth="1"/>
    <col min="14857" max="14857" width="6.7109375" style="287" customWidth="1"/>
    <col min="14858" max="14861" width="3.28515625" style="287"/>
    <col min="14862" max="14863" width="4.28515625" style="287" customWidth="1"/>
    <col min="14864" max="14864" width="4.42578125" style="287" customWidth="1"/>
    <col min="14865" max="14869" width="3.28515625" style="287"/>
    <col min="14870" max="14870" width="4.5703125" style="287" customWidth="1"/>
    <col min="14871" max="14880" width="3.28515625" style="287"/>
    <col min="14881" max="14881" width="4" style="287" customWidth="1"/>
    <col min="14882" max="14882" width="3.28515625" style="287"/>
    <col min="14883" max="14883" width="5.7109375" style="287" customWidth="1"/>
    <col min="14884" max="14884" width="4.42578125" style="287" customWidth="1"/>
    <col min="14885" max="14889" width="3.28515625" style="287"/>
    <col min="14890" max="14890" width="4.42578125" style="287" customWidth="1"/>
    <col min="14891" max="14891" width="3.28515625" style="287"/>
    <col min="14892" max="14892" width="4" style="287" customWidth="1"/>
    <col min="14893" max="14893" width="4.42578125" style="287" customWidth="1"/>
    <col min="14894" max="14894" width="5.7109375" style="287" customWidth="1"/>
    <col min="14895" max="14897" width="5" style="287" customWidth="1"/>
    <col min="14898" max="15107" width="3.28515625" style="287"/>
    <col min="15108" max="15108" width="4.5703125" style="287" customWidth="1"/>
    <col min="15109" max="15110" width="3.28515625" style="287"/>
    <col min="15111" max="15111" width="6.140625" style="287" customWidth="1"/>
    <col min="15112" max="15112" width="5.140625" style="287" customWidth="1"/>
    <col min="15113" max="15113" width="6.7109375" style="287" customWidth="1"/>
    <col min="15114" max="15117" width="3.28515625" style="287"/>
    <col min="15118" max="15119" width="4.28515625" style="287" customWidth="1"/>
    <col min="15120" max="15120" width="4.42578125" style="287" customWidth="1"/>
    <col min="15121" max="15125" width="3.28515625" style="287"/>
    <col min="15126" max="15126" width="4.5703125" style="287" customWidth="1"/>
    <col min="15127" max="15136" width="3.28515625" style="287"/>
    <col min="15137" max="15137" width="4" style="287" customWidth="1"/>
    <col min="15138" max="15138" width="3.28515625" style="287"/>
    <col min="15139" max="15139" width="5.7109375" style="287" customWidth="1"/>
    <col min="15140" max="15140" width="4.42578125" style="287" customWidth="1"/>
    <col min="15141" max="15145" width="3.28515625" style="287"/>
    <col min="15146" max="15146" width="4.42578125" style="287" customWidth="1"/>
    <col min="15147" max="15147" width="3.28515625" style="287"/>
    <col min="15148" max="15148" width="4" style="287" customWidth="1"/>
    <col min="15149" max="15149" width="4.42578125" style="287" customWidth="1"/>
    <col min="15150" max="15150" width="5.7109375" style="287" customWidth="1"/>
    <col min="15151" max="15153" width="5" style="287" customWidth="1"/>
    <col min="15154" max="15363" width="3.28515625" style="287"/>
    <col min="15364" max="15364" width="4.5703125" style="287" customWidth="1"/>
    <col min="15365" max="15366" width="3.28515625" style="287"/>
    <col min="15367" max="15367" width="6.140625" style="287" customWidth="1"/>
    <col min="15368" max="15368" width="5.140625" style="287" customWidth="1"/>
    <col min="15369" max="15369" width="6.7109375" style="287" customWidth="1"/>
    <col min="15370" max="15373" width="3.28515625" style="287"/>
    <col min="15374" max="15375" width="4.28515625" style="287" customWidth="1"/>
    <col min="15376" max="15376" width="4.42578125" style="287" customWidth="1"/>
    <col min="15377" max="15381" width="3.28515625" style="287"/>
    <col min="15382" max="15382" width="4.5703125" style="287" customWidth="1"/>
    <col min="15383" max="15392" width="3.28515625" style="287"/>
    <col min="15393" max="15393" width="4" style="287" customWidth="1"/>
    <col min="15394" max="15394" width="3.28515625" style="287"/>
    <col min="15395" max="15395" width="5.7109375" style="287" customWidth="1"/>
    <col min="15396" max="15396" width="4.42578125" style="287" customWidth="1"/>
    <col min="15397" max="15401" width="3.28515625" style="287"/>
    <col min="15402" max="15402" width="4.42578125" style="287" customWidth="1"/>
    <col min="15403" max="15403" width="3.28515625" style="287"/>
    <col min="15404" max="15404" width="4" style="287" customWidth="1"/>
    <col min="15405" max="15405" width="4.42578125" style="287" customWidth="1"/>
    <col min="15406" max="15406" width="5.7109375" style="287" customWidth="1"/>
    <col min="15407" max="15409" width="5" style="287" customWidth="1"/>
    <col min="15410" max="15619" width="3.28515625" style="287"/>
    <col min="15620" max="15620" width="4.5703125" style="287" customWidth="1"/>
    <col min="15621" max="15622" width="3.28515625" style="287"/>
    <col min="15623" max="15623" width="6.140625" style="287" customWidth="1"/>
    <col min="15624" max="15624" width="5.140625" style="287" customWidth="1"/>
    <col min="15625" max="15625" width="6.7109375" style="287" customWidth="1"/>
    <col min="15626" max="15629" width="3.28515625" style="287"/>
    <col min="15630" max="15631" width="4.28515625" style="287" customWidth="1"/>
    <col min="15632" max="15632" width="4.42578125" style="287" customWidth="1"/>
    <col min="15633" max="15637" width="3.28515625" style="287"/>
    <col min="15638" max="15638" width="4.5703125" style="287" customWidth="1"/>
    <col min="15639" max="15648" width="3.28515625" style="287"/>
    <col min="15649" max="15649" width="4" style="287" customWidth="1"/>
    <col min="15650" max="15650" width="3.28515625" style="287"/>
    <col min="15651" max="15651" width="5.7109375" style="287" customWidth="1"/>
    <col min="15652" max="15652" width="4.42578125" style="287" customWidth="1"/>
    <col min="15653" max="15657" width="3.28515625" style="287"/>
    <col min="15658" max="15658" width="4.42578125" style="287" customWidth="1"/>
    <col min="15659" max="15659" width="3.28515625" style="287"/>
    <col min="15660" max="15660" width="4" style="287" customWidth="1"/>
    <col min="15661" max="15661" width="4.42578125" style="287" customWidth="1"/>
    <col min="15662" max="15662" width="5.7109375" style="287" customWidth="1"/>
    <col min="15663" max="15665" width="5" style="287" customWidth="1"/>
    <col min="15666" max="15875" width="3.28515625" style="287"/>
    <col min="15876" max="15876" width="4.5703125" style="287" customWidth="1"/>
    <col min="15877" max="15878" width="3.28515625" style="287"/>
    <col min="15879" max="15879" width="6.140625" style="287" customWidth="1"/>
    <col min="15880" max="15880" width="5.140625" style="287" customWidth="1"/>
    <col min="15881" max="15881" width="6.7109375" style="287" customWidth="1"/>
    <col min="15882" max="15885" width="3.28515625" style="287"/>
    <col min="15886" max="15887" width="4.28515625" style="287" customWidth="1"/>
    <col min="15888" max="15888" width="4.42578125" style="287" customWidth="1"/>
    <col min="15889" max="15893" width="3.28515625" style="287"/>
    <col min="15894" max="15894" width="4.5703125" style="287" customWidth="1"/>
    <col min="15895" max="15904" width="3.28515625" style="287"/>
    <col min="15905" max="15905" width="4" style="287" customWidth="1"/>
    <col min="15906" max="15906" width="3.28515625" style="287"/>
    <col min="15907" max="15907" width="5.7109375" style="287" customWidth="1"/>
    <col min="15908" max="15908" width="4.42578125" style="287" customWidth="1"/>
    <col min="15909" max="15913" width="3.28515625" style="287"/>
    <col min="15914" max="15914" width="4.42578125" style="287" customWidth="1"/>
    <col min="15915" max="15915" width="3.28515625" style="287"/>
    <col min="15916" max="15916" width="4" style="287" customWidth="1"/>
    <col min="15917" max="15917" width="4.42578125" style="287" customWidth="1"/>
    <col min="15918" max="15918" width="5.7109375" style="287" customWidth="1"/>
    <col min="15919" max="15921" width="5" style="287" customWidth="1"/>
    <col min="15922" max="16131" width="3.28515625" style="287"/>
    <col min="16132" max="16132" width="4.5703125" style="287" customWidth="1"/>
    <col min="16133" max="16134" width="3.28515625" style="287"/>
    <col min="16135" max="16135" width="6.140625" style="287" customWidth="1"/>
    <col min="16136" max="16136" width="5.140625" style="287" customWidth="1"/>
    <col min="16137" max="16137" width="6.7109375" style="287" customWidth="1"/>
    <col min="16138" max="16141" width="3.28515625" style="287"/>
    <col min="16142" max="16143" width="4.28515625" style="287" customWidth="1"/>
    <col min="16144" max="16144" width="4.42578125" style="287" customWidth="1"/>
    <col min="16145" max="16149" width="3.28515625" style="287"/>
    <col min="16150" max="16150" width="4.5703125" style="287" customWidth="1"/>
    <col min="16151" max="16160" width="3.28515625" style="287"/>
    <col min="16161" max="16161" width="4" style="287" customWidth="1"/>
    <col min="16162" max="16162" width="3.28515625" style="287"/>
    <col min="16163" max="16163" width="5.7109375" style="287" customWidth="1"/>
    <col min="16164" max="16164" width="4.42578125" style="287" customWidth="1"/>
    <col min="16165" max="16169" width="3.28515625" style="287"/>
    <col min="16170" max="16170" width="4.42578125" style="287" customWidth="1"/>
    <col min="16171" max="16171" width="3.28515625" style="287"/>
    <col min="16172" max="16172" width="4" style="287" customWidth="1"/>
    <col min="16173" max="16173" width="4.42578125" style="287" customWidth="1"/>
    <col min="16174" max="16174" width="5.7109375" style="287" customWidth="1"/>
    <col min="16175" max="16177" width="5" style="287" customWidth="1"/>
    <col min="16178" max="16384" width="3.28515625" style="287"/>
  </cols>
  <sheetData>
    <row r="1" spans="1:53" ht="23.25" x14ac:dyDescent="0.35">
      <c r="A1" s="1148" t="s">
        <v>47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61" t="s">
        <v>46</v>
      </c>
      <c r="Q1" s="1161"/>
      <c r="R1" s="1161"/>
      <c r="S1" s="1161"/>
      <c r="T1" s="1161"/>
      <c r="U1" s="1161"/>
      <c r="V1" s="1161"/>
      <c r="W1" s="1161"/>
      <c r="X1" s="1161"/>
      <c r="Y1" s="1161"/>
      <c r="Z1" s="1161"/>
      <c r="AA1" s="1161"/>
      <c r="AB1" s="1161"/>
      <c r="AC1" s="1161"/>
      <c r="AD1" s="1161"/>
      <c r="AE1" s="1161"/>
      <c r="AF1" s="1161"/>
      <c r="AG1" s="1161"/>
      <c r="AH1" s="1161"/>
      <c r="AI1" s="1161"/>
      <c r="AJ1" s="1161"/>
      <c r="AK1" s="1161"/>
      <c r="AL1" s="1161"/>
      <c r="AM1" s="1161"/>
      <c r="AN1" s="1161"/>
      <c r="AO1" s="1156"/>
      <c r="AP1" s="1156"/>
      <c r="AQ1" s="1156"/>
      <c r="AR1" s="1156"/>
      <c r="AS1" s="1156"/>
      <c r="AT1" s="1156"/>
      <c r="AU1" s="1156"/>
      <c r="AV1" s="1156"/>
      <c r="AW1" s="1156"/>
      <c r="AX1" s="1156"/>
      <c r="AY1" s="1156"/>
      <c r="AZ1" s="1156"/>
      <c r="BA1" s="1156"/>
    </row>
    <row r="2" spans="1:53" ht="23.25" x14ac:dyDescent="0.35">
      <c r="A2" s="1148" t="s">
        <v>48</v>
      </c>
      <c r="B2" s="1148"/>
      <c r="C2" s="1148"/>
      <c r="D2" s="1148"/>
      <c r="E2" s="1148"/>
      <c r="F2" s="1148"/>
      <c r="G2" s="1148"/>
      <c r="H2" s="1148"/>
      <c r="I2" s="1148"/>
      <c r="J2" s="1148"/>
      <c r="K2" s="1148"/>
      <c r="L2" s="1148"/>
      <c r="M2" s="1148"/>
      <c r="N2" s="1148"/>
      <c r="O2" s="1148"/>
      <c r="P2" s="1158" t="s">
        <v>49</v>
      </c>
      <c r="Q2" s="1158"/>
      <c r="R2" s="1158"/>
      <c r="S2" s="1158"/>
      <c r="T2" s="1158"/>
      <c r="U2" s="1158"/>
      <c r="V2" s="1158"/>
      <c r="W2" s="1158"/>
      <c r="X2" s="1158"/>
      <c r="Y2" s="1158"/>
      <c r="Z2" s="1158"/>
      <c r="AA2" s="1158"/>
      <c r="AB2" s="1158"/>
      <c r="AC2" s="1158"/>
      <c r="AD2" s="1158"/>
      <c r="AE2" s="1158"/>
      <c r="AF2" s="1158"/>
      <c r="AG2" s="1158"/>
      <c r="AH2" s="1158"/>
      <c r="AI2" s="1158"/>
      <c r="AJ2" s="1158"/>
      <c r="AK2" s="1158"/>
      <c r="AL2" s="1158"/>
      <c r="AM2" s="1158"/>
      <c r="AN2" s="1158"/>
      <c r="AO2" s="1162"/>
      <c r="AP2" s="1162"/>
      <c r="AQ2" s="1162"/>
      <c r="AR2" s="1162"/>
      <c r="AS2" s="1162"/>
      <c r="AT2" s="1162"/>
      <c r="AU2" s="1162"/>
      <c r="AV2" s="1162"/>
      <c r="AW2" s="1162"/>
      <c r="AX2" s="1162"/>
      <c r="AY2" s="1162"/>
      <c r="AZ2" s="1162"/>
      <c r="BA2" s="1162"/>
    </row>
    <row r="3" spans="1:53" ht="23.25" x14ac:dyDescent="0.35">
      <c r="A3" s="1148" t="s">
        <v>330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8"/>
      <c r="AK3" s="1158"/>
      <c r="AL3" s="1158"/>
      <c r="AM3" s="1158"/>
      <c r="AN3" s="1158"/>
      <c r="AO3" s="1159"/>
      <c r="AP3" s="1159"/>
      <c r="AQ3" s="1159"/>
      <c r="AR3" s="1159"/>
      <c r="AS3" s="1159"/>
      <c r="AT3" s="1159"/>
      <c r="AU3" s="1159"/>
      <c r="AV3" s="1159"/>
      <c r="AW3" s="1159"/>
      <c r="AX3" s="1159"/>
      <c r="AY3" s="1159"/>
      <c r="AZ3" s="1159"/>
      <c r="BA3" s="1159"/>
    </row>
    <row r="4" spans="1:53" ht="23.25" x14ac:dyDescent="0.35">
      <c r="A4" s="1160" t="s">
        <v>432</v>
      </c>
      <c r="B4" s="1160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32" t="s">
        <v>50</v>
      </c>
      <c r="Q4" s="1132"/>
      <c r="R4" s="1132"/>
      <c r="S4" s="1132"/>
      <c r="T4" s="1132"/>
      <c r="U4" s="1132"/>
      <c r="V4" s="1132"/>
      <c r="W4" s="1132"/>
      <c r="X4" s="1132"/>
      <c r="Y4" s="1132"/>
      <c r="Z4" s="1132"/>
      <c r="AA4" s="1132"/>
      <c r="AB4" s="1132"/>
      <c r="AC4" s="1132"/>
      <c r="AD4" s="1132"/>
      <c r="AE4" s="1132"/>
      <c r="AF4" s="1132"/>
      <c r="AG4" s="1132"/>
      <c r="AH4" s="1132"/>
      <c r="AI4" s="1132"/>
      <c r="AJ4" s="1132"/>
      <c r="AK4" s="1132"/>
      <c r="AL4" s="1132"/>
      <c r="AM4" s="1132"/>
      <c r="AN4" s="1132"/>
      <c r="AO4" s="1150" t="s">
        <v>238</v>
      </c>
      <c r="AP4" s="1150"/>
      <c r="AQ4" s="1150"/>
      <c r="AR4" s="1150"/>
      <c r="AS4" s="1150"/>
      <c r="AT4" s="1150"/>
      <c r="AU4" s="1150"/>
      <c r="AV4" s="1150"/>
      <c r="AW4" s="1150"/>
      <c r="AX4" s="1150"/>
      <c r="AY4" s="1150"/>
      <c r="AZ4" s="1150"/>
      <c r="BA4" s="1150"/>
    </row>
    <row r="5" spans="1:53" ht="18.75" customHeight="1" x14ac:dyDescent="0.35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157" t="s">
        <v>331</v>
      </c>
      <c r="Q5" s="1157"/>
      <c r="R5" s="1157"/>
      <c r="S5" s="1157"/>
      <c r="T5" s="1157"/>
      <c r="U5" s="1157"/>
      <c r="V5" s="1157"/>
      <c r="W5" s="1157"/>
      <c r="X5" s="1157"/>
      <c r="Y5" s="1157"/>
      <c r="Z5" s="1157"/>
      <c r="AA5" s="1157"/>
      <c r="AB5" s="1157"/>
      <c r="AC5" s="1157"/>
      <c r="AD5" s="1157"/>
      <c r="AE5" s="1157"/>
      <c r="AF5" s="1157"/>
      <c r="AG5" s="1157"/>
      <c r="AH5" s="1157"/>
      <c r="AI5" s="1157"/>
      <c r="AJ5" s="1157"/>
      <c r="AK5" s="1157"/>
      <c r="AL5" s="1157"/>
      <c r="AM5" s="1157"/>
      <c r="AN5" s="1157"/>
      <c r="AO5" s="1150"/>
      <c r="AP5" s="1150"/>
      <c r="AQ5" s="1150"/>
      <c r="AR5" s="1150"/>
      <c r="AS5" s="1150"/>
      <c r="AT5" s="1150"/>
      <c r="AU5" s="1150"/>
      <c r="AV5" s="1150"/>
      <c r="AW5" s="1150"/>
      <c r="AX5" s="1150"/>
      <c r="AY5" s="1150"/>
      <c r="AZ5" s="1150"/>
      <c r="BA5" s="1150"/>
    </row>
    <row r="6" spans="1:53" s="288" customFormat="1" ht="23.25" x14ac:dyDescent="0.35">
      <c r="A6" s="1148" t="s">
        <v>82</v>
      </c>
      <c r="B6" s="1148"/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9" t="s">
        <v>349</v>
      </c>
      <c r="Q6" s="1149"/>
      <c r="R6" s="1149"/>
      <c r="S6" s="1149"/>
      <c r="T6" s="1149"/>
      <c r="U6" s="1149"/>
      <c r="V6" s="1149"/>
      <c r="W6" s="1149"/>
      <c r="X6" s="1149"/>
      <c r="Y6" s="1149"/>
      <c r="Z6" s="1149"/>
      <c r="AA6" s="1149"/>
      <c r="AB6" s="1149"/>
      <c r="AC6" s="1149"/>
      <c r="AD6" s="1149"/>
      <c r="AE6" s="1149"/>
      <c r="AF6" s="1149"/>
      <c r="AG6" s="1149"/>
      <c r="AH6" s="1149"/>
      <c r="AI6" s="1149"/>
      <c r="AJ6" s="1149"/>
      <c r="AK6" s="1149"/>
      <c r="AL6" s="1149"/>
      <c r="AM6" s="1149"/>
      <c r="AN6" s="1149"/>
      <c r="AO6" s="1150" t="s">
        <v>332</v>
      </c>
      <c r="AP6" s="1151"/>
      <c r="AQ6" s="1151"/>
      <c r="AR6" s="1151"/>
      <c r="AS6" s="1151"/>
      <c r="AT6" s="1151"/>
      <c r="AU6" s="1151"/>
      <c r="AV6" s="1151"/>
      <c r="AW6" s="1151"/>
      <c r="AX6" s="1151"/>
      <c r="AY6" s="1151"/>
      <c r="AZ6" s="1151"/>
      <c r="BA6" s="1151"/>
    </row>
    <row r="7" spans="1:53" s="288" customFormat="1" ht="18.75" customHeight="1" x14ac:dyDescent="0.35">
      <c r="A7" s="1148" t="s">
        <v>51</v>
      </c>
      <c r="B7" s="1148"/>
      <c r="C7" s="1148"/>
      <c r="D7" s="1148"/>
      <c r="E7" s="1148"/>
      <c r="F7" s="1148"/>
      <c r="G7" s="1148"/>
      <c r="H7" s="1148"/>
      <c r="I7" s="1148"/>
      <c r="J7" s="1148"/>
      <c r="K7" s="1148"/>
      <c r="L7" s="1148"/>
      <c r="M7" s="1148"/>
      <c r="N7" s="1148"/>
      <c r="O7" s="1148"/>
      <c r="P7" s="1152" t="s">
        <v>347</v>
      </c>
      <c r="Q7" s="1153"/>
      <c r="R7" s="1153"/>
      <c r="S7" s="1153"/>
      <c r="T7" s="1153"/>
      <c r="U7" s="1153"/>
      <c r="V7" s="1153"/>
      <c r="W7" s="1153"/>
      <c r="X7" s="1153"/>
      <c r="Y7" s="1153"/>
      <c r="Z7" s="1153"/>
      <c r="AA7" s="1153"/>
      <c r="AB7" s="1153"/>
      <c r="AC7" s="1153"/>
      <c r="AD7" s="1153"/>
      <c r="AE7" s="1153"/>
      <c r="AF7" s="1153"/>
      <c r="AG7" s="1153"/>
      <c r="AH7" s="1153"/>
      <c r="AI7" s="1153"/>
      <c r="AJ7" s="1153"/>
      <c r="AK7" s="1153"/>
      <c r="AL7" s="1153"/>
      <c r="AM7" s="1153"/>
      <c r="AN7" s="1153"/>
      <c r="AO7" s="1154" t="s">
        <v>333</v>
      </c>
      <c r="AP7" s="1155"/>
      <c r="AQ7" s="1155"/>
      <c r="AR7" s="1155"/>
      <c r="AS7" s="1155"/>
      <c r="AT7" s="1155"/>
      <c r="AU7" s="1155"/>
      <c r="AV7" s="1155"/>
      <c r="AW7" s="1155"/>
      <c r="AX7" s="1155"/>
      <c r="AY7" s="1155"/>
      <c r="AZ7" s="1155"/>
      <c r="BA7" s="1155"/>
    </row>
    <row r="8" spans="1:53" s="288" customFormat="1" ht="18.75" customHeight="1" x14ac:dyDescent="0.3">
      <c r="A8" s="1156"/>
      <c r="B8" s="1156"/>
      <c r="C8" s="1156"/>
      <c r="D8" s="1156"/>
      <c r="E8" s="1156"/>
      <c r="F8" s="1156"/>
      <c r="G8" s="1156"/>
      <c r="H8" s="1156"/>
      <c r="I8" s="1156"/>
      <c r="J8" s="1156"/>
      <c r="K8" s="1156"/>
      <c r="L8" s="1156"/>
      <c r="M8" s="1156"/>
      <c r="N8" s="1156"/>
      <c r="O8" s="1156"/>
      <c r="P8" s="1152" t="s">
        <v>334</v>
      </c>
      <c r="Q8" s="1152"/>
      <c r="R8" s="1152"/>
      <c r="S8" s="1152"/>
      <c r="T8" s="1152"/>
      <c r="U8" s="1152"/>
      <c r="V8" s="1152"/>
      <c r="W8" s="1152"/>
      <c r="X8" s="1152"/>
      <c r="Y8" s="1152"/>
      <c r="Z8" s="1152"/>
      <c r="AA8" s="1152"/>
      <c r="AB8" s="1152"/>
      <c r="AC8" s="1152"/>
      <c r="AD8" s="1152"/>
      <c r="AE8" s="1152"/>
      <c r="AF8" s="1152"/>
      <c r="AG8" s="1152"/>
      <c r="AH8" s="1152"/>
      <c r="AI8" s="1152"/>
      <c r="AJ8" s="1152"/>
      <c r="AK8" s="1152"/>
      <c r="AL8" s="1152"/>
      <c r="AM8" s="1152"/>
      <c r="AN8" s="1152"/>
      <c r="AO8" s="1155"/>
      <c r="AP8" s="1155"/>
      <c r="AQ8" s="1155"/>
      <c r="AR8" s="1155"/>
      <c r="AS8" s="1155"/>
      <c r="AT8" s="1155"/>
      <c r="AU8" s="1155"/>
      <c r="AV8" s="1155"/>
      <c r="AW8" s="1155"/>
      <c r="AX8" s="1155"/>
      <c r="AY8" s="1155"/>
      <c r="AZ8" s="1155"/>
      <c r="BA8" s="1155"/>
    </row>
    <row r="9" spans="1:53" s="288" customFormat="1" ht="18.75" customHeight="1" x14ac:dyDescent="0.3">
      <c r="P9" s="1157" t="s">
        <v>348</v>
      </c>
      <c r="Q9" s="1157"/>
      <c r="R9" s="1157"/>
      <c r="S9" s="1157"/>
      <c r="T9" s="1157"/>
      <c r="U9" s="1157"/>
      <c r="V9" s="1157"/>
      <c r="W9" s="1157"/>
      <c r="X9" s="1157"/>
      <c r="Y9" s="1157"/>
      <c r="Z9" s="1157"/>
      <c r="AA9" s="1157"/>
      <c r="AB9" s="1157"/>
      <c r="AC9" s="1157"/>
      <c r="AD9" s="1157"/>
      <c r="AE9" s="1157"/>
      <c r="AF9" s="1157"/>
      <c r="AG9" s="1157"/>
      <c r="AH9" s="1157"/>
      <c r="AI9" s="1157"/>
      <c r="AJ9" s="1157"/>
      <c r="AK9" s="1157"/>
      <c r="AL9" s="1157"/>
      <c r="AM9" s="1157"/>
      <c r="AN9" s="1157"/>
      <c r="AO9" s="1155"/>
      <c r="AP9" s="1155"/>
      <c r="AQ9" s="1155"/>
      <c r="AR9" s="1155"/>
      <c r="AS9" s="1155"/>
      <c r="AT9" s="1155"/>
      <c r="AU9" s="1155"/>
      <c r="AV9" s="1155"/>
      <c r="AW9" s="1155"/>
      <c r="AX9" s="1155"/>
      <c r="AY9" s="1155"/>
      <c r="AZ9" s="1155"/>
      <c r="BA9" s="1155"/>
    </row>
    <row r="10" spans="1:53" s="288" customFormat="1" ht="18.75" customHeight="1" x14ac:dyDescent="0.3"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</row>
    <row r="11" spans="1:53" s="288" customFormat="1" ht="18.75" x14ac:dyDescent="0.3">
      <c r="A11" s="1132" t="s">
        <v>335</v>
      </c>
      <c r="B11" s="1132"/>
      <c r="C11" s="1132"/>
      <c r="D11" s="1132"/>
      <c r="E11" s="1132"/>
      <c r="F11" s="1132"/>
      <c r="G11" s="1132"/>
      <c r="H11" s="1132"/>
      <c r="I11" s="1132"/>
      <c r="J11" s="1132"/>
      <c r="K11" s="1132"/>
      <c r="L11" s="1132"/>
      <c r="M11" s="1132"/>
      <c r="N11" s="1132"/>
      <c r="O11" s="1132"/>
      <c r="P11" s="1132"/>
      <c r="Q11" s="1132"/>
      <c r="R11" s="1132"/>
      <c r="S11" s="1132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  <c r="AJ11" s="1132"/>
      <c r="AK11" s="1132"/>
      <c r="AL11" s="1132"/>
      <c r="AM11" s="1132"/>
      <c r="AN11" s="1132"/>
      <c r="AO11" s="1132"/>
      <c r="AP11" s="1132"/>
      <c r="AQ11" s="1132"/>
      <c r="AR11" s="1132"/>
      <c r="AS11" s="1132"/>
      <c r="AT11" s="1132"/>
      <c r="AU11" s="1132"/>
      <c r="AV11" s="1132"/>
      <c r="AW11" s="1132"/>
      <c r="AX11" s="1132"/>
      <c r="AY11" s="1132"/>
      <c r="AZ11" s="1132"/>
      <c r="BA11" s="1132"/>
    </row>
    <row r="12" spans="1:53" s="288" customFormat="1" ht="18.75" customHeight="1" x14ac:dyDescent="0.3">
      <c r="A12" s="1133" t="s">
        <v>53</v>
      </c>
      <c r="B12" s="1094" t="s">
        <v>54</v>
      </c>
      <c r="C12" s="1094"/>
      <c r="D12" s="1094"/>
      <c r="E12" s="1094"/>
      <c r="F12" s="1094" t="s">
        <v>55</v>
      </c>
      <c r="G12" s="1094"/>
      <c r="H12" s="1094"/>
      <c r="I12" s="1094"/>
      <c r="J12" s="1134" t="s">
        <v>56</v>
      </c>
      <c r="K12" s="1079"/>
      <c r="L12" s="1079"/>
      <c r="M12" s="1079"/>
      <c r="N12" s="1079"/>
      <c r="O12" s="1135" t="s">
        <v>57</v>
      </c>
      <c r="P12" s="1079"/>
      <c r="Q12" s="1079"/>
      <c r="R12" s="1080"/>
      <c r="S12" s="1095" t="s">
        <v>58</v>
      </c>
      <c r="T12" s="1096"/>
      <c r="U12" s="1096"/>
      <c r="V12" s="1096"/>
      <c r="W12" s="1097"/>
      <c r="X12" s="1094" t="s">
        <v>59</v>
      </c>
      <c r="Y12" s="1094"/>
      <c r="Z12" s="1094"/>
      <c r="AA12" s="1094"/>
      <c r="AB12" s="1095" t="s">
        <v>60</v>
      </c>
      <c r="AC12" s="1109"/>
      <c r="AD12" s="1109"/>
      <c r="AE12" s="1097"/>
      <c r="AF12" s="1095" t="s">
        <v>61</v>
      </c>
      <c r="AG12" s="1109"/>
      <c r="AH12" s="1109"/>
      <c r="AI12" s="1097"/>
      <c r="AJ12" s="1095" t="s">
        <v>62</v>
      </c>
      <c r="AK12" s="1109"/>
      <c r="AL12" s="1109"/>
      <c r="AM12" s="1109"/>
      <c r="AN12" s="1097"/>
      <c r="AO12" s="1094" t="s">
        <v>63</v>
      </c>
      <c r="AP12" s="1094"/>
      <c r="AQ12" s="1094"/>
      <c r="AR12" s="1094"/>
      <c r="AS12" s="1095" t="s">
        <v>64</v>
      </c>
      <c r="AT12" s="1096"/>
      <c r="AU12" s="1096"/>
      <c r="AV12" s="1096"/>
      <c r="AW12" s="1097"/>
      <c r="AX12" s="1096" t="s">
        <v>65</v>
      </c>
      <c r="AY12" s="1109"/>
      <c r="AZ12" s="1109"/>
      <c r="BA12" s="1097"/>
    </row>
    <row r="13" spans="1:53" x14ac:dyDescent="0.25">
      <c r="A13" s="1133"/>
      <c r="B13" s="323">
        <v>1</v>
      </c>
      <c r="C13" s="323">
        <v>2</v>
      </c>
      <c r="D13" s="323">
        <v>3</v>
      </c>
      <c r="E13" s="323">
        <v>4</v>
      </c>
      <c r="F13" s="323">
        <v>5</v>
      </c>
      <c r="G13" s="323">
        <v>6</v>
      </c>
      <c r="H13" s="323">
        <v>7</v>
      </c>
      <c r="I13" s="323">
        <v>8</v>
      </c>
      <c r="J13" s="323">
        <v>9</v>
      </c>
      <c r="K13" s="323">
        <v>10</v>
      </c>
      <c r="L13" s="323">
        <v>11</v>
      </c>
      <c r="M13" s="323">
        <v>12</v>
      </c>
      <c r="N13" s="323">
        <v>13</v>
      </c>
      <c r="O13" s="323">
        <v>14</v>
      </c>
      <c r="P13" s="323">
        <v>15</v>
      </c>
      <c r="Q13" s="323">
        <v>16</v>
      </c>
      <c r="R13" s="323">
        <v>17</v>
      </c>
      <c r="S13" s="323">
        <v>18</v>
      </c>
      <c r="T13" s="323">
        <v>19</v>
      </c>
      <c r="U13" s="323">
        <v>20</v>
      </c>
      <c r="V13" s="323">
        <v>21</v>
      </c>
      <c r="W13" s="323">
        <v>22</v>
      </c>
      <c r="X13" s="323">
        <v>23</v>
      </c>
      <c r="Y13" s="323">
        <v>24</v>
      </c>
      <c r="Z13" s="323">
        <v>25</v>
      </c>
      <c r="AA13" s="323">
        <v>26</v>
      </c>
      <c r="AB13" s="323">
        <v>27</v>
      </c>
      <c r="AC13" s="323">
        <v>28</v>
      </c>
      <c r="AD13" s="323">
        <v>29</v>
      </c>
      <c r="AE13" s="323">
        <v>30</v>
      </c>
      <c r="AF13" s="323">
        <v>31</v>
      </c>
      <c r="AG13" s="323">
        <v>32</v>
      </c>
      <c r="AH13" s="323">
        <v>33</v>
      </c>
      <c r="AI13" s="323">
        <v>34</v>
      </c>
      <c r="AJ13" s="323">
        <v>35</v>
      </c>
      <c r="AK13" s="323">
        <v>36</v>
      </c>
      <c r="AL13" s="323">
        <v>37</v>
      </c>
      <c r="AM13" s="323">
        <v>38</v>
      </c>
      <c r="AN13" s="323">
        <v>39</v>
      </c>
      <c r="AO13" s="323">
        <v>40</v>
      </c>
      <c r="AP13" s="323">
        <v>41</v>
      </c>
      <c r="AQ13" s="323">
        <v>42</v>
      </c>
      <c r="AR13" s="323">
        <v>43</v>
      </c>
      <c r="AS13" s="323">
        <v>44</v>
      </c>
      <c r="AT13" s="323">
        <v>45</v>
      </c>
      <c r="AU13" s="323">
        <v>46</v>
      </c>
      <c r="AV13" s="323">
        <v>47</v>
      </c>
      <c r="AW13" s="323">
        <v>48</v>
      </c>
      <c r="AX13" s="323">
        <v>49</v>
      </c>
      <c r="AY13" s="323">
        <v>50</v>
      </c>
      <c r="AZ13" s="323">
        <v>51</v>
      </c>
      <c r="BA13" s="323">
        <v>52</v>
      </c>
    </row>
    <row r="14" spans="1:53" ht="18" customHeight="1" x14ac:dyDescent="0.25">
      <c r="A14" s="289" t="s">
        <v>336</v>
      </c>
      <c r="B14" s="290" t="s">
        <v>283</v>
      </c>
      <c r="C14" s="291" t="s">
        <v>337</v>
      </c>
      <c r="D14" s="292" t="s">
        <v>337</v>
      </c>
      <c r="E14" s="291" t="s">
        <v>337</v>
      </c>
      <c r="F14" s="292" t="s">
        <v>337</v>
      </c>
      <c r="G14" s="291" t="s">
        <v>337</v>
      </c>
      <c r="H14" s="292" t="s">
        <v>337</v>
      </c>
      <c r="I14" s="291" t="s">
        <v>337</v>
      </c>
      <c r="J14" s="292" t="s">
        <v>337</v>
      </c>
      <c r="K14" s="291" t="s">
        <v>337</v>
      </c>
      <c r="L14" s="292" t="s">
        <v>337</v>
      </c>
      <c r="M14" s="291" t="s">
        <v>337</v>
      </c>
      <c r="N14" s="292" t="s">
        <v>337</v>
      </c>
      <c r="O14" s="291" t="s">
        <v>337</v>
      </c>
      <c r="P14" s="292" t="s">
        <v>337</v>
      </c>
      <c r="Q14" s="293" t="s">
        <v>14</v>
      </c>
      <c r="R14" s="293" t="s">
        <v>283</v>
      </c>
      <c r="S14" s="293" t="s">
        <v>67</v>
      </c>
      <c r="T14" s="293" t="s">
        <v>67</v>
      </c>
      <c r="U14" s="292" t="s">
        <v>337</v>
      </c>
      <c r="V14" s="291" t="s">
        <v>337</v>
      </c>
      <c r="W14" s="292" t="s">
        <v>337</v>
      </c>
      <c r="X14" s="291" t="s">
        <v>337</v>
      </c>
      <c r="Y14" s="292" t="s">
        <v>337</v>
      </c>
      <c r="Z14" s="292" t="s">
        <v>337</v>
      </c>
      <c r="AA14" s="291" t="s">
        <v>337</v>
      </c>
      <c r="AB14" s="292" t="s">
        <v>337</v>
      </c>
      <c r="AC14" s="291" t="s">
        <v>337</v>
      </c>
      <c r="AD14" s="292" t="s">
        <v>337</v>
      </c>
      <c r="AE14" s="292" t="s">
        <v>337</v>
      </c>
      <c r="AF14" s="291" t="s">
        <v>337</v>
      </c>
      <c r="AG14" s="292" t="s">
        <v>337</v>
      </c>
      <c r="AH14" s="291" t="s">
        <v>337</v>
      </c>
      <c r="AI14" s="292" t="s">
        <v>337</v>
      </c>
      <c r="AJ14" s="292" t="s">
        <v>337</v>
      </c>
      <c r="AK14" s="291" t="s">
        <v>337</v>
      </c>
      <c r="AL14" s="292" t="s">
        <v>337</v>
      </c>
      <c r="AM14" s="291" t="s">
        <v>337</v>
      </c>
      <c r="AN14" s="292" t="s">
        <v>337</v>
      </c>
      <c r="AO14" s="291" t="s">
        <v>337</v>
      </c>
      <c r="AP14" s="292" t="s">
        <v>337</v>
      </c>
      <c r="AQ14" s="293" t="s">
        <v>14</v>
      </c>
      <c r="AR14" s="293" t="s">
        <v>67</v>
      </c>
      <c r="AS14" s="293" t="s">
        <v>67</v>
      </c>
      <c r="AT14" s="293" t="s">
        <v>67</v>
      </c>
      <c r="AU14" s="293" t="s">
        <v>67</v>
      </c>
      <c r="AV14" s="293" t="s">
        <v>67</v>
      </c>
      <c r="AW14" s="293" t="s">
        <v>67</v>
      </c>
      <c r="AX14" s="293" t="s">
        <v>67</v>
      </c>
      <c r="AY14" s="293" t="s">
        <v>67</v>
      </c>
      <c r="AZ14" s="293" t="s">
        <v>67</v>
      </c>
      <c r="BA14" s="293" t="s">
        <v>67</v>
      </c>
    </row>
    <row r="15" spans="1:53" s="295" customFormat="1" ht="20.25" customHeight="1" x14ac:dyDescent="0.25">
      <c r="A15" s="294" t="s">
        <v>338</v>
      </c>
      <c r="B15" s="290" t="s">
        <v>283</v>
      </c>
      <c r="C15" s="291" t="s">
        <v>337</v>
      </c>
      <c r="D15" s="292" t="s">
        <v>337</v>
      </c>
      <c r="E15" s="291" t="s">
        <v>337</v>
      </c>
      <c r="F15" s="292" t="s">
        <v>337</v>
      </c>
      <c r="G15" s="291" t="s">
        <v>337</v>
      </c>
      <c r="H15" s="292" t="s">
        <v>337</v>
      </c>
      <c r="I15" s="291" t="s">
        <v>337</v>
      </c>
      <c r="J15" s="292" t="s">
        <v>337</v>
      </c>
      <c r="K15" s="291" t="s">
        <v>337</v>
      </c>
      <c r="L15" s="292" t="s">
        <v>337</v>
      </c>
      <c r="M15" s="291" t="s">
        <v>337</v>
      </c>
      <c r="N15" s="292" t="s">
        <v>337</v>
      </c>
      <c r="O15" s="291" t="s">
        <v>337</v>
      </c>
      <c r="P15" s="292" t="s">
        <v>337</v>
      </c>
      <c r="Q15" s="293" t="s">
        <v>14</v>
      </c>
      <c r="R15" s="293" t="s">
        <v>283</v>
      </c>
      <c r="S15" s="293" t="s">
        <v>67</v>
      </c>
      <c r="T15" s="293" t="s">
        <v>67</v>
      </c>
      <c r="U15" s="291" t="s">
        <v>337</v>
      </c>
      <c r="V15" s="292" t="s">
        <v>337</v>
      </c>
      <c r="W15" s="291" t="s">
        <v>337</v>
      </c>
      <c r="X15" s="292" t="s">
        <v>337</v>
      </c>
      <c r="Y15" s="291" t="s">
        <v>337</v>
      </c>
      <c r="Z15" s="292" t="s">
        <v>337</v>
      </c>
      <c r="AA15" s="291" t="s">
        <v>337</v>
      </c>
      <c r="AB15" s="292" t="s">
        <v>337</v>
      </c>
      <c r="AC15" s="291" t="s">
        <v>337</v>
      </c>
      <c r="AD15" s="292" t="s">
        <v>337</v>
      </c>
      <c r="AE15" s="291" t="s">
        <v>337</v>
      </c>
      <c r="AF15" s="292" t="s">
        <v>337</v>
      </c>
      <c r="AG15" s="291" t="s">
        <v>337</v>
      </c>
      <c r="AH15" s="292" t="s">
        <v>337</v>
      </c>
      <c r="AI15" s="292" t="s">
        <v>337</v>
      </c>
      <c r="AJ15" s="291" t="s">
        <v>337</v>
      </c>
      <c r="AK15" s="292" t="s">
        <v>337</v>
      </c>
      <c r="AL15" s="291" t="s">
        <v>337</v>
      </c>
      <c r="AM15" s="292" t="s">
        <v>337</v>
      </c>
      <c r="AN15" s="292" t="s">
        <v>337</v>
      </c>
      <c r="AO15" s="291" t="s">
        <v>337</v>
      </c>
      <c r="AP15" s="292" t="s">
        <v>337</v>
      </c>
      <c r="AQ15" s="293" t="s">
        <v>14</v>
      </c>
      <c r="AR15" s="293" t="s">
        <v>67</v>
      </c>
      <c r="AS15" s="293" t="s">
        <v>67</v>
      </c>
      <c r="AT15" s="293" t="s">
        <v>67</v>
      </c>
      <c r="AU15" s="293" t="s">
        <v>67</v>
      </c>
      <c r="AV15" s="293" t="s">
        <v>67</v>
      </c>
      <c r="AW15" s="293" t="s">
        <v>67</v>
      </c>
      <c r="AX15" s="293" t="s">
        <v>67</v>
      </c>
      <c r="AY15" s="293" t="s">
        <v>67</v>
      </c>
      <c r="AZ15" s="293" t="s">
        <v>67</v>
      </c>
      <c r="BA15" s="293" t="s">
        <v>67</v>
      </c>
    </row>
    <row r="16" spans="1:53" ht="20.100000000000001" customHeight="1" x14ac:dyDescent="0.25">
      <c r="A16" s="294" t="s">
        <v>339</v>
      </c>
      <c r="B16" s="290" t="s">
        <v>283</v>
      </c>
      <c r="C16" s="291" t="s">
        <v>340</v>
      </c>
      <c r="D16" s="292" t="s">
        <v>337</v>
      </c>
      <c r="E16" s="291" t="s">
        <v>337</v>
      </c>
      <c r="F16" s="292" t="s">
        <v>337</v>
      </c>
      <c r="G16" s="291" t="s">
        <v>337</v>
      </c>
      <c r="H16" s="292" t="s">
        <v>337</v>
      </c>
      <c r="I16" s="291" t="s">
        <v>337</v>
      </c>
      <c r="J16" s="292" t="s">
        <v>337</v>
      </c>
      <c r="K16" s="291" t="s">
        <v>337</v>
      </c>
      <c r="L16" s="292" t="s">
        <v>337</v>
      </c>
      <c r="M16" s="291" t="s">
        <v>337</v>
      </c>
      <c r="N16" s="292" t="s">
        <v>337</v>
      </c>
      <c r="O16" s="291" t="s">
        <v>337</v>
      </c>
      <c r="P16" s="292" t="s">
        <v>337</v>
      </c>
      <c r="Q16" s="293" t="s">
        <v>14</v>
      </c>
      <c r="R16" s="293" t="s">
        <v>341</v>
      </c>
      <c r="S16" s="293" t="s">
        <v>283</v>
      </c>
      <c r="T16" s="293" t="s">
        <v>67</v>
      </c>
      <c r="U16" s="291" t="s">
        <v>337</v>
      </c>
      <c r="V16" s="292" t="s">
        <v>337</v>
      </c>
      <c r="W16" s="291" t="s">
        <v>337</v>
      </c>
      <c r="X16" s="292" t="s">
        <v>337</v>
      </c>
      <c r="Y16" s="291" t="s">
        <v>337</v>
      </c>
      <c r="Z16" s="292" t="s">
        <v>337</v>
      </c>
      <c r="AA16" s="291" t="s">
        <v>337</v>
      </c>
      <c r="AB16" s="292" t="s">
        <v>337</v>
      </c>
      <c r="AC16" s="291" t="s">
        <v>337</v>
      </c>
      <c r="AD16" s="292" t="s">
        <v>337</v>
      </c>
      <c r="AE16" s="291" t="s">
        <v>337</v>
      </c>
      <c r="AF16" s="292" t="s">
        <v>337</v>
      </c>
      <c r="AG16" s="291" t="s">
        <v>337</v>
      </c>
      <c r="AH16" s="292" t="s">
        <v>337</v>
      </c>
      <c r="AI16" s="292" t="s">
        <v>337</v>
      </c>
      <c r="AJ16" s="291" t="s">
        <v>337</v>
      </c>
      <c r="AK16" s="292" t="s">
        <v>337</v>
      </c>
      <c r="AL16" s="291" t="s">
        <v>337</v>
      </c>
      <c r="AM16" s="292" t="s">
        <v>337</v>
      </c>
      <c r="AN16" s="292" t="s">
        <v>337</v>
      </c>
      <c r="AO16" s="291" t="s">
        <v>337</v>
      </c>
      <c r="AP16" s="291" t="s">
        <v>342</v>
      </c>
      <c r="AQ16" s="293" t="s">
        <v>14</v>
      </c>
      <c r="AR16" s="293" t="s">
        <v>67</v>
      </c>
      <c r="AS16" s="293" t="s">
        <v>67</v>
      </c>
      <c r="AT16" s="293" t="s">
        <v>67</v>
      </c>
      <c r="AU16" s="293" t="s">
        <v>67</v>
      </c>
      <c r="AV16" s="293" t="s">
        <v>67</v>
      </c>
      <c r="AW16" s="293" t="s">
        <v>67</v>
      </c>
      <c r="AX16" s="293" t="s">
        <v>67</v>
      </c>
      <c r="AY16" s="293" t="s">
        <v>67</v>
      </c>
      <c r="AZ16" s="293" t="s">
        <v>67</v>
      </c>
      <c r="BA16" s="293" t="s">
        <v>67</v>
      </c>
    </row>
    <row r="17" spans="1:53" ht="20.100000000000001" customHeight="1" x14ac:dyDescent="0.3">
      <c r="A17" s="294" t="s">
        <v>343</v>
      </c>
      <c r="B17" s="296" t="s">
        <v>283</v>
      </c>
      <c r="C17" s="297" t="s">
        <v>340</v>
      </c>
      <c r="D17" s="292" t="s">
        <v>337</v>
      </c>
      <c r="E17" s="291" t="s">
        <v>337</v>
      </c>
      <c r="F17" s="292" t="s">
        <v>337</v>
      </c>
      <c r="G17" s="291" t="s">
        <v>337</v>
      </c>
      <c r="H17" s="292" t="s">
        <v>337</v>
      </c>
      <c r="I17" s="291" t="s">
        <v>337</v>
      </c>
      <c r="J17" s="292" t="s">
        <v>337</v>
      </c>
      <c r="K17" s="291" t="s">
        <v>337</v>
      </c>
      <c r="L17" s="292" t="s">
        <v>337</v>
      </c>
      <c r="M17" s="291" t="s">
        <v>337</v>
      </c>
      <c r="N17" s="292" t="s">
        <v>337</v>
      </c>
      <c r="O17" s="291" t="s">
        <v>337</v>
      </c>
      <c r="P17" s="292" t="s">
        <v>337</v>
      </c>
      <c r="Q17" s="298" t="s">
        <v>14</v>
      </c>
      <c r="R17" s="299" t="s">
        <v>341</v>
      </c>
      <c r="S17" s="298" t="s">
        <v>283</v>
      </c>
      <c r="T17" s="298" t="s">
        <v>67</v>
      </c>
      <c r="U17" s="291" t="s">
        <v>337</v>
      </c>
      <c r="V17" s="292" t="s">
        <v>337</v>
      </c>
      <c r="W17" s="291" t="s">
        <v>337</v>
      </c>
      <c r="X17" s="292" t="s">
        <v>337</v>
      </c>
      <c r="Y17" s="291" t="s">
        <v>337</v>
      </c>
      <c r="Z17" s="292" t="s">
        <v>337</v>
      </c>
      <c r="AA17" s="291" t="s">
        <v>337</v>
      </c>
      <c r="AB17" s="292" t="s">
        <v>337</v>
      </c>
      <c r="AC17" s="291" t="s">
        <v>337</v>
      </c>
      <c r="AD17" s="300" t="s">
        <v>342</v>
      </c>
      <c r="AE17" s="300" t="s">
        <v>14</v>
      </c>
      <c r="AF17" s="298" t="s">
        <v>13</v>
      </c>
      <c r="AG17" s="298" t="s">
        <v>13</v>
      </c>
      <c r="AH17" s="298" t="s">
        <v>13</v>
      </c>
      <c r="AI17" s="298" t="s">
        <v>13</v>
      </c>
      <c r="AJ17" s="298" t="s">
        <v>196</v>
      </c>
      <c r="AK17" s="298" t="s">
        <v>196</v>
      </c>
      <c r="AL17" s="298" t="s">
        <v>196</v>
      </c>
      <c r="AM17" s="298" t="s">
        <v>196</v>
      </c>
      <c r="AN17" s="298" t="s">
        <v>196</v>
      </c>
      <c r="AO17" s="298" t="s">
        <v>196</v>
      </c>
      <c r="AP17" s="301" t="s">
        <v>68</v>
      </c>
      <c r="AQ17" s="301" t="s">
        <v>68</v>
      </c>
      <c r="AR17" s="1040"/>
      <c r="AS17" s="1041"/>
      <c r="AT17" s="1041"/>
      <c r="AU17" s="1041"/>
      <c r="AV17" s="1041"/>
      <c r="AW17" s="1041"/>
      <c r="AX17" s="1041"/>
      <c r="AY17" s="1041"/>
      <c r="AZ17" s="1041"/>
      <c r="BA17" s="1042"/>
    </row>
    <row r="18" spans="1:53" s="303" customFormat="1" ht="20.100000000000001" hidden="1" customHeight="1" x14ac:dyDescent="0.25">
      <c r="A18" s="294"/>
      <c r="B18" s="293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293"/>
      <c r="N18" s="302"/>
      <c r="O18" s="302"/>
      <c r="P18" s="302"/>
      <c r="Q18" s="302"/>
      <c r="R18" s="293"/>
      <c r="S18" s="291"/>
      <c r="T18" s="291"/>
      <c r="U18" s="302"/>
      <c r="V18" s="293"/>
      <c r="W18" s="291"/>
      <c r="X18" s="291"/>
      <c r="Y18" s="291"/>
      <c r="Z18" s="291"/>
      <c r="AA18" s="291"/>
      <c r="AB18" s="291"/>
      <c r="AC18" s="293"/>
      <c r="AD18" s="293"/>
      <c r="AE18" s="302"/>
      <c r="AF18" s="302"/>
      <c r="AG18" s="302"/>
      <c r="AH18" s="293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 t="s">
        <v>344</v>
      </c>
      <c r="AT18" s="292" t="s">
        <v>344</v>
      </c>
      <c r="AU18" s="292" t="s">
        <v>344</v>
      </c>
      <c r="AV18" s="292" t="s">
        <v>344</v>
      </c>
      <c r="AW18" s="292" t="s">
        <v>344</v>
      </c>
      <c r="AX18" s="292" t="s">
        <v>344</v>
      </c>
      <c r="AY18" s="292" t="s">
        <v>344</v>
      </c>
      <c r="AZ18" s="292" t="s">
        <v>344</v>
      </c>
      <c r="BA18" s="292" t="s">
        <v>344</v>
      </c>
    </row>
    <row r="19" spans="1:53" ht="20.100000000000001" customHeight="1" x14ac:dyDescent="0.25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</row>
    <row r="20" spans="1:53" ht="20.100000000000001" customHeight="1" x14ac:dyDescent="0.25">
      <c r="A20" s="1110" t="s">
        <v>433</v>
      </c>
      <c r="B20" s="1110"/>
      <c r="C20" s="1110"/>
      <c r="D20" s="1110"/>
      <c r="E20" s="1110"/>
      <c r="F20" s="1110"/>
      <c r="G20" s="1110"/>
      <c r="H20" s="1110"/>
      <c r="I20" s="1110"/>
      <c r="J20" s="1111"/>
      <c r="K20" s="1111"/>
      <c r="L20" s="1111"/>
      <c r="M20" s="1111"/>
      <c r="N20" s="1111"/>
      <c r="O20" s="1111"/>
      <c r="P20" s="1111"/>
      <c r="Q20" s="1111"/>
      <c r="R20" s="1111"/>
      <c r="S20" s="1111"/>
      <c r="T20" s="1111"/>
      <c r="U20" s="1111"/>
      <c r="V20" s="1111"/>
      <c r="W20" s="1111"/>
      <c r="X20" s="1111"/>
      <c r="Y20" s="1111"/>
      <c r="Z20" s="1111"/>
      <c r="AA20" s="1111"/>
      <c r="AB20" s="1111"/>
      <c r="AC20" s="1111"/>
      <c r="AD20" s="1111"/>
      <c r="AE20" s="1111"/>
      <c r="AF20" s="1111"/>
      <c r="AG20" s="1111"/>
      <c r="AH20" s="1111"/>
      <c r="AI20" s="1111"/>
      <c r="AJ20" s="1111"/>
      <c r="AK20" s="1111"/>
      <c r="AL20" s="1111"/>
      <c r="AM20" s="1111"/>
      <c r="AN20" s="1111"/>
      <c r="AO20" s="1111"/>
      <c r="AP20" s="1111"/>
      <c r="AQ20" s="1111"/>
      <c r="AR20" s="1111"/>
      <c r="AS20" s="1111"/>
      <c r="AT20" s="1111"/>
      <c r="AU20" s="1111"/>
      <c r="AV20" s="1112"/>
      <c r="AW20" s="1112"/>
      <c r="AX20" s="1112"/>
      <c r="AY20" s="1112"/>
      <c r="AZ20" s="1112"/>
    </row>
    <row r="21" spans="1:53" s="304" customFormat="1" ht="18.75" x14ac:dyDescent="0.3">
      <c r="A21" s="287"/>
      <c r="B21" s="287"/>
      <c r="C21" s="287"/>
      <c r="D21" s="287"/>
      <c r="E21" s="287"/>
      <c r="F21" s="287"/>
      <c r="G21" s="287"/>
      <c r="H21" s="287"/>
      <c r="I21" s="287"/>
      <c r="J21" s="305"/>
      <c r="K21" s="305"/>
      <c r="L21" s="305"/>
      <c r="M21" s="305"/>
      <c r="N21" s="305"/>
      <c r="O21" s="287"/>
      <c r="P21" s="287"/>
      <c r="Q21" s="305"/>
      <c r="R21" s="305"/>
      <c r="S21" s="305"/>
      <c r="T21" s="305"/>
      <c r="U21" s="305"/>
      <c r="V21" s="305"/>
      <c r="W21" s="288"/>
      <c r="X21" s="288"/>
      <c r="Y21" s="305"/>
      <c r="Z21" s="305"/>
      <c r="AA21" s="305"/>
      <c r="AB21" s="305"/>
      <c r="AC21" s="305"/>
      <c r="AD21" s="305"/>
      <c r="AE21" s="288"/>
      <c r="AF21" s="288"/>
      <c r="AG21" s="305"/>
      <c r="AH21" s="305"/>
      <c r="AI21" s="305"/>
      <c r="AJ21" s="305"/>
      <c r="AK21" s="288"/>
      <c r="AL21" s="288"/>
      <c r="AM21" s="305"/>
      <c r="AN21" s="305"/>
      <c r="AO21" s="305"/>
      <c r="AP21" s="305"/>
      <c r="AQ21" s="306"/>
      <c r="AR21" s="288"/>
      <c r="AS21" s="307"/>
      <c r="AT21" s="308"/>
      <c r="AU21" s="308"/>
      <c r="AV21" s="308"/>
      <c r="AW21" s="308"/>
      <c r="AX21" s="288"/>
      <c r="AY21" s="309"/>
      <c r="AZ21" s="309"/>
      <c r="BA21" s="309"/>
    </row>
    <row r="22" spans="1:53" ht="20.25" x14ac:dyDescent="0.3">
      <c r="A22" s="59" t="s">
        <v>479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310"/>
      <c r="AX22" s="310"/>
      <c r="AY22" s="310"/>
      <c r="AZ22" s="310"/>
      <c r="BA22" s="288"/>
    </row>
    <row r="23" spans="1:53" ht="18.75" x14ac:dyDescent="0.3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88"/>
    </row>
    <row r="24" spans="1:53" ht="30" customHeight="1" x14ac:dyDescent="0.25">
      <c r="A24" s="1113" t="s">
        <v>53</v>
      </c>
      <c r="B24" s="1114"/>
      <c r="C24" s="1119" t="s">
        <v>69</v>
      </c>
      <c r="D24" s="1119"/>
      <c r="E24" s="1119"/>
      <c r="F24" s="1119" t="s">
        <v>345</v>
      </c>
      <c r="G24" s="1119"/>
      <c r="H24" s="1119"/>
      <c r="I24" s="1120" t="s">
        <v>346</v>
      </c>
      <c r="J24" s="1121"/>
      <c r="K24" s="1121"/>
      <c r="L24" s="1121"/>
      <c r="M24" s="1122"/>
      <c r="N24" s="1120" t="s">
        <v>71</v>
      </c>
      <c r="O24" s="1129"/>
      <c r="P24" s="1114"/>
      <c r="Q24" s="1120" t="s">
        <v>434</v>
      </c>
      <c r="R24" s="1136"/>
      <c r="S24" s="1137"/>
      <c r="T24" s="1120" t="s">
        <v>73</v>
      </c>
      <c r="U24" s="1129"/>
      <c r="V24" s="1114"/>
      <c r="W24" s="1120" t="s">
        <v>74</v>
      </c>
      <c r="X24" s="1129"/>
      <c r="Y24" s="1114"/>
      <c r="Z24" s="311"/>
      <c r="AA24" s="1143" t="s">
        <v>435</v>
      </c>
      <c r="AB24" s="1144"/>
      <c r="AC24" s="1144"/>
      <c r="AD24" s="1144"/>
      <c r="AE24" s="1144"/>
      <c r="AF24" s="1101"/>
      <c r="AG24" s="1101"/>
      <c r="AH24" s="1101"/>
      <c r="AI24" s="1145" t="s">
        <v>436</v>
      </c>
      <c r="AJ24" s="1146"/>
      <c r="AK24" s="1144"/>
      <c r="AL24" s="1101"/>
      <c r="AM24" s="1101"/>
      <c r="AN24" s="1101"/>
      <c r="AO24" s="1147" t="s">
        <v>76</v>
      </c>
      <c r="AP24" s="1099"/>
      <c r="AQ24" s="1099"/>
      <c r="AR24" s="1099"/>
      <c r="AS24" s="312"/>
      <c r="AT24" s="313"/>
      <c r="AU24" s="313"/>
      <c r="AV24" s="313"/>
      <c r="AW24" s="313"/>
      <c r="AX24" s="314"/>
      <c r="AY24" s="311"/>
      <c r="AZ24" s="311"/>
      <c r="BA24" s="311"/>
    </row>
    <row r="25" spans="1:53" ht="21" customHeight="1" x14ac:dyDescent="0.25">
      <c r="A25" s="1115"/>
      <c r="B25" s="1116"/>
      <c r="C25" s="1119"/>
      <c r="D25" s="1119"/>
      <c r="E25" s="1119"/>
      <c r="F25" s="1119"/>
      <c r="G25" s="1119"/>
      <c r="H25" s="1119"/>
      <c r="I25" s="1123"/>
      <c r="J25" s="1124"/>
      <c r="K25" s="1124"/>
      <c r="L25" s="1124"/>
      <c r="M25" s="1125"/>
      <c r="N25" s="1115"/>
      <c r="O25" s="1130"/>
      <c r="P25" s="1116"/>
      <c r="Q25" s="1138"/>
      <c r="R25" s="1111"/>
      <c r="S25" s="1139"/>
      <c r="T25" s="1115"/>
      <c r="U25" s="1130"/>
      <c r="V25" s="1116"/>
      <c r="W25" s="1115"/>
      <c r="X25" s="1130"/>
      <c r="Y25" s="1116"/>
      <c r="Z25" s="311"/>
      <c r="AA25" s="1144"/>
      <c r="AB25" s="1144"/>
      <c r="AC25" s="1144"/>
      <c r="AD25" s="1144"/>
      <c r="AE25" s="1144"/>
      <c r="AF25" s="1101"/>
      <c r="AG25" s="1101"/>
      <c r="AH25" s="1101"/>
      <c r="AI25" s="1146"/>
      <c r="AJ25" s="1146"/>
      <c r="AK25" s="1144"/>
      <c r="AL25" s="1101"/>
      <c r="AM25" s="1101"/>
      <c r="AN25" s="1101"/>
      <c r="AO25" s="1099"/>
      <c r="AP25" s="1099"/>
      <c r="AQ25" s="1099"/>
      <c r="AR25" s="1099"/>
      <c r="AS25" s="313"/>
      <c r="AT25" s="313"/>
      <c r="AU25" s="313"/>
      <c r="AV25" s="313"/>
      <c r="AW25" s="313"/>
      <c r="AX25" s="311"/>
      <c r="AY25" s="311"/>
      <c r="AZ25" s="311"/>
      <c r="BA25" s="311"/>
    </row>
    <row r="26" spans="1:53" ht="47.25" customHeight="1" x14ac:dyDescent="0.25">
      <c r="A26" s="1117"/>
      <c r="B26" s="1118"/>
      <c r="C26" s="1119"/>
      <c r="D26" s="1119"/>
      <c r="E26" s="1119"/>
      <c r="F26" s="1119"/>
      <c r="G26" s="1119"/>
      <c r="H26" s="1119"/>
      <c r="I26" s="1126"/>
      <c r="J26" s="1127"/>
      <c r="K26" s="1127"/>
      <c r="L26" s="1127"/>
      <c r="M26" s="1128"/>
      <c r="N26" s="1117"/>
      <c r="O26" s="1131"/>
      <c r="P26" s="1118"/>
      <c r="Q26" s="1140"/>
      <c r="R26" s="1141"/>
      <c r="S26" s="1142"/>
      <c r="T26" s="1117"/>
      <c r="U26" s="1131"/>
      <c r="V26" s="1118"/>
      <c r="W26" s="1117"/>
      <c r="X26" s="1131"/>
      <c r="Y26" s="1118"/>
      <c r="Z26" s="311"/>
      <c r="AA26" s="1101"/>
      <c r="AB26" s="1101"/>
      <c r="AC26" s="1101"/>
      <c r="AD26" s="1101"/>
      <c r="AE26" s="1101"/>
      <c r="AF26" s="1101"/>
      <c r="AG26" s="1101"/>
      <c r="AH26" s="1101"/>
      <c r="AI26" s="1101"/>
      <c r="AJ26" s="1101"/>
      <c r="AK26" s="1101"/>
      <c r="AL26" s="1101"/>
      <c r="AM26" s="1101"/>
      <c r="AN26" s="1101"/>
      <c r="AO26" s="1099"/>
      <c r="AP26" s="1099"/>
      <c r="AQ26" s="1099"/>
      <c r="AR26" s="1099"/>
      <c r="AS26" s="313"/>
      <c r="AT26" s="313"/>
      <c r="AU26" s="313"/>
      <c r="AV26" s="313"/>
      <c r="AW26" s="313"/>
      <c r="AX26" s="311"/>
      <c r="AY26" s="311"/>
      <c r="AZ26" s="311"/>
      <c r="BA26" s="311"/>
    </row>
    <row r="27" spans="1:53" ht="46.5" customHeight="1" x14ac:dyDescent="0.3">
      <c r="A27" s="1104">
        <v>1</v>
      </c>
      <c r="B27" s="1105"/>
      <c r="C27" s="1076">
        <v>36</v>
      </c>
      <c r="D27" s="1077"/>
      <c r="E27" s="1078"/>
      <c r="F27" s="1076">
        <v>2</v>
      </c>
      <c r="G27" s="1077"/>
      <c r="H27" s="1078"/>
      <c r="I27" s="1047">
        <v>2</v>
      </c>
      <c r="J27" s="1085"/>
      <c r="K27" s="1085"/>
      <c r="L27" s="1085"/>
      <c r="M27" s="1086"/>
      <c r="N27" s="1106"/>
      <c r="O27" s="1107"/>
      <c r="P27" s="1108"/>
      <c r="Q27" s="1090"/>
      <c r="R27" s="1091"/>
      <c r="S27" s="1092"/>
      <c r="T27" s="1076">
        <v>12</v>
      </c>
      <c r="U27" s="1077"/>
      <c r="V27" s="1078"/>
      <c r="W27" s="1061">
        <f>SUM(C27:V27)</f>
        <v>52</v>
      </c>
      <c r="X27" s="1062"/>
      <c r="Y27" s="1063"/>
      <c r="Z27" s="311"/>
      <c r="AA27" s="1098" t="s">
        <v>392</v>
      </c>
      <c r="AB27" s="1098"/>
      <c r="AC27" s="1098"/>
      <c r="AD27" s="1098"/>
      <c r="AE27" s="1098"/>
      <c r="AF27" s="1099"/>
      <c r="AG27" s="1099"/>
      <c r="AH27" s="1099"/>
      <c r="AI27" s="1100" t="s">
        <v>437</v>
      </c>
      <c r="AJ27" s="1100"/>
      <c r="AK27" s="1100"/>
      <c r="AL27" s="1101"/>
      <c r="AM27" s="1101"/>
      <c r="AN27" s="1101"/>
      <c r="AO27" s="1102">
        <v>8</v>
      </c>
      <c r="AP27" s="1103"/>
      <c r="AQ27" s="1103"/>
      <c r="AR27" s="1103"/>
      <c r="AS27" s="315"/>
      <c r="AT27" s="315"/>
      <c r="AU27" s="315"/>
      <c r="AV27" s="315"/>
      <c r="AW27" s="315"/>
      <c r="AX27" s="315"/>
      <c r="AY27" s="316"/>
      <c r="AZ27" s="316"/>
      <c r="BA27" s="316"/>
    </row>
    <row r="28" spans="1:53" ht="20.25" customHeight="1" x14ac:dyDescent="0.3">
      <c r="A28" s="1074">
        <v>2</v>
      </c>
      <c r="B28" s="1075"/>
      <c r="C28" s="1076">
        <v>36</v>
      </c>
      <c r="D28" s="1077"/>
      <c r="E28" s="1078"/>
      <c r="F28" s="1076">
        <v>2</v>
      </c>
      <c r="G28" s="1077"/>
      <c r="H28" s="1078"/>
      <c r="I28" s="1047">
        <v>2</v>
      </c>
      <c r="J28" s="1085"/>
      <c r="K28" s="1085"/>
      <c r="L28" s="1085"/>
      <c r="M28" s="1086"/>
      <c r="N28" s="1087"/>
      <c r="O28" s="1088"/>
      <c r="P28" s="1089"/>
      <c r="Q28" s="1090"/>
      <c r="R28" s="1091"/>
      <c r="S28" s="1092"/>
      <c r="T28" s="1076">
        <v>12</v>
      </c>
      <c r="U28" s="1077"/>
      <c r="V28" s="1078"/>
      <c r="W28" s="1061">
        <f>SUM(C28:V28)</f>
        <v>52</v>
      </c>
      <c r="X28" s="1062"/>
      <c r="Y28" s="1063"/>
      <c r="Z28" s="311"/>
      <c r="AA28" s="1098"/>
      <c r="AB28" s="1098"/>
      <c r="AC28" s="1098"/>
      <c r="AD28" s="1098"/>
      <c r="AE28" s="1098"/>
      <c r="AF28" s="1099"/>
      <c r="AG28" s="1099"/>
      <c r="AH28" s="1099"/>
      <c r="AI28" s="1100"/>
      <c r="AJ28" s="1100"/>
      <c r="AK28" s="1100"/>
      <c r="AL28" s="1101"/>
      <c r="AM28" s="1101"/>
      <c r="AN28" s="1101"/>
      <c r="AO28" s="1103"/>
      <c r="AP28" s="1103"/>
      <c r="AQ28" s="1103"/>
      <c r="AR28" s="1103"/>
      <c r="AS28" s="315"/>
      <c r="AT28" s="315"/>
      <c r="AU28" s="315"/>
      <c r="AV28" s="315"/>
      <c r="AW28" s="315"/>
      <c r="AX28" s="315"/>
      <c r="AY28" s="316"/>
      <c r="AZ28" s="316"/>
      <c r="BA28" s="316"/>
    </row>
    <row r="29" spans="1:53" ht="20.25" customHeight="1" x14ac:dyDescent="0.3">
      <c r="A29" s="1074">
        <v>3</v>
      </c>
      <c r="B29" s="1075"/>
      <c r="C29" s="1047">
        <v>35</v>
      </c>
      <c r="D29" s="1048"/>
      <c r="E29" s="1049"/>
      <c r="F29" s="1047">
        <v>3</v>
      </c>
      <c r="G29" s="1048"/>
      <c r="H29" s="1049"/>
      <c r="I29" s="1047">
        <v>3</v>
      </c>
      <c r="J29" s="1085"/>
      <c r="K29" s="1085"/>
      <c r="L29" s="1085"/>
      <c r="M29" s="1086"/>
      <c r="N29" s="1087"/>
      <c r="O29" s="1088"/>
      <c r="P29" s="1089"/>
      <c r="Q29" s="1090"/>
      <c r="R29" s="1091"/>
      <c r="S29" s="1092"/>
      <c r="T29" s="1047">
        <v>11</v>
      </c>
      <c r="U29" s="1048"/>
      <c r="V29" s="1049"/>
      <c r="W29" s="1061">
        <f>SUM(C29:V29)</f>
        <v>52</v>
      </c>
      <c r="X29" s="1062"/>
      <c r="Y29" s="1063"/>
      <c r="Z29" s="311"/>
      <c r="AA29" s="1098"/>
      <c r="AB29" s="1098"/>
      <c r="AC29" s="1098"/>
      <c r="AD29" s="1098"/>
      <c r="AE29" s="1098"/>
      <c r="AF29" s="1099"/>
      <c r="AG29" s="1099"/>
      <c r="AH29" s="1099"/>
      <c r="AI29" s="1100"/>
      <c r="AJ29" s="1100"/>
      <c r="AK29" s="1100"/>
      <c r="AL29" s="1101"/>
      <c r="AM29" s="1101"/>
      <c r="AN29" s="1101"/>
      <c r="AO29" s="1103"/>
      <c r="AP29" s="1103"/>
      <c r="AQ29" s="1103"/>
      <c r="AR29" s="1103"/>
      <c r="AS29" s="316"/>
      <c r="AT29" s="316"/>
      <c r="AU29" s="316"/>
      <c r="AV29" s="316"/>
      <c r="AW29" s="316"/>
      <c r="AX29" s="316"/>
      <c r="AY29" s="316"/>
      <c r="AZ29" s="316"/>
      <c r="BA29" s="316"/>
    </row>
    <row r="30" spans="1:53" ht="20.25" customHeight="1" x14ac:dyDescent="0.3">
      <c r="A30" s="1074">
        <v>4</v>
      </c>
      <c r="B30" s="1075"/>
      <c r="C30" s="1047">
        <v>23</v>
      </c>
      <c r="D30" s="1048"/>
      <c r="E30" s="1049"/>
      <c r="F30" s="1047">
        <v>3</v>
      </c>
      <c r="G30" s="1048"/>
      <c r="H30" s="1049"/>
      <c r="I30" s="1047">
        <v>3</v>
      </c>
      <c r="J30" s="1085"/>
      <c r="K30" s="1085"/>
      <c r="L30" s="1085"/>
      <c r="M30" s="1086"/>
      <c r="N30" s="1087">
        <v>10</v>
      </c>
      <c r="O30" s="1088"/>
      <c r="P30" s="1089"/>
      <c r="Q30" s="1093">
        <v>2</v>
      </c>
      <c r="R30" s="1091"/>
      <c r="S30" s="1092"/>
      <c r="T30" s="1047">
        <v>1</v>
      </c>
      <c r="U30" s="1048"/>
      <c r="V30" s="1049"/>
      <c r="W30" s="1061">
        <f>SUM(C30:V30)</f>
        <v>42</v>
      </c>
      <c r="X30" s="1062"/>
      <c r="Y30" s="1063"/>
      <c r="Z30" s="311"/>
      <c r="AA30" s="1070"/>
      <c r="AB30" s="1071"/>
      <c r="AC30" s="1071"/>
      <c r="AD30" s="1071"/>
      <c r="AE30" s="1071"/>
      <c r="AF30" s="1071"/>
      <c r="AG30" s="1071"/>
      <c r="AH30" s="1072"/>
      <c r="AI30" s="1073"/>
      <c r="AJ30" s="1073"/>
      <c r="AK30" s="1066"/>
      <c r="AL30" s="1069"/>
      <c r="AM30" s="1069"/>
      <c r="AN30" s="317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</row>
    <row r="31" spans="1:53" ht="20.25" hidden="1" customHeight="1" x14ac:dyDescent="0.3">
      <c r="A31" s="1074"/>
      <c r="B31" s="1075"/>
      <c r="C31" s="1076"/>
      <c r="D31" s="1077"/>
      <c r="E31" s="1078"/>
      <c r="F31" s="1076"/>
      <c r="G31" s="1062"/>
      <c r="H31" s="1063"/>
      <c r="I31" s="1061"/>
      <c r="J31" s="1079"/>
      <c r="K31" s="1079"/>
      <c r="L31" s="1079"/>
      <c r="M31" s="1080"/>
      <c r="N31" s="1081"/>
      <c r="O31" s="1075"/>
      <c r="P31" s="1082"/>
      <c r="Q31" s="1058"/>
      <c r="R31" s="1083"/>
      <c r="S31" s="1084"/>
      <c r="T31" s="1076"/>
      <c r="U31" s="1077"/>
      <c r="V31" s="1078"/>
      <c r="W31" s="1061"/>
      <c r="X31" s="1062"/>
      <c r="Y31" s="1063"/>
      <c r="Z31" s="311"/>
      <c r="AA31" s="1064"/>
      <c r="AB31" s="1065"/>
      <c r="AC31" s="1065"/>
      <c r="AD31" s="1065"/>
      <c r="AE31" s="1065"/>
      <c r="AF31" s="1065"/>
      <c r="AG31" s="1065"/>
      <c r="AH31" s="1043"/>
      <c r="AI31" s="1043"/>
      <c r="AJ31" s="1043"/>
      <c r="AK31" s="1066"/>
      <c r="AL31" s="1067"/>
      <c r="AM31" s="1067"/>
      <c r="AN31" s="318"/>
      <c r="AO31" s="1068"/>
      <c r="AP31" s="1065"/>
      <c r="AQ31" s="1065"/>
      <c r="AR31" s="1065"/>
      <c r="AS31" s="1043"/>
      <c r="AT31" s="1069"/>
      <c r="AU31" s="1069"/>
      <c r="AV31" s="1069"/>
      <c r="AW31" s="1069"/>
      <c r="AX31" s="1043"/>
      <c r="AY31" s="1043"/>
      <c r="AZ31" s="1043"/>
      <c r="BA31" s="1044"/>
    </row>
    <row r="32" spans="1:53" ht="18.75" x14ac:dyDescent="0.3">
      <c r="A32" s="1045" t="s">
        <v>22</v>
      </c>
      <c r="B32" s="1046"/>
      <c r="C32" s="1047">
        <f>SUM(C27:C31)</f>
        <v>130</v>
      </c>
      <c r="D32" s="1048"/>
      <c r="E32" s="1049"/>
      <c r="F32" s="1047">
        <f>SUM(F27:F31)</f>
        <v>10</v>
      </c>
      <c r="G32" s="1050"/>
      <c r="H32" s="1051"/>
      <c r="I32" s="1052">
        <v>10</v>
      </c>
      <c r="J32" s="1053"/>
      <c r="K32" s="1053"/>
      <c r="L32" s="1053"/>
      <c r="M32" s="1054"/>
      <c r="N32" s="1055">
        <v>10</v>
      </c>
      <c r="O32" s="1056"/>
      <c r="P32" s="1057"/>
      <c r="Q32" s="1058">
        <v>2</v>
      </c>
      <c r="R32" s="1059"/>
      <c r="S32" s="1060"/>
      <c r="T32" s="1047">
        <f>SUM(T27:V31)</f>
        <v>36</v>
      </c>
      <c r="U32" s="1048"/>
      <c r="V32" s="1049"/>
      <c r="W32" s="1047">
        <f>SUM(W27:Y31)</f>
        <v>198</v>
      </c>
      <c r="X32" s="1050"/>
      <c r="Y32" s="1051"/>
      <c r="Z32" s="322"/>
      <c r="AA32" s="322"/>
      <c r="AB32" s="322"/>
      <c r="AC32" s="322"/>
      <c r="AD32" s="322"/>
      <c r="AE32" s="319"/>
      <c r="AF32" s="319"/>
      <c r="AG32" s="322"/>
      <c r="AH32" s="322"/>
      <c r="AI32" s="322"/>
      <c r="AJ32" s="322"/>
      <c r="AK32" s="319"/>
      <c r="AL32" s="319"/>
      <c r="AM32" s="322"/>
      <c r="AN32" s="322"/>
      <c r="AO32" s="322"/>
      <c r="AP32" s="322"/>
      <c r="AQ32" s="320"/>
      <c r="AR32" s="319"/>
      <c r="AS32" s="321"/>
      <c r="AT32" s="321"/>
      <c r="AU32" s="321"/>
      <c r="AV32" s="321"/>
      <c r="AW32" s="321"/>
      <c r="AX32" s="319"/>
      <c r="AY32" s="309"/>
      <c r="AZ32" s="309"/>
      <c r="BA32" s="309"/>
    </row>
  </sheetData>
  <mergeCells count="109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X12:BA12"/>
    <mergeCell ref="A20:AZ20"/>
    <mergeCell ref="A24:B26"/>
    <mergeCell ref="C24:E26"/>
    <mergeCell ref="F24:H26"/>
    <mergeCell ref="I24:M26"/>
    <mergeCell ref="N24:P26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Q24:S26"/>
    <mergeCell ref="T24:V26"/>
    <mergeCell ref="W24:Y26"/>
    <mergeCell ref="AA24:AH26"/>
    <mergeCell ref="AI24:AN26"/>
    <mergeCell ref="AO24:AR26"/>
    <mergeCell ref="AJ12:AN12"/>
    <mergeCell ref="AO12:AR12"/>
    <mergeCell ref="AS12:AW12"/>
    <mergeCell ref="T27:V27"/>
    <mergeCell ref="W27:Y27"/>
    <mergeCell ref="AA27:AH29"/>
    <mergeCell ref="AI27:AN29"/>
    <mergeCell ref="AO27:AR29"/>
    <mergeCell ref="A28:B28"/>
    <mergeCell ref="C28:E28"/>
    <mergeCell ref="F28:H28"/>
    <mergeCell ref="I28:M28"/>
    <mergeCell ref="N28:P28"/>
    <mergeCell ref="A27:B27"/>
    <mergeCell ref="C27:E27"/>
    <mergeCell ref="F27:H27"/>
    <mergeCell ref="I27:M27"/>
    <mergeCell ref="N27:P27"/>
    <mergeCell ref="Q27:S27"/>
    <mergeCell ref="Q28:S28"/>
    <mergeCell ref="T28:V28"/>
    <mergeCell ref="W28:Y28"/>
    <mergeCell ref="A29:B29"/>
    <mergeCell ref="C29:E29"/>
    <mergeCell ref="F29:H29"/>
    <mergeCell ref="Q31:S31"/>
    <mergeCell ref="T31:V31"/>
    <mergeCell ref="I29:M29"/>
    <mergeCell ref="N29:P29"/>
    <mergeCell ref="Q29:S29"/>
    <mergeCell ref="T29:V29"/>
    <mergeCell ref="W29:Y29"/>
    <mergeCell ref="A30:B30"/>
    <mergeCell ref="C30:E30"/>
    <mergeCell ref="F30:H30"/>
    <mergeCell ref="I30:M30"/>
    <mergeCell ref="N30:P30"/>
    <mergeCell ref="Q30:S30"/>
    <mergeCell ref="T30:V30"/>
    <mergeCell ref="W30:Y30"/>
    <mergeCell ref="AR17:BA17"/>
    <mergeCell ref="AX31:BA31"/>
    <mergeCell ref="A32:B32"/>
    <mergeCell ref="C32:E32"/>
    <mergeCell ref="F32:H32"/>
    <mergeCell ref="I32:M32"/>
    <mergeCell ref="N32:P32"/>
    <mergeCell ref="Q32:S32"/>
    <mergeCell ref="T32:V32"/>
    <mergeCell ref="W32:Y32"/>
    <mergeCell ref="W31:Y31"/>
    <mergeCell ref="AA31:AG31"/>
    <mergeCell ref="AH31:AJ31"/>
    <mergeCell ref="AK31:AM31"/>
    <mergeCell ref="AO31:AR31"/>
    <mergeCell ref="AS31:AW31"/>
    <mergeCell ref="AA30:AG30"/>
    <mergeCell ref="AH30:AJ30"/>
    <mergeCell ref="AK30:AM30"/>
    <mergeCell ref="A31:B31"/>
    <mergeCell ref="C31:E31"/>
    <mergeCell ref="F31:H31"/>
    <mergeCell ref="I31:M31"/>
    <mergeCell ref="N31:P31"/>
  </mergeCells>
  <pageMargins left="0.39370078740157483" right="0.39370078740157483" top="0.78740157480314965" bottom="0.39370078740157483" header="0.51181102362204722" footer="0.51181102362204722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opLeftCell="A4" zoomScale="55" zoomScaleNormal="55" workbookViewId="0">
      <selection activeCell="AN5" sqref="AN5"/>
    </sheetView>
  </sheetViews>
  <sheetFormatPr defaultColWidth="3.28515625" defaultRowHeight="15.75" x14ac:dyDescent="0.25"/>
  <cols>
    <col min="1" max="1" width="6.5703125" style="19" customWidth="1"/>
    <col min="2" max="2" width="5.140625" style="19" customWidth="1"/>
    <col min="3" max="3" width="4.42578125" style="19" customWidth="1"/>
    <col min="4" max="4" width="6.42578125" style="19" customWidth="1"/>
    <col min="5" max="5" width="4.28515625" style="19" customWidth="1"/>
    <col min="6" max="6" width="4.42578125" style="19" customWidth="1"/>
    <col min="7" max="7" width="3.7109375" style="19" customWidth="1"/>
    <col min="8" max="8" width="3.85546875" style="19" customWidth="1"/>
    <col min="9" max="9" width="4" style="19" customWidth="1"/>
    <col min="10" max="10" width="4.140625" style="19" customWidth="1"/>
    <col min="11" max="11" width="4.7109375" style="19" customWidth="1"/>
    <col min="12" max="12" width="4.85546875" style="19" customWidth="1"/>
    <col min="13" max="13" width="4" style="19" customWidth="1"/>
    <col min="14" max="14" width="5" style="19" customWidth="1"/>
    <col min="15" max="15" width="5.140625" style="19" customWidth="1"/>
    <col min="16" max="16" width="5.7109375" style="19" customWidth="1"/>
    <col min="17" max="18" width="4" style="19" customWidth="1"/>
    <col min="19" max="19" width="3.85546875" style="19" customWidth="1"/>
    <col min="20" max="20" width="4.85546875" style="19" customWidth="1"/>
    <col min="21" max="21" width="4.7109375" style="19" customWidth="1"/>
    <col min="22" max="22" width="6" style="19" customWidth="1"/>
    <col min="23" max="23" width="6.7109375" style="19" customWidth="1"/>
    <col min="24" max="24" width="6.140625" style="19" customWidth="1"/>
    <col min="25" max="25" width="7" style="19" customWidth="1"/>
    <col min="26" max="26" width="6.85546875" style="19" customWidth="1"/>
    <col min="27" max="27" width="6.7109375" style="19" customWidth="1"/>
    <col min="28" max="28" width="6" style="19" customWidth="1"/>
    <col min="29" max="29" width="7.5703125" style="19" customWidth="1"/>
    <col min="30" max="30" width="7.140625" style="19" customWidth="1"/>
    <col min="31" max="31" width="5.7109375" style="19" customWidth="1"/>
    <col min="32" max="32" width="7.42578125" style="19" customWidth="1"/>
    <col min="33" max="33" width="7" style="19" customWidth="1"/>
    <col min="34" max="34" width="7.42578125" style="19" customWidth="1"/>
    <col min="35" max="35" width="7.85546875" style="19" customWidth="1"/>
    <col min="36" max="36" width="8.140625" style="19" customWidth="1"/>
    <col min="37" max="37" width="7.85546875" style="19" customWidth="1"/>
    <col min="38" max="38" width="6.7109375" style="19" customWidth="1"/>
    <col min="39" max="39" width="6" style="19" customWidth="1"/>
    <col min="40" max="40" width="8.140625" style="19" customWidth="1"/>
    <col min="41" max="41" width="7.42578125" style="19" customWidth="1"/>
    <col min="42" max="42" width="5.140625" style="19" customWidth="1"/>
    <col min="43" max="43" width="4.5703125" style="19" customWidth="1"/>
    <col min="44" max="44" width="4.7109375" style="19" customWidth="1"/>
    <col min="45" max="45" width="3.85546875" style="19" customWidth="1"/>
    <col min="46" max="46" width="4.5703125" style="19" customWidth="1"/>
    <col min="47" max="47" width="5.42578125" style="19" customWidth="1"/>
    <col min="48" max="48" width="4.42578125" style="19" customWidth="1"/>
    <col min="49" max="49" width="6.7109375" style="19" customWidth="1"/>
    <col min="50" max="50" width="4.7109375" style="19" customWidth="1"/>
    <col min="51" max="51" width="5.42578125" style="19" customWidth="1"/>
    <col min="52" max="52" width="5.5703125" style="19" customWidth="1"/>
    <col min="53" max="53" width="4" style="19" customWidth="1"/>
    <col min="54" max="16384" width="3.28515625" style="19"/>
  </cols>
  <sheetData>
    <row r="1" spans="1:53" ht="33.75" customHeight="1" x14ac:dyDescent="0.4">
      <c r="A1" s="1164" t="s">
        <v>47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  <c r="O1" s="1164"/>
      <c r="P1" s="1165" t="s">
        <v>46</v>
      </c>
      <c r="Q1" s="1165"/>
      <c r="R1" s="1165"/>
      <c r="S1" s="1165"/>
      <c r="T1" s="1165"/>
      <c r="U1" s="1165"/>
      <c r="V1" s="1165"/>
      <c r="W1" s="1165"/>
      <c r="X1" s="1165"/>
      <c r="Y1" s="1165"/>
      <c r="Z1" s="1165"/>
      <c r="AA1" s="1165"/>
      <c r="AB1" s="1165"/>
      <c r="AC1" s="1165"/>
      <c r="AD1" s="1165"/>
      <c r="AE1" s="1165"/>
      <c r="AF1" s="1165"/>
      <c r="AG1" s="1165"/>
      <c r="AH1" s="1165"/>
      <c r="AI1" s="1165"/>
      <c r="AJ1" s="1165"/>
      <c r="AK1" s="1165"/>
      <c r="AL1" s="1165"/>
      <c r="AM1" s="1165"/>
      <c r="AN1" s="30"/>
    </row>
    <row r="2" spans="1:53" ht="30" x14ac:dyDescent="0.4">
      <c r="A2" s="1164" t="s">
        <v>48</v>
      </c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45">
      <c r="A3" s="1164" t="s">
        <v>80</v>
      </c>
      <c r="B3" s="1164"/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  <c r="O3" s="1164"/>
      <c r="P3" s="1166" t="s">
        <v>49</v>
      </c>
      <c r="Q3" s="1166"/>
      <c r="R3" s="1166"/>
      <c r="S3" s="1166"/>
      <c r="T3" s="1166"/>
      <c r="U3" s="1166"/>
      <c r="V3" s="1166"/>
      <c r="W3" s="1166"/>
      <c r="X3" s="1166"/>
      <c r="Y3" s="1166"/>
      <c r="Z3" s="1166"/>
      <c r="AA3" s="1166"/>
      <c r="AB3" s="1166"/>
      <c r="AC3" s="1166"/>
      <c r="AD3" s="1166"/>
      <c r="AE3" s="1166"/>
      <c r="AF3" s="1166"/>
      <c r="AG3" s="1166"/>
      <c r="AH3" s="1166"/>
      <c r="AI3" s="1166"/>
      <c r="AJ3" s="1166"/>
      <c r="AK3" s="1166"/>
      <c r="AL3" s="1166"/>
      <c r="AM3" s="1166"/>
      <c r="AN3" s="1167" t="s">
        <v>238</v>
      </c>
      <c r="AO3" s="1167"/>
      <c r="AP3" s="1167"/>
      <c r="AQ3" s="1167"/>
      <c r="AR3" s="1167"/>
      <c r="AS3" s="1167"/>
      <c r="AT3" s="1167"/>
      <c r="AU3" s="1167"/>
      <c r="AV3" s="1167"/>
      <c r="AW3" s="1167"/>
      <c r="AX3" s="1167"/>
      <c r="AY3" s="1167"/>
      <c r="AZ3" s="1167"/>
      <c r="BA3" s="1167"/>
    </row>
    <row r="4" spans="1:53" ht="30.75" x14ac:dyDescent="0.45">
      <c r="A4" s="1163" t="s">
        <v>81</v>
      </c>
      <c r="B4" s="1164"/>
      <c r="C4" s="1164"/>
      <c r="D4" s="1164"/>
      <c r="E4" s="1164"/>
      <c r="F4" s="1164"/>
      <c r="G4" s="1164"/>
      <c r="H4" s="1164"/>
      <c r="I4" s="1164"/>
      <c r="J4" s="1164"/>
      <c r="K4" s="1164"/>
      <c r="L4" s="1164"/>
      <c r="M4" s="1164"/>
      <c r="N4" s="1164"/>
      <c r="O4" s="1164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167"/>
      <c r="AO4" s="1167"/>
      <c r="AP4" s="1167"/>
      <c r="AQ4" s="1167"/>
      <c r="AR4" s="1167"/>
      <c r="AS4" s="1167"/>
      <c r="AT4" s="1167"/>
      <c r="AU4" s="1167"/>
      <c r="AV4" s="1167"/>
      <c r="AW4" s="1167"/>
      <c r="AX4" s="1167"/>
      <c r="AY4" s="1167"/>
      <c r="AZ4" s="1167"/>
      <c r="BA4" s="1167"/>
    </row>
    <row r="5" spans="1:53" ht="36.75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168" t="s">
        <v>50</v>
      </c>
      <c r="Q5" s="1169"/>
      <c r="R5" s="1169"/>
      <c r="S5" s="1169"/>
      <c r="T5" s="1169"/>
      <c r="U5" s="1169"/>
      <c r="V5" s="1169"/>
      <c r="W5" s="1169"/>
      <c r="X5" s="1169"/>
      <c r="Y5" s="1169"/>
      <c r="Z5" s="1169"/>
      <c r="AA5" s="1169"/>
      <c r="AB5" s="1169"/>
      <c r="AC5" s="1169"/>
      <c r="AD5" s="1169"/>
      <c r="AE5" s="1169"/>
      <c r="AF5" s="1169"/>
      <c r="AG5" s="1169"/>
      <c r="AH5" s="1169"/>
      <c r="AI5" s="1169"/>
      <c r="AJ5" s="1169"/>
      <c r="AK5" s="1169"/>
      <c r="AL5" s="1169"/>
      <c r="AM5" s="1169"/>
    </row>
    <row r="6" spans="1:53" s="20" customFormat="1" ht="24.75" customHeight="1" x14ac:dyDescent="0.4">
      <c r="A6" s="1164" t="s">
        <v>82</v>
      </c>
      <c r="B6" s="1164"/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164"/>
      <c r="O6" s="116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170"/>
      <c r="AP6" s="1170"/>
      <c r="AQ6" s="1170"/>
      <c r="AR6" s="1170"/>
      <c r="AS6" s="1170"/>
      <c r="AT6" s="1170"/>
      <c r="AU6" s="1170"/>
      <c r="AV6" s="1170"/>
      <c r="AW6" s="1170"/>
      <c r="AX6" s="1170"/>
      <c r="AY6" s="1170"/>
      <c r="AZ6" s="1170"/>
      <c r="BA6" s="1170"/>
    </row>
    <row r="7" spans="1:53" s="20" customFormat="1" ht="27" customHeight="1" x14ac:dyDescent="0.4">
      <c r="A7" s="1164" t="s">
        <v>51</v>
      </c>
      <c r="B7" s="1164"/>
      <c r="C7" s="1164"/>
      <c r="D7" s="1164"/>
      <c r="E7" s="1164"/>
      <c r="F7" s="1164"/>
      <c r="G7" s="1164"/>
      <c r="H7" s="1164"/>
      <c r="I7" s="1164"/>
      <c r="J7" s="1164"/>
      <c r="K7" s="1164"/>
      <c r="L7" s="1164"/>
      <c r="M7" s="1164"/>
      <c r="N7" s="1164"/>
      <c r="O7" s="1164"/>
      <c r="P7" s="1171" t="s">
        <v>83</v>
      </c>
      <c r="Q7" s="1171"/>
      <c r="R7" s="1171"/>
      <c r="S7" s="1171"/>
      <c r="T7" s="1171"/>
      <c r="U7" s="1171"/>
      <c r="V7" s="1171"/>
      <c r="W7" s="1171"/>
      <c r="X7" s="1171"/>
      <c r="Y7" s="1171"/>
      <c r="Z7" s="1171"/>
      <c r="AA7" s="1171"/>
      <c r="AB7" s="1171"/>
      <c r="AC7" s="1171"/>
      <c r="AD7" s="1171"/>
      <c r="AE7" s="1171"/>
      <c r="AF7" s="1171"/>
      <c r="AG7" s="1171"/>
      <c r="AH7" s="1171"/>
      <c r="AI7" s="1171"/>
      <c r="AJ7" s="1171"/>
      <c r="AK7" s="1171"/>
      <c r="AL7" s="1171"/>
      <c r="AM7" s="35"/>
      <c r="AN7" s="1172" t="s">
        <v>89</v>
      </c>
      <c r="AO7" s="1173"/>
      <c r="AP7" s="1173"/>
      <c r="AQ7" s="1173"/>
      <c r="AR7" s="1173"/>
      <c r="AS7" s="1173"/>
      <c r="AT7" s="1173"/>
      <c r="AU7" s="1173"/>
      <c r="AV7" s="1173"/>
      <c r="AW7" s="1173"/>
      <c r="AX7" s="1173"/>
      <c r="AY7" s="1173"/>
      <c r="AZ7" s="1173"/>
      <c r="BA7" s="1173"/>
    </row>
    <row r="8" spans="1:53" s="20" customFormat="1" ht="27.75" customHeight="1" x14ac:dyDescent="0.4">
      <c r="P8" s="1171" t="s">
        <v>229</v>
      </c>
      <c r="Q8" s="1171"/>
      <c r="R8" s="1171"/>
      <c r="S8" s="1171"/>
      <c r="T8" s="1171"/>
      <c r="U8" s="1171"/>
      <c r="V8" s="1171"/>
      <c r="W8" s="1171"/>
      <c r="X8" s="1171"/>
      <c r="Y8" s="1171"/>
      <c r="Z8" s="1171"/>
      <c r="AA8" s="1171"/>
      <c r="AB8" s="1171"/>
      <c r="AC8" s="1171"/>
      <c r="AD8" s="1171"/>
      <c r="AE8" s="1171"/>
      <c r="AF8" s="1171"/>
      <c r="AG8" s="1171"/>
      <c r="AH8" s="1171"/>
      <c r="AI8" s="1171"/>
      <c r="AJ8" s="1171"/>
      <c r="AK8" s="1171"/>
      <c r="AL8" s="1171"/>
      <c r="AM8" s="35"/>
      <c r="AN8" s="1190" t="s">
        <v>186</v>
      </c>
      <c r="AO8" s="1190"/>
      <c r="AP8" s="1190"/>
      <c r="AQ8" s="1190"/>
      <c r="AR8" s="1190"/>
      <c r="AS8" s="1190"/>
      <c r="AT8" s="1190"/>
      <c r="AU8" s="1190"/>
      <c r="AV8" s="1190"/>
      <c r="AW8" s="1190"/>
      <c r="AX8" s="1190"/>
      <c r="AY8" s="1190"/>
      <c r="AZ8" s="1190"/>
      <c r="BA8" s="1190"/>
    </row>
    <row r="9" spans="1:53" s="20" customFormat="1" ht="27.75" customHeight="1" x14ac:dyDescent="0.4">
      <c r="P9" s="1171" t="s">
        <v>228</v>
      </c>
      <c r="Q9" s="1171"/>
      <c r="R9" s="1171"/>
      <c r="S9" s="1171"/>
      <c r="T9" s="1171"/>
      <c r="U9" s="1171"/>
      <c r="V9" s="1171"/>
      <c r="W9" s="1171"/>
      <c r="X9" s="1171"/>
      <c r="Y9" s="1171"/>
      <c r="Z9" s="1171"/>
      <c r="AA9" s="1171"/>
      <c r="AB9" s="1171"/>
      <c r="AC9" s="1171"/>
      <c r="AD9" s="1171"/>
      <c r="AE9" s="1171"/>
      <c r="AF9" s="1171"/>
      <c r="AG9" s="1171"/>
      <c r="AH9" s="1171"/>
      <c r="AI9" s="1171"/>
      <c r="AJ9" s="1171"/>
      <c r="AK9" s="1171"/>
      <c r="AL9" s="1171"/>
      <c r="AM9" s="35"/>
      <c r="AN9" s="1190"/>
      <c r="AO9" s="1190"/>
      <c r="AP9" s="1190"/>
      <c r="AQ9" s="1190"/>
      <c r="AR9" s="1190"/>
      <c r="AS9" s="1190"/>
      <c r="AT9" s="1190"/>
      <c r="AU9" s="1190"/>
      <c r="AV9" s="1190"/>
      <c r="AW9" s="1190"/>
      <c r="AX9" s="1190"/>
      <c r="AY9" s="1190"/>
      <c r="AZ9" s="1190"/>
      <c r="BA9" s="1190"/>
    </row>
    <row r="10" spans="1:53" s="20" customFormat="1" ht="27.75" customHeight="1" x14ac:dyDescent="0.35">
      <c r="P10" s="1181" t="s">
        <v>84</v>
      </c>
      <c r="Q10" s="1182"/>
      <c r="R10" s="1182"/>
      <c r="S10" s="1182"/>
      <c r="T10" s="1182"/>
      <c r="U10" s="1182"/>
      <c r="V10" s="1182"/>
      <c r="W10" s="1182"/>
      <c r="X10" s="1182"/>
      <c r="Y10" s="1182"/>
      <c r="Z10" s="1182"/>
      <c r="AA10" s="1182"/>
      <c r="AB10" s="1182"/>
      <c r="AC10" s="1182"/>
      <c r="AD10" s="1182"/>
      <c r="AE10" s="1182"/>
      <c r="AF10" s="1182"/>
      <c r="AG10" s="1182"/>
      <c r="AH10" s="1182"/>
      <c r="AI10" s="1182"/>
      <c r="AJ10" s="1182"/>
      <c r="AK10" s="1182"/>
      <c r="AL10" s="1183"/>
      <c r="AM10" s="1183"/>
      <c r="AN10" s="1190"/>
      <c r="AO10" s="1190"/>
      <c r="AP10" s="1190"/>
      <c r="AQ10" s="1190"/>
      <c r="AR10" s="1190"/>
      <c r="AS10" s="1190"/>
      <c r="AT10" s="1190"/>
      <c r="AU10" s="1190"/>
      <c r="AV10" s="1190"/>
      <c r="AW10" s="1190"/>
      <c r="AX10" s="1190"/>
      <c r="AY10" s="1190"/>
      <c r="AZ10" s="1190"/>
      <c r="BA10" s="1190"/>
    </row>
    <row r="11" spans="1:53" s="20" customFormat="1" ht="27.75" customHeight="1" x14ac:dyDescent="0.4">
      <c r="P11" s="1181" t="s">
        <v>230</v>
      </c>
      <c r="Q11" s="1181"/>
      <c r="R11" s="1181"/>
      <c r="S11" s="1181"/>
      <c r="T11" s="1181"/>
      <c r="U11" s="1181"/>
      <c r="V11" s="1181"/>
      <c r="W11" s="1181"/>
      <c r="X11" s="1181"/>
      <c r="Y11" s="1181"/>
      <c r="Z11" s="1181"/>
      <c r="AA11" s="1181"/>
      <c r="AB11" s="1181"/>
      <c r="AC11" s="1181"/>
      <c r="AD11" s="1181"/>
      <c r="AE11" s="1181"/>
      <c r="AF11" s="1181"/>
      <c r="AG11" s="1181"/>
      <c r="AH11" s="1181"/>
      <c r="AI11" s="1181"/>
      <c r="AJ11" s="1181"/>
      <c r="AK11" s="1181"/>
      <c r="AL11" s="1181"/>
      <c r="AM11" s="1181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.75" x14ac:dyDescent="0.3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5" x14ac:dyDescent="0.3">
      <c r="A15" s="1184" t="s">
        <v>52</v>
      </c>
      <c r="B15" s="1184"/>
      <c r="C15" s="1184"/>
      <c r="D15" s="1184"/>
      <c r="E15" s="1184"/>
      <c r="F15" s="1184"/>
      <c r="G15" s="1184"/>
      <c r="H15" s="1184"/>
      <c r="I15" s="1184"/>
      <c r="J15" s="1184"/>
      <c r="K15" s="1184"/>
      <c r="L15" s="1184"/>
      <c r="M15" s="1184"/>
      <c r="N15" s="1184"/>
      <c r="O15" s="1184"/>
      <c r="P15" s="1184"/>
      <c r="Q15" s="1184"/>
      <c r="R15" s="1184"/>
      <c r="S15" s="1184"/>
      <c r="T15" s="1184"/>
      <c r="U15" s="1184"/>
      <c r="V15" s="1184"/>
      <c r="W15" s="1184"/>
      <c r="X15" s="1184"/>
      <c r="Y15" s="1184"/>
      <c r="Z15" s="1184"/>
      <c r="AA15" s="1184"/>
      <c r="AB15" s="1184"/>
      <c r="AC15" s="1184"/>
      <c r="AD15" s="1184"/>
      <c r="AE15" s="1184"/>
      <c r="AF15" s="1184"/>
      <c r="AG15" s="1184"/>
      <c r="AH15" s="1184"/>
      <c r="AI15" s="1184"/>
      <c r="AJ15" s="1184"/>
      <c r="AK15" s="1184"/>
      <c r="AL15" s="1184"/>
      <c r="AM15" s="1184"/>
      <c r="AN15" s="1184"/>
      <c r="AO15" s="1184"/>
      <c r="AP15" s="1184"/>
      <c r="AQ15" s="1184"/>
      <c r="AR15" s="1184"/>
      <c r="AS15" s="1184"/>
      <c r="AT15" s="1184"/>
      <c r="AU15" s="1184"/>
      <c r="AV15" s="1184"/>
      <c r="AW15" s="1184"/>
      <c r="AX15" s="1184"/>
      <c r="AY15" s="1184"/>
      <c r="AZ15" s="1184"/>
      <c r="BA15" s="1184"/>
    </row>
    <row r="16" spans="1:53" s="20" customFormat="1" ht="19.5" thickBot="1" x14ac:dyDescent="0.3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25">
      <c r="A17" s="1185" t="s">
        <v>53</v>
      </c>
      <c r="B17" s="1174" t="s">
        <v>54</v>
      </c>
      <c r="C17" s="1175"/>
      <c r="D17" s="1175"/>
      <c r="E17" s="1176"/>
      <c r="F17" s="1174" t="s">
        <v>55</v>
      </c>
      <c r="G17" s="1175"/>
      <c r="H17" s="1175"/>
      <c r="I17" s="1176"/>
      <c r="J17" s="1177" t="s">
        <v>56</v>
      </c>
      <c r="K17" s="1180"/>
      <c r="L17" s="1180"/>
      <c r="M17" s="1180"/>
      <c r="N17" s="1177" t="s">
        <v>57</v>
      </c>
      <c r="O17" s="1180"/>
      <c r="P17" s="1180"/>
      <c r="Q17" s="1180"/>
      <c r="R17" s="1179"/>
      <c r="S17" s="1177" t="s">
        <v>58</v>
      </c>
      <c r="T17" s="1178"/>
      <c r="U17" s="1178"/>
      <c r="V17" s="1178"/>
      <c r="W17" s="1179"/>
      <c r="X17" s="1177" t="s">
        <v>59</v>
      </c>
      <c r="Y17" s="1180"/>
      <c r="Z17" s="1180"/>
      <c r="AA17" s="1179"/>
      <c r="AB17" s="1174" t="s">
        <v>60</v>
      </c>
      <c r="AC17" s="1175"/>
      <c r="AD17" s="1175"/>
      <c r="AE17" s="1176"/>
      <c r="AF17" s="1174" t="s">
        <v>61</v>
      </c>
      <c r="AG17" s="1175"/>
      <c r="AH17" s="1175"/>
      <c r="AI17" s="1176"/>
      <c r="AJ17" s="1177" t="s">
        <v>62</v>
      </c>
      <c r="AK17" s="1178"/>
      <c r="AL17" s="1178"/>
      <c r="AM17" s="1178"/>
      <c r="AN17" s="1179"/>
      <c r="AO17" s="1177" t="s">
        <v>63</v>
      </c>
      <c r="AP17" s="1180"/>
      <c r="AQ17" s="1180"/>
      <c r="AR17" s="1180"/>
      <c r="AS17" s="1187" t="s">
        <v>64</v>
      </c>
      <c r="AT17" s="1188"/>
      <c r="AU17" s="1188"/>
      <c r="AV17" s="1188"/>
      <c r="AW17" s="1189"/>
      <c r="AX17" s="1177" t="s">
        <v>65</v>
      </c>
      <c r="AY17" s="1180"/>
      <c r="AZ17" s="1180"/>
      <c r="BA17" s="1179"/>
    </row>
    <row r="18" spans="1:53" s="1" customFormat="1" ht="20.25" customHeight="1" thickBot="1" x14ac:dyDescent="0.3">
      <c r="A18" s="1186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x14ac:dyDescent="0.3">
      <c r="A19" s="73">
        <v>1</v>
      </c>
      <c r="B19" s="43" t="s">
        <v>66</v>
      </c>
      <c r="C19" s="44" t="s">
        <v>66</v>
      </c>
      <c r="D19" s="44" t="s">
        <v>66</v>
      </c>
      <c r="E19" s="45" t="s">
        <v>66</v>
      </c>
      <c r="F19" s="43" t="s">
        <v>66</v>
      </c>
      <c r="G19" s="44" t="s">
        <v>66</v>
      </c>
      <c r="H19" s="44" t="s">
        <v>66</v>
      </c>
      <c r="I19" s="45" t="s">
        <v>66</v>
      </c>
      <c r="J19" s="43" t="s">
        <v>66</v>
      </c>
      <c r="K19" s="44" t="s">
        <v>66</v>
      </c>
      <c r="L19" s="44" t="s">
        <v>66</v>
      </c>
      <c r="M19" s="45" t="s">
        <v>66</v>
      </c>
      <c r="N19" s="43" t="s">
        <v>66</v>
      </c>
      <c r="O19" s="44" t="s">
        <v>66</v>
      </c>
      <c r="P19" s="44" t="s">
        <v>66</v>
      </c>
      <c r="Q19" s="44" t="s">
        <v>14</v>
      </c>
      <c r="R19" s="45" t="s">
        <v>14</v>
      </c>
      <c r="S19" s="43" t="s">
        <v>67</v>
      </c>
      <c r="T19" s="44" t="s">
        <v>67</v>
      </c>
      <c r="U19" s="44" t="s">
        <v>66</v>
      </c>
      <c r="V19" s="44" t="s">
        <v>66</v>
      </c>
      <c r="W19" s="45" t="s">
        <v>66</v>
      </c>
      <c r="X19" s="43" t="s">
        <v>66</v>
      </c>
      <c r="Y19" s="44" t="s">
        <v>66</v>
      </c>
      <c r="Z19" s="44" t="s">
        <v>66</v>
      </c>
      <c r="AA19" s="45" t="s">
        <v>66</v>
      </c>
      <c r="AB19" s="43" t="s">
        <v>66</v>
      </c>
      <c r="AC19" s="44" t="s">
        <v>66</v>
      </c>
      <c r="AD19" s="44" t="s">
        <v>13</v>
      </c>
      <c r="AE19" s="63" t="s">
        <v>13</v>
      </c>
      <c r="AF19" s="43" t="s">
        <v>13</v>
      </c>
      <c r="AG19" s="44" t="s">
        <v>66</v>
      </c>
      <c r="AH19" s="44" t="s">
        <v>66</v>
      </c>
      <c r="AI19" s="45" t="s">
        <v>66</v>
      </c>
      <c r="AJ19" s="44" t="s">
        <v>66</v>
      </c>
      <c r="AK19" s="44" t="s">
        <v>66</v>
      </c>
      <c r="AL19" s="44" t="s">
        <v>66</v>
      </c>
      <c r="AM19" s="44" t="s">
        <v>66</v>
      </c>
      <c r="AN19" s="45" t="s">
        <v>66</v>
      </c>
      <c r="AO19" s="66" t="s">
        <v>66</v>
      </c>
      <c r="AP19" s="44" t="s">
        <v>14</v>
      </c>
      <c r="AQ19" s="44" t="s">
        <v>14</v>
      </c>
      <c r="AR19" s="45" t="s">
        <v>67</v>
      </c>
      <c r="AS19" s="43" t="s">
        <v>67</v>
      </c>
      <c r="AT19" s="44" t="s">
        <v>67</v>
      </c>
      <c r="AU19" s="44" t="s">
        <v>67</v>
      </c>
      <c r="AV19" s="44" t="s">
        <v>67</v>
      </c>
      <c r="AW19" s="45" t="s">
        <v>67</v>
      </c>
      <c r="AX19" s="66" t="s">
        <v>67</v>
      </c>
      <c r="AY19" s="44" t="s">
        <v>67</v>
      </c>
      <c r="AZ19" s="44" t="s">
        <v>67</v>
      </c>
      <c r="BA19" s="45" t="s">
        <v>67</v>
      </c>
    </row>
    <row r="20" spans="1:53" ht="20.100000000000001" customHeight="1" x14ac:dyDescent="0.3">
      <c r="A20" s="74">
        <v>2</v>
      </c>
      <c r="B20" s="46" t="s">
        <v>66</v>
      </c>
      <c r="C20" s="47" t="s">
        <v>66</v>
      </c>
      <c r="D20" s="47" t="s">
        <v>66</v>
      </c>
      <c r="E20" s="50" t="s">
        <v>66</v>
      </c>
      <c r="F20" s="46" t="s">
        <v>66</v>
      </c>
      <c r="G20" s="47" t="s">
        <v>66</v>
      </c>
      <c r="H20" s="47" t="s">
        <v>66</v>
      </c>
      <c r="I20" s="50" t="s">
        <v>66</v>
      </c>
      <c r="J20" s="46" t="s">
        <v>66</v>
      </c>
      <c r="K20" s="47" t="s">
        <v>66</v>
      </c>
      <c r="L20" s="47" t="s">
        <v>66</v>
      </c>
      <c r="M20" s="50" t="s">
        <v>66</v>
      </c>
      <c r="N20" s="46" t="s">
        <v>66</v>
      </c>
      <c r="O20" s="47" t="s">
        <v>66</v>
      </c>
      <c r="P20" s="47" t="s">
        <v>66</v>
      </c>
      <c r="Q20" s="47" t="s">
        <v>14</v>
      </c>
      <c r="R20" s="50" t="s">
        <v>14</v>
      </c>
      <c r="S20" s="46" t="s">
        <v>67</v>
      </c>
      <c r="T20" s="47" t="s">
        <v>67</v>
      </c>
      <c r="U20" s="47" t="s">
        <v>66</v>
      </c>
      <c r="V20" s="47" t="s">
        <v>66</v>
      </c>
      <c r="W20" s="50" t="s">
        <v>66</v>
      </c>
      <c r="X20" s="46" t="s">
        <v>66</v>
      </c>
      <c r="Y20" s="47" t="s">
        <v>66</v>
      </c>
      <c r="Z20" s="47" t="s">
        <v>66</v>
      </c>
      <c r="AA20" s="50" t="s">
        <v>66</v>
      </c>
      <c r="AB20" s="46" t="s">
        <v>66</v>
      </c>
      <c r="AC20" s="47" t="s">
        <v>66</v>
      </c>
      <c r="AD20" s="47" t="s">
        <v>13</v>
      </c>
      <c r="AE20" s="64" t="s">
        <v>13</v>
      </c>
      <c r="AF20" s="46" t="s">
        <v>13</v>
      </c>
      <c r="AG20" s="47" t="s">
        <v>66</v>
      </c>
      <c r="AH20" s="47" t="s">
        <v>66</v>
      </c>
      <c r="AI20" s="64" t="s">
        <v>66</v>
      </c>
      <c r="AJ20" s="46" t="s">
        <v>66</v>
      </c>
      <c r="AK20" s="47" t="s">
        <v>66</v>
      </c>
      <c r="AL20" s="47" t="s">
        <v>66</v>
      </c>
      <c r="AM20" s="47" t="s">
        <v>66</v>
      </c>
      <c r="AN20" s="50" t="s">
        <v>66</v>
      </c>
      <c r="AO20" s="68" t="s">
        <v>66</v>
      </c>
      <c r="AP20" s="47" t="s">
        <v>14</v>
      </c>
      <c r="AQ20" s="47" t="s">
        <v>14</v>
      </c>
      <c r="AR20" s="50" t="s">
        <v>67</v>
      </c>
      <c r="AS20" s="72" t="s">
        <v>67</v>
      </c>
      <c r="AT20" s="49" t="s">
        <v>67</v>
      </c>
      <c r="AU20" s="47" t="s">
        <v>67</v>
      </c>
      <c r="AV20" s="47" t="s">
        <v>67</v>
      </c>
      <c r="AW20" s="50" t="s">
        <v>67</v>
      </c>
      <c r="AX20" s="67" t="s">
        <v>67</v>
      </c>
      <c r="AY20" s="47" t="s">
        <v>67</v>
      </c>
      <c r="AZ20" s="47" t="s">
        <v>67</v>
      </c>
      <c r="BA20" s="50" t="s">
        <v>67</v>
      </c>
    </row>
    <row r="21" spans="1:53" ht="20.100000000000001" customHeight="1" x14ac:dyDescent="0.3">
      <c r="A21" s="74">
        <v>3</v>
      </c>
      <c r="B21" s="46" t="s">
        <v>66</v>
      </c>
      <c r="C21" s="47" t="s">
        <v>66</v>
      </c>
      <c r="D21" s="47" t="s">
        <v>66</v>
      </c>
      <c r="E21" s="50" t="s">
        <v>66</v>
      </c>
      <c r="F21" s="46" t="s">
        <v>66</v>
      </c>
      <c r="G21" s="47" t="s">
        <v>66</v>
      </c>
      <c r="H21" s="47" t="s">
        <v>66</v>
      </c>
      <c r="I21" s="50" t="s">
        <v>66</v>
      </c>
      <c r="J21" s="46" t="s">
        <v>66</v>
      </c>
      <c r="K21" s="47" t="s">
        <v>66</v>
      </c>
      <c r="L21" s="47" t="s">
        <v>66</v>
      </c>
      <c r="M21" s="50" t="s">
        <v>66</v>
      </c>
      <c r="N21" s="46" t="s">
        <v>66</v>
      </c>
      <c r="O21" s="47" t="s">
        <v>66</v>
      </c>
      <c r="P21" s="47" t="s">
        <v>66</v>
      </c>
      <c r="Q21" s="47" t="s">
        <v>14</v>
      </c>
      <c r="R21" s="50" t="s">
        <v>14</v>
      </c>
      <c r="S21" s="46" t="s">
        <v>67</v>
      </c>
      <c r="T21" s="47" t="s">
        <v>67</v>
      </c>
      <c r="U21" s="47" t="s">
        <v>66</v>
      </c>
      <c r="V21" s="47" t="s">
        <v>66</v>
      </c>
      <c r="W21" s="50" t="s">
        <v>66</v>
      </c>
      <c r="X21" s="46" t="s">
        <v>66</v>
      </c>
      <c r="Y21" s="47" t="s">
        <v>66</v>
      </c>
      <c r="Z21" s="47" t="s">
        <v>66</v>
      </c>
      <c r="AA21" s="50" t="s">
        <v>66</v>
      </c>
      <c r="AB21" s="46" t="s">
        <v>66</v>
      </c>
      <c r="AC21" s="47" t="s">
        <v>66</v>
      </c>
      <c r="AD21" s="47" t="s">
        <v>13</v>
      </c>
      <c r="AE21" s="64" t="s">
        <v>13</v>
      </c>
      <c r="AF21" s="46" t="s">
        <v>13</v>
      </c>
      <c r="AG21" s="47" t="s">
        <v>66</v>
      </c>
      <c r="AH21" s="47" t="s">
        <v>66</v>
      </c>
      <c r="AI21" s="64" t="s">
        <v>66</v>
      </c>
      <c r="AJ21" s="46" t="s">
        <v>66</v>
      </c>
      <c r="AK21" s="47" t="s">
        <v>66</v>
      </c>
      <c r="AL21" s="47" t="s">
        <v>66</v>
      </c>
      <c r="AM21" s="47" t="s">
        <v>66</v>
      </c>
      <c r="AN21" s="50" t="s">
        <v>66</v>
      </c>
      <c r="AO21" s="68" t="s">
        <v>66</v>
      </c>
      <c r="AP21" s="47" t="s">
        <v>14</v>
      </c>
      <c r="AQ21" s="47" t="s">
        <v>14</v>
      </c>
      <c r="AR21" s="50" t="s">
        <v>67</v>
      </c>
      <c r="AS21" s="46" t="s">
        <v>67</v>
      </c>
      <c r="AT21" s="47" t="s">
        <v>67</v>
      </c>
      <c r="AU21" s="47" t="s">
        <v>67</v>
      </c>
      <c r="AV21" s="47" t="s">
        <v>67</v>
      </c>
      <c r="AW21" s="50" t="s">
        <v>67</v>
      </c>
      <c r="AX21" s="68" t="s">
        <v>67</v>
      </c>
      <c r="AY21" s="47" t="s">
        <v>67</v>
      </c>
      <c r="AZ21" s="47" t="s">
        <v>67</v>
      </c>
      <c r="BA21" s="50" t="s">
        <v>67</v>
      </c>
    </row>
    <row r="22" spans="1:53" ht="19.5" customHeight="1" thickBot="1" x14ac:dyDescent="0.35">
      <c r="A22" s="75">
        <v>4</v>
      </c>
      <c r="B22" s="52" t="s">
        <v>66</v>
      </c>
      <c r="C22" s="51" t="s">
        <v>66</v>
      </c>
      <c r="D22" s="51" t="s">
        <v>66</v>
      </c>
      <c r="E22" s="69" t="s">
        <v>66</v>
      </c>
      <c r="F22" s="52" t="s">
        <v>66</v>
      </c>
      <c r="G22" s="51" t="s">
        <v>66</v>
      </c>
      <c r="H22" s="51" t="s">
        <v>66</v>
      </c>
      <c r="I22" s="69" t="s">
        <v>66</v>
      </c>
      <c r="J22" s="52" t="s">
        <v>66</v>
      </c>
      <c r="K22" s="51" t="s">
        <v>66</v>
      </c>
      <c r="L22" s="51" t="s">
        <v>66</v>
      </c>
      <c r="M22" s="69" t="s">
        <v>66</v>
      </c>
      <c r="N22" s="52" t="s">
        <v>66</v>
      </c>
      <c r="O22" s="51" t="s">
        <v>66</v>
      </c>
      <c r="P22" s="51" t="s">
        <v>66</v>
      </c>
      <c r="Q22" s="51" t="s">
        <v>14</v>
      </c>
      <c r="R22" s="69" t="s">
        <v>14</v>
      </c>
      <c r="S22" s="52" t="s">
        <v>67</v>
      </c>
      <c r="T22" s="51" t="s">
        <v>67</v>
      </c>
      <c r="U22" s="51" t="s">
        <v>66</v>
      </c>
      <c r="V22" s="51" t="s">
        <v>66</v>
      </c>
      <c r="W22" s="69" t="s">
        <v>66</v>
      </c>
      <c r="X22" s="52" t="s">
        <v>66</v>
      </c>
      <c r="Y22" s="51" t="s">
        <v>66</v>
      </c>
      <c r="Z22" s="51" t="s">
        <v>66</v>
      </c>
      <c r="AA22" s="65" t="s">
        <v>66</v>
      </c>
      <c r="AB22" s="52" t="s">
        <v>66</v>
      </c>
      <c r="AC22" s="51" t="s">
        <v>66</v>
      </c>
      <c r="AD22" s="51" t="s">
        <v>66</v>
      </c>
      <c r="AE22" s="65" t="s">
        <v>66</v>
      </c>
      <c r="AF22" s="52" t="s">
        <v>66</v>
      </c>
      <c r="AG22" s="51" t="s">
        <v>66</v>
      </c>
      <c r="AH22" s="51" t="s">
        <v>14</v>
      </c>
      <c r="AI22" s="65" t="s">
        <v>14</v>
      </c>
      <c r="AJ22" s="52" t="s">
        <v>13</v>
      </c>
      <c r="AK22" s="51" t="s">
        <v>13</v>
      </c>
      <c r="AL22" s="51" t="s">
        <v>13</v>
      </c>
      <c r="AM22" s="51" t="s">
        <v>13</v>
      </c>
      <c r="AN22" s="69" t="s">
        <v>196</v>
      </c>
      <c r="AO22" s="70" t="s">
        <v>196</v>
      </c>
      <c r="AP22" s="51" t="s">
        <v>68</v>
      </c>
      <c r="AQ22" s="51" t="s">
        <v>68</v>
      </c>
      <c r="AR22" s="69"/>
      <c r="AS22" s="1225"/>
      <c r="AT22" s="1226"/>
      <c r="AU22" s="1226"/>
      <c r="AV22" s="1226"/>
      <c r="AW22" s="1227"/>
      <c r="AX22" s="71"/>
      <c r="AY22" s="53"/>
      <c r="AZ22" s="53"/>
      <c r="BA22" s="54"/>
    </row>
    <row r="23" spans="1:53" ht="19.5" customHeight="1" x14ac:dyDescent="0.3">
      <c r="A23" s="29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  <c r="AG23" s="56"/>
      <c r="AH23" s="56"/>
      <c r="AI23" s="56"/>
      <c r="AJ23" s="55"/>
      <c r="AK23" s="55"/>
      <c r="AL23" s="55"/>
      <c r="AM23" s="55"/>
      <c r="AN23" s="55"/>
      <c r="AO23" s="55"/>
      <c r="AP23" s="55"/>
      <c r="AQ23" s="55"/>
      <c r="AR23" s="55"/>
      <c r="AS23" s="57"/>
      <c r="AT23" s="25"/>
      <c r="AU23" s="25"/>
      <c r="AV23" s="25"/>
      <c r="AW23" s="25"/>
      <c r="AX23" s="25"/>
      <c r="AY23" s="25"/>
      <c r="AZ23" s="25"/>
      <c r="BA23" s="25"/>
    </row>
    <row r="24" spans="1:53" ht="19.5" customHeight="1" x14ac:dyDescent="0.3">
      <c r="A24" s="2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  <c r="AG24" s="56"/>
      <c r="AH24" s="56"/>
      <c r="AI24" s="56"/>
      <c r="AJ24" s="55"/>
      <c r="AK24" s="55"/>
      <c r="AL24" s="55"/>
      <c r="AM24" s="55"/>
      <c r="AN24" s="55"/>
      <c r="AO24" s="55"/>
      <c r="AP24" s="55"/>
      <c r="AQ24" s="55"/>
      <c r="AR24" s="55"/>
      <c r="AS24" s="57"/>
      <c r="AT24" s="25"/>
      <c r="AU24" s="25"/>
      <c r="AV24" s="25"/>
      <c r="AW24" s="25"/>
      <c r="AX24" s="25"/>
      <c r="AY24" s="25"/>
      <c r="AZ24" s="25"/>
      <c r="BA24" s="25"/>
    </row>
    <row r="25" spans="1:53" ht="19.5" customHeight="1" x14ac:dyDescent="0.3">
      <c r="A25" s="2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56"/>
      <c r="AH25" s="56"/>
      <c r="AI25" s="56"/>
      <c r="AJ25" s="55"/>
      <c r="AK25" s="55"/>
      <c r="AL25" s="55"/>
      <c r="AM25" s="55"/>
      <c r="AN25" s="55"/>
      <c r="AO25" s="55"/>
      <c r="AP25" s="55"/>
      <c r="AQ25" s="55"/>
      <c r="AR25" s="55"/>
      <c r="AS25" s="57"/>
      <c r="AT25" s="25"/>
      <c r="AU25" s="25"/>
      <c r="AV25" s="25"/>
      <c r="AW25" s="25"/>
      <c r="AX25" s="25"/>
      <c r="AY25" s="25"/>
      <c r="AZ25" s="25"/>
      <c r="BA25" s="25"/>
    </row>
    <row r="26" spans="1:53" ht="20.100000000000001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s">
        <v>85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s="22" customFormat="1" ht="21" customHeight="1" x14ac:dyDescent="0.3">
      <c r="A27" s="1228" t="s">
        <v>86</v>
      </c>
      <c r="B27" s="1228"/>
      <c r="C27" s="1228"/>
      <c r="D27" s="1228"/>
      <c r="E27" s="1228"/>
      <c r="F27" s="1228"/>
      <c r="G27" s="1228"/>
      <c r="H27" s="1228"/>
      <c r="I27" s="1228"/>
      <c r="J27" s="1229"/>
      <c r="K27" s="1229"/>
      <c r="L27" s="1229"/>
      <c r="M27" s="1229"/>
      <c r="N27" s="1229"/>
      <c r="O27" s="1229"/>
      <c r="P27" s="1229"/>
      <c r="Q27" s="1229"/>
      <c r="R27" s="1229"/>
      <c r="S27" s="1229"/>
      <c r="T27" s="1229"/>
      <c r="U27" s="1229"/>
      <c r="V27" s="1229"/>
      <c r="W27" s="1229"/>
      <c r="X27" s="1229"/>
      <c r="Y27" s="1229"/>
      <c r="Z27" s="1229"/>
      <c r="AA27" s="1229"/>
      <c r="AB27" s="1229"/>
      <c r="AC27" s="1229"/>
      <c r="AD27" s="1229"/>
      <c r="AE27" s="1229"/>
      <c r="AF27" s="1229"/>
      <c r="AG27" s="1229"/>
      <c r="AH27" s="1229"/>
      <c r="AI27" s="1229"/>
      <c r="AJ27" s="1229"/>
      <c r="AK27" s="1229"/>
      <c r="AL27" s="1229"/>
      <c r="AM27" s="1229"/>
      <c r="AN27" s="1229"/>
      <c r="AO27" s="1229"/>
      <c r="AP27" s="1229"/>
      <c r="AQ27" s="1229"/>
      <c r="AR27" s="1229"/>
      <c r="AS27" s="1229"/>
      <c r="AT27" s="1229"/>
      <c r="AU27" s="1229"/>
      <c r="AV27" s="58"/>
      <c r="AW27" s="58"/>
      <c r="AX27" s="58"/>
      <c r="AY27" s="58"/>
      <c r="AZ27" s="58"/>
      <c r="BA27" s="19"/>
    </row>
    <row r="28" spans="1:53" x14ac:dyDescent="0.25">
      <c r="AV28" s="58"/>
      <c r="AW28" s="58"/>
      <c r="AX28" s="58"/>
      <c r="AY28" s="58"/>
      <c r="AZ28" s="58"/>
    </row>
    <row r="29" spans="1:53" ht="21.75" customHeight="1" x14ac:dyDescent="0.3">
      <c r="A29" s="59" t="s">
        <v>90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1161" t="s">
        <v>92</v>
      </c>
      <c r="AB29" s="1161"/>
      <c r="AC29" s="1161"/>
      <c r="AD29" s="1161"/>
      <c r="AE29" s="1161"/>
      <c r="AF29" s="1161"/>
      <c r="AG29" s="1161"/>
      <c r="AH29" s="1161"/>
      <c r="AI29" s="1161"/>
      <c r="AJ29" s="1161"/>
      <c r="AK29" s="1161"/>
      <c r="AL29" s="1161"/>
      <c r="AM29" s="1161"/>
      <c r="AN29" s="59"/>
      <c r="AO29" s="1161" t="s">
        <v>91</v>
      </c>
      <c r="AP29" s="1161"/>
      <c r="AQ29" s="1161"/>
      <c r="AR29" s="1161"/>
      <c r="AS29" s="1161"/>
      <c r="AT29" s="1161"/>
      <c r="AU29" s="1161"/>
      <c r="AV29" s="1161"/>
      <c r="AW29" s="1161"/>
      <c r="AX29" s="1161"/>
      <c r="AY29" s="1161"/>
      <c r="AZ29" s="1161"/>
      <c r="BA29" s="1161"/>
    </row>
    <row r="30" spans="1:53" ht="11.25" customHeigh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0"/>
    </row>
    <row r="31" spans="1:53" ht="22.5" customHeight="1" x14ac:dyDescent="0.25">
      <c r="A31" s="1230" t="s">
        <v>53</v>
      </c>
      <c r="B31" s="1198"/>
      <c r="C31" s="1231" t="s">
        <v>69</v>
      </c>
      <c r="D31" s="1197"/>
      <c r="E31" s="1197"/>
      <c r="F31" s="1198"/>
      <c r="G31" s="1120" t="s">
        <v>87</v>
      </c>
      <c r="H31" s="1121"/>
      <c r="I31" s="1122"/>
      <c r="J31" s="1196" t="s">
        <v>70</v>
      </c>
      <c r="K31" s="1197"/>
      <c r="L31" s="1197"/>
      <c r="M31" s="1198"/>
      <c r="N31" s="1232" t="s">
        <v>71</v>
      </c>
      <c r="O31" s="1233"/>
      <c r="P31" s="1234"/>
      <c r="Q31" s="1196" t="s">
        <v>72</v>
      </c>
      <c r="R31" s="1241"/>
      <c r="S31" s="1242"/>
      <c r="T31" s="1196" t="s">
        <v>73</v>
      </c>
      <c r="U31" s="1197"/>
      <c r="V31" s="1198"/>
      <c r="W31" s="1196" t="s">
        <v>74</v>
      </c>
      <c r="X31" s="1197"/>
      <c r="Y31" s="1198"/>
      <c r="Z31" s="25"/>
      <c r="AA31" s="1205" t="s">
        <v>75</v>
      </c>
      <c r="AB31" s="1206"/>
      <c r="AC31" s="1206"/>
      <c r="AD31" s="1206"/>
      <c r="AE31" s="1206"/>
      <c r="AF31" s="1207"/>
      <c r="AG31" s="1208"/>
      <c r="AH31" s="1213" t="s">
        <v>76</v>
      </c>
      <c r="AI31" s="1214"/>
      <c r="AJ31" s="1214"/>
      <c r="AK31" s="1231" t="s">
        <v>77</v>
      </c>
      <c r="AL31" s="1290"/>
      <c r="AM31" s="1291"/>
      <c r="AN31" s="61"/>
      <c r="AO31" s="1295" t="s">
        <v>78</v>
      </c>
      <c r="AP31" s="1296"/>
      <c r="AQ31" s="1296"/>
      <c r="AR31" s="1296"/>
      <c r="AS31" s="1232" t="s">
        <v>79</v>
      </c>
      <c r="AT31" s="1233"/>
      <c r="AU31" s="1233"/>
      <c r="AV31" s="1233"/>
      <c r="AW31" s="1234"/>
      <c r="AX31" s="1213" t="s">
        <v>76</v>
      </c>
      <c r="AY31" s="1213"/>
      <c r="AZ31" s="1213"/>
      <c r="BA31" s="1289"/>
    </row>
    <row r="32" spans="1:53" ht="15.75" customHeight="1" x14ac:dyDescent="0.25">
      <c r="A32" s="1199"/>
      <c r="B32" s="1201"/>
      <c r="C32" s="1199"/>
      <c r="D32" s="1200"/>
      <c r="E32" s="1200"/>
      <c r="F32" s="1201"/>
      <c r="G32" s="1123"/>
      <c r="H32" s="1124"/>
      <c r="I32" s="1125"/>
      <c r="J32" s="1199"/>
      <c r="K32" s="1200"/>
      <c r="L32" s="1200"/>
      <c r="M32" s="1201"/>
      <c r="N32" s="1235"/>
      <c r="O32" s="1236"/>
      <c r="P32" s="1237"/>
      <c r="Q32" s="1243"/>
      <c r="R32" s="1229"/>
      <c r="S32" s="1244"/>
      <c r="T32" s="1199"/>
      <c r="U32" s="1200"/>
      <c r="V32" s="1201"/>
      <c r="W32" s="1199"/>
      <c r="X32" s="1200"/>
      <c r="Y32" s="1201"/>
      <c r="Z32" s="25"/>
      <c r="AA32" s="1209"/>
      <c r="AB32" s="1210"/>
      <c r="AC32" s="1210"/>
      <c r="AD32" s="1210"/>
      <c r="AE32" s="1210"/>
      <c r="AF32" s="1211"/>
      <c r="AG32" s="1212"/>
      <c r="AH32" s="1214"/>
      <c r="AI32" s="1214"/>
      <c r="AJ32" s="1214"/>
      <c r="AK32" s="1292"/>
      <c r="AL32" s="1293"/>
      <c r="AM32" s="1294"/>
      <c r="AN32" s="61"/>
      <c r="AO32" s="1296"/>
      <c r="AP32" s="1296"/>
      <c r="AQ32" s="1296"/>
      <c r="AR32" s="1296"/>
      <c r="AS32" s="1235"/>
      <c r="AT32" s="1236"/>
      <c r="AU32" s="1236"/>
      <c r="AV32" s="1236"/>
      <c r="AW32" s="1237"/>
      <c r="AX32" s="1213"/>
      <c r="AY32" s="1213"/>
      <c r="AZ32" s="1213"/>
      <c r="BA32" s="1289"/>
    </row>
    <row r="33" spans="1:53" ht="42" customHeight="1" x14ac:dyDescent="0.25">
      <c r="A33" s="1202"/>
      <c r="B33" s="1204"/>
      <c r="C33" s="1202"/>
      <c r="D33" s="1203"/>
      <c r="E33" s="1203"/>
      <c r="F33" s="1204"/>
      <c r="G33" s="1126"/>
      <c r="H33" s="1127"/>
      <c r="I33" s="1128"/>
      <c r="J33" s="1202"/>
      <c r="K33" s="1203"/>
      <c r="L33" s="1203"/>
      <c r="M33" s="1204"/>
      <c r="N33" s="1238"/>
      <c r="O33" s="1239"/>
      <c r="P33" s="1240"/>
      <c r="Q33" s="1245"/>
      <c r="R33" s="1246"/>
      <c r="S33" s="1247"/>
      <c r="T33" s="1202"/>
      <c r="U33" s="1203"/>
      <c r="V33" s="1204"/>
      <c r="W33" s="1202"/>
      <c r="X33" s="1203"/>
      <c r="Y33" s="1204"/>
      <c r="Z33" s="25"/>
      <c r="AA33" s="1218" t="s">
        <v>211</v>
      </c>
      <c r="AB33" s="1219"/>
      <c r="AC33" s="1219"/>
      <c r="AD33" s="1219"/>
      <c r="AE33" s="1219"/>
      <c r="AF33" s="1220"/>
      <c r="AG33" s="1221"/>
      <c r="AH33" s="1222">
        <v>2</v>
      </c>
      <c r="AI33" s="1223"/>
      <c r="AJ33" s="1224"/>
      <c r="AK33" s="1271">
        <v>3</v>
      </c>
      <c r="AL33" s="1271"/>
      <c r="AM33" s="1271"/>
      <c r="AN33" s="61"/>
      <c r="AO33" s="1296"/>
      <c r="AP33" s="1296"/>
      <c r="AQ33" s="1296"/>
      <c r="AR33" s="1296"/>
      <c r="AS33" s="1235"/>
      <c r="AT33" s="1236"/>
      <c r="AU33" s="1236"/>
      <c r="AV33" s="1236"/>
      <c r="AW33" s="1237"/>
      <c r="AX33" s="1213"/>
      <c r="AY33" s="1213"/>
      <c r="AZ33" s="1213"/>
      <c r="BA33" s="1289"/>
    </row>
    <row r="34" spans="1:53" ht="26.25" customHeight="1" x14ac:dyDescent="0.3">
      <c r="A34" s="1191">
        <v>1</v>
      </c>
      <c r="B34" s="1192"/>
      <c r="C34" s="1193">
        <f>COUNTIF($B19:$AO19,$B$19)</f>
        <v>33</v>
      </c>
      <c r="D34" s="1194"/>
      <c r="E34" s="1194"/>
      <c r="F34" s="1195"/>
      <c r="G34" s="1193">
        <v>4</v>
      </c>
      <c r="H34" s="1194"/>
      <c r="I34" s="1195"/>
      <c r="J34" s="1193">
        <v>3</v>
      </c>
      <c r="K34" s="1194"/>
      <c r="L34" s="1194"/>
      <c r="M34" s="1195"/>
      <c r="N34" s="1193"/>
      <c r="O34" s="1194"/>
      <c r="P34" s="1195"/>
      <c r="Q34" s="1215"/>
      <c r="R34" s="1216"/>
      <c r="S34" s="1217"/>
      <c r="T34" s="1193">
        <v>12</v>
      </c>
      <c r="U34" s="1254"/>
      <c r="V34" s="1255"/>
      <c r="W34" s="1193">
        <f>C34+G34+J34+N34+Q34+T34</f>
        <v>52</v>
      </c>
      <c r="X34" s="1254"/>
      <c r="Y34" s="1256"/>
      <c r="Z34" s="25"/>
      <c r="AA34" s="1218" t="s">
        <v>236</v>
      </c>
      <c r="AB34" s="1219"/>
      <c r="AC34" s="1219"/>
      <c r="AD34" s="1219"/>
      <c r="AE34" s="1219"/>
      <c r="AF34" s="1220"/>
      <c r="AG34" s="1221"/>
      <c r="AH34" s="1222">
        <v>4</v>
      </c>
      <c r="AI34" s="1223"/>
      <c r="AJ34" s="1224"/>
      <c r="AK34" s="1271">
        <v>3</v>
      </c>
      <c r="AL34" s="1271"/>
      <c r="AM34" s="1271"/>
      <c r="AN34" s="61"/>
      <c r="AO34" s="1296"/>
      <c r="AP34" s="1296"/>
      <c r="AQ34" s="1296"/>
      <c r="AR34" s="1296"/>
      <c r="AS34" s="1238"/>
      <c r="AT34" s="1239"/>
      <c r="AU34" s="1239"/>
      <c r="AV34" s="1239"/>
      <c r="AW34" s="1240"/>
      <c r="AX34" s="1213"/>
      <c r="AY34" s="1213"/>
      <c r="AZ34" s="1213"/>
      <c r="BA34" s="1289"/>
    </row>
    <row r="35" spans="1:53" ht="27" customHeight="1" x14ac:dyDescent="0.3">
      <c r="A35" s="1268">
        <v>2</v>
      </c>
      <c r="B35" s="1269"/>
      <c r="C35" s="1193">
        <f t="shared" ref="C35:C36" si="0">COUNTIF($B20:$AO20,$B$19)</f>
        <v>33</v>
      </c>
      <c r="D35" s="1194"/>
      <c r="E35" s="1194"/>
      <c r="F35" s="1195"/>
      <c r="G35" s="1257">
        <v>4</v>
      </c>
      <c r="H35" s="1260"/>
      <c r="I35" s="1261"/>
      <c r="J35" s="1257">
        <v>3</v>
      </c>
      <c r="K35" s="1260"/>
      <c r="L35" s="1260"/>
      <c r="M35" s="1261"/>
      <c r="N35" s="1257"/>
      <c r="O35" s="1260"/>
      <c r="P35" s="1261"/>
      <c r="Q35" s="1215"/>
      <c r="R35" s="1216"/>
      <c r="S35" s="1217"/>
      <c r="T35" s="1257">
        <v>12</v>
      </c>
      <c r="U35" s="1258"/>
      <c r="V35" s="1259"/>
      <c r="W35" s="1193">
        <f t="shared" ref="W35:W36" si="1">C35+G35+J35+N35+Q35+T35</f>
        <v>52</v>
      </c>
      <c r="X35" s="1254"/>
      <c r="Y35" s="1256"/>
      <c r="Z35" s="25"/>
      <c r="AA35" s="1262" t="s">
        <v>237</v>
      </c>
      <c r="AB35" s="1263"/>
      <c r="AC35" s="1263"/>
      <c r="AD35" s="1263"/>
      <c r="AE35" s="1263"/>
      <c r="AF35" s="1263"/>
      <c r="AG35" s="1264"/>
      <c r="AH35" s="1265">
        <v>6</v>
      </c>
      <c r="AI35" s="1266"/>
      <c r="AJ35" s="1267"/>
      <c r="AK35" s="1271">
        <v>3</v>
      </c>
      <c r="AL35" s="1271"/>
      <c r="AM35" s="1271"/>
      <c r="AN35" s="61"/>
      <c r="AO35" s="1265" t="s">
        <v>43</v>
      </c>
      <c r="AP35" s="1266"/>
      <c r="AQ35" s="1266"/>
      <c r="AR35" s="1267"/>
      <c r="AS35" s="1288" t="s">
        <v>191</v>
      </c>
      <c r="AT35" s="1288"/>
      <c r="AU35" s="1288"/>
      <c r="AV35" s="1288"/>
      <c r="AW35" s="1288"/>
      <c r="AX35" s="1281">
        <v>8</v>
      </c>
      <c r="AY35" s="1281"/>
      <c r="AZ35" s="1281"/>
      <c r="BA35" s="1281"/>
    </row>
    <row r="36" spans="1:53" ht="21.75" customHeight="1" x14ac:dyDescent="0.3">
      <c r="A36" s="1268">
        <v>3</v>
      </c>
      <c r="B36" s="1269"/>
      <c r="C36" s="1193">
        <f t="shared" si="0"/>
        <v>33</v>
      </c>
      <c r="D36" s="1194"/>
      <c r="E36" s="1194"/>
      <c r="F36" s="1195"/>
      <c r="G36" s="1257">
        <v>4</v>
      </c>
      <c r="H36" s="1260"/>
      <c r="I36" s="1261"/>
      <c r="J36" s="1257">
        <v>3</v>
      </c>
      <c r="K36" s="1260"/>
      <c r="L36" s="1260"/>
      <c r="M36" s="1261"/>
      <c r="N36" s="1257"/>
      <c r="O36" s="1260"/>
      <c r="P36" s="1261"/>
      <c r="Q36" s="1215"/>
      <c r="R36" s="1216"/>
      <c r="S36" s="1217"/>
      <c r="T36" s="1257">
        <v>12</v>
      </c>
      <c r="U36" s="1258"/>
      <c r="V36" s="1259"/>
      <c r="W36" s="1193">
        <f t="shared" si="1"/>
        <v>52</v>
      </c>
      <c r="X36" s="1254"/>
      <c r="Y36" s="1256"/>
      <c r="Z36" s="25"/>
      <c r="AA36" s="1273" t="s">
        <v>197</v>
      </c>
      <c r="AB36" s="1207"/>
      <c r="AC36" s="1207"/>
      <c r="AD36" s="1207"/>
      <c r="AE36" s="1207"/>
      <c r="AF36" s="1207"/>
      <c r="AG36" s="1208"/>
      <c r="AH36" s="1265">
        <v>8</v>
      </c>
      <c r="AI36" s="1275"/>
      <c r="AJ36" s="1276"/>
      <c r="AK36" s="1271">
        <v>4</v>
      </c>
      <c r="AL36" s="1280"/>
      <c r="AM36" s="1280"/>
      <c r="AN36" s="61"/>
      <c r="AO36" s="1282"/>
      <c r="AP36" s="1283"/>
      <c r="AQ36" s="1283"/>
      <c r="AR36" s="1284"/>
      <c r="AS36" s="1288"/>
      <c r="AT36" s="1288"/>
      <c r="AU36" s="1288"/>
      <c r="AV36" s="1288"/>
      <c r="AW36" s="1288"/>
      <c r="AX36" s="1281"/>
      <c r="AY36" s="1281"/>
      <c r="AZ36" s="1281"/>
      <c r="BA36" s="1281"/>
    </row>
    <row r="37" spans="1:53" ht="25.5" customHeight="1" x14ac:dyDescent="0.3">
      <c r="A37" s="1268">
        <v>4</v>
      </c>
      <c r="B37" s="1269"/>
      <c r="C37" s="1193">
        <v>28</v>
      </c>
      <c r="D37" s="1194"/>
      <c r="E37" s="1194"/>
      <c r="F37" s="1195"/>
      <c r="G37" s="1257">
        <v>4</v>
      </c>
      <c r="H37" s="1260"/>
      <c r="I37" s="1261"/>
      <c r="J37" s="1257">
        <v>4</v>
      </c>
      <c r="K37" s="1260"/>
      <c r="L37" s="1260"/>
      <c r="M37" s="1261"/>
      <c r="N37" s="1257">
        <v>2</v>
      </c>
      <c r="O37" s="1260"/>
      <c r="P37" s="1261"/>
      <c r="Q37" s="1270">
        <v>2</v>
      </c>
      <c r="R37" s="1216"/>
      <c r="S37" s="1217"/>
      <c r="T37" s="1272">
        <v>2</v>
      </c>
      <c r="U37" s="1258"/>
      <c r="V37" s="1259"/>
      <c r="W37" s="1193">
        <f>C37+G37+J37+N37+Q37+T37</f>
        <v>42</v>
      </c>
      <c r="X37" s="1254"/>
      <c r="Y37" s="1256"/>
      <c r="Z37" s="25"/>
      <c r="AA37" s="1274"/>
      <c r="AB37" s="1211"/>
      <c r="AC37" s="1211"/>
      <c r="AD37" s="1211"/>
      <c r="AE37" s="1211"/>
      <c r="AF37" s="1211"/>
      <c r="AG37" s="1212"/>
      <c r="AH37" s="1277"/>
      <c r="AI37" s="1278"/>
      <c r="AJ37" s="1279"/>
      <c r="AK37" s="1280"/>
      <c r="AL37" s="1280"/>
      <c r="AM37" s="1280"/>
      <c r="AN37" s="62"/>
      <c r="AO37" s="1282"/>
      <c r="AP37" s="1283"/>
      <c r="AQ37" s="1283"/>
      <c r="AR37" s="1284"/>
      <c r="AS37" s="1288"/>
      <c r="AT37" s="1288"/>
      <c r="AU37" s="1288"/>
      <c r="AV37" s="1288"/>
      <c r="AW37" s="1288"/>
      <c r="AX37" s="1281"/>
      <c r="AY37" s="1281"/>
      <c r="AZ37" s="1281"/>
      <c r="BA37" s="1281"/>
    </row>
    <row r="38" spans="1:53" ht="34.5" customHeight="1" x14ac:dyDescent="0.25">
      <c r="A38" s="1297" t="s">
        <v>22</v>
      </c>
      <c r="B38" s="1298"/>
      <c r="C38" s="1299">
        <f>SUM(C34:F37)</f>
        <v>127</v>
      </c>
      <c r="D38" s="1300"/>
      <c r="E38" s="1300"/>
      <c r="F38" s="1301"/>
      <c r="G38" s="1302">
        <f>SUM(G34:I37)</f>
        <v>16</v>
      </c>
      <c r="H38" s="1303"/>
      <c r="I38" s="1298"/>
      <c r="J38" s="1304">
        <f>SUM(J34:M37)</f>
        <v>13</v>
      </c>
      <c r="K38" s="1305"/>
      <c r="L38" s="1305"/>
      <c r="M38" s="1306"/>
      <c r="N38" s="1304">
        <f>SUM(N34:P37)</f>
        <v>2</v>
      </c>
      <c r="O38" s="1305"/>
      <c r="P38" s="1306"/>
      <c r="Q38" s="1307">
        <f>SUM(Q34:S37)</f>
        <v>2</v>
      </c>
      <c r="R38" s="1308"/>
      <c r="S38" s="1309"/>
      <c r="T38" s="1302">
        <f>SUM(T34:V37)</f>
        <v>38</v>
      </c>
      <c r="U38" s="1310"/>
      <c r="V38" s="1311"/>
      <c r="W38" s="1302">
        <f>SUM(W34:Y37)</f>
        <v>198</v>
      </c>
      <c r="X38" s="1310"/>
      <c r="Y38" s="1311"/>
      <c r="Z38" s="25"/>
      <c r="AA38" s="1248" t="s">
        <v>88</v>
      </c>
      <c r="AB38" s="1220"/>
      <c r="AC38" s="1220"/>
      <c r="AD38" s="1220"/>
      <c r="AE38" s="1220"/>
      <c r="AF38" s="1220"/>
      <c r="AG38" s="1221"/>
      <c r="AH38" s="1249">
        <v>8</v>
      </c>
      <c r="AI38" s="1250"/>
      <c r="AJ38" s="1251"/>
      <c r="AK38" s="1249">
        <v>2</v>
      </c>
      <c r="AL38" s="1252"/>
      <c r="AM38" s="1253"/>
      <c r="AN38" s="26"/>
      <c r="AO38" s="1285"/>
      <c r="AP38" s="1286"/>
      <c r="AQ38" s="1286"/>
      <c r="AR38" s="1287"/>
      <c r="AS38" s="1288"/>
      <c r="AT38" s="1288"/>
      <c r="AU38" s="1288"/>
      <c r="AV38" s="1288"/>
      <c r="AW38" s="1288"/>
      <c r="AX38" s="1281"/>
      <c r="AY38" s="1281"/>
      <c r="AZ38" s="1281"/>
      <c r="BA38" s="1281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view="pageBreakPreview" topLeftCell="A61" zoomScale="75" zoomScaleNormal="100" zoomScaleSheetLayoutView="75" workbookViewId="0">
      <selection activeCell="B35" sqref="B35"/>
    </sheetView>
  </sheetViews>
  <sheetFormatPr defaultRowHeight="15.75" x14ac:dyDescent="0.25"/>
  <cols>
    <col min="1" max="1" width="11.28515625" style="138" customWidth="1"/>
    <col min="2" max="2" width="40.42578125" style="139" customWidth="1"/>
    <col min="3" max="3" width="6.7109375" style="140" customWidth="1"/>
    <col min="4" max="4" width="12" style="141" customWidth="1"/>
    <col min="5" max="5" width="7.28515625" style="141" customWidth="1"/>
    <col min="6" max="6" width="6.42578125" style="140" customWidth="1"/>
    <col min="7" max="7" width="7.42578125" style="140" customWidth="1"/>
    <col min="8" max="8" width="9.85546875" style="140" customWidth="1"/>
    <col min="9" max="9" width="8.7109375" style="139" customWidth="1"/>
    <col min="10" max="10" width="8" style="139" customWidth="1"/>
    <col min="11" max="11" width="5.85546875" style="139" customWidth="1"/>
    <col min="12" max="12" width="7.85546875" style="139" customWidth="1"/>
    <col min="13" max="13" width="8.85546875" style="139" customWidth="1"/>
    <col min="14" max="21" width="6.7109375" style="139" customWidth="1"/>
    <col min="22" max="26" width="0" style="90" hidden="1" customWidth="1"/>
    <col min="27" max="16384" width="9.140625" style="90"/>
  </cols>
  <sheetData>
    <row r="1" spans="1:26" s="76" customFormat="1" ht="18.75" thickBot="1" x14ac:dyDescent="0.3">
      <c r="A1" s="1312" t="s">
        <v>387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4"/>
    </row>
    <row r="2" spans="1:26" s="76" customFormat="1" x14ac:dyDescent="0.25">
      <c r="A2" s="1323" t="s">
        <v>267</v>
      </c>
      <c r="B2" s="1326" t="s">
        <v>93</v>
      </c>
      <c r="C2" s="1329" t="s">
        <v>94</v>
      </c>
      <c r="D2" s="1330"/>
      <c r="E2" s="1330"/>
      <c r="F2" s="1331"/>
      <c r="G2" s="1332" t="s">
        <v>95</v>
      </c>
      <c r="H2" s="1335" t="s">
        <v>96</v>
      </c>
      <c r="I2" s="1336"/>
      <c r="J2" s="1336"/>
      <c r="K2" s="1336"/>
      <c r="L2" s="1336"/>
      <c r="M2" s="1337"/>
      <c r="N2" s="1317" t="s">
        <v>295</v>
      </c>
      <c r="O2" s="1318"/>
      <c r="P2" s="1318"/>
      <c r="Q2" s="1318"/>
      <c r="R2" s="1318"/>
      <c r="S2" s="1318"/>
      <c r="T2" s="1318"/>
      <c r="U2" s="1319"/>
    </row>
    <row r="3" spans="1:26" s="76" customFormat="1" ht="16.5" thickBot="1" x14ac:dyDescent="0.3">
      <c r="A3" s="1324"/>
      <c r="B3" s="1327"/>
      <c r="C3" s="1338" t="s">
        <v>97</v>
      </c>
      <c r="D3" s="1340" t="s">
        <v>98</v>
      </c>
      <c r="E3" s="1342" t="s">
        <v>99</v>
      </c>
      <c r="F3" s="1343"/>
      <c r="G3" s="1333"/>
      <c r="H3" s="1347" t="s">
        <v>6</v>
      </c>
      <c r="I3" s="1350" t="s">
        <v>100</v>
      </c>
      <c r="J3" s="1351"/>
      <c r="K3" s="1351"/>
      <c r="L3" s="1352"/>
      <c r="M3" s="1353" t="s">
        <v>101</v>
      </c>
      <c r="N3" s="1320"/>
      <c r="O3" s="1321"/>
      <c r="P3" s="1321"/>
      <c r="Q3" s="1321"/>
      <c r="R3" s="1321"/>
      <c r="S3" s="1321"/>
      <c r="T3" s="1321"/>
      <c r="U3" s="1322"/>
    </row>
    <row r="4" spans="1:26" s="76" customFormat="1" ht="16.5" thickBot="1" x14ac:dyDescent="0.3">
      <c r="A4" s="1324"/>
      <c r="B4" s="1327"/>
      <c r="C4" s="1338"/>
      <c r="D4" s="1340"/>
      <c r="E4" s="1340" t="s">
        <v>102</v>
      </c>
      <c r="F4" s="1357" t="s">
        <v>103</v>
      </c>
      <c r="G4" s="1333"/>
      <c r="H4" s="1348"/>
      <c r="I4" s="1359" t="s">
        <v>22</v>
      </c>
      <c r="J4" s="1359" t="s">
        <v>26</v>
      </c>
      <c r="K4" s="1359" t="s">
        <v>104</v>
      </c>
      <c r="L4" s="1359" t="s">
        <v>105</v>
      </c>
      <c r="M4" s="1354"/>
      <c r="N4" s="1315" t="s">
        <v>106</v>
      </c>
      <c r="O4" s="1316"/>
      <c r="P4" s="1315" t="s">
        <v>107</v>
      </c>
      <c r="Q4" s="1316"/>
      <c r="R4" s="1315" t="s">
        <v>108</v>
      </c>
      <c r="S4" s="1316"/>
      <c r="T4" s="1315" t="s">
        <v>109</v>
      </c>
      <c r="U4" s="1316"/>
    </row>
    <row r="5" spans="1:26" s="76" customFormat="1" ht="16.5" thickBot="1" x14ac:dyDescent="0.3">
      <c r="A5" s="1324"/>
      <c r="B5" s="1327"/>
      <c r="C5" s="1338"/>
      <c r="D5" s="1340"/>
      <c r="E5" s="1340"/>
      <c r="F5" s="1357"/>
      <c r="G5" s="1333"/>
      <c r="H5" s="1348"/>
      <c r="I5" s="1360"/>
      <c r="J5" s="1360"/>
      <c r="K5" s="1360"/>
      <c r="L5" s="1360"/>
      <c r="M5" s="1354"/>
      <c r="N5" s="159">
        <v>1</v>
      </c>
      <c r="O5" s="204">
        <v>2</v>
      </c>
      <c r="P5" s="159">
        <v>3</v>
      </c>
      <c r="Q5" s="160">
        <v>4</v>
      </c>
      <c r="R5" s="205">
        <v>5</v>
      </c>
      <c r="S5" s="160">
        <v>6</v>
      </c>
      <c r="T5" s="159">
        <v>7</v>
      </c>
      <c r="U5" s="160">
        <v>8</v>
      </c>
    </row>
    <row r="6" spans="1:26" s="76" customFormat="1" ht="16.5" thickBot="1" x14ac:dyDescent="0.3">
      <c r="A6" s="1324"/>
      <c r="B6" s="1327"/>
      <c r="C6" s="1338"/>
      <c r="D6" s="1340"/>
      <c r="E6" s="1340"/>
      <c r="F6" s="1357"/>
      <c r="G6" s="1333"/>
      <c r="H6" s="1348"/>
      <c r="I6" s="1360"/>
      <c r="J6" s="1360"/>
      <c r="K6" s="1360"/>
      <c r="L6" s="1360"/>
      <c r="M6" s="1355"/>
      <c r="N6" s="1344"/>
      <c r="O6" s="1345"/>
      <c r="P6" s="1345"/>
      <c r="Q6" s="1345"/>
      <c r="R6" s="1345"/>
      <c r="S6" s="1345"/>
      <c r="T6" s="1345"/>
      <c r="U6" s="1346"/>
    </row>
    <row r="7" spans="1:26" s="76" customFormat="1" ht="23.25" customHeight="1" thickBot="1" x14ac:dyDescent="0.3">
      <c r="A7" s="1325"/>
      <c r="B7" s="1328"/>
      <c r="C7" s="1339"/>
      <c r="D7" s="1341"/>
      <c r="E7" s="1341"/>
      <c r="F7" s="1358"/>
      <c r="G7" s="1334"/>
      <c r="H7" s="1349"/>
      <c r="I7" s="1361"/>
      <c r="J7" s="1361"/>
      <c r="K7" s="1361"/>
      <c r="L7" s="1361"/>
      <c r="M7" s="1356"/>
      <c r="N7" s="159"/>
      <c r="O7" s="160"/>
      <c r="P7" s="159"/>
      <c r="Q7" s="160"/>
      <c r="R7" s="159"/>
      <c r="S7" s="160"/>
      <c r="T7" s="159"/>
      <c r="U7" s="160"/>
    </row>
    <row r="8" spans="1:26" s="76" customFormat="1" ht="16.5" thickBot="1" x14ac:dyDescent="0.3">
      <c r="A8" s="77">
        <v>1</v>
      </c>
      <c r="B8" s="142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158">
        <v>13</v>
      </c>
      <c r="N8" s="159">
        <v>14</v>
      </c>
      <c r="O8" s="159">
        <v>15</v>
      </c>
      <c r="P8" s="161">
        <v>16</v>
      </c>
      <c r="Q8" s="161">
        <v>17</v>
      </c>
      <c r="R8" s="159">
        <v>18</v>
      </c>
      <c r="S8" s="159">
        <v>19</v>
      </c>
      <c r="T8" s="161">
        <v>20</v>
      </c>
      <c r="U8" s="142">
        <v>21</v>
      </c>
      <c r="V8" s="78">
        <v>25</v>
      </c>
      <c r="W8" s="77">
        <v>26</v>
      </c>
      <c r="X8" s="158">
        <v>27</v>
      </c>
      <c r="Y8" s="77">
        <v>28</v>
      </c>
      <c r="Z8" s="158">
        <v>29</v>
      </c>
    </row>
    <row r="9" spans="1:26" s="76" customFormat="1" ht="16.5" thickBot="1" x14ac:dyDescent="0.3">
      <c r="A9" s="1389" t="s">
        <v>110</v>
      </c>
      <c r="B9" s="1390"/>
      <c r="C9" s="1391"/>
      <c r="D9" s="1391"/>
      <c r="E9" s="1391"/>
      <c r="F9" s="1391"/>
      <c r="G9" s="1391"/>
      <c r="H9" s="1391"/>
      <c r="I9" s="1391"/>
      <c r="J9" s="1391"/>
      <c r="K9" s="1391"/>
      <c r="L9" s="1391"/>
      <c r="M9" s="1391"/>
      <c r="N9" s="1390"/>
      <c r="O9" s="1390"/>
      <c r="P9" s="1390"/>
      <c r="Q9" s="1390"/>
      <c r="R9" s="1390"/>
      <c r="S9" s="1390"/>
      <c r="T9" s="1390"/>
      <c r="U9" s="1392"/>
    </row>
    <row r="10" spans="1:26" s="76" customFormat="1" ht="16.5" thickBot="1" x14ac:dyDescent="0.3">
      <c r="A10" s="1393" t="s">
        <v>111</v>
      </c>
      <c r="B10" s="1394"/>
      <c r="C10" s="1394"/>
      <c r="D10" s="1394"/>
      <c r="E10" s="1394"/>
      <c r="F10" s="1394"/>
      <c r="G10" s="1394"/>
      <c r="H10" s="1394"/>
      <c r="I10" s="1394"/>
      <c r="J10" s="1394"/>
      <c r="K10" s="1394"/>
      <c r="L10" s="1394"/>
      <c r="M10" s="1394"/>
      <c r="N10" s="1394"/>
      <c r="O10" s="1394"/>
      <c r="P10" s="1394"/>
      <c r="Q10" s="1394"/>
      <c r="R10" s="1394"/>
      <c r="S10" s="1394"/>
      <c r="T10" s="1394"/>
      <c r="U10" s="1395"/>
    </row>
    <row r="11" spans="1:26" s="88" customFormat="1" x14ac:dyDescent="0.25">
      <c r="A11" s="328" t="s">
        <v>112</v>
      </c>
      <c r="B11" s="79" t="s">
        <v>16</v>
      </c>
      <c r="C11" s="80"/>
      <c r="D11" s="81"/>
      <c r="E11" s="82"/>
      <c r="F11" s="83"/>
      <c r="G11" s="84">
        <f>G12+G13+G14+G15</f>
        <v>16</v>
      </c>
      <c r="H11" s="85">
        <f>SUM(H12:H15)</f>
        <v>480</v>
      </c>
      <c r="I11" s="86">
        <f>SUM(I12:I15)</f>
        <v>16</v>
      </c>
      <c r="J11" s="87"/>
      <c r="K11" s="87"/>
      <c r="L11" s="87">
        <f>SUM(L12:L15)</f>
        <v>0</v>
      </c>
      <c r="M11" s="151">
        <f>SUM(M12:M15)</f>
        <v>464</v>
      </c>
      <c r="N11" s="233"/>
      <c r="O11" s="234"/>
      <c r="P11" s="235"/>
      <c r="Q11" s="234"/>
      <c r="R11" s="235"/>
      <c r="S11" s="234"/>
      <c r="T11" s="235"/>
      <c r="U11" s="234"/>
    </row>
    <row r="12" spans="1:26" s="261" customFormat="1" x14ac:dyDescent="0.25">
      <c r="A12" s="331" t="s">
        <v>113</v>
      </c>
      <c r="B12" s="332" t="s">
        <v>16</v>
      </c>
      <c r="C12" s="333"/>
      <c r="D12" s="334">
        <v>1</v>
      </c>
      <c r="E12" s="335"/>
      <c r="F12" s="336"/>
      <c r="G12" s="337">
        <f>семестровка!D10</f>
        <v>4</v>
      </c>
      <c r="H12" s="337">
        <f>семестровка!E10</f>
        <v>120</v>
      </c>
      <c r="I12" s="337">
        <f>семестровка!F10</f>
        <v>4</v>
      </c>
      <c r="J12" s="338"/>
      <c r="K12" s="338"/>
      <c r="L12" s="339" t="str">
        <f>семестровка!T10</f>
        <v>4/0</v>
      </c>
      <c r="M12" s="340">
        <f t="shared" ref="M12:M25" si="0">H12-I12</f>
        <v>116</v>
      </c>
      <c r="N12" s="257" t="str">
        <f>семестровка!U10</f>
        <v>4/0</v>
      </c>
      <c r="O12" s="258"/>
      <c r="P12" s="259"/>
      <c r="Q12" s="258"/>
      <c r="R12" s="259"/>
      <c r="S12" s="258"/>
      <c r="T12" s="259"/>
      <c r="U12" s="258"/>
    </row>
    <row r="13" spans="1:26" s="261" customFormat="1" x14ac:dyDescent="0.25">
      <c r="A13" s="331" t="s">
        <v>114</v>
      </c>
      <c r="B13" s="332" t="s">
        <v>16</v>
      </c>
      <c r="C13" s="333"/>
      <c r="D13" s="334">
        <v>2</v>
      </c>
      <c r="E13" s="335"/>
      <c r="F13" s="336"/>
      <c r="G13" s="337">
        <f>семестровка!D27</f>
        <v>3</v>
      </c>
      <c r="H13" s="337">
        <f>семестровка!E27</f>
        <v>90</v>
      </c>
      <c r="I13" s="337">
        <f>семестровка!F27</f>
        <v>4</v>
      </c>
      <c r="J13" s="338"/>
      <c r="K13" s="338"/>
      <c r="L13" s="339" t="str">
        <f>семестровка!T27</f>
        <v>4/0</v>
      </c>
      <c r="M13" s="340">
        <f t="shared" si="0"/>
        <v>86</v>
      </c>
      <c r="N13" s="341"/>
      <c r="O13" s="342" t="str">
        <f>семестровка!U27</f>
        <v>4/0</v>
      </c>
      <c r="P13" s="259"/>
      <c r="Q13" s="258"/>
      <c r="R13" s="259"/>
      <c r="S13" s="258"/>
      <c r="T13" s="259"/>
      <c r="U13" s="258"/>
    </row>
    <row r="14" spans="1:26" s="261" customFormat="1" x14ac:dyDescent="0.25">
      <c r="A14" s="331" t="s">
        <v>115</v>
      </c>
      <c r="B14" s="332" t="s">
        <v>16</v>
      </c>
      <c r="C14" s="333"/>
      <c r="D14" s="334">
        <v>3</v>
      </c>
      <c r="E14" s="343"/>
      <c r="F14" s="336"/>
      <c r="G14" s="337">
        <f>семестровка!D48</f>
        <v>4</v>
      </c>
      <c r="H14" s="337">
        <f>семестровка!E48</f>
        <v>120</v>
      </c>
      <c r="I14" s="337">
        <f>семестровка!F48</f>
        <v>4</v>
      </c>
      <c r="J14" s="338"/>
      <c r="K14" s="338"/>
      <c r="L14" s="339" t="str">
        <f>семестровка!T48</f>
        <v>4/0</v>
      </c>
      <c r="M14" s="340">
        <f t="shared" si="0"/>
        <v>116</v>
      </c>
      <c r="N14" s="257"/>
      <c r="O14" s="258"/>
      <c r="P14" s="344" t="str">
        <f>семестровка!U48</f>
        <v>4/0</v>
      </c>
      <c r="Q14" s="258"/>
      <c r="R14" s="259"/>
      <c r="S14" s="258"/>
      <c r="T14" s="345"/>
      <c r="U14" s="260"/>
    </row>
    <row r="15" spans="1:26" s="261" customFormat="1" x14ac:dyDescent="0.25">
      <c r="A15" s="331" t="s">
        <v>117</v>
      </c>
      <c r="B15" s="332" t="s">
        <v>16</v>
      </c>
      <c r="C15" s="346"/>
      <c r="D15" s="347" t="s">
        <v>165</v>
      </c>
      <c r="E15" s="347"/>
      <c r="F15" s="348"/>
      <c r="G15" s="349">
        <f>семестровка!D67</f>
        <v>5</v>
      </c>
      <c r="H15" s="349">
        <f>семестровка!E67</f>
        <v>150</v>
      </c>
      <c r="I15" s="349">
        <f>семестровка!F67</f>
        <v>4</v>
      </c>
      <c r="J15" s="350"/>
      <c r="K15" s="350"/>
      <c r="L15" s="351" t="str">
        <f>семестровка!T67</f>
        <v>4/0</v>
      </c>
      <c r="M15" s="340">
        <f t="shared" si="0"/>
        <v>146</v>
      </c>
      <c r="N15" s="352"/>
      <c r="O15" s="353"/>
      <c r="P15" s="354"/>
      <c r="Q15" s="355" t="str">
        <f>семестровка!U67</f>
        <v>4/0</v>
      </c>
      <c r="R15" s="354"/>
      <c r="S15" s="353"/>
      <c r="T15" s="354"/>
      <c r="U15" s="353"/>
    </row>
    <row r="16" spans="1:26" s="265" customFormat="1" ht="31.5" x14ac:dyDescent="0.25">
      <c r="A16" s="91" t="s">
        <v>118</v>
      </c>
      <c r="B16" s="356" t="s">
        <v>209</v>
      </c>
      <c r="C16" s="89">
        <v>1</v>
      </c>
      <c r="D16" s="357"/>
      <c r="E16" s="358"/>
      <c r="F16" s="359"/>
      <c r="G16" s="92">
        <f>семестровка!D12</f>
        <v>7</v>
      </c>
      <c r="H16" s="92">
        <f>семестровка!E12</f>
        <v>210</v>
      </c>
      <c r="I16" s="92">
        <f>семестровка!F12</f>
        <v>8</v>
      </c>
      <c r="J16" s="357" t="str">
        <f>семестровка!R12</f>
        <v>8/0</v>
      </c>
      <c r="K16" s="357"/>
      <c r="L16" s="357"/>
      <c r="M16" s="97">
        <f t="shared" si="0"/>
        <v>202</v>
      </c>
      <c r="N16" s="105" t="str">
        <f>семестровка!U12</f>
        <v>8/0</v>
      </c>
      <c r="O16" s="106"/>
      <c r="P16" s="104"/>
      <c r="Q16" s="106"/>
      <c r="R16" s="104"/>
      <c r="S16" s="106"/>
      <c r="T16" s="104"/>
      <c r="U16" s="360"/>
    </row>
    <row r="17" spans="1:26" s="265" customFormat="1" ht="31.5" x14ac:dyDescent="0.25">
      <c r="A17" s="91" t="s">
        <v>119</v>
      </c>
      <c r="B17" s="356" t="s">
        <v>121</v>
      </c>
      <c r="C17" s="89"/>
      <c r="D17" s="143" t="s">
        <v>166</v>
      </c>
      <c r="E17" s="94"/>
      <c r="F17" s="95"/>
      <c r="G17" s="92">
        <f>семестровка!D33</f>
        <v>3.5</v>
      </c>
      <c r="H17" s="92">
        <f>семестровка!E33</f>
        <v>105</v>
      </c>
      <c r="I17" s="92">
        <f>семестровка!F33</f>
        <v>4</v>
      </c>
      <c r="J17" s="357"/>
      <c r="K17" s="143"/>
      <c r="L17" s="143" t="s">
        <v>284</v>
      </c>
      <c r="M17" s="97">
        <f t="shared" si="0"/>
        <v>101</v>
      </c>
      <c r="N17" s="105"/>
      <c r="O17" s="361" t="str">
        <f>семестровка!U33</f>
        <v>4/0</v>
      </c>
      <c r="P17" s="104"/>
      <c r="Q17" s="106"/>
      <c r="R17" s="104"/>
      <c r="S17" s="106"/>
      <c r="T17" s="104"/>
      <c r="U17" s="106"/>
    </row>
    <row r="18" spans="1:26" s="265" customFormat="1" x14ac:dyDescent="0.25">
      <c r="A18" s="91" t="s">
        <v>239</v>
      </c>
      <c r="B18" s="356" t="s">
        <v>30</v>
      </c>
      <c r="C18" s="89">
        <v>2</v>
      </c>
      <c r="D18" s="143"/>
      <c r="E18" s="94"/>
      <c r="F18" s="95"/>
      <c r="G18" s="92">
        <f>семестровка!D31</f>
        <v>6</v>
      </c>
      <c r="H18" s="92">
        <f>семестровка!E31</f>
        <v>180</v>
      </c>
      <c r="I18" s="92">
        <f>семестровка!F31</f>
        <v>4</v>
      </c>
      <c r="J18" s="357" t="str">
        <f>семестровка!R31</f>
        <v>4/0</v>
      </c>
      <c r="K18" s="143"/>
      <c r="L18" s="143"/>
      <c r="M18" s="97">
        <f>H18-I18</f>
        <v>176</v>
      </c>
      <c r="N18" s="105"/>
      <c r="O18" s="361" t="str">
        <f>семестровка!U31</f>
        <v>4/0</v>
      </c>
      <c r="P18" s="104"/>
      <c r="Q18" s="106"/>
      <c r="R18" s="104"/>
      <c r="S18" s="106"/>
      <c r="T18" s="104"/>
      <c r="U18" s="106"/>
    </row>
    <row r="19" spans="1:26" s="266" customFormat="1" x14ac:dyDescent="0.25">
      <c r="A19" s="91" t="s">
        <v>120</v>
      </c>
      <c r="B19" s="356" t="s">
        <v>19</v>
      </c>
      <c r="C19" s="89">
        <v>1</v>
      </c>
      <c r="D19" s="143"/>
      <c r="E19" s="94"/>
      <c r="F19" s="95"/>
      <c r="G19" s="92">
        <f>семестровка!D13</f>
        <v>6</v>
      </c>
      <c r="H19" s="92">
        <f>семестровка!E13</f>
        <v>180</v>
      </c>
      <c r="I19" s="92">
        <f>семестровка!F13</f>
        <v>20</v>
      </c>
      <c r="J19" s="357" t="str">
        <f>семестровка!R13</f>
        <v>12/0</v>
      </c>
      <c r="K19" s="357"/>
      <c r="L19" s="357" t="str">
        <f>семестровка!T13</f>
        <v>4/4</v>
      </c>
      <c r="M19" s="97">
        <f t="shared" si="0"/>
        <v>160</v>
      </c>
      <c r="N19" s="362" t="str">
        <f>семестровка!U13</f>
        <v>16/4</v>
      </c>
      <c r="O19" s="363"/>
      <c r="P19" s="104"/>
      <c r="Q19" s="106"/>
      <c r="R19" s="104"/>
      <c r="S19" s="106"/>
      <c r="T19" s="104"/>
      <c r="U19" s="106"/>
    </row>
    <row r="20" spans="1:26" s="265" customFormat="1" ht="31.5" x14ac:dyDescent="0.25">
      <c r="A20" s="91" t="s">
        <v>122</v>
      </c>
      <c r="B20" s="364" t="s">
        <v>34</v>
      </c>
      <c r="C20" s="96">
        <v>2</v>
      </c>
      <c r="D20" s="143"/>
      <c r="E20" s="94"/>
      <c r="F20" s="97"/>
      <c r="G20" s="92">
        <f>семестровка!D29</f>
        <v>8.5</v>
      </c>
      <c r="H20" s="92">
        <f>семестровка!E29</f>
        <v>255</v>
      </c>
      <c r="I20" s="92">
        <f>семестровка!F29</f>
        <v>12</v>
      </c>
      <c r="J20" s="357" t="str">
        <f>семестровка!R29</f>
        <v>8/0</v>
      </c>
      <c r="K20" s="357"/>
      <c r="L20" s="357" t="str">
        <f>семестровка!T29</f>
        <v>4/0</v>
      </c>
      <c r="M20" s="97">
        <f t="shared" si="0"/>
        <v>243</v>
      </c>
      <c r="N20" s="105"/>
      <c r="O20" s="365" t="str">
        <f>семестровка!U29</f>
        <v>12/0</v>
      </c>
      <c r="P20" s="104"/>
      <c r="Q20" s="106"/>
      <c r="R20" s="104"/>
      <c r="S20" s="106"/>
      <c r="T20" s="104"/>
      <c r="U20" s="106"/>
    </row>
    <row r="21" spans="1:26" s="265" customFormat="1" x14ac:dyDescent="0.25">
      <c r="A21" s="91" t="s">
        <v>123</v>
      </c>
      <c r="B21" s="364" t="s">
        <v>21</v>
      </c>
      <c r="C21" s="96"/>
      <c r="D21" s="143" t="s">
        <v>167</v>
      </c>
      <c r="E21" s="143"/>
      <c r="F21" s="97"/>
      <c r="G21" s="366">
        <f>семестровка!D15</f>
        <v>6</v>
      </c>
      <c r="H21" s="366">
        <f>семестровка!E15</f>
        <v>180</v>
      </c>
      <c r="I21" s="366">
        <f>семестровка!F15</f>
        <v>16</v>
      </c>
      <c r="J21" s="357" t="str">
        <f>семестровка!R15</f>
        <v>8/0</v>
      </c>
      <c r="K21" s="357" t="str">
        <f>семестровка!S15</f>
        <v>4/4</v>
      </c>
      <c r="L21" s="357"/>
      <c r="M21" s="97">
        <f t="shared" si="0"/>
        <v>164</v>
      </c>
      <c r="N21" s="362" t="str">
        <f>семестровка!U15</f>
        <v>12/4</v>
      </c>
      <c r="O21" s="106"/>
      <c r="P21" s="104"/>
      <c r="Q21" s="106"/>
      <c r="R21" s="104"/>
      <c r="S21" s="106"/>
      <c r="T21" s="104"/>
      <c r="U21" s="106"/>
    </row>
    <row r="22" spans="1:26" s="265" customFormat="1" x14ac:dyDescent="0.25">
      <c r="A22" s="91" t="s">
        <v>124</v>
      </c>
      <c r="B22" s="364" t="s">
        <v>20</v>
      </c>
      <c r="C22" s="96">
        <v>1</v>
      </c>
      <c r="D22" s="143"/>
      <c r="E22" s="143"/>
      <c r="F22" s="97"/>
      <c r="G22" s="366">
        <f>семестровка!D14</f>
        <v>6</v>
      </c>
      <c r="H22" s="366">
        <f>семестровка!E14</f>
        <v>180</v>
      </c>
      <c r="I22" s="366">
        <f>семестровка!F14</f>
        <v>12</v>
      </c>
      <c r="J22" s="357" t="str">
        <f>семестровка!R14</f>
        <v>8/0</v>
      </c>
      <c r="K22" s="357"/>
      <c r="L22" s="357" t="str">
        <f>семестровка!T14</f>
        <v>0/4</v>
      </c>
      <c r="M22" s="97">
        <f t="shared" si="0"/>
        <v>168</v>
      </c>
      <c r="N22" s="362" t="str">
        <f>семестровка!U14</f>
        <v>8/4</v>
      </c>
      <c r="O22" s="106"/>
      <c r="P22" s="104"/>
      <c r="Q22" s="106"/>
      <c r="R22" s="104"/>
      <c r="S22" s="106"/>
      <c r="T22" s="104"/>
      <c r="U22" s="106"/>
    </row>
    <row r="23" spans="1:26" s="265" customFormat="1" x14ac:dyDescent="0.25">
      <c r="A23" s="91" t="s">
        <v>292</v>
      </c>
      <c r="B23" s="364" t="s">
        <v>231</v>
      </c>
      <c r="C23" s="96">
        <v>2</v>
      </c>
      <c r="D23" s="143"/>
      <c r="E23" s="143"/>
      <c r="F23" s="97"/>
      <c r="G23" s="366">
        <f>семестровка!D30</f>
        <v>6</v>
      </c>
      <c r="H23" s="366">
        <f>семестровка!E30</f>
        <v>180</v>
      </c>
      <c r="I23" s="366">
        <f>семестровка!F30</f>
        <v>20</v>
      </c>
      <c r="J23" s="357" t="str">
        <f>семестровка!R30</f>
        <v>8/4</v>
      </c>
      <c r="K23" s="357"/>
      <c r="L23" s="357" t="str">
        <f>семестровка!T30</f>
        <v>4/4</v>
      </c>
      <c r="M23" s="97">
        <f t="shared" si="0"/>
        <v>160</v>
      </c>
      <c r="N23" s="105"/>
      <c r="O23" s="365" t="str">
        <f>семестровка!U30</f>
        <v>12/8</v>
      </c>
      <c r="P23" s="104"/>
      <c r="Q23" s="106"/>
      <c r="R23" s="104"/>
      <c r="S23" s="106"/>
      <c r="T23" s="104"/>
      <c r="U23" s="106"/>
    </row>
    <row r="24" spans="1:26" s="265" customFormat="1" x14ac:dyDescent="0.25">
      <c r="A24" s="91" t="s">
        <v>153</v>
      </c>
      <c r="B24" s="367" t="s">
        <v>36</v>
      </c>
      <c r="C24" s="368">
        <v>3</v>
      </c>
      <c r="D24" s="369"/>
      <c r="E24" s="369"/>
      <c r="F24" s="370"/>
      <c r="G24" s="366">
        <f>семестровка!D53</f>
        <v>5</v>
      </c>
      <c r="H24" s="366">
        <f>семестровка!E53</f>
        <v>150</v>
      </c>
      <c r="I24" s="366">
        <f>семестровка!F53</f>
        <v>12</v>
      </c>
      <c r="J24" s="357" t="str">
        <f>семестровка!R53</f>
        <v>8/0</v>
      </c>
      <c r="K24" s="357">
        <f>семестровка!S53</f>
        <v>0</v>
      </c>
      <c r="L24" s="357" t="str">
        <f>семестровка!T53</f>
        <v>0/4</v>
      </c>
      <c r="M24" s="97">
        <f t="shared" si="0"/>
        <v>138</v>
      </c>
      <c r="N24" s="371"/>
      <c r="O24" s="372"/>
      <c r="P24" s="373" t="str">
        <f>семестровка!U53</f>
        <v>8/4</v>
      </c>
      <c r="Q24" s="372"/>
      <c r="R24" s="374"/>
      <c r="S24" s="372"/>
      <c r="T24" s="374"/>
      <c r="U24" s="372"/>
    </row>
    <row r="25" spans="1:26" s="265" customFormat="1" ht="32.25" thickBot="1" x14ac:dyDescent="0.3">
      <c r="A25" s="91" t="s">
        <v>154</v>
      </c>
      <c r="B25" s="375" t="s">
        <v>42</v>
      </c>
      <c r="C25" s="376"/>
      <c r="D25" s="99" t="s">
        <v>175</v>
      </c>
      <c r="E25" s="99"/>
      <c r="F25" s="100"/>
      <c r="G25" s="377">
        <f>семестровка!D135</f>
        <v>3</v>
      </c>
      <c r="H25" s="377">
        <f>семестровка!E135</f>
        <v>90</v>
      </c>
      <c r="I25" s="377">
        <f>семестровка!F135</f>
        <v>8</v>
      </c>
      <c r="J25" s="378" t="str">
        <f>семестровка!R135</f>
        <v>4/4</v>
      </c>
      <c r="K25" s="99"/>
      <c r="L25" s="99"/>
      <c r="M25" s="100">
        <f t="shared" si="0"/>
        <v>82</v>
      </c>
      <c r="N25" s="371"/>
      <c r="O25" s="372"/>
      <c r="P25" s="374"/>
      <c r="Q25" s="372"/>
      <c r="R25" s="374"/>
      <c r="S25" s="372"/>
      <c r="T25" s="373" t="str">
        <f>семестровка!U135</f>
        <v>4/4</v>
      </c>
      <c r="U25" s="372"/>
    </row>
    <row r="26" spans="1:26" s="76" customFormat="1" ht="16.5" thickBot="1" x14ac:dyDescent="0.3">
      <c r="A26" s="1403" t="s">
        <v>125</v>
      </c>
      <c r="B26" s="1404"/>
      <c r="C26" s="330"/>
      <c r="D26" s="145"/>
      <c r="E26" s="329"/>
      <c r="F26" s="329"/>
      <c r="G26" s="146">
        <f>SUM(G16:G25)+G11</f>
        <v>73</v>
      </c>
      <c r="H26" s="146">
        <f t="shared" ref="H26:M26" si="1">SUM(H16:H25)+H11</f>
        <v>2190</v>
      </c>
      <c r="I26" s="146">
        <f t="shared" si="1"/>
        <v>132</v>
      </c>
      <c r="J26" s="146">
        <f>семестровка!I163</f>
        <v>90</v>
      </c>
      <c r="K26" s="146">
        <f>семестровка!J163</f>
        <v>8</v>
      </c>
      <c r="L26" s="146">
        <f>семестровка!K163</f>
        <v>54</v>
      </c>
      <c r="M26" s="146">
        <f t="shared" si="1"/>
        <v>2058</v>
      </c>
      <c r="N26" s="379" t="s">
        <v>293</v>
      </c>
      <c r="O26" s="379" t="s">
        <v>296</v>
      </c>
      <c r="P26" s="272" t="s">
        <v>291</v>
      </c>
      <c r="Q26" s="272" t="s">
        <v>284</v>
      </c>
      <c r="R26" s="272">
        <f>SUM(R11:R25)</f>
        <v>0</v>
      </c>
      <c r="S26" s="272">
        <f>SUM(S11:S25)</f>
        <v>0</v>
      </c>
      <c r="T26" s="272" t="s">
        <v>287</v>
      </c>
      <c r="U26" s="272">
        <f t="shared" ref="U26:Z26" si="2">SUM(U11:U25)</f>
        <v>0</v>
      </c>
      <c r="V26" s="222">
        <f t="shared" si="2"/>
        <v>0</v>
      </c>
      <c r="W26" s="147">
        <f t="shared" si="2"/>
        <v>0</v>
      </c>
      <c r="X26" s="147">
        <f t="shared" si="2"/>
        <v>0</v>
      </c>
      <c r="Y26" s="147">
        <f t="shared" si="2"/>
        <v>0</v>
      </c>
      <c r="Z26" s="147">
        <f t="shared" si="2"/>
        <v>0</v>
      </c>
    </row>
    <row r="27" spans="1:26" ht="16.5" customHeight="1" thickBot="1" x14ac:dyDescent="0.3">
      <c r="A27" s="1396" t="s">
        <v>126</v>
      </c>
      <c r="B27" s="1397"/>
      <c r="C27" s="1397"/>
      <c r="D27" s="1397"/>
      <c r="E27" s="1397"/>
      <c r="F27" s="1397"/>
      <c r="G27" s="1397"/>
      <c r="H27" s="1397"/>
      <c r="I27" s="1397"/>
      <c r="J27" s="1397"/>
      <c r="K27" s="1397"/>
      <c r="L27" s="1397"/>
      <c r="M27" s="1397"/>
      <c r="N27" s="1398"/>
      <c r="O27" s="1398"/>
      <c r="P27" s="1398"/>
      <c r="Q27" s="1398"/>
      <c r="R27" s="1398"/>
      <c r="S27" s="1398"/>
      <c r="T27" s="1398"/>
      <c r="U27" s="1399"/>
    </row>
    <row r="28" spans="1:26" s="270" customFormat="1" ht="16.5" customHeight="1" x14ac:dyDescent="0.25">
      <c r="A28" s="380" t="s">
        <v>127</v>
      </c>
      <c r="B28" s="381" t="s">
        <v>134</v>
      </c>
      <c r="C28" s="382" t="s">
        <v>116</v>
      </c>
      <c r="D28" s="383"/>
      <c r="E28" s="383"/>
      <c r="F28" s="384"/>
      <c r="G28" s="385">
        <f>семестровка!D52</f>
        <v>6</v>
      </c>
      <c r="H28" s="385">
        <f>семестровка!E52</f>
        <v>180</v>
      </c>
      <c r="I28" s="385">
        <f>семестровка!F52</f>
        <v>12</v>
      </c>
      <c r="J28" s="386" t="str">
        <f>семестровка!R52</f>
        <v>8/0</v>
      </c>
      <c r="K28" s="386"/>
      <c r="L28" s="386" t="str">
        <f>семестровка!T52</f>
        <v>0/4</v>
      </c>
      <c r="M28" s="387">
        <f>H28-I28</f>
        <v>168</v>
      </c>
      <c r="N28" s="388"/>
      <c r="O28" s="389"/>
      <c r="P28" s="390" t="str">
        <f>семестровка!U52</f>
        <v>8/4</v>
      </c>
      <c r="Q28" s="389"/>
      <c r="R28" s="391"/>
      <c r="S28" s="389"/>
      <c r="T28" s="392"/>
      <c r="U28" s="389"/>
    </row>
    <row r="29" spans="1:26" s="270" customFormat="1" ht="31.5" x14ac:dyDescent="0.25">
      <c r="A29" s="150" t="s">
        <v>155</v>
      </c>
      <c r="B29" s="148" t="s">
        <v>37</v>
      </c>
      <c r="C29" s="89">
        <v>4</v>
      </c>
      <c r="D29" s="143"/>
      <c r="E29" s="94"/>
      <c r="F29" s="95"/>
      <c r="G29" s="92">
        <f>семестровка!D69</f>
        <v>5</v>
      </c>
      <c r="H29" s="92">
        <f>семестровка!E69</f>
        <v>150</v>
      </c>
      <c r="I29" s="92">
        <f>семестровка!F69</f>
        <v>8</v>
      </c>
      <c r="J29" s="357" t="str">
        <f>семестровка!R69</f>
        <v>6/0</v>
      </c>
      <c r="K29" s="357"/>
      <c r="L29" s="357" t="str">
        <f>семестровка!T69</f>
        <v>2/0</v>
      </c>
      <c r="M29" s="97">
        <f t="shared" ref="M29:M50" si="3">H29-I29</f>
        <v>142</v>
      </c>
      <c r="N29" s="257"/>
      <c r="O29" s="393"/>
      <c r="P29" s="259"/>
      <c r="Q29" s="342" t="str">
        <f>семестровка!U69</f>
        <v>8/0</v>
      </c>
      <c r="R29" s="259"/>
      <c r="S29" s="258"/>
      <c r="T29" s="259"/>
      <c r="U29" s="258"/>
    </row>
    <row r="30" spans="1:26" s="270" customFormat="1" x14ac:dyDescent="0.25">
      <c r="A30" s="150" t="s">
        <v>156</v>
      </c>
      <c r="B30" s="149" t="s">
        <v>212</v>
      </c>
      <c r="C30" s="96">
        <v>4</v>
      </c>
      <c r="D30" s="143"/>
      <c r="E30" s="94"/>
      <c r="F30" s="97"/>
      <c r="G30" s="92">
        <f>семестровка!D70</f>
        <v>6</v>
      </c>
      <c r="H30" s="92">
        <f>семестровка!E70</f>
        <v>180</v>
      </c>
      <c r="I30" s="92">
        <f>семестровка!F70</f>
        <v>12</v>
      </c>
      <c r="J30" s="92" t="str">
        <f>семестровка!R70</f>
        <v>8/0</v>
      </c>
      <c r="K30" s="92">
        <f>семестровка!S70</f>
        <v>0</v>
      </c>
      <c r="L30" s="92" t="str">
        <f>семестровка!T70</f>
        <v>4/0</v>
      </c>
      <c r="M30" s="97">
        <f>H30-I30</f>
        <v>168</v>
      </c>
      <c r="N30" s="105"/>
      <c r="O30" s="106"/>
      <c r="P30" s="104"/>
      <c r="Q30" s="365" t="str">
        <f>семестровка!U70</f>
        <v>12/0</v>
      </c>
      <c r="R30" s="104"/>
      <c r="S30" s="106"/>
      <c r="T30" s="104"/>
      <c r="U30" s="106"/>
    </row>
    <row r="31" spans="1:26" s="265" customFormat="1" x14ac:dyDescent="0.25">
      <c r="A31" s="98" t="s">
        <v>239</v>
      </c>
      <c r="B31" s="364" t="s">
        <v>271</v>
      </c>
      <c r="C31" s="96"/>
      <c r="D31" s="143" t="s">
        <v>205</v>
      </c>
      <c r="E31" s="94"/>
      <c r="F31" s="97"/>
      <c r="G31" s="366">
        <f>семестровка!D50</f>
        <v>6</v>
      </c>
      <c r="H31" s="366">
        <f>семестровка!E50</f>
        <v>180</v>
      </c>
      <c r="I31" s="366">
        <f>семестровка!F50</f>
        <v>8</v>
      </c>
      <c r="J31" s="357" t="str">
        <f>семестровка!R50</f>
        <v>4/0</v>
      </c>
      <c r="K31" s="357"/>
      <c r="L31" s="357" t="str">
        <f>семестровка!T50</f>
        <v>4/0</v>
      </c>
      <c r="M31" s="97">
        <f>H31-I31</f>
        <v>172</v>
      </c>
      <c r="N31" s="105"/>
      <c r="O31" s="106"/>
      <c r="P31" s="394" t="str">
        <f>семестровка!U50</f>
        <v>8/0</v>
      </c>
      <c r="Q31" s="106"/>
      <c r="R31" s="104"/>
      <c r="S31" s="106"/>
      <c r="T31" s="104"/>
      <c r="U31" s="106"/>
    </row>
    <row r="32" spans="1:26" x14ac:dyDescent="0.25">
      <c r="A32" s="150"/>
      <c r="B32" s="149"/>
      <c r="C32" s="96"/>
      <c r="D32" s="143"/>
      <c r="E32" s="94"/>
      <c r="F32" s="97"/>
      <c r="G32" s="92"/>
      <c r="H32" s="93"/>
      <c r="I32" s="89"/>
      <c r="J32" s="143"/>
      <c r="K32" s="143"/>
      <c r="L32" s="143"/>
      <c r="M32" s="97"/>
      <c r="N32" s="105"/>
      <c r="O32" s="106"/>
      <c r="P32" s="104"/>
      <c r="Q32" s="106"/>
      <c r="R32" s="104"/>
      <c r="S32" s="106"/>
      <c r="T32" s="104"/>
      <c r="U32" s="106"/>
    </row>
    <row r="33" spans="1:21" s="270" customFormat="1" x14ac:dyDescent="0.25">
      <c r="A33" s="150" t="s">
        <v>157</v>
      </c>
      <c r="B33" s="148" t="s">
        <v>41</v>
      </c>
      <c r="C33" s="89"/>
      <c r="D33" s="143"/>
      <c r="E33" s="94"/>
      <c r="F33" s="95"/>
      <c r="G33" s="92">
        <f t="shared" ref="G33:M33" si="4">G34+G35</f>
        <v>5</v>
      </c>
      <c r="H33" s="181">
        <f t="shared" si="4"/>
        <v>150</v>
      </c>
      <c r="I33" s="327">
        <f t="shared" si="4"/>
        <v>10</v>
      </c>
      <c r="J33" s="218" t="s">
        <v>285</v>
      </c>
      <c r="K33" s="218">
        <f t="shared" si="4"/>
        <v>0</v>
      </c>
      <c r="L33" s="395" t="s">
        <v>287</v>
      </c>
      <c r="M33" s="182">
        <f t="shared" si="4"/>
        <v>140</v>
      </c>
      <c r="N33" s="257"/>
      <c r="O33" s="260"/>
      <c r="P33" s="259"/>
      <c r="Q33" s="258"/>
      <c r="R33" s="259"/>
      <c r="S33" s="258"/>
      <c r="T33" s="259"/>
      <c r="U33" s="258"/>
    </row>
    <row r="34" spans="1:21" s="594" customFormat="1" ht="26.25" customHeight="1" x14ac:dyDescent="0.25">
      <c r="A34" s="586" t="s">
        <v>269</v>
      </c>
      <c r="B34" s="587" t="s">
        <v>41</v>
      </c>
      <c r="C34" s="588">
        <v>3</v>
      </c>
      <c r="D34" s="589"/>
      <c r="E34" s="589"/>
      <c r="F34" s="590"/>
      <c r="G34" s="591">
        <f>семестровка!D51</f>
        <v>5</v>
      </c>
      <c r="H34" s="591">
        <f>семестровка!E51</f>
        <v>150</v>
      </c>
      <c r="I34" s="591">
        <f>семестровка!F51</f>
        <v>10</v>
      </c>
      <c r="J34" s="592" t="str">
        <f>семестровка!R51</f>
        <v>8/0</v>
      </c>
      <c r="K34" s="592"/>
      <c r="L34" s="592" t="str">
        <f>семестровка!T51</f>
        <v>0/2</v>
      </c>
      <c r="M34" s="593">
        <f>H34-I34</f>
        <v>140</v>
      </c>
      <c r="N34" s="525"/>
      <c r="O34" s="526"/>
      <c r="P34" s="569" t="str">
        <f>семестровка!U51</f>
        <v>8/2</v>
      </c>
      <c r="Q34" s="526"/>
      <c r="R34" s="527"/>
      <c r="S34" s="526"/>
      <c r="T34" s="525"/>
      <c r="U34" s="526"/>
    </row>
    <row r="35" spans="1:21" s="270" customFormat="1" x14ac:dyDescent="0.25">
      <c r="A35" s="396" t="s">
        <v>270</v>
      </c>
      <c r="B35" s="397" t="s">
        <v>220</v>
      </c>
      <c r="C35" s="398"/>
      <c r="D35" s="116"/>
      <c r="E35" s="113"/>
      <c r="F35" s="400" t="s">
        <v>165</v>
      </c>
      <c r="G35" s="405">
        <f>семестровка!D73</f>
        <v>0</v>
      </c>
      <c r="H35" s="405">
        <f>семестровка!E73</f>
        <v>0</v>
      </c>
      <c r="I35" s="405">
        <f>семестровка!F73</f>
        <v>0</v>
      </c>
      <c r="J35" s="406"/>
      <c r="K35" s="406"/>
      <c r="L35" s="406">
        <f>семестровка!T73</f>
        <v>0</v>
      </c>
      <c r="M35" s="407">
        <f>H35-I35</f>
        <v>0</v>
      </c>
      <c r="N35" s="120"/>
      <c r="O35" s="119"/>
      <c r="P35" s="118"/>
      <c r="Q35" s="408" t="str">
        <f>семестровка!U72</f>
        <v>4/0</v>
      </c>
      <c r="R35" s="118"/>
      <c r="S35" s="119"/>
      <c r="T35" s="120"/>
      <c r="U35" s="119"/>
    </row>
    <row r="36" spans="1:21" s="270" customFormat="1" x14ac:dyDescent="0.25">
      <c r="A36" s="150" t="s">
        <v>158</v>
      </c>
      <c r="B36" s="148" t="s">
        <v>38</v>
      </c>
      <c r="C36" s="89">
        <v>4</v>
      </c>
      <c r="D36" s="143"/>
      <c r="E36" s="94"/>
      <c r="F36" s="95"/>
      <c r="G36" s="92">
        <f>семестровка!D71</f>
        <v>5.5</v>
      </c>
      <c r="H36" s="92">
        <f>семестровка!E71</f>
        <v>165</v>
      </c>
      <c r="I36" s="92">
        <f>семестровка!F71</f>
        <v>8</v>
      </c>
      <c r="J36" s="357" t="str">
        <f>семестровка!R71</f>
        <v>8/0</v>
      </c>
      <c r="K36" s="357"/>
      <c r="L36" s="357"/>
      <c r="M36" s="97">
        <f t="shared" si="3"/>
        <v>157</v>
      </c>
      <c r="N36" s="105"/>
      <c r="O36" s="363"/>
      <c r="P36" s="104"/>
      <c r="Q36" s="365" t="str">
        <f>семестровка!U71</f>
        <v>8/0</v>
      </c>
      <c r="R36" s="104"/>
      <c r="S36" s="106"/>
      <c r="T36" s="104"/>
      <c r="U36" s="106"/>
    </row>
    <row r="37" spans="1:21" s="270" customFormat="1" x14ac:dyDescent="0.25">
      <c r="A37" s="150" t="s">
        <v>159</v>
      </c>
      <c r="B37" s="148" t="s">
        <v>40</v>
      </c>
      <c r="C37" s="89">
        <v>5</v>
      </c>
      <c r="D37" s="143"/>
      <c r="E37" s="94"/>
      <c r="F37" s="95"/>
      <c r="G37" s="92">
        <f>семестровка!D90</f>
        <v>5</v>
      </c>
      <c r="H37" s="92">
        <f>семестровка!E90</f>
        <v>150</v>
      </c>
      <c r="I37" s="92">
        <f>семестровка!F90</f>
        <v>8</v>
      </c>
      <c r="J37" s="357" t="str">
        <f>семестровка!R90</f>
        <v>8/0</v>
      </c>
      <c r="K37" s="357"/>
      <c r="L37" s="357"/>
      <c r="M37" s="97">
        <f t="shared" si="3"/>
        <v>142</v>
      </c>
      <c r="N37" s="105"/>
      <c r="O37" s="363"/>
      <c r="P37" s="104"/>
      <c r="Q37" s="106"/>
      <c r="R37" s="394" t="str">
        <f>семестровка!U90</f>
        <v>8/0</v>
      </c>
      <c r="S37" s="106"/>
      <c r="T37" s="104"/>
      <c r="U37" s="106"/>
    </row>
    <row r="38" spans="1:21" s="270" customFormat="1" ht="31.5" x14ac:dyDescent="0.25">
      <c r="A38" s="150" t="s">
        <v>160</v>
      </c>
      <c r="B38" s="148" t="s">
        <v>232</v>
      </c>
      <c r="C38" s="89"/>
      <c r="D38" s="143" t="s">
        <v>169</v>
      </c>
      <c r="E38" s="94"/>
      <c r="F38" s="95"/>
      <c r="G38" s="92">
        <f>семестровка!D91</f>
        <v>5</v>
      </c>
      <c r="H38" s="92">
        <f>семестровка!E91</f>
        <v>150</v>
      </c>
      <c r="I38" s="92">
        <f>семестровка!F91</f>
        <v>10</v>
      </c>
      <c r="J38" s="357" t="str">
        <f>семестровка!R91</f>
        <v>8/0</v>
      </c>
      <c r="K38" s="357"/>
      <c r="L38" s="357" t="str">
        <f>семестровка!T91</f>
        <v>0/2</v>
      </c>
      <c r="M38" s="97">
        <f t="shared" ref="M38" si="5">H38-I38</f>
        <v>140</v>
      </c>
      <c r="N38" s="105"/>
      <c r="O38" s="363"/>
      <c r="P38" s="104"/>
      <c r="Q38" s="106"/>
      <c r="R38" s="394" t="str">
        <f>семестровка!U91</f>
        <v>8/2</v>
      </c>
      <c r="S38" s="106"/>
      <c r="T38" s="104"/>
      <c r="U38" s="106"/>
    </row>
    <row r="39" spans="1:21" s="270" customFormat="1" x14ac:dyDescent="0.25">
      <c r="A39" s="150" t="s">
        <v>161</v>
      </c>
      <c r="B39" s="148" t="s">
        <v>268</v>
      </c>
      <c r="C39" s="89">
        <v>5</v>
      </c>
      <c r="D39" s="143"/>
      <c r="E39" s="94"/>
      <c r="F39" s="95"/>
      <c r="G39" s="92">
        <f>семестровка!D92</f>
        <v>4</v>
      </c>
      <c r="H39" s="92">
        <f>семестровка!E92</f>
        <v>120</v>
      </c>
      <c r="I39" s="92">
        <f>семестровка!F92</f>
        <v>8</v>
      </c>
      <c r="J39" s="143" t="str">
        <f>семестровка!R92</f>
        <v>8/0</v>
      </c>
      <c r="K39" s="143"/>
      <c r="L39" s="143"/>
      <c r="M39" s="97">
        <f t="shared" ref="M39" si="6">H39-I39</f>
        <v>112</v>
      </c>
      <c r="N39" s="105"/>
      <c r="O39" s="363"/>
      <c r="P39" s="104"/>
      <c r="Q39" s="106"/>
      <c r="R39" s="104" t="str">
        <f>семестровка!U92</f>
        <v>8/0</v>
      </c>
      <c r="S39" s="106"/>
      <c r="T39" s="104"/>
      <c r="U39" s="106"/>
    </row>
    <row r="40" spans="1:21" s="270" customFormat="1" x14ac:dyDescent="0.25">
      <c r="A40" s="150" t="s">
        <v>162</v>
      </c>
      <c r="B40" s="148" t="s">
        <v>226</v>
      </c>
      <c r="C40" s="89"/>
      <c r="D40" s="143" t="s">
        <v>169</v>
      </c>
      <c r="E40" s="94"/>
      <c r="F40" s="95"/>
      <c r="G40" s="92">
        <f>семестровка!D96</f>
        <v>5</v>
      </c>
      <c r="H40" s="92">
        <f>семестровка!E96</f>
        <v>150</v>
      </c>
      <c r="I40" s="92">
        <f>семестровка!F96</f>
        <v>8</v>
      </c>
      <c r="J40" s="357" t="str">
        <f>семестровка!R96</f>
        <v>6/0</v>
      </c>
      <c r="K40" s="357"/>
      <c r="L40" s="357" t="str">
        <f>семестровка!T96</f>
        <v>0/2</v>
      </c>
      <c r="M40" s="97">
        <f t="shared" ref="M40" si="7">H40-I40</f>
        <v>142</v>
      </c>
      <c r="N40" s="105"/>
      <c r="O40" s="363"/>
      <c r="P40" s="104"/>
      <c r="Q40" s="106"/>
      <c r="R40" s="394" t="str">
        <f>семестровка!U96</f>
        <v>6/2</v>
      </c>
      <c r="S40" s="106"/>
      <c r="T40" s="104"/>
      <c r="U40" s="106"/>
    </row>
    <row r="41" spans="1:21" s="270" customFormat="1" x14ac:dyDescent="0.25">
      <c r="A41" s="150" t="s">
        <v>240</v>
      </c>
      <c r="B41" s="148" t="s">
        <v>218</v>
      </c>
      <c r="C41" s="89"/>
      <c r="D41" s="143"/>
      <c r="E41" s="94"/>
      <c r="F41" s="95"/>
      <c r="G41" s="92">
        <f>G42+G43</f>
        <v>5</v>
      </c>
      <c r="H41" s="181">
        <f>H42+H43</f>
        <v>150</v>
      </c>
      <c r="I41" s="327">
        <f t="shared" ref="I41:M41" si="8">I42+I43</f>
        <v>14</v>
      </c>
      <c r="J41" s="218" t="s">
        <v>285</v>
      </c>
      <c r="K41" s="218">
        <f t="shared" si="8"/>
        <v>0</v>
      </c>
      <c r="L41" s="395" t="s">
        <v>303</v>
      </c>
      <c r="M41" s="182">
        <f t="shared" si="8"/>
        <v>136</v>
      </c>
      <c r="N41" s="257"/>
      <c r="O41" s="260"/>
      <c r="P41" s="259"/>
      <c r="Q41" s="258"/>
      <c r="R41" s="259"/>
      <c r="S41" s="258"/>
      <c r="T41" s="259"/>
      <c r="U41" s="258"/>
    </row>
    <row r="42" spans="1:21" s="270" customFormat="1" x14ac:dyDescent="0.25">
      <c r="A42" s="396" t="s">
        <v>243</v>
      </c>
      <c r="B42" s="397" t="s">
        <v>218</v>
      </c>
      <c r="C42" s="398">
        <v>5</v>
      </c>
      <c r="D42" s="399"/>
      <c r="E42" s="399"/>
      <c r="F42" s="400"/>
      <c r="G42" s="401">
        <f>семестровка!D94</f>
        <v>4</v>
      </c>
      <c r="H42" s="401">
        <f>семестровка!E94</f>
        <v>120</v>
      </c>
      <c r="I42" s="401">
        <f>семестровка!F94</f>
        <v>10</v>
      </c>
      <c r="J42" s="402" t="str">
        <f>семестровка!R94</f>
        <v>8/0</v>
      </c>
      <c r="K42" s="402"/>
      <c r="L42" s="402" t="str">
        <f>семестровка!T94</f>
        <v>0/2</v>
      </c>
      <c r="M42" s="403">
        <f>H42-I42</f>
        <v>110</v>
      </c>
      <c r="N42" s="120"/>
      <c r="O42" s="119"/>
      <c r="P42" s="118"/>
      <c r="Q42" s="119"/>
      <c r="R42" s="404" t="str">
        <f>семестровка!U94</f>
        <v>8/2</v>
      </c>
      <c r="S42" s="119"/>
      <c r="T42" s="120"/>
      <c r="U42" s="119"/>
    </row>
    <row r="43" spans="1:21" s="270" customFormat="1" x14ac:dyDescent="0.25">
      <c r="A43" s="409" t="s">
        <v>244</v>
      </c>
      <c r="B43" s="410" t="s">
        <v>233</v>
      </c>
      <c r="C43" s="411"/>
      <c r="D43" s="412"/>
      <c r="E43" s="413"/>
      <c r="F43" s="414" t="s">
        <v>169</v>
      </c>
      <c r="G43" s="401">
        <f>семестровка!D95</f>
        <v>1</v>
      </c>
      <c r="H43" s="401">
        <f>семестровка!E95</f>
        <v>30</v>
      </c>
      <c r="I43" s="401">
        <f>семестровка!F95</f>
        <v>4</v>
      </c>
      <c r="J43" s="415"/>
      <c r="K43" s="415"/>
      <c r="L43" s="402" t="str">
        <f>семестровка!T95</f>
        <v>4/0</v>
      </c>
      <c r="M43" s="403">
        <f>H43-I43</f>
        <v>26</v>
      </c>
      <c r="N43" s="105"/>
      <c r="O43" s="106"/>
      <c r="P43" s="104"/>
      <c r="Q43" s="416"/>
      <c r="R43" s="404" t="str">
        <f>семестровка!U95</f>
        <v>4/0</v>
      </c>
      <c r="S43" s="106"/>
      <c r="T43" s="105"/>
      <c r="U43" s="106"/>
    </row>
    <row r="44" spans="1:21" x14ac:dyDescent="0.25">
      <c r="A44" s="150" t="s">
        <v>245</v>
      </c>
      <c r="B44" s="148" t="s">
        <v>219</v>
      </c>
      <c r="C44" s="89"/>
      <c r="D44" s="143"/>
      <c r="E44" s="94"/>
      <c r="F44" s="95"/>
      <c r="G44" s="92">
        <f>G45+G46</f>
        <v>7.5</v>
      </c>
      <c r="H44" s="181">
        <f>H45+H46</f>
        <v>225</v>
      </c>
      <c r="I44" s="327">
        <f>I45+I46</f>
        <v>16</v>
      </c>
      <c r="J44" s="218" t="s">
        <v>285</v>
      </c>
      <c r="K44" s="218">
        <f t="shared" ref="K44" si="9">K45+K46</f>
        <v>0</v>
      </c>
      <c r="L44" s="218" t="s">
        <v>285</v>
      </c>
      <c r="M44" s="182">
        <f>M45+M46</f>
        <v>209</v>
      </c>
      <c r="N44" s="257"/>
      <c r="O44" s="260"/>
      <c r="P44" s="259"/>
      <c r="Q44" s="258"/>
      <c r="R44" s="259"/>
      <c r="S44" s="258"/>
      <c r="T44" s="259"/>
      <c r="U44" s="258"/>
    </row>
    <row r="45" spans="1:21" s="270" customFormat="1" x14ac:dyDescent="0.25">
      <c r="A45" s="396" t="s">
        <v>272</v>
      </c>
      <c r="B45" s="397" t="s">
        <v>219</v>
      </c>
      <c r="C45" s="398">
        <v>6</v>
      </c>
      <c r="D45" s="399"/>
      <c r="E45" s="399"/>
      <c r="F45" s="400"/>
      <c r="G45" s="401">
        <f>семестровка!D111</f>
        <v>6.5</v>
      </c>
      <c r="H45" s="401">
        <f>семестровка!E111</f>
        <v>195</v>
      </c>
      <c r="I45" s="401">
        <f>семестровка!F111</f>
        <v>12</v>
      </c>
      <c r="J45" s="415" t="str">
        <f>семестровка!R111</f>
        <v>8/0</v>
      </c>
      <c r="K45" s="415">
        <f>семестровка!S111</f>
        <v>0</v>
      </c>
      <c r="L45" s="415" t="str">
        <f>семестровка!T111</f>
        <v>4/0</v>
      </c>
      <c r="M45" s="403">
        <f>H45-I45</f>
        <v>183</v>
      </c>
      <c r="N45" s="120"/>
      <c r="O45" s="119"/>
      <c r="P45" s="118"/>
      <c r="Q45" s="119"/>
      <c r="R45" s="118"/>
      <c r="S45" s="119" t="str">
        <f>семестровка!U111</f>
        <v>12/0</v>
      </c>
      <c r="T45" s="120"/>
      <c r="U45" s="119"/>
    </row>
    <row r="46" spans="1:21" s="270" customFormat="1" ht="31.5" x14ac:dyDescent="0.25">
      <c r="A46" s="409" t="s">
        <v>273</v>
      </c>
      <c r="B46" s="410" t="s">
        <v>221</v>
      </c>
      <c r="C46" s="411"/>
      <c r="D46" s="412" t="s">
        <v>175</v>
      </c>
      <c r="E46" s="413"/>
      <c r="F46" s="414"/>
      <c r="G46" s="401">
        <f>семестровка!D136</f>
        <v>1</v>
      </c>
      <c r="H46" s="401">
        <f>семестровка!E136</f>
        <v>30</v>
      </c>
      <c r="I46" s="401">
        <f>семестровка!F136</f>
        <v>4</v>
      </c>
      <c r="J46" s="415"/>
      <c r="K46" s="415"/>
      <c r="L46" s="415" t="str">
        <f>семестровка!T136</f>
        <v>4/0</v>
      </c>
      <c r="M46" s="403">
        <f>H46-I46</f>
        <v>26</v>
      </c>
      <c r="N46" s="105"/>
      <c r="O46" s="106"/>
      <c r="P46" s="104"/>
      <c r="Q46" s="416"/>
      <c r="R46" s="104"/>
      <c r="S46" s="106"/>
      <c r="T46" s="105" t="str">
        <f>семестровка!U136</f>
        <v>4/0</v>
      </c>
      <c r="U46" s="106"/>
    </row>
    <row r="47" spans="1:21" s="270" customFormat="1" ht="18" customHeight="1" x14ac:dyDescent="0.25">
      <c r="A47" s="417" t="s">
        <v>246</v>
      </c>
      <c r="B47" s="149" t="s">
        <v>235</v>
      </c>
      <c r="C47" s="96">
        <v>6</v>
      </c>
      <c r="D47" s="143"/>
      <c r="E47" s="143"/>
      <c r="F47" s="97"/>
      <c r="G47" s="366">
        <f>семестровка!D115</f>
        <v>6</v>
      </c>
      <c r="H47" s="366">
        <f>семестровка!E115</f>
        <v>180</v>
      </c>
      <c r="I47" s="366">
        <f>семестровка!F115</f>
        <v>12</v>
      </c>
      <c r="J47" s="143" t="str">
        <f>семестровка!R115</f>
        <v>8/0</v>
      </c>
      <c r="K47" s="143">
        <f>семестровка!S115</f>
        <v>0</v>
      </c>
      <c r="L47" s="143" t="str">
        <f>семестровка!T115</f>
        <v>4/0</v>
      </c>
      <c r="M47" s="97">
        <f t="shared" si="3"/>
        <v>168</v>
      </c>
      <c r="N47" s="257"/>
      <c r="O47" s="258"/>
      <c r="P47" s="259"/>
      <c r="Q47" s="258"/>
      <c r="R47" s="259"/>
      <c r="S47" s="258" t="str">
        <f>семестровка!U115</f>
        <v>12/0</v>
      </c>
      <c r="T47" s="259"/>
      <c r="U47" s="258"/>
    </row>
    <row r="48" spans="1:21" s="270" customFormat="1" ht="31.5" x14ac:dyDescent="0.25">
      <c r="A48" s="417" t="s">
        <v>327</v>
      </c>
      <c r="B48" s="149" t="s">
        <v>255</v>
      </c>
      <c r="C48" s="96">
        <v>7</v>
      </c>
      <c r="D48" s="143"/>
      <c r="E48" s="143"/>
      <c r="F48" s="97"/>
      <c r="G48" s="366">
        <f>семестровка!D132</f>
        <v>5</v>
      </c>
      <c r="H48" s="366">
        <f>семестровка!E132</f>
        <v>150</v>
      </c>
      <c r="I48" s="366">
        <f>семестровка!F132</f>
        <v>8</v>
      </c>
      <c r="J48" s="357" t="str">
        <f>семестровка!R132</f>
        <v>4/0</v>
      </c>
      <c r="K48" s="357">
        <f>семестровка!S132</f>
        <v>0</v>
      </c>
      <c r="L48" s="357" t="str">
        <f>семестровка!T132</f>
        <v>4/0</v>
      </c>
      <c r="M48" s="97">
        <f t="shared" si="3"/>
        <v>142</v>
      </c>
      <c r="N48" s="257"/>
      <c r="O48" s="258"/>
      <c r="P48" s="259"/>
      <c r="Q48" s="258"/>
      <c r="R48" s="259"/>
      <c r="S48" s="258"/>
      <c r="T48" s="344" t="str">
        <f>семестровка!U132</f>
        <v>8/0</v>
      </c>
      <c r="U48" s="258"/>
    </row>
    <row r="49" spans="1:26" s="270" customFormat="1" x14ac:dyDescent="0.25">
      <c r="A49" s="417" t="s">
        <v>247</v>
      </c>
      <c r="B49" s="149" t="s">
        <v>227</v>
      </c>
      <c r="C49" s="96"/>
      <c r="D49" s="143">
        <v>7</v>
      </c>
      <c r="E49" s="143"/>
      <c r="F49" s="97"/>
      <c r="G49" s="366">
        <f>семестровка!D131</f>
        <v>4</v>
      </c>
      <c r="H49" s="366">
        <f>семестровка!E131</f>
        <v>120</v>
      </c>
      <c r="I49" s="366">
        <f>семестровка!F131</f>
        <v>12</v>
      </c>
      <c r="J49" s="357" t="str">
        <f>семестровка!R131</f>
        <v>6/2</v>
      </c>
      <c r="K49" s="357">
        <f>семестровка!S131</f>
        <v>0</v>
      </c>
      <c r="L49" s="357" t="str">
        <f>семестровка!T131</f>
        <v>2/2</v>
      </c>
      <c r="M49" s="97">
        <f t="shared" ref="M49" si="10">H49-I49</f>
        <v>108</v>
      </c>
      <c r="N49" s="257"/>
      <c r="O49" s="258"/>
      <c r="P49" s="259"/>
      <c r="Q49" s="258"/>
      <c r="R49" s="259"/>
      <c r="S49" s="342"/>
      <c r="T49" s="344" t="str">
        <f>семестровка!U131</f>
        <v>8/4</v>
      </c>
      <c r="U49" s="258"/>
    </row>
    <row r="50" spans="1:26" s="270" customFormat="1" ht="32.25" thickBot="1" x14ac:dyDescent="0.3">
      <c r="A50" s="417" t="s">
        <v>328</v>
      </c>
      <c r="B50" s="149" t="s">
        <v>248</v>
      </c>
      <c r="C50" s="96">
        <v>8</v>
      </c>
      <c r="D50" s="143"/>
      <c r="E50" s="143"/>
      <c r="F50" s="97"/>
      <c r="G50" s="366">
        <f>семестровка!D151</f>
        <v>5</v>
      </c>
      <c r="H50" s="366">
        <f>семестровка!E151</f>
        <v>150</v>
      </c>
      <c r="I50" s="366">
        <f>семестровка!F151</f>
        <v>12</v>
      </c>
      <c r="J50" s="99" t="str">
        <f>семестровка!R151</f>
        <v>8/0</v>
      </c>
      <c r="K50" s="99">
        <f>семестровка!S151</f>
        <v>0</v>
      </c>
      <c r="L50" s="99" t="str">
        <f>семестровка!T151</f>
        <v>4/0</v>
      </c>
      <c r="M50" s="100">
        <f t="shared" si="3"/>
        <v>138</v>
      </c>
      <c r="N50" s="257"/>
      <c r="O50" s="258"/>
      <c r="P50" s="259"/>
      <c r="Q50" s="258"/>
      <c r="R50" s="259"/>
      <c r="S50" s="258"/>
      <c r="T50" s="259"/>
      <c r="U50" s="258" t="str">
        <f>семестровка!U151</f>
        <v>12/0</v>
      </c>
    </row>
    <row r="51" spans="1:26" ht="16.5" thickBot="1" x14ac:dyDescent="0.3">
      <c r="A51" s="1378" t="s">
        <v>177</v>
      </c>
      <c r="B51" s="1379"/>
      <c r="C51" s="1379"/>
      <c r="D51" s="1379"/>
      <c r="E51" s="1379"/>
      <c r="F51" s="1380"/>
      <c r="G51" s="102">
        <f>SUM(G28:G50)-G34-G35-G42-G43-G45-G46</f>
        <v>85</v>
      </c>
      <c r="H51" s="103">
        <f>SUM(H28:H50)-H34-H35-H42-H43-H45-H46</f>
        <v>2550</v>
      </c>
      <c r="I51" s="103">
        <f>SUM(I28:I50)-I34-I35-I42-I43-I45-I46</f>
        <v>166</v>
      </c>
      <c r="J51" s="103">
        <f>семестровка!I166</f>
        <v>116</v>
      </c>
      <c r="K51" s="103">
        <f>семестровка!J166</f>
        <v>0</v>
      </c>
      <c r="L51" s="103">
        <f>семестровка!K166</f>
        <v>54</v>
      </c>
      <c r="M51" s="103">
        <f>SUM(M28:M50)-M34-M35-M42-M43-M45-M46</f>
        <v>2384</v>
      </c>
      <c r="N51" s="273">
        <f t="shared" ref="N51:Z51" si="11">SUM(N28:N50)</f>
        <v>0</v>
      </c>
      <c r="O51" s="273">
        <f t="shared" si="11"/>
        <v>0</v>
      </c>
      <c r="P51" s="273" t="s">
        <v>323</v>
      </c>
      <c r="Q51" s="273" t="s">
        <v>351</v>
      </c>
      <c r="R51" s="273" t="s">
        <v>306</v>
      </c>
      <c r="S51" s="273" t="s">
        <v>310</v>
      </c>
      <c r="T51" s="273" t="s">
        <v>322</v>
      </c>
      <c r="U51" s="273" t="s">
        <v>286</v>
      </c>
      <c r="V51" s="223">
        <f t="shared" si="11"/>
        <v>0</v>
      </c>
      <c r="W51" s="103">
        <f t="shared" si="11"/>
        <v>0</v>
      </c>
      <c r="X51" s="103">
        <f t="shared" si="11"/>
        <v>0</v>
      </c>
      <c r="Y51" s="103">
        <f t="shared" si="11"/>
        <v>0</v>
      </c>
      <c r="Z51" s="103">
        <f t="shared" si="11"/>
        <v>0</v>
      </c>
    </row>
    <row r="52" spans="1:26" ht="16.5" hidden="1" thickBot="1" x14ac:dyDescent="0.3">
      <c r="A52" s="1400" t="s">
        <v>178</v>
      </c>
      <c r="B52" s="1401"/>
      <c r="C52" s="1401"/>
      <c r="D52" s="1401"/>
      <c r="E52" s="1401"/>
      <c r="F52" s="1401"/>
      <c r="G52" s="1401"/>
      <c r="H52" s="1401"/>
      <c r="I52" s="1363"/>
      <c r="J52" s="1363"/>
      <c r="K52" s="1363"/>
      <c r="L52" s="1363"/>
      <c r="M52" s="1363"/>
      <c r="N52" s="1401"/>
      <c r="O52" s="1401"/>
      <c r="P52" s="1401"/>
      <c r="Q52" s="1401"/>
      <c r="R52" s="1401"/>
      <c r="S52" s="1401"/>
      <c r="T52" s="1401"/>
      <c r="U52" s="1402"/>
    </row>
    <row r="53" spans="1:26" s="76" customFormat="1" hidden="1" x14ac:dyDescent="0.25">
      <c r="A53" s="328"/>
      <c r="B53" s="168"/>
      <c r="C53" s="125"/>
      <c r="D53" s="126"/>
      <c r="E53" s="126"/>
      <c r="F53" s="127"/>
      <c r="G53" s="152"/>
      <c r="H53" s="206"/>
      <c r="I53" s="80"/>
      <c r="J53" s="156"/>
      <c r="K53" s="156"/>
      <c r="L53" s="156"/>
      <c r="M53" s="157"/>
      <c r="N53" s="236"/>
      <c r="O53" s="237"/>
      <c r="P53" s="238"/>
      <c r="Q53" s="237"/>
      <c r="R53" s="238"/>
      <c r="S53" s="237"/>
      <c r="T53" s="238"/>
      <c r="U53" s="237"/>
    </row>
    <row r="54" spans="1:26" s="76" customFormat="1" hidden="1" x14ac:dyDescent="0.25">
      <c r="A54" s="91"/>
      <c r="B54" s="207"/>
      <c r="C54" s="199"/>
      <c r="D54" s="200"/>
      <c r="E54" s="200"/>
      <c r="F54" s="201"/>
      <c r="G54" s="202"/>
      <c r="H54" s="208"/>
      <c r="I54" s="89"/>
      <c r="J54" s="143"/>
      <c r="K54" s="143"/>
      <c r="L54" s="143"/>
      <c r="M54" s="97"/>
      <c r="N54" s="239"/>
      <c r="O54" s="240"/>
      <c r="P54" s="241"/>
      <c r="Q54" s="240"/>
      <c r="R54" s="241"/>
      <c r="S54" s="240"/>
      <c r="T54" s="241"/>
      <c r="U54" s="240"/>
    </row>
    <row r="55" spans="1:26" s="76" customFormat="1" hidden="1" x14ac:dyDescent="0.25">
      <c r="A55" s="91"/>
      <c r="B55" s="169"/>
      <c r="C55" s="72"/>
      <c r="D55" s="48"/>
      <c r="E55" s="48"/>
      <c r="F55" s="124"/>
      <c r="G55" s="153"/>
      <c r="H55" s="208"/>
      <c r="I55" s="89"/>
      <c r="J55" s="143"/>
      <c r="K55" s="143"/>
      <c r="L55" s="143"/>
      <c r="M55" s="97"/>
      <c r="N55" s="239"/>
      <c r="O55" s="240"/>
      <c r="P55" s="241"/>
      <c r="Q55" s="240"/>
      <c r="R55" s="241"/>
      <c r="S55" s="240"/>
      <c r="T55" s="241"/>
      <c r="U55" s="240"/>
    </row>
    <row r="56" spans="1:26" s="76" customFormat="1" ht="16.5" hidden="1" thickBot="1" x14ac:dyDescent="0.3">
      <c r="A56" s="98"/>
      <c r="B56" s="170"/>
      <c r="C56" s="171"/>
      <c r="D56" s="172"/>
      <c r="E56" s="172"/>
      <c r="F56" s="173"/>
      <c r="G56" s="154"/>
      <c r="H56" s="209"/>
      <c r="I56" s="101"/>
      <c r="J56" s="99"/>
      <c r="K56" s="99"/>
      <c r="L56" s="99"/>
      <c r="M56" s="100"/>
      <c r="N56" s="242"/>
      <c r="O56" s="243"/>
      <c r="P56" s="244"/>
      <c r="Q56" s="243"/>
      <c r="R56" s="244"/>
      <c r="S56" s="243"/>
      <c r="T56" s="244"/>
      <c r="U56" s="243"/>
    </row>
    <row r="57" spans="1:26" s="76" customFormat="1" ht="16.5" hidden="1" thickBot="1" x14ac:dyDescent="0.3">
      <c r="A57" s="1362" t="s">
        <v>179</v>
      </c>
      <c r="B57" s="1363"/>
      <c r="C57" s="1363"/>
      <c r="D57" s="1363"/>
      <c r="E57" s="1363"/>
      <c r="F57" s="1364"/>
      <c r="G57" s="174">
        <f>SUM(G53:G56)</f>
        <v>0</v>
      </c>
      <c r="H57" s="175">
        <f>SUM(H53:H56)</f>
        <v>0</v>
      </c>
      <c r="I57" s="210">
        <f t="shared" ref="I57:M57" si="12">SUM(I53:I56)</f>
        <v>0</v>
      </c>
      <c r="J57" s="210">
        <f t="shared" si="12"/>
        <v>0</v>
      </c>
      <c r="K57" s="210">
        <f t="shared" si="12"/>
        <v>0</v>
      </c>
      <c r="L57" s="210">
        <f t="shared" si="12"/>
        <v>0</v>
      </c>
      <c r="M57" s="210">
        <f t="shared" si="12"/>
        <v>0</v>
      </c>
      <c r="N57" s="245"/>
      <c r="O57" s="245"/>
      <c r="P57" s="245"/>
      <c r="Q57" s="245"/>
      <c r="R57" s="245"/>
      <c r="S57" s="245"/>
      <c r="T57" s="245"/>
      <c r="U57" s="245"/>
    </row>
    <row r="58" spans="1:26" ht="16.5" thickBot="1" x14ac:dyDescent="0.3">
      <c r="A58" s="1362" t="s">
        <v>329</v>
      </c>
      <c r="B58" s="1363"/>
      <c r="C58" s="1363"/>
      <c r="D58" s="1363"/>
      <c r="E58" s="1363"/>
      <c r="F58" s="1363"/>
      <c r="G58" s="1363"/>
      <c r="H58" s="1363"/>
      <c r="I58" s="1363"/>
      <c r="J58" s="1363"/>
      <c r="K58" s="1363"/>
      <c r="L58" s="1363"/>
      <c r="M58" s="1363"/>
      <c r="N58" s="1363"/>
      <c r="O58" s="1363"/>
      <c r="P58" s="1363"/>
      <c r="Q58" s="1363"/>
      <c r="R58" s="1363"/>
      <c r="S58" s="1363"/>
      <c r="T58" s="1363"/>
      <c r="U58" s="1364"/>
    </row>
    <row r="59" spans="1:26" s="76" customFormat="1" x14ac:dyDescent="0.25">
      <c r="A59" s="183" t="s">
        <v>147</v>
      </c>
      <c r="B59" s="184" t="s">
        <v>88</v>
      </c>
      <c r="C59" s="128"/>
      <c r="D59" s="129"/>
      <c r="E59" s="129"/>
      <c r="F59" s="189"/>
      <c r="G59" s="192">
        <f>семестровка!D148</f>
        <v>3</v>
      </c>
      <c r="H59" s="195">
        <f>G59*30</f>
        <v>90</v>
      </c>
      <c r="I59" s="155">
        <f>J59+K59+L59</f>
        <v>0</v>
      </c>
      <c r="J59" s="130"/>
      <c r="K59" s="130"/>
      <c r="L59" s="130"/>
      <c r="M59" s="157">
        <f t="shared" ref="M59" si="13">H59-I59</f>
        <v>90</v>
      </c>
      <c r="N59" s="246"/>
      <c r="O59" s="247"/>
      <c r="P59" s="248"/>
      <c r="Q59" s="247"/>
      <c r="R59" s="248"/>
      <c r="S59" s="247"/>
      <c r="T59" s="248"/>
      <c r="U59" s="249"/>
    </row>
    <row r="60" spans="1:26" s="76" customFormat="1" ht="32.25" thickBot="1" x14ac:dyDescent="0.3">
      <c r="A60" s="188" t="s">
        <v>148</v>
      </c>
      <c r="B60" s="185" t="s">
        <v>241</v>
      </c>
      <c r="C60" s="186">
        <v>8</v>
      </c>
      <c r="D60" s="187"/>
      <c r="E60" s="187"/>
      <c r="F60" s="190"/>
      <c r="G60" s="193">
        <f>семестровка!D149</f>
        <v>3</v>
      </c>
      <c r="H60" s="193">
        <f>семестровка!E149</f>
        <v>90</v>
      </c>
      <c r="I60" s="196">
        <f>J60+K60+L60</f>
        <v>0</v>
      </c>
      <c r="J60" s="197"/>
      <c r="K60" s="197"/>
      <c r="L60" s="197"/>
      <c r="M60" s="211">
        <f>H60-I60</f>
        <v>90</v>
      </c>
      <c r="N60" s="250"/>
      <c r="O60" s="251"/>
      <c r="P60" s="252"/>
      <c r="Q60" s="251"/>
      <c r="R60" s="252"/>
      <c r="S60" s="251"/>
      <c r="T60" s="252"/>
      <c r="U60" s="253"/>
    </row>
    <row r="61" spans="1:26" s="76" customFormat="1" ht="16.5" customHeight="1" thickBot="1" x14ac:dyDescent="0.3">
      <c r="A61" s="1381" t="s">
        <v>180</v>
      </c>
      <c r="B61" s="1382"/>
      <c r="C61" s="1382"/>
      <c r="D61" s="1382"/>
      <c r="E61" s="1382"/>
      <c r="F61" s="1383"/>
      <c r="G61" s="191">
        <f>SUM(G59:G60)</f>
        <v>6</v>
      </c>
      <c r="H61" s="194">
        <f>SUM(H59:H60)</f>
        <v>180</v>
      </c>
      <c r="I61" s="194">
        <f t="shared" ref="I61:U61" si="14">I59</f>
        <v>0</v>
      </c>
      <c r="J61" s="194">
        <f t="shared" si="14"/>
        <v>0</v>
      </c>
      <c r="K61" s="194">
        <f t="shared" si="14"/>
        <v>0</v>
      </c>
      <c r="L61" s="194">
        <f t="shared" si="14"/>
        <v>0</v>
      </c>
      <c r="M61" s="194">
        <f>SUM(M59:M60)</f>
        <v>180</v>
      </c>
      <c r="N61" s="254">
        <f t="shared" si="14"/>
        <v>0</v>
      </c>
      <c r="O61" s="254">
        <f t="shared" si="14"/>
        <v>0</v>
      </c>
      <c r="P61" s="254">
        <f t="shared" si="14"/>
        <v>0</v>
      </c>
      <c r="Q61" s="254">
        <f t="shared" si="14"/>
        <v>0</v>
      </c>
      <c r="R61" s="254">
        <f t="shared" si="14"/>
        <v>0</v>
      </c>
      <c r="S61" s="254">
        <f t="shared" si="14"/>
        <v>0</v>
      </c>
      <c r="T61" s="254">
        <f t="shared" si="14"/>
        <v>0</v>
      </c>
      <c r="U61" s="255">
        <f t="shared" si="14"/>
        <v>0</v>
      </c>
    </row>
    <row r="62" spans="1:26" ht="16.5" thickBot="1" x14ac:dyDescent="0.3">
      <c r="A62" s="1384" t="s">
        <v>181</v>
      </c>
      <c r="B62" s="1385"/>
      <c r="C62" s="1385"/>
      <c r="D62" s="1385"/>
      <c r="E62" s="1385"/>
      <c r="F62" s="1385"/>
      <c r="G62" s="107">
        <f>G61+G57+G51+G26</f>
        <v>164</v>
      </c>
      <c r="H62" s="108">
        <f>H61+H57+H51+H26</f>
        <v>4920</v>
      </c>
      <c r="I62" s="108">
        <f t="shared" ref="I62:M62" si="15">I51+I26+I57+I61</f>
        <v>298</v>
      </c>
      <c r="J62" s="108">
        <f t="shared" si="15"/>
        <v>206</v>
      </c>
      <c r="K62" s="108">
        <f t="shared" si="15"/>
        <v>8</v>
      </c>
      <c r="L62" s="108">
        <f t="shared" si="15"/>
        <v>108</v>
      </c>
      <c r="M62" s="108">
        <f t="shared" si="15"/>
        <v>4622</v>
      </c>
      <c r="N62" s="379" t="s">
        <v>293</v>
      </c>
      <c r="O62" s="379" t="s">
        <v>296</v>
      </c>
      <c r="P62" s="256" t="s">
        <v>350</v>
      </c>
      <c r="Q62" s="256" t="s">
        <v>301</v>
      </c>
      <c r="R62" s="273" t="s">
        <v>306</v>
      </c>
      <c r="S62" s="256" t="s">
        <v>310</v>
      </c>
      <c r="T62" s="256" t="s">
        <v>323</v>
      </c>
      <c r="U62" s="256" t="s">
        <v>286</v>
      </c>
      <c r="V62" s="76">
        <f>30*G62</f>
        <v>4920</v>
      </c>
    </row>
    <row r="63" spans="1:26" x14ac:dyDescent="0.25">
      <c r="A63" s="1386" t="s">
        <v>128</v>
      </c>
      <c r="B63" s="1387"/>
      <c r="C63" s="1387"/>
      <c r="D63" s="1387"/>
      <c r="E63" s="1387"/>
      <c r="F63" s="1387"/>
      <c r="G63" s="1387"/>
      <c r="H63" s="1387"/>
      <c r="I63" s="1387"/>
      <c r="J63" s="1387"/>
      <c r="K63" s="1387"/>
      <c r="L63" s="1387"/>
      <c r="M63" s="1387"/>
      <c r="N63" s="1387"/>
      <c r="O63" s="1387"/>
      <c r="P63" s="1387"/>
      <c r="Q63" s="1387"/>
      <c r="R63" s="1387"/>
      <c r="S63" s="1387"/>
      <c r="T63" s="1387"/>
      <c r="U63" s="1388"/>
    </row>
    <row r="64" spans="1:26" ht="16.5" thickBot="1" x14ac:dyDescent="0.3">
      <c r="A64" s="1405" t="s">
        <v>129</v>
      </c>
      <c r="B64" s="1406"/>
      <c r="C64" s="1406"/>
      <c r="D64" s="1406"/>
      <c r="E64" s="1406"/>
      <c r="F64" s="1406"/>
      <c r="G64" s="1406"/>
      <c r="H64" s="1406"/>
      <c r="I64" s="1406"/>
      <c r="J64" s="1406"/>
      <c r="K64" s="1406"/>
      <c r="L64" s="1406"/>
      <c r="M64" s="1406"/>
      <c r="N64" s="1406"/>
      <c r="O64" s="1406"/>
      <c r="P64" s="1406"/>
      <c r="Q64" s="1406"/>
      <c r="R64" s="1406"/>
      <c r="S64" s="1406"/>
      <c r="T64" s="1406"/>
      <c r="U64" s="1407"/>
    </row>
    <row r="65" spans="1:26" s="270" customFormat="1" x14ac:dyDescent="0.25">
      <c r="A65" s="1408" t="s">
        <v>130</v>
      </c>
      <c r="B65" s="418" t="s">
        <v>132</v>
      </c>
      <c r="C65" s="419"/>
      <c r="D65" s="420">
        <v>3</v>
      </c>
      <c r="E65" s="420"/>
      <c r="F65" s="421"/>
      <c r="G65" s="422">
        <f>семестровка!D54</f>
        <v>4</v>
      </c>
      <c r="H65" s="422">
        <f>семестровка!E54</f>
        <v>120</v>
      </c>
      <c r="I65" s="422">
        <f>семестровка!F54</f>
        <v>4</v>
      </c>
      <c r="J65" s="423" t="str">
        <f>семестровка!R54</f>
        <v>4/0</v>
      </c>
      <c r="K65" s="423"/>
      <c r="L65" s="423"/>
      <c r="M65" s="424">
        <f>H65-I65</f>
        <v>116</v>
      </c>
      <c r="N65" s="419"/>
      <c r="O65" s="421"/>
      <c r="P65" s="425" t="str">
        <f>семестровка!U54</f>
        <v>4/0</v>
      </c>
      <c r="Q65" s="421"/>
      <c r="R65" s="419"/>
      <c r="S65" s="421"/>
      <c r="T65" s="419"/>
      <c r="U65" s="421"/>
    </row>
    <row r="66" spans="1:26" s="270" customFormat="1" x14ac:dyDescent="0.25">
      <c r="A66" s="1409"/>
      <c r="B66" s="426" t="s">
        <v>193</v>
      </c>
      <c r="C66" s="427"/>
      <c r="D66" s="428"/>
      <c r="E66" s="428"/>
      <c r="F66" s="429"/>
      <c r="G66" s="430"/>
      <c r="H66" s="430"/>
      <c r="I66" s="431"/>
      <c r="J66" s="432"/>
      <c r="K66" s="432"/>
      <c r="L66" s="432"/>
      <c r="M66" s="433"/>
      <c r="N66" s="427"/>
      <c r="O66" s="429"/>
      <c r="P66" s="427"/>
      <c r="Q66" s="429"/>
      <c r="R66" s="427"/>
      <c r="S66" s="429"/>
      <c r="T66" s="427"/>
      <c r="U66" s="429"/>
    </row>
    <row r="67" spans="1:26" s="270" customFormat="1" x14ac:dyDescent="0.25">
      <c r="A67" s="1410" t="s">
        <v>131</v>
      </c>
      <c r="B67" s="426" t="s">
        <v>168</v>
      </c>
      <c r="C67" s="427"/>
      <c r="D67" s="428">
        <v>4</v>
      </c>
      <c r="E67" s="428"/>
      <c r="F67" s="429"/>
      <c r="G67" s="430">
        <f>семестровка!D72</f>
        <v>3.5</v>
      </c>
      <c r="H67" s="430">
        <f>семестровка!E72</f>
        <v>105</v>
      </c>
      <c r="I67" s="430">
        <f>семестровка!F72</f>
        <v>4</v>
      </c>
      <c r="J67" s="432" t="str">
        <f>семестровка!R72</f>
        <v>4/0</v>
      </c>
      <c r="K67" s="432">
        <f>семестровка!S72</f>
        <v>0</v>
      </c>
      <c r="L67" s="432">
        <f>семестровка!T72</f>
        <v>0</v>
      </c>
      <c r="M67" s="433">
        <f>H67-I67</f>
        <v>101</v>
      </c>
      <c r="N67" s="427"/>
      <c r="O67" s="429"/>
      <c r="P67" s="434"/>
      <c r="Q67" s="435" t="str">
        <f>семестровка!U72</f>
        <v>4/0</v>
      </c>
      <c r="R67" s="427"/>
      <c r="S67" s="429"/>
      <c r="T67" s="427"/>
      <c r="U67" s="429"/>
    </row>
    <row r="68" spans="1:26" s="270" customFormat="1" x14ac:dyDescent="0.25">
      <c r="A68" s="1409"/>
      <c r="B68" s="426" t="s">
        <v>242</v>
      </c>
      <c r="C68" s="427"/>
      <c r="D68" s="428"/>
      <c r="E68" s="428"/>
      <c r="F68" s="429"/>
      <c r="G68" s="430"/>
      <c r="H68" s="430"/>
      <c r="I68" s="431"/>
      <c r="J68" s="432"/>
      <c r="K68" s="432"/>
      <c r="L68" s="432"/>
      <c r="M68" s="433"/>
      <c r="N68" s="427"/>
      <c r="O68" s="429"/>
      <c r="P68" s="427"/>
      <c r="Q68" s="429"/>
      <c r="R68" s="427"/>
      <c r="S68" s="429"/>
      <c r="T68" s="427"/>
      <c r="U68" s="429"/>
    </row>
    <row r="69" spans="1:26" s="270" customFormat="1" ht="31.5" x14ac:dyDescent="0.25">
      <c r="A69" s="1410" t="s">
        <v>135</v>
      </c>
      <c r="B69" s="426" t="s">
        <v>170</v>
      </c>
      <c r="C69" s="427"/>
      <c r="D69" s="428">
        <v>5</v>
      </c>
      <c r="E69" s="428"/>
      <c r="F69" s="429"/>
      <c r="G69" s="430">
        <f>семестровка!D89</f>
        <v>3</v>
      </c>
      <c r="H69" s="430">
        <f>семестровка!E89</f>
        <v>90</v>
      </c>
      <c r="I69" s="430">
        <f>семестровка!F89</f>
        <v>4</v>
      </c>
      <c r="J69" s="432"/>
      <c r="K69" s="432"/>
      <c r="L69" s="432" t="str">
        <f>семестровка!T89</f>
        <v>4/0</v>
      </c>
      <c r="M69" s="433">
        <f>H69-I69</f>
        <v>86</v>
      </c>
      <c r="N69" s="427"/>
      <c r="O69" s="429"/>
      <c r="P69" s="427"/>
      <c r="Q69" s="429"/>
      <c r="R69" s="434" t="str">
        <f>семестровка!U89</f>
        <v>4/0</v>
      </c>
      <c r="S69" s="429"/>
      <c r="T69" s="427"/>
      <c r="U69" s="429"/>
    </row>
    <row r="70" spans="1:26" s="270" customFormat="1" x14ac:dyDescent="0.25">
      <c r="A70" s="1409"/>
      <c r="B70" s="426" t="s">
        <v>194</v>
      </c>
      <c r="C70" s="427"/>
      <c r="D70" s="428"/>
      <c r="E70" s="428"/>
      <c r="F70" s="429"/>
      <c r="G70" s="430"/>
      <c r="H70" s="430">
        <f t="shared" ref="H70:H76" si="16">G70*30</f>
        <v>0</v>
      </c>
      <c r="I70" s="431">
        <f>I69</f>
        <v>4</v>
      </c>
      <c r="J70" s="432" t="str">
        <f>L69</f>
        <v>4/0</v>
      </c>
      <c r="K70" s="432"/>
      <c r="L70" s="432"/>
      <c r="M70" s="433">
        <f>H69-I70</f>
        <v>86</v>
      </c>
      <c r="N70" s="427"/>
      <c r="O70" s="429"/>
      <c r="P70" s="427"/>
      <c r="Q70" s="429"/>
      <c r="R70" s="427"/>
      <c r="S70" s="429"/>
      <c r="T70" s="427"/>
      <c r="U70" s="429"/>
    </row>
    <row r="71" spans="1:26" s="270" customFormat="1" ht="31.5" x14ac:dyDescent="0.25">
      <c r="A71" s="1410" t="s">
        <v>136</v>
      </c>
      <c r="B71" s="426" t="s">
        <v>171</v>
      </c>
      <c r="C71" s="427"/>
      <c r="D71" s="428">
        <v>6</v>
      </c>
      <c r="E71" s="428"/>
      <c r="F71" s="429"/>
      <c r="G71" s="430">
        <f>семестровка!D110</f>
        <v>4</v>
      </c>
      <c r="H71" s="430">
        <f>семестровка!E110</f>
        <v>120</v>
      </c>
      <c r="I71" s="430">
        <f>семестровка!F110</f>
        <v>4</v>
      </c>
      <c r="J71" s="432"/>
      <c r="K71" s="432"/>
      <c r="L71" s="432" t="str">
        <f>семестровка!T110</f>
        <v>4/0</v>
      </c>
      <c r="M71" s="433">
        <f>H71-I71</f>
        <v>116</v>
      </c>
      <c r="N71" s="427"/>
      <c r="O71" s="429"/>
      <c r="P71" s="427"/>
      <c r="Q71" s="429"/>
      <c r="R71" s="427"/>
      <c r="S71" s="435" t="str">
        <f>семестровка!U110</f>
        <v>4/0</v>
      </c>
      <c r="T71" s="427"/>
      <c r="U71" s="429"/>
    </row>
    <row r="72" spans="1:26" s="270" customFormat="1" x14ac:dyDescent="0.25">
      <c r="A72" s="1409"/>
      <c r="B72" s="426" t="s">
        <v>174</v>
      </c>
      <c r="C72" s="427"/>
      <c r="D72" s="428"/>
      <c r="E72" s="428"/>
      <c r="F72" s="429"/>
      <c r="G72" s="430"/>
      <c r="H72" s="430">
        <f t="shared" si="16"/>
        <v>0</v>
      </c>
      <c r="I72" s="431">
        <f>I71</f>
        <v>4</v>
      </c>
      <c r="J72" s="432" t="str">
        <f>L71</f>
        <v>4/0</v>
      </c>
      <c r="K72" s="432"/>
      <c r="L72" s="432"/>
      <c r="M72" s="433">
        <f>H71-I72</f>
        <v>116</v>
      </c>
      <c r="N72" s="427"/>
      <c r="O72" s="429"/>
      <c r="P72" s="427"/>
      <c r="Q72" s="429"/>
      <c r="R72" s="427"/>
      <c r="S72" s="429"/>
      <c r="T72" s="427"/>
      <c r="U72" s="429"/>
    </row>
    <row r="73" spans="1:26" s="270" customFormat="1" ht="31.5" x14ac:dyDescent="0.25">
      <c r="A73" s="1410" t="s">
        <v>137</v>
      </c>
      <c r="B73" s="426" t="s">
        <v>172</v>
      </c>
      <c r="C73" s="427"/>
      <c r="D73" s="428">
        <v>7</v>
      </c>
      <c r="E73" s="428"/>
      <c r="F73" s="429"/>
      <c r="G73" s="430">
        <f>семестровка!D129</f>
        <v>3</v>
      </c>
      <c r="H73" s="430">
        <f>семестровка!E129</f>
        <v>90</v>
      </c>
      <c r="I73" s="430">
        <f>семестровка!F129</f>
        <v>4</v>
      </c>
      <c r="J73" s="432"/>
      <c r="K73" s="432"/>
      <c r="L73" s="432" t="str">
        <f>семестровка!T129</f>
        <v>4/0</v>
      </c>
      <c r="M73" s="433">
        <f>H73-I73</f>
        <v>86</v>
      </c>
      <c r="N73" s="427"/>
      <c r="O73" s="429"/>
      <c r="P73" s="427"/>
      <c r="Q73" s="429"/>
      <c r="R73" s="427"/>
      <c r="S73" s="429"/>
      <c r="T73" s="434" t="str">
        <f>семестровка!U129</f>
        <v>4/0</v>
      </c>
      <c r="U73" s="429"/>
    </row>
    <row r="74" spans="1:26" s="270" customFormat="1" x14ac:dyDescent="0.25">
      <c r="A74" s="1409"/>
      <c r="B74" s="436" t="s">
        <v>35</v>
      </c>
      <c r="C74" s="437"/>
      <c r="D74" s="438"/>
      <c r="E74" s="438"/>
      <c r="F74" s="360"/>
      <c r="G74" s="439"/>
      <c r="H74" s="430">
        <f t="shared" si="16"/>
        <v>0</v>
      </c>
      <c r="I74" s="431">
        <f>I73</f>
        <v>4</v>
      </c>
      <c r="J74" s="432" t="str">
        <f>L73</f>
        <v>4/0</v>
      </c>
      <c r="K74" s="432"/>
      <c r="L74" s="432"/>
      <c r="M74" s="433">
        <f>H73-I74</f>
        <v>86</v>
      </c>
      <c r="N74" s="437"/>
      <c r="O74" s="360"/>
      <c r="P74" s="437"/>
      <c r="Q74" s="360"/>
      <c r="R74" s="437"/>
      <c r="S74" s="360"/>
      <c r="T74" s="437"/>
      <c r="U74" s="360"/>
    </row>
    <row r="75" spans="1:26" s="270" customFormat="1" ht="31.5" x14ac:dyDescent="0.25">
      <c r="A75" s="1411" t="s">
        <v>138</v>
      </c>
      <c r="B75" s="426" t="s">
        <v>173</v>
      </c>
      <c r="C75" s="437"/>
      <c r="D75" s="438" t="s">
        <v>163</v>
      </c>
      <c r="E75" s="438"/>
      <c r="F75" s="360"/>
      <c r="G75" s="439">
        <f>семестровка!D150</f>
        <v>3</v>
      </c>
      <c r="H75" s="439">
        <f>семестровка!E150</f>
        <v>90</v>
      </c>
      <c r="I75" s="439">
        <f>семестровка!F150</f>
        <v>4</v>
      </c>
      <c r="J75" s="432"/>
      <c r="K75" s="432"/>
      <c r="L75" s="432" t="str">
        <f>семестровка!T150</f>
        <v>4/0</v>
      </c>
      <c r="M75" s="433">
        <f>H75-I75</f>
        <v>86</v>
      </c>
      <c r="N75" s="437"/>
      <c r="O75" s="360"/>
      <c r="P75" s="437"/>
      <c r="Q75" s="360"/>
      <c r="R75" s="437"/>
      <c r="S75" s="360"/>
      <c r="T75" s="437"/>
      <c r="U75" s="360" t="str">
        <f>семестровка!U150</f>
        <v>4/0</v>
      </c>
    </row>
    <row r="76" spans="1:26" s="270" customFormat="1" ht="16.5" customHeight="1" thickBot="1" x14ac:dyDescent="0.3">
      <c r="A76" s="1412"/>
      <c r="B76" s="440" t="s">
        <v>208</v>
      </c>
      <c r="C76" s="441"/>
      <c r="D76" s="442"/>
      <c r="E76" s="442"/>
      <c r="F76" s="443"/>
      <c r="G76" s="444"/>
      <c r="H76" s="445">
        <f t="shared" si="16"/>
        <v>0</v>
      </c>
      <c r="I76" s="446">
        <f>I75</f>
        <v>4</v>
      </c>
      <c r="J76" s="447" t="str">
        <f>L75</f>
        <v>4/0</v>
      </c>
      <c r="K76" s="447"/>
      <c r="L76" s="447"/>
      <c r="M76" s="448">
        <f>H75-I76</f>
        <v>86</v>
      </c>
      <c r="N76" s="441"/>
      <c r="O76" s="443"/>
      <c r="P76" s="441"/>
      <c r="Q76" s="443"/>
      <c r="R76" s="441"/>
      <c r="S76" s="443"/>
      <c r="T76" s="441"/>
      <c r="U76" s="443"/>
    </row>
    <row r="77" spans="1:26" ht="16.5" thickBot="1" x14ac:dyDescent="0.3">
      <c r="A77" s="1413" t="s">
        <v>133</v>
      </c>
      <c r="B77" s="1414"/>
      <c r="C77" s="1414"/>
      <c r="D77" s="1414"/>
      <c r="E77" s="1414"/>
      <c r="F77" s="1415"/>
      <c r="G77" s="109">
        <f>SUM(G65:G76)</f>
        <v>20.5</v>
      </c>
      <c r="H77" s="110">
        <f t="shared" ref="H77:M77" si="17">SUM(H65:H76)</f>
        <v>615</v>
      </c>
      <c r="I77" s="110">
        <f>I65+I67+I69+I71+I73+I75</f>
        <v>24</v>
      </c>
      <c r="J77" s="110" t="s">
        <v>320</v>
      </c>
      <c r="K77" s="110">
        <f t="shared" si="17"/>
        <v>0</v>
      </c>
      <c r="L77" s="110" t="s">
        <v>321</v>
      </c>
      <c r="M77" s="110">
        <f t="shared" si="17"/>
        <v>965</v>
      </c>
      <c r="N77" s="271"/>
      <c r="O77" s="271"/>
      <c r="P77" s="271" t="s">
        <v>284</v>
      </c>
      <c r="Q77" s="271" t="s">
        <v>284</v>
      </c>
      <c r="R77" s="271" t="s">
        <v>284</v>
      </c>
      <c r="S77" s="271" t="s">
        <v>284</v>
      </c>
      <c r="T77" s="271" t="s">
        <v>284</v>
      </c>
      <c r="U77" s="271" t="s">
        <v>284</v>
      </c>
      <c r="V77" s="212">
        <f t="shared" ref="V77:Z77" si="18">SUM(V65:V76)</f>
        <v>0</v>
      </c>
      <c r="W77" s="110">
        <f t="shared" si="18"/>
        <v>0</v>
      </c>
      <c r="X77" s="110">
        <f t="shared" si="18"/>
        <v>0</v>
      </c>
      <c r="Y77" s="110">
        <f t="shared" si="18"/>
        <v>0</v>
      </c>
      <c r="Z77" s="110">
        <f t="shared" si="18"/>
        <v>0</v>
      </c>
    </row>
    <row r="78" spans="1:26" ht="16.5" thickBot="1" x14ac:dyDescent="0.3">
      <c r="A78" s="1405" t="s">
        <v>195</v>
      </c>
      <c r="B78" s="1406"/>
      <c r="C78" s="1406"/>
      <c r="D78" s="1406"/>
      <c r="E78" s="1406"/>
      <c r="F78" s="1406"/>
      <c r="G78" s="1406"/>
      <c r="H78" s="1406"/>
      <c r="I78" s="1394"/>
      <c r="J78" s="1394"/>
      <c r="K78" s="1394"/>
      <c r="L78" s="1394"/>
      <c r="M78" s="1394"/>
      <c r="N78" s="1406"/>
      <c r="O78" s="1406"/>
      <c r="P78" s="1406"/>
      <c r="Q78" s="1406"/>
      <c r="R78" s="1406"/>
      <c r="S78" s="1406"/>
      <c r="T78" s="1406"/>
      <c r="U78" s="1407"/>
    </row>
    <row r="79" spans="1:26" s="270" customFormat="1" x14ac:dyDescent="0.25">
      <c r="A79" s="1416" t="s">
        <v>139</v>
      </c>
      <c r="B79" s="449" t="s">
        <v>249</v>
      </c>
      <c r="C79" s="450"/>
      <c r="D79" s="450" t="s">
        <v>169</v>
      </c>
      <c r="E79" s="450"/>
      <c r="F79" s="450"/>
      <c r="G79" s="451">
        <f>семестровка!D93</f>
        <v>3</v>
      </c>
      <c r="H79" s="451">
        <f>семестровка!E93</f>
        <v>90</v>
      </c>
      <c r="I79" s="451">
        <f>семестровка!F93</f>
        <v>8</v>
      </c>
      <c r="J79" s="452" t="str">
        <f>семестровка!R93</f>
        <v>6/0</v>
      </c>
      <c r="K79" s="452"/>
      <c r="L79" s="452" t="str">
        <f>семестровка!T93</f>
        <v>0/2</v>
      </c>
      <c r="M79" s="453">
        <f t="shared" ref="M79" si="19">H79-I79</f>
        <v>82</v>
      </c>
      <c r="N79" s="454"/>
      <c r="O79" s="455"/>
      <c r="P79" s="456"/>
      <c r="Q79" s="455"/>
      <c r="R79" s="457" t="str">
        <f>семестровка!U93</f>
        <v>6/2</v>
      </c>
      <c r="S79" s="455"/>
      <c r="T79" s="456"/>
      <c r="U79" s="455"/>
    </row>
    <row r="80" spans="1:26" s="270" customFormat="1" ht="16.5" customHeight="1" x14ac:dyDescent="0.25">
      <c r="A80" s="1417"/>
      <c r="B80" s="449" t="s">
        <v>250</v>
      </c>
      <c r="C80" s="111"/>
      <c r="D80" s="399"/>
      <c r="E80" s="112"/>
      <c r="F80" s="113"/>
      <c r="G80" s="114"/>
      <c r="H80" s="458"/>
      <c r="I80" s="459"/>
      <c r="J80" s="460"/>
      <c r="K80" s="460"/>
      <c r="L80" s="460"/>
      <c r="M80" s="461"/>
      <c r="N80" s="462"/>
      <c r="O80" s="463"/>
      <c r="P80" s="464"/>
      <c r="Q80" s="463"/>
      <c r="R80" s="464"/>
      <c r="S80" s="463"/>
      <c r="T80" s="464"/>
      <c r="U80" s="463"/>
    </row>
    <row r="81" spans="1:21" s="270" customFormat="1" x14ac:dyDescent="0.25">
      <c r="A81" s="1418" t="s">
        <v>140</v>
      </c>
      <c r="B81" s="449" t="s">
        <v>251</v>
      </c>
      <c r="C81" s="111">
        <v>6</v>
      </c>
      <c r="D81" s="399"/>
      <c r="E81" s="112"/>
      <c r="F81" s="113"/>
      <c r="G81" s="114">
        <f>семестровка!D112</f>
        <v>6</v>
      </c>
      <c r="H81" s="114">
        <f>семестровка!E112</f>
        <v>180</v>
      </c>
      <c r="I81" s="114">
        <f>семестровка!F112</f>
        <v>8</v>
      </c>
      <c r="J81" s="115" t="str">
        <f>семестровка!R112</f>
        <v>8/0</v>
      </c>
      <c r="K81" s="115"/>
      <c r="L81" s="115">
        <f>семестровка!T112</f>
        <v>0</v>
      </c>
      <c r="M81" s="117">
        <f t="shared" ref="M81:M89" si="20">H81-I81</f>
        <v>172</v>
      </c>
      <c r="N81" s="120"/>
      <c r="O81" s="119"/>
      <c r="P81" s="118"/>
      <c r="Q81" s="119"/>
      <c r="R81" s="118"/>
      <c r="S81" s="119" t="str">
        <f>семестровка!U112</f>
        <v>8/0</v>
      </c>
      <c r="T81" s="118"/>
      <c r="U81" s="463"/>
    </row>
    <row r="82" spans="1:21" s="270" customFormat="1" x14ac:dyDescent="0.25">
      <c r="A82" s="1417"/>
      <c r="B82" s="449" t="s">
        <v>252</v>
      </c>
      <c r="C82" s="111"/>
      <c r="D82" s="399"/>
      <c r="E82" s="112"/>
      <c r="F82" s="113"/>
      <c r="G82" s="114"/>
      <c r="H82" s="163"/>
      <c r="I82" s="166"/>
      <c r="J82" s="115"/>
      <c r="K82" s="116"/>
      <c r="L82" s="116"/>
      <c r="M82" s="117"/>
      <c r="N82" s="120"/>
      <c r="O82" s="119"/>
      <c r="P82" s="118"/>
      <c r="Q82" s="119"/>
      <c r="R82" s="118"/>
      <c r="S82" s="119"/>
      <c r="T82" s="118"/>
      <c r="U82" s="463"/>
    </row>
    <row r="83" spans="1:21" s="270" customFormat="1" x14ac:dyDescent="0.25">
      <c r="A83" s="1418" t="s">
        <v>141</v>
      </c>
      <c r="B83" s="449" t="s">
        <v>253</v>
      </c>
      <c r="C83" s="111"/>
      <c r="D83" s="399" t="s">
        <v>164</v>
      </c>
      <c r="E83" s="112"/>
      <c r="F83" s="113"/>
      <c r="G83" s="114">
        <f>семестровка!D113</f>
        <v>6</v>
      </c>
      <c r="H83" s="114">
        <f>семестровка!E113</f>
        <v>180</v>
      </c>
      <c r="I83" s="114">
        <f>семестровка!F113</f>
        <v>8</v>
      </c>
      <c r="J83" s="115" t="str">
        <f>семестровка!R113</f>
        <v>6/0</v>
      </c>
      <c r="K83" s="115"/>
      <c r="L83" s="115" t="str">
        <f>семестровка!T113</f>
        <v>2/0</v>
      </c>
      <c r="M83" s="117">
        <f t="shared" ref="M83" si="21">H83-I83</f>
        <v>172</v>
      </c>
      <c r="N83" s="120"/>
      <c r="O83" s="119"/>
      <c r="P83" s="118"/>
      <c r="Q83" s="119"/>
      <c r="R83" s="118"/>
      <c r="S83" s="119" t="str">
        <f>семестровка!U113</f>
        <v>8/0</v>
      </c>
      <c r="T83" s="118"/>
      <c r="U83" s="463"/>
    </row>
    <row r="84" spans="1:21" s="270" customFormat="1" x14ac:dyDescent="0.25">
      <c r="A84" s="1417"/>
      <c r="B84" s="449" t="s">
        <v>266</v>
      </c>
      <c r="C84" s="111"/>
      <c r="D84" s="399"/>
      <c r="E84" s="112"/>
      <c r="F84" s="113"/>
      <c r="G84" s="114"/>
      <c r="H84" s="163"/>
      <c r="I84" s="166"/>
      <c r="J84" s="115"/>
      <c r="K84" s="116"/>
      <c r="L84" s="116"/>
      <c r="M84" s="117"/>
      <c r="N84" s="120"/>
      <c r="O84" s="119"/>
      <c r="P84" s="118"/>
      <c r="Q84" s="119"/>
      <c r="R84" s="118"/>
      <c r="S84" s="119"/>
      <c r="T84" s="118"/>
      <c r="U84" s="463"/>
    </row>
    <row r="85" spans="1:21" s="270" customFormat="1" x14ac:dyDescent="0.25">
      <c r="A85" s="1418" t="s">
        <v>142</v>
      </c>
      <c r="B85" s="449" t="s">
        <v>254</v>
      </c>
      <c r="C85" s="111"/>
      <c r="D85" s="399" t="s">
        <v>175</v>
      </c>
      <c r="E85" s="112"/>
      <c r="F85" s="113"/>
      <c r="G85" s="114">
        <f>семестровка!D130</f>
        <v>4</v>
      </c>
      <c r="H85" s="114">
        <f>семестровка!E130</f>
        <v>120</v>
      </c>
      <c r="I85" s="114">
        <f>семестровка!F130</f>
        <v>8</v>
      </c>
      <c r="J85" s="115" t="str">
        <f>семестровка!R130</f>
        <v>6/0</v>
      </c>
      <c r="K85" s="115"/>
      <c r="L85" s="115" t="str">
        <f>семестровка!T130</f>
        <v>2/0</v>
      </c>
      <c r="M85" s="117">
        <f t="shared" si="20"/>
        <v>112</v>
      </c>
      <c r="N85" s="120"/>
      <c r="O85" s="121"/>
      <c r="P85" s="118"/>
      <c r="Q85" s="119"/>
      <c r="R85" s="120"/>
      <c r="S85" s="119"/>
      <c r="T85" s="118" t="str">
        <f>семестровка!U130</f>
        <v>8/0</v>
      </c>
      <c r="U85" s="463"/>
    </row>
    <row r="86" spans="1:21" s="270" customFormat="1" x14ac:dyDescent="0.25">
      <c r="A86" s="1417"/>
      <c r="B86" s="449" t="s">
        <v>224</v>
      </c>
      <c r="C86" s="111"/>
      <c r="D86" s="399"/>
      <c r="E86" s="112"/>
      <c r="F86" s="113"/>
      <c r="G86" s="114"/>
      <c r="H86" s="163"/>
      <c r="I86" s="166"/>
      <c r="J86" s="115"/>
      <c r="K86" s="116"/>
      <c r="L86" s="116"/>
      <c r="M86" s="407"/>
      <c r="N86" s="120"/>
      <c r="O86" s="121"/>
      <c r="P86" s="118"/>
      <c r="Q86" s="119"/>
      <c r="R86" s="120"/>
      <c r="S86" s="119"/>
      <c r="T86" s="118"/>
      <c r="U86" s="463"/>
    </row>
    <row r="87" spans="1:21" s="270" customFormat="1" x14ac:dyDescent="0.25">
      <c r="A87" s="1418" t="s">
        <v>143</v>
      </c>
      <c r="B87" s="449" t="s">
        <v>256</v>
      </c>
      <c r="C87" s="111">
        <v>7</v>
      </c>
      <c r="D87" s="399"/>
      <c r="E87" s="112"/>
      <c r="F87" s="112"/>
      <c r="G87" s="114">
        <f>семестровка!D133</f>
        <v>5</v>
      </c>
      <c r="H87" s="114">
        <f>семестровка!E133</f>
        <v>150</v>
      </c>
      <c r="I87" s="114">
        <f>семестровка!F133</f>
        <v>8</v>
      </c>
      <c r="J87" s="115" t="str">
        <f>семестровка!R133</f>
        <v>4/0</v>
      </c>
      <c r="K87" s="115"/>
      <c r="L87" s="115" t="str">
        <f>семестровка!T133</f>
        <v>4/0</v>
      </c>
      <c r="M87" s="117">
        <f t="shared" si="20"/>
        <v>142</v>
      </c>
      <c r="N87" s="120"/>
      <c r="O87" s="121"/>
      <c r="P87" s="118"/>
      <c r="Q87" s="119"/>
      <c r="R87" s="120"/>
      <c r="S87" s="119"/>
      <c r="T87" s="404" t="str">
        <f>семестровка!U133</f>
        <v>8/0</v>
      </c>
      <c r="U87" s="463"/>
    </row>
    <row r="88" spans="1:21" s="270" customFormat="1" ht="31.5" x14ac:dyDescent="0.25">
      <c r="A88" s="1417"/>
      <c r="B88" s="449" t="s">
        <v>257</v>
      </c>
      <c r="C88" s="111"/>
      <c r="D88" s="399"/>
      <c r="E88" s="112"/>
      <c r="F88" s="112"/>
      <c r="G88" s="114"/>
      <c r="H88" s="458"/>
      <c r="I88" s="459"/>
      <c r="J88" s="460"/>
      <c r="K88" s="460"/>
      <c r="L88" s="460"/>
      <c r="M88" s="162"/>
      <c r="N88" s="120"/>
      <c r="O88" s="121"/>
      <c r="P88" s="118"/>
      <c r="Q88" s="119"/>
      <c r="R88" s="120"/>
      <c r="S88" s="119"/>
      <c r="T88" s="118"/>
      <c r="U88" s="463"/>
    </row>
    <row r="89" spans="1:21" s="270" customFormat="1" ht="31.5" x14ac:dyDescent="0.25">
      <c r="A89" s="1418" t="s">
        <v>144</v>
      </c>
      <c r="B89" s="465" t="s">
        <v>258</v>
      </c>
      <c r="C89" s="111">
        <v>7</v>
      </c>
      <c r="D89" s="399"/>
      <c r="E89" s="112"/>
      <c r="F89" s="113"/>
      <c r="G89" s="114">
        <f>семестровка!D134</f>
        <v>5</v>
      </c>
      <c r="H89" s="114">
        <f>семестровка!E134</f>
        <v>150</v>
      </c>
      <c r="I89" s="114">
        <f>семестровка!F134</f>
        <v>8</v>
      </c>
      <c r="J89" s="115" t="str">
        <f>семестровка!R134</f>
        <v>4/0</v>
      </c>
      <c r="K89" s="115"/>
      <c r="L89" s="115" t="str">
        <f>семестровка!T134</f>
        <v>4/0</v>
      </c>
      <c r="M89" s="117">
        <f t="shared" si="20"/>
        <v>142</v>
      </c>
      <c r="N89" s="120"/>
      <c r="O89" s="121"/>
      <c r="P89" s="118"/>
      <c r="Q89" s="119"/>
      <c r="R89" s="120"/>
      <c r="S89" s="119"/>
      <c r="T89" s="404" t="str">
        <f>семестровка!U134</f>
        <v>8/0</v>
      </c>
      <c r="U89" s="119"/>
    </row>
    <row r="90" spans="1:21" s="270" customFormat="1" x14ac:dyDescent="0.25">
      <c r="A90" s="1417"/>
      <c r="B90" s="466" t="s">
        <v>259</v>
      </c>
      <c r="C90" s="111"/>
      <c r="D90" s="399"/>
      <c r="E90" s="112"/>
      <c r="F90" s="113"/>
      <c r="G90" s="114"/>
      <c r="H90" s="467"/>
      <c r="I90" s="166"/>
      <c r="J90" s="115"/>
      <c r="K90" s="116"/>
      <c r="L90" s="116"/>
      <c r="M90" s="117"/>
      <c r="N90" s="120"/>
      <c r="O90" s="121"/>
      <c r="P90" s="118"/>
      <c r="Q90" s="119"/>
      <c r="R90" s="120"/>
      <c r="S90" s="119"/>
      <c r="T90" s="118"/>
      <c r="U90" s="119"/>
    </row>
    <row r="91" spans="1:21" hidden="1" x14ac:dyDescent="0.25">
      <c r="A91" s="1418"/>
      <c r="B91" s="285"/>
      <c r="C91" s="111"/>
      <c r="D91" s="116"/>
      <c r="E91" s="113"/>
      <c r="F91" s="112"/>
      <c r="G91" s="114"/>
      <c r="H91" s="163"/>
      <c r="I91" s="166"/>
      <c r="J91" s="115"/>
      <c r="K91" s="116"/>
      <c r="L91" s="116"/>
      <c r="M91" s="117"/>
      <c r="N91" s="120"/>
      <c r="O91" s="121"/>
      <c r="P91" s="118"/>
      <c r="Q91" s="119"/>
      <c r="R91" s="120"/>
      <c r="S91" s="119"/>
      <c r="T91" s="118"/>
      <c r="U91" s="119"/>
    </row>
    <row r="92" spans="1:21" hidden="1" x14ac:dyDescent="0.25">
      <c r="A92" s="1417"/>
      <c r="B92" s="285"/>
      <c r="C92" s="111"/>
      <c r="D92" s="116"/>
      <c r="E92" s="113"/>
      <c r="F92" s="112"/>
      <c r="G92" s="114"/>
      <c r="H92" s="164"/>
      <c r="I92" s="167"/>
      <c r="J92" s="165"/>
      <c r="K92" s="165"/>
      <c r="L92" s="165"/>
      <c r="M92" s="162"/>
      <c r="N92" s="120"/>
      <c r="O92" s="121"/>
      <c r="P92" s="118"/>
      <c r="Q92" s="119"/>
      <c r="R92" s="120"/>
      <c r="S92" s="119"/>
      <c r="T92" s="118"/>
      <c r="U92" s="119"/>
    </row>
    <row r="93" spans="1:21" s="270" customFormat="1" x14ac:dyDescent="0.25">
      <c r="A93" s="1418" t="s">
        <v>145</v>
      </c>
      <c r="B93" s="449" t="s">
        <v>260</v>
      </c>
      <c r="C93" s="111">
        <v>8</v>
      </c>
      <c r="D93" s="116"/>
      <c r="E93" s="113"/>
      <c r="F93" s="112"/>
      <c r="G93" s="114">
        <f>семестровка!D153</f>
        <v>5</v>
      </c>
      <c r="H93" s="114">
        <f>семестровка!E153</f>
        <v>150</v>
      </c>
      <c r="I93" s="114">
        <f>семестровка!F153</f>
        <v>8</v>
      </c>
      <c r="J93" s="115" t="str">
        <f>семестровка!R153</f>
        <v>8/0</v>
      </c>
      <c r="K93" s="115"/>
      <c r="L93" s="115">
        <f>семестровка!T153</f>
        <v>0</v>
      </c>
      <c r="M93" s="117">
        <f t="shared" ref="M93" si="22">H93-I93</f>
        <v>142</v>
      </c>
      <c r="N93" s="120"/>
      <c r="O93" s="121"/>
      <c r="P93" s="118"/>
      <c r="Q93" s="119"/>
      <c r="R93" s="120"/>
      <c r="S93" s="119"/>
      <c r="T93" s="118"/>
      <c r="U93" s="119" t="str">
        <f>семестровка!U153</f>
        <v>8/0</v>
      </c>
    </row>
    <row r="94" spans="1:21" s="270" customFormat="1" x14ac:dyDescent="0.25">
      <c r="A94" s="1417"/>
      <c r="B94" s="449" t="s">
        <v>261</v>
      </c>
      <c r="C94" s="111"/>
      <c r="D94" s="116"/>
      <c r="E94" s="113"/>
      <c r="F94" s="112"/>
      <c r="G94" s="114"/>
      <c r="H94" s="164"/>
      <c r="I94" s="167"/>
      <c r="J94" s="165"/>
      <c r="K94" s="165"/>
      <c r="L94" s="165"/>
      <c r="M94" s="162"/>
      <c r="N94" s="120"/>
      <c r="O94" s="121"/>
      <c r="P94" s="118"/>
      <c r="Q94" s="119"/>
      <c r="R94" s="120"/>
      <c r="S94" s="119"/>
      <c r="T94" s="118"/>
      <c r="U94" s="119"/>
    </row>
    <row r="95" spans="1:21" s="270" customFormat="1" x14ac:dyDescent="0.25">
      <c r="A95" s="1418" t="s">
        <v>146</v>
      </c>
      <c r="B95" s="465" t="s">
        <v>262</v>
      </c>
      <c r="C95" s="111">
        <v>8</v>
      </c>
      <c r="D95" s="116"/>
      <c r="E95" s="113"/>
      <c r="F95" s="112"/>
      <c r="G95" s="114">
        <f>семестровка!D154</f>
        <v>5</v>
      </c>
      <c r="H95" s="114">
        <f>семестровка!E154</f>
        <v>150</v>
      </c>
      <c r="I95" s="114">
        <f>семестровка!F154</f>
        <v>12</v>
      </c>
      <c r="J95" s="115" t="str">
        <f>семестровка!R154</f>
        <v>8/0</v>
      </c>
      <c r="K95" s="115"/>
      <c r="L95" s="115" t="str">
        <f>семестровка!T154</f>
        <v>4/0</v>
      </c>
      <c r="M95" s="117">
        <f t="shared" ref="M95" si="23">H95-I95</f>
        <v>138</v>
      </c>
      <c r="N95" s="120"/>
      <c r="O95" s="121"/>
      <c r="P95" s="118"/>
      <c r="Q95" s="119"/>
      <c r="R95" s="120"/>
      <c r="S95" s="119"/>
      <c r="T95" s="118"/>
      <c r="U95" s="119" t="str">
        <f>семестровка!U154</f>
        <v>12/0</v>
      </c>
    </row>
    <row r="96" spans="1:21" s="270" customFormat="1" ht="16.5" thickBot="1" x14ac:dyDescent="0.3">
      <c r="A96" s="1417"/>
      <c r="B96" s="466" t="s">
        <v>263</v>
      </c>
      <c r="C96" s="111"/>
      <c r="D96" s="116"/>
      <c r="E96" s="113"/>
      <c r="F96" s="112"/>
      <c r="G96" s="114"/>
      <c r="H96" s="468"/>
      <c r="I96" s="166"/>
      <c r="J96" s="115"/>
      <c r="K96" s="116"/>
      <c r="L96" s="116"/>
      <c r="M96" s="117"/>
      <c r="N96" s="120"/>
      <c r="O96" s="121"/>
      <c r="P96" s="118"/>
      <c r="Q96" s="119"/>
      <c r="R96" s="120"/>
      <c r="S96" s="119"/>
      <c r="T96" s="118"/>
      <c r="U96" s="119"/>
    </row>
    <row r="97" spans="1:26" ht="16.5" thickBot="1" x14ac:dyDescent="0.3">
      <c r="A97" s="1378" t="s">
        <v>176</v>
      </c>
      <c r="B97" s="1379"/>
      <c r="C97" s="1379"/>
      <c r="D97" s="1379"/>
      <c r="E97" s="1379"/>
      <c r="F97" s="1380"/>
      <c r="G97" s="102">
        <f>SUM(G79:G96)</f>
        <v>39</v>
      </c>
      <c r="H97" s="103">
        <f t="shared" ref="H97:Z97" si="24">SUM(H79:H96)</f>
        <v>1170</v>
      </c>
      <c r="I97" s="103">
        <f t="shared" si="24"/>
        <v>68</v>
      </c>
      <c r="J97" s="103">
        <f>семестровка!I167</f>
        <v>50</v>
      </c>
      <c r="K97" s="103">
        <f>семестровка!J167</f>
        <v>0</v>
      </c>
      <c r="L97" s="103">
        <f>семестровка!K167</f>
        <v>18</v>
      </c>
      <c r="M97" s="103">
        <f t="shared" si="24"/>
        <v>1102</v>
      </c>
      <c r="N97" s="103">
        <f t="shared" si="24"/>
        <v>0</v>
      </c>
      <c r="O97" s="103">
        <f t="shared" si="24"/>
        <v>0</v>
      </c>
      <c r="P97" s="103">
        <f t="shared" si="24"/>
        <v>0</v>
      </c>
      <c r="Q97" s="103">
        <f t="shared" si="24"/>
        <v>0</v>
      </c>
      <c r="R97" s="273" t="s">
        <v>302</v>
      </c>
      <c r="S97" s="103" t="s">
        <v>311</v>
      </c>
      <c r="T97" s="103" t="s">
        <v>310</v>
      </c>
      <c r="U97" s="103" t="s">
        <v>312</v>
      </c>
      <c r="V97" s="223">
        <f t="shared" si="24"/>
        <v>0</v>
      </c>
      <c r="W97" s="103">
        <f t="shared" si="24"/>
        <v>0</v>
      </c>
      <c r="X97" s="103">
        <f t="shared" si="24"/>
        <v>0</v>
      </c>
      <c r="Y97" s="103">
        <f t="shared" si="24"/>
        <v>0</v>
      </c>
      <c r="Z97" s="103">
        <f t="shared" si="24"/>
        <v>0</v>
      </c>
    </row>
    <row r="98" spans="1:26" ht="16.5" thickBot="1" x14ac:dyDescent="0.3">
      <c r="A98" s="1374" t="s">
        <v>182</v>
      </c>
      <c r="B98" s="1375"/>
      <c r="C98" s="1375"/>
      <c r="D98" s="1375"/>
      <c r="E98" s="1375"/>
      <c r="F98" s="1376"/>
      <c r="G98" s="122">
        <f>G97+G77</f>
        <v>59.5</v>
      </c>
      <c r="H98" s="123">
        <f t="shared" ref="H98:Z98" si="25">H97+H77</f>
        <v>1785</v>
      </c>
      <c r="I98" s="123">
        <f t="shared" si="25"/>
        <v>92</v>
      </c>
      <c r="J98" s="123" t="s">
        <v>325</v>
      </c>
      <c r="K98" s="123">
        <f t="shared" si="25"/>
        <v>0</v>
      </c>
      <c r="L98" s="123" t="s">
        <v>326</v>
      </c>
      <c r="M98" s="123">
        <f t="shared" si="25"/>
        <v>2067</v>
      </c>
      <c r="N98" s="103">
        <f t="shared" si="25"/>
        <v>0</v>
      </c>
      <c r="O98" s="103">
        <f t="shared" si="25"/>
        <v>0</v>
      </c>
      <c r="P98" s="103" t="s">
        <v>284</v>
      </c>
      <c r="Q98" s="103" t="s">
        <v>284</v>
      </c>
      <c r="R98" s="273" t="s">
        <v>305</v>
      </c>
      <c r="S98" s="273" t="s">
        <v>312</v>
      </c>
      <c r="T98" s="273" t="s">
        <v>324</v>
      </c>
      <c r="U98" s="273" t="s">
        <v>310</v>
      </c>
      <c r="V98" s="223">
        <f t="shared" si="25"/>
        <v>0</v>
      </c>
      <c r="W98" s="103">
        <f t="shared" si="25"/>
        <v>0</v>
      </c>
      <c r="X98" s="103">
        <f t="shared" si="25"/>
        <v>0</v>
      </c>
      <c r="Y98" s="103">
        <f t="shared" si="25"/>
        <v>0</v>
      </c>
      <c r="Z98" s="103">
        <f t="shared" si="25"/>
        <v>0</v>
      </c>
    </row>
    <row r="99" spans="1:26" s="76" customFormat="1" ht="32.25" thickBot="1" x14ac:dyDescent="0.3">
      <c r="A99" s="1419" t="s">
        <v>183</v>
      </c>
      <c r="B99" s="1419"/>
      <c r="C99" s="1419"/>
      <c r="D99" s="1419"/>
      <c r="E99" s="1419"/>
      <c r="F99" s="1419"/>
      <c r="G99" s="122">
        <f t="shared" ref="G99:M99" si="26">G98+G62</f>
        <v>223.5</v>
      </c>
      <c r="H99" s="123">
        <f t="shared" si="26"/>
        <v>6705</v>
      </c>
      <c r="I99" s="123">
        <f t="shared" si="26"/>
        <v>390</v>
      </c>
      <c r="J99" s="286" t="s">
        <v>353</v>
      </c>
      <c r="K99" s="123">
        <f t="shared" si="26"/>
        <v>8</v>
      </c>
      <c r="L99" s="286" t="s">
        <v>354</v>
      </c>
      <c r="M99" s="123">
        <f t="shared" si="26"/>
        <v>6689</v>
      </c>
      <c r="N99" s="379" t="s">
        <v>293</v>
      </c>
      <c r="O99" s="379" t="s">
        <v>296</v>
      </c>
      <c r="P99" s="273" t="s">
        <v>352</v>
      </c>
      <c r="Q99" s="273" t="s">
        <v>304</v>
      </c>
      <c r="R99" s="273" t="s">
        <v>307</v>
      </c>
      <c r="S99" s="273" t="s">
        <v>309</v>
      </c>
      <c r="T99" s="273" t="s">
        <v>307</v>
      </c>
      <c r="U99" s="273" t="s">
        <v>301</v>
      </c>
      <c r="X99" s="131">
        <v>22</v>
      </c>
      <c r="Y99" s="131">
        <v>22</v>
      </c>
      <c r="Z99" s="131">
        <v>22</v>
      </c>
    </row>
    <row r="100" spans="1:26" s="76" customFormat="1" ht="16.5" thickBot="1" x14ac:dyDescent="0.3">
      <c r="A100" s="1377" t="s">
        <v>96</v>
      </c>
      <c r="B100" s="1377"/>
      <c r="C100" s="1377"/>
      <c r="D100" s="1377"/>
      <c r="E100" s="1377"/>
      <c r="F100" s="1377"/>
      <c r="G100" s="1377"/>
      <c r="H100" s="1377"/>
      <c r="I100" s="1377"/>
      <c r="J100" s="1377"/>
      <c r="K100" s="1377"/>
      <c r="L100" s="1377"/>
      <c r="M100" s="1377"/>
      <c r="N100" s="103" t="str">
        <f>N99</f>
        <v>48/12</v>
      </c>
      <c r="O100" s="103" t="str">
        <f t="shared" ref="O100:Z100" si="27">O99</f>
        <v>36/8</v>
      </c>
      <c r="P100" s="103" t="str">
        <f t="shared" si="27"/>
        <v>40/12</v>
      </c>
      <c r="Q100" s="103" t="str">
        <f t="shared" si="27"/>
        <v>40/0</v>
      </c>
      <c r="R100" s="103" t="str">
        <f t="shared" si="27"/>
        <v>52/8</v>
      </c>
      <c r="S100" s="103" t="str">
        <f t="shared" si="27"/>
        <v>44/0</v>
      </c>
      <c r="T100" s="103" t="str">
        <f t="shared" si="27"/>
        <v>52/8</v>
      </c>
      <c r="U100" s="103" t="str">
        <f t="shared" si="27"/>
        <v>36/0</v>
      </c>
      <c r="V100" s="223">
        <f t="shared" si="27"/>
        <v>0</v>
      </c>
      <c r="W100" s="103">
        <f t="shared" si="27"/>
        <v>0</v>
      </c>
      <c r="X100" s="103">
        <f t="shared" si="27"/>
        <v>22</v>
      </c>
      <c r="Y100" s="103">
        <f t="shared" si="27"/>
        <v>22</v>
      </c>
      <c r="Z100" s="103">
        <f t="shared" si="27"/>
        <v>22</v>
      </c>
    </row>
    <row r="101" spans="1:26" s="76" customFormat="1" ht="16.5" thickBot="1" x14ac:dyDescent="0.3">
      <c r="A101" s="1373" t="s">
        <v>149</v>
      </c>
      <c r="B101" s="1373"/>
      <c r="C101" s="1373"/>
      <c r="D101" s="1373"/>
      <c r="E101" s="1373"/>
      <c r="F101" s="1373"/>
      <c r="G101" s="1373"/>
      <c r="H101" s="1373"/>
      <c r="I101" s="1373"/>
      <c r="J101" s="1373"/>
      <c r="K101" s="1373"/>
      <c r="L101" s="1373"/>
      <c r="M101" s="1373"/>
      <c r="N101" s="103">
        <v>3</v>
      </c>
      <c r="O101" s="176">
        <v>3</v>
      </c>
      <c r="P101" s="176">
        <v>3</v>
      </c>
      <c r="Q101" s="176">
        <v>3</v>
      </c>
      <c r="R101" s="176">
        <v>3</v>
      </c>
      <c r="S101" s="176">
        <v>3</v>
      </c>
      <c r="T101" s="176">
        <v>3</v>
      </c>
      <c r="U101" s="176">
        <v>3</v>
      </c>
    </row>
    <row r="102" spans="1:26" s="76" customFormat="1" ht="16.5" thickBot="1" x14ac:dyDescent="0.3">
      <c r="A102" s="1373" t="s">
        <v>150</v>
      </c>
      <c r="B102" s="1373"/>
      <c r="C102" s="1373"/>
      <c r="D102" s="1373"/>
      <c r="E102" s="1373"/>
      <c r="F102" s="1373"/>
      <c r="G102" s="1373"/>
      <c r="H102" s="1373"/>
      <c r="I102" s="1373"/>
      <c r="J102" s="1373"/>
      <c r="K102" s="1373"/>
      <c r="L102" s="1373"/>
      <c r="M102" s="1373"/>
      <c r="N102" s="108">
        <v>2</v>
      </c>
      <c r="O102" s="213">
        <v>2</v>
      </c>
      <c r="P102" s="213">
        <v>3</v>
      </c>
      <c r="Q102" s="213">
        <v>2</v>
      </c>
      <c r="R102" s="213">
        <v>4</v>
      </c>
      <c r="S102" s="213">
        <v>2</v>
      </c>
      <c r="T102" s="213">
        <v>4</v>
      </c>
      <c r="U102" s="213">
        <v>1</v>
      </c>
    </row>
    <row r="103" spans="1:26" s="76" customFormat="1" ht="16.5" thickBot="1" x14ac:dyDescent="0.3">
      <c r="A103" s="1373" t="s">
        <v>151</v>
      </c>
      <c r="B103" s="1373"/>
      <c r="C103" s="1373"/>
      <c r="D103" s="1373"/>
      <c r="E103" s="1373"/>
      <c r="F103" s="1373"/>
      <c r="G103" s="1373"/>
      <c r="H103" s="1373"/>
      <c r="I103" s="1373"/>
      <c r="J103" s="1373"/>
      <c r="K103" s="1373"/>
      <c r="L103" s="1373"/>
      <c r="M103" s="1373"/>
      <c r="N103" s="214"/>
      <c r="O103" s="215"/>
      <c r="P103" s="216"/>
      <c r="Q103" s="216"/>
      <c r="R103" s="216"/>
      <c r="S103" s="216"/>
      <c r="T103" s="216"/>
      <c r="U103" s="216"/>
    </row>
    <row r="104" spans="1:26" s="76" customFormat="1" ht="16.5" thickBot="1" x14ac:dyDescent="0.3">
      <c r="A104" s="1365" t="s">
        <v>152</v>
      </c>
      <c r="B104" s="1365"/>
      <c r="C104" s="1365"/>
      <c r="D104" s="1365"/>
      <c r="E104" s="1365"/>
      <c r="F104" s="1365"/>
      <c r="G104" s="1365"/>
      <c r="H104" s="1365"/>
      <c r="I104" s="1365"/>
      <c r="J104" s="1365"/>
      <c r="K104" s="1365"/>
      <c r="L104" s="1365"/>
      <c r="M104" s="1365"/>
      <c r="N104" s="217"/>
      <c r="O104" s="215"/>
      <c r="P104" s="132"/>
      <c r="Q104" s="179">
        <v>1</v>
      </c>
      <c r="R104" s="179">
        <v>1</v>
      </c>
      <c r="S104" s="179"/>
      <c r="T104" s="179">
        <v>1</v>
      </c>
      <c r="U104" s="132"/>
    </row>
    <row r="105" spans="1:26" s="76" customFormat="1" ht="16.5" thickBot="1" x14ac:dyDescent="0.3">
      <c r="A105" s="1366" t="s">
        <v>185</v>
      </c>
      <c r="B105" s="1367"/>
      <c r="C105" s="1367"/>
      <c r="D105" s="1367"/>
      <c r="E105" s="1367"/>
      <c r="F105" s="1367"/>
      <c r="G105" s="1367"/>
      <c r="H105" s="1367"/>
      <c r="I105" s="1367"/>
      <c r="J105" s="1367"/>
      <c r="K105" s="1367"/>
      <c r="L105" s="1367"/>
      <c r="M105" s="1368"/>
      <c r="N105" s="1369" t="s">
        <v>184</v>
      </c>
      <c r="O105" s="1370"/>
      <c r="P105" s="1371">
        <f>G62/G99*100</f>
        <v>73.378076062639821</v>
      </c>
      <c r="Q105" s="1372"/>
      <c r="R105" s="1371" t="s">
        <v>45</v>
      </c>
      <c r="S105" s="1372"/>
      <c r="T105" s="1371">
        <f>G98/G99*100</f>
        <v>26.621923937360179</v>
      </c>
      <c r="U105" s="1372"/>
      <c r="V105" s="133">
        <f>SUM(N105:U105)</f>
        <v>100</v>
      </c>
    </row>
    <row r="106" spans="1:26" s="76" customFormat="1" x14ac:dyDescent="0.2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77"/>
      <c r="O106" s="177"/>
      <c r="P106" s="178"/>
      <c r="Q106" s="178"/>
      <c r="R106" s="177"/>
      <c r="S106" s="177"/>
      <c r="T106" s="177"/>
      <c r="U106" s="177"/>
    </row>
    <row r="107" spans="1:26" s="76" customFormat="1" x14ac:dyDescent="0.25">
      <c r="A107" s="135"/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</row>
    <row r="108" spans="1:26" s="76" customFormat="1" x14ac:dyDescent="0.25">
      <c r="A108" s="135"/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</row>
    <row r="109" spans="1:26" s="76" customFormat="1" x14ac:dyDescent="0.25">
      <c r="A109" s="135"/>
      <c r="B109" s="326" t="s">
        <v>355</v>
      </c>
      <c r="C109" s="326"/>
      <c r="D109" s="1421"/>
      <c r="E109" s="1421"/>
      <c r="F109" s="1422"/>
      <c r="G109" s="1422"/>
      <c r="H109" s="326"/>
      <c r="I109" s="1423" t="s">
        <v>356</v>
      </c>
      <c r="J109" s="1425"/>
      <c r="K109" s="142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</row>
    <row r="110" spans="1:26" s="76" customFormat="1" x14ac:dyDescent="0.25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</row>
    <row r="111" spans="1:26" s="76" customFormat="1" x14ac:dyDescent="0.25">
      <c r="A111" s="135"/>
      <c r="B111" s="326" t="s">
        <v>207</v>
      </c>
      <c r="C111" s="326"/>
      <c r="D111" s="1421"/>
      <c r="E111" s="1421"/>
      <c r="F111" s="1422"/>
      <c r="G111" s="1422"/>
      <c r="H111" s="326"/>
      <c r="I111" s="1423" t="s">
        <v>265</v>
      </c>
      <c r="J111" s="1424"/>
      <c r="K111" s="1424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</row>
    <row r="112" spans="1:26" s="76" customFormat="1" x14ac:dyDescent="0.25">
      <c r="A112" s="135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</row>
    <row r="113" spans="1:21" s="76" customFormat="1" x14ac:dyDescent="0.25">
      <c r="A113" s="135"/>
      <c r="B113" s="326" t="s">
        <v>206</v>
      </c>
      <c r="C113" s="326"/>
      <c r="D113" s="1421"/>
      <c r="E113" s="1421"/>
      <c r="F113" s="1422"/>
      <c r="G113" s="1422"/>
      <c r="H113" s="326"/>
      <c r="I113" s="1423" t="s">
        <v>275</v>
      </c>
      <c r="J113" s="1424"/>
      <c r="K113" s="1424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</row>
    <row r="114" spans="1:21" s="76" customFormat="1" x14ac:dyDescent="0.25">
      <c r="A114" s="78"/>
      <c r="B114" s="136"/>
      <c r="C114" s="1420" t="s">
        <v>85</v>
      </c>
      <c r="D114" s="1420"/>
      <c r="E114" s="1420"/>
      <c r="F114" s="1420"/>
      <c r="G114" s="1420"/>
      <c r="H114" s="1420"/>
      <c r="I114" s="1420"/>
      <c r="J114" s="1420"/>
      <c r="K114" s="1420"/>
      <c r="L114" s="137"/>
      <c r="M114" s="137"/>
      <c r="N114" s="135"/>
      <c r="O114" s="135"/>
      <c r="P114" s="135"/>
      <c r="Q114" s="135"/>
      <c r="R114" s="135"/>
      <c r="S114" s="135"/>
      <c r="T114" s="135"/>
      <c r="U114" s="135"/>
    </row>
  </sheetData>
  <mergeCells count="73">
    <mergeCell ref="T105:U105"/>
    <mergeCell ref="D109:G109"/>
    <mergeCell ref="I109:K109"/>
    <mergeCell ref="D111:G111"/>
    <mergeCell ref="I111:K111"/>
    <mergeCell ref="A91:A92"/>
    <mergeCell ref="A95:A96"/>
    <mergeCell ref="A99:F99"/>
    <mergeCell ref="C114:K114"/>
    <mergeCell ref="A93:A94"/>
    <mergeCell ref="D113:G113"/>
    <mergeCell ref="I113:K113"/>
    <mergeCell ref="A81:A82"/>
    <mergeCell ref="A83:A84"/>
    <mergeCell ref="A85:A86"/>
    <mergeCell ref="A87:A88"/>
    <mergeCell ref="A89:A90"/>
    <mergeCell ref="A73:A74"/>
    <mergeCell ref="A75:A76"/>
    <mergeCell ref="A77:F77"/>
    <mergeCell ref="A78:U78"/>
    <mergeCell ref="A79:A80"/>
    <mergeCell ref="A64:U64"/>
    <mergeCell ref="A65:A66"/>
    <mergeCell ref="A67:A68"/>
    <mergeCell ref="A69:A70"/>
    <mergeCell ref="A71:A72"/>
    <mergeCell ref="A9:U9"/>
    <mergeCell ref="A10:U10"/>
    <mergeCell ref="A27:U27"/>
    <mergeCell ref="A51:F51"/>
    <mergeCell ref="A52:U52"/>
    <mergeCell ref="A26:B26"/>
    <mergeCell ref="A57:F57"/>
    <mergeCell ref="A58:U58"/>
    <mergeCell ref="A104:M104"/>
    <mergeCell ref="A105:M105"/>
    <mergeCell ref="N105:O105"/>
    <mergeCell ref="P105:Q105"/>
    <mergeCell ref="R105:S105"/>
    <mergeCell ref="A103:M103"/>
    <mergeCell ref="A98:F98"/>
    <mergeCell ref="A100:M100"/>
    <mergeCell ref="A101:M101"/>
    <mergeCell ref="A102:M102"/>
    <mergeCell ref="A97:F97"/>
    <mergeCell ref="A61:F61"/>
    <mergeCell ref="A62:F62"/>
    <mergeCell ref="A63:U63"/>
    <mergeCell ref="I3:L3"/>
    <mergeCell ref="M3:M7"/>
    <mergeCell ref="E4:E7"/>
    <mergeCell ref="F4:F7"/>
    <mergeCell ref="I4:I7"/>
    <mergeCell ref="J4:J7"/>
    <mergeCell ref="K4:K7"/>
    <mergeCell ref="L4:L7"/>
    <mergeCell ref="A1:U1"/>
    <mergeCell ref="N4:O4"/>
    <mergeCell ref="P4:Q4"/>
    <mergeCell ref="R4:S4"/>
    <mergeCell ref="T4:U4"/>
    <mergeCell ref="N2:U3"/>
    <mergeCell ref="A2:A7"/>
    <mergeCell ref="B2:B7"/>
    <mergeCell ref="C2:F2"/>
    <mergeCell ref="G2:G7"/>
    <mergeCell ref="H2:M2"/>
    <mergeCell ref="C3:C7"/>
    <mergeCell ref="D3:D7"/>
    <mergeCell ref="E3:F3"/>
    <mergeCell ref="N6:U6"/>
    <mergeCell ref="H3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37" max="16383" man="1"/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"/>
  <sheetViews>
    <sheetView view="pageBreakPreview" topLeftCell="A43" zoomScale="75" zoomScaleNormal="100" zoomScaleSheetLayoutView="75" workbookViewId="0">
      <selection activeCell="G52" sqref="G52"/>
    </sheetView>
  </sheetViews>
  <sheetFormatPr defaultRowHeight="15.75" x14ac:dyDescent="0.25"/>
  <cols>
    <col min="1" max="1" width="11.28515625" style="138" customWidth="1"/>
    <col min="2" max="2" width="40.42578125" style="139" customWidth="1"/>
    <col min="3" max="3" width="6.7109375" style="140" customWidth="1"/>
    <col min="4" max="4" width="12" style="141" customWidth="1"/>
    <col min="5" max="5" width="7.28515625" style="141" customWidth="1"/>
    <col min="6" max="6" width="6.42578125" style="140" customWidth="1"/>
    <col min="7" max="7" width="7.42578125" style="140" customWidth="1"/>
    <col min="8" max="8" width="9.85546875" style="140" customWidth="1"/>
    <col min="9" max="9" width="8.7109375" style="139" customWidth="1"/>
    <col min="10" max="10" width="8" style="139" customWidth="1"/>
    <col min="11" max="11" width="5.85546875" style="139" customWidth="1"/>
    <col min="12" max="12" width="7.85546875" style="139" customWidth="1"/>
    <col min="13" max="13" width="8.85546875" style="139" customWidth="1"/>
    <col min="14" max="21" width="6.7109375" style="139" customWidth="1"/>
    <col min="22" max="26" width="0" style="90" hidden="1" customWidth="1"/>
    <col min="27" max="16384" width="9.140625" style="90"/>
  </cols>
  <sheetData>
    <row r="1" spans="1:35" s="76" customFormat="1" ht="18.75" thickBot="1" x14ac:dyDescent="0.3">
      <c r="A1" s="1312" t="s">
        <v>387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4"/>
    </row>
    <row r="2" spans="1:35" s="76" customFormat="1" x14ac:dyDescent="0.25">
      <c r="A2" s="1323" t="s">
        <v>267</v>
      </c>
      <c r="B2" s="1326" t="s">
        <v>93</v>
      </c>
      <c r="C2" s="1329" t="s">
        <v>94</v>
      </c>
      <c r="D2" s="1330"/>
      <c r="E2" s="1330"/>
      <c r="F2" s="1331"/>
      <c r="G2" s="1332" t="s">
        <v>95</v>
      </c>
      <c r="H2" s="1335" t="s">
        <v>96</v>
      </c>
      <c r="I2" s="1336"/>
      <c r="J2" s="1336"/>
      <c r="K2" s="1336"/>
      <c r="L2" s="1336"/>
      <c r="M2" s="1337"/>
      <c r="N2" s="1317" t="s">
        <v>295</v>
      </c>
      <c r="O2" s="1318"/>
      <c r="P2" s="1318"/>
      <c r="Q2" s="1318"/>
      <c r="R2" s="1318"/>
      <c r="S2" s="1318"/>
      <c r="T2" s="1318"/>
      <c r="U2" s="1319"/>
    </row>
    <row r="3" spans="1:35" s="76" customFormat="1" ht="16.5" thickBot="1" x14ac:dyDescent="0.3">
      <c r="A3" s="1324"/>
      <c r="B3" s="1327"/>
      <c r="C3" s="1338" t="s">
        <v>97</v>
      </c>
      <c r="D3" s="1340" t="s">
        <v>98</v>
      </c>
      <c r="E3" s="1342" t="s">
        <v>99</v>
      </c>
      <c r="F3" s="1343"/>
      <c r="G3" s="1333"/>
      <c r="H3" s="1347" t="s">
        <v>6</v>
      </c>
      <c r="I3" s="1350" t="s">
        <v>100</v>
      </c>
      <c r="J3" s="1351"/>
      <c r="K3" s="1351"/>
      <c r="L3" s="1352"/>
      <c r="M3" s="1353" t="s">
        <v>101</v>
      </c>
      <c r="N3" s="1320"/>
      <c r="O3" s="1321"/>
      <c r="P3" s="1321"/>
      <c r="Q3" s="1321"/>
      <c r="R3" s="1321"/>
      <c r="S3" s="1321"/>
      <c r="T3" s="1321"/>
      <c r="U3" s="1322"/>
    </row>
    <row r="4" spans="1:35" s="76" customFormat="1" ht="16.5" thickBot="1" x14ac:dyDescent="0.3">
      <c r="A4" s="1324"/>
      <c r="B4" s="1327"/>
      <c r="C4" s="1338"/>
      <c r="D4" s="1340"/>
      <c r="E4" s="1340" t="s">
        <v>102</v>
      </c>
      <c r="F4" s="1357" t="s">
        <v>103</v>
      </c>
      <c r="G4" s="1333"/>
      <c r="H4" s="1348"/>
      <c r="I4" s="1359" t="s">
        <v>22</v>
      </c>
      <c r="J4" s="1359" t="s">
        <v>26</v>
      </c>
      <c r="K4" s="1359" t="s">
        <v>104</v>
      </c>
      <c r="L4" s="1359" t="s">
        <v>105</v>
      </c>
      <c r="M4" s="1354"/>
      <c r="N4" s="1315" t="s">
        <v>106</v>
      </c>
      <c r="O4" s="1316"/>
      <c r="P4" s="1315" t="s">
        <v>107</v>
      </c>
      <c r="Q4" s="1316"/>
      <c r="R4" s="1315" t="s">
        <v>108</v>
      </c>
      <c r="S4" s="1316"/>
      <c r="T4" s="1315" t="s">
        <v>109</v>
      </c>
      <c r="U4" s="1316"/>
      <c r="AB4" s="1315" t="s">
        <v>106</v>
      </c>
      <c r="AC4" s="1316"/>
      <c r="AD4" s="1315" t="s">
        <v>107</v>
      </c>
      <c r="AE4" s="1316"/>
      <c r="AF4" s="1315" t="s">
        <v>108</v>
      </c>
      <c r="AG4" s="1316"/>
      <c r="AH4" s="1315" t="s">
        <v>109</v>
      </c>
      <c r="AI4" s="1316"/>
    </row>
    <row r="5" spans="1:35" s="76" customFormat="1" ht="16.5" thickBot="1" x14ac:dyDescent="0.3">
      <c r="A5" s="1324"/>
      <c r="B5" s="1327"/>
      <c r="C5" s="1338"/>
      <c r="D5" s="1340"/>
      <c r="E5" s="1340"/>
      <c r="F5" s="1357"/>
      <c r="G5" s="1333"/>
      <c r="H5" s="1348"/>
      <c r="I5" s="1360"/>
      <c r="J5" s="1360"/>
      <c r="K5" s="1360"/>
      <c r="L5" s="1360"/>
      <c r="M5" s="1354"/>
      <c r="N5" s="159">
        <v>1</v>
      </c>
      <c r="O5" s="204">
        <v>2</v>
      </c>
      <c r="P5" s="159">
        <v>3</v>
      </c>
      <c r="Q5" s="160">
        <v>4</v>
      </c>
      <c r="R5" s="205">
        <v>5</v>
      </c>
      <c r="S5" s="160">
        <v>6</v>
      </c>
      <c r="T5" s="159">
        <v>7</v>
      </c>
      <c r="U5" s="160">
        <v>8</v>
      </c>
      <c r="AB5" s="159">
        <v>1</v>
      </c>
      <c r="AC5" s="204">
        <v>2</v>
      </c>
      <c r="AD5" s="159">
        <v>3</v>
      </c>
      <c r="AE5" s="160">
        <v>4</v>
      </c>
      <c r="AF5" s="205">
        <v>5</v>
      </c>
      <c r="AG5" s="160">
        <v>6</v>
      </c>
      <c r="AH5" s="159">
        <v>7</v>
      </c>
      <c r="AI5" s="160">
        <v>8</v>
      </c>
    </row>
    <row r="6" spans="1:35" s="76" customFormat="1" ht="16.5" thickBot="1" x14ac:dyDescent="0.3">
      <c r="A6" s="1324"/>
      <c r="B6" s="1327"/>
      <c r="C6" s="1338"/>
      <c r="D6" s="1340"/>
      <c r="E6" s="1340"/>
      <c r="F6" s="1357"/>
      <c r="G6" s="1333"/>
      <c r="H6" s="1348"/>
      <c r="I6" s="1360"/>
      <c r="J6" s="1360"/>
      <c r="K6" s="1360"/>
      <c r="L6" s="1360"/>
      <c r="M6" s="1355"/>
      <c r="N6" s="1344"/>
      <c r="O6" s="1345"/>
      <c r="P6" s="1345"/>
      <c r="Q6" s="1345"/>
      <c r="R6" s="1345"/>
      <c r="S6" s="1345"/>
      <c r="T6" s="1345"/>
      <c r="U6" s="1346"/>
    </row>
    <row r="7" spans="1:35" s="76" customFormat="1" ht="23.25" customHeight="1" thickBot="1" x14ac:dyDescent="0.3">
      <c r="A7" s="1325"/>
      <c r="B7" s="1328"/>
      <c r="C7" s="1339"/>
      <c r="D7" s="1341"/>
      <c r="E7" s="1341"/>
      <c r="F7" s="1358"/>
      <c r="G7" s="1334"/>
      <c r="H7" s="1349"/>
      <c r="I7" s="1361"/>
      <c r="J7" s="1361"/>
      <c r="K7" s="1361"/>
      <c r="L7" s="1361"/>
      <c r="M7" s="1356"/>
      <c r="N7" s="159"/>
      <c r="O7" s="160"/>
      <c r="P7" s="159"/>
      <c r="Q7" s="160"/>
      <c r="R7" s="159"/>
      <c r="S7" s="160"/>
      <c r="T7" s="159"/>
      <c r="U7" s="160"/>
    </row>
    <row r="8" spans="1:35" s="76" customFormat="1" ht="16.5" thickBot="1" x14ac:dyDescent="0.3">
      <c r="A8" s="77">
        <v>1</v>
      </c>
      <c r="B8" s="142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158">
        <v>13</v>
      </c>
      <c r="N8" s="159">
        <v>14</v>
      </c>
      <c r="O8" s="159">
        <v>15</v>
      </c>
      <c r="P8" s="161">
        <v>16</v>
      </c>
      <c r="Q8" s="161">
        <v>17</v>
      </c>
      <c r="R8" s="159">
        <v>18</v>
      </c>
      <c r="S8" s="159">
        <v>19</v>
      </c>
      <c r="T8" s="161">
        <v>20</v>
      </c>
      <c r="U8" s="142">
        <v>21</v>
      </c>
      <c r="V8" s="78">
        <v>25</v>
      </c>
      <c r="W8" s="77">
        <v>26</v>
      </c>
      <c r="X8" s="158">
        <v>27</v>
      </c>
      <c r="Y8" s="77">
        <v>28</v>
      </c>
      <c r="Z8" s="158">
        <v>29</v>
      </c>
    </row>
    <row r="9" spans="1:35" s="76" customFormat="1" ht="16.5" thickBot="1" x14ac:dyDescent="0.3">
      <c r="A9" s="1389" t="s">
        <v>110</v>
      </c>
      <c r="B9" s="1390"/>
      <c r="C9" s="1391"/>
      <c r="D9" s="1391"/>
      <c r="E9" s="1391"/>
      <c r="F9" s="1391"/>
      <c r="G9" s="1391"/>
      <c r="H9" s="1391"/>
      <c r="I9" s="1391"/>
      <c r="J9" s="1391"/>
      <c r="K9" s="1391"/>
      <c r="L9" s="1391"/>
      <c r="M9" s="1391"/>
      <c r="N9" s="1390"/>
      <c r="O9" s="1390"/>
      <c r="P9" s="1390"/>
      <c r="Q9" s="1390"/>
      <c r="R9" s="1390"/>
      <c r="S9" s="1390"/>
      <c r="T9" s="1390"/>
      <c r="U9" s="1392"/>
    </row>
    <row r="10" spans="1:35" s="76" customFormat="1" ht="16.5" thickBot="1" x14ac:dyDescent="0.3">
      <c r="A10" s="1393" t="s">
        <v>111</v>
      </c>
      <c r="B10" s="1394"/>
      <c r="C10" s="1394"/>
      <c r="D10" s="1394"/>
      <c r="E10" s="1394"/>
      <c r="F10" s="1394"/>
      <c r="G10" s="1394"/>
      <c r="H10" s="1394"/>
      <c r="I10" s="1394"/>
      <c r="J10" s="1394"/>
      <c r="K10" s="1394"/>
      <c r="L10" s="1394"/>
      <c r="M10" s="1394"/>
      <c r="N10" s="1394"/>
      <c r="O10" s="1394"/>
      <c r="P10" s="1394"/>
      <c r="Q10" s="1394"/>
      <c r="R10" s="1394"/>
      <c r="S10" s="1394"/>
      <c r="T10" s="1394"/>
      <c r="U10" s="1395"/>
    </row>
    <row r="11" spans="1:35" s="88" customFormat="1" x14ac:dyDescent="0.25">
      <c r="A11" s="478" t="s">
        <v>112</v>
      </c>
      <c r="B11" s="79" t="s">
        <v>16</v>
      </c>
      <c r="C11" s="80"/>
      <c r="D11" s="81"/>
      <c r="E11" s="82"/>
      <c r="F11" s="83"/>
      <c r="G11" s="84">
        <f>G12+G13+G14+G15</f>
        <v>16</v>
      </c>
      <c r="H11" s="85">
        <f>SUM(H12:H15)</f>
        <v>480</v>
      </c>
      <c r="I11" s="86">
        <f>SUM(I12:I15)</f>
        <v>16</v>
      </c>
      <c r="J11" s="87"/>
      <c r="K11" s="87"/>
      <c r="L11" s="87">
        <f>SUM(L12:L15)</f>
        <v>0</v>
      </c>
      <c r="M11" s="151">
        <f>SUM(M12:M15)</f>
        <v>464</v>
      </c>
      <c r="N11" s="233"/>
      <c r="O11" s="234"/>
      <c r="P11" s="235"/>
      <c r="Q11" s="234"/>
      <c r="R11" s="235"/>
      <c r="S11" s="234"/>
      <c r="T11" s="235"/>
      <c r="U11" s="234"/>
    </row>
    <row r="12" spans="1:35" s="506" customFormat="1" x14ac:dyDescent="0.25">
      <c r="A12" s="493" t="s">
        <v>113</v>
      </c>
      <c r="B12" s="494" t="s">
        <v>16</v>
      </c>
      <c r="C12" s="495"/>
      <c r="D12" s="496">
        <v>1</v>
      </c>
      <c r="E12" s="497"/>
      <c r="F12" s="498"/>
      <c r="G12" s="499">
        <f>семестровка!D10</f>
        <v>4</v>
      </c>
      <c r="H12" s="499">
        <f>семестровка!E10</f>
        <v>120</v>
      </c>
      <c r="I12" s="499">
        <f>семестровка!F10</f>
        <v>4</v>
      </c>
      <c r="J12" s="500"/>
      <c r="K12" s="500"/>
      <c r="L12" s="501" t="str">
        <f>семестровка!T10</f>
        <v>4/0</v>
      </c>
      <c r="M12" s="502">
        <f t="shared" ref="M12:M26" si="0">H12-I12</f>
        <v>116</v>
      </c>
      <c r="N12" s="503" t="str">
        <f>семестровка!U10</f>
        <v>4/0</v>
      </c>
      <c r="O12" s="504"/>
      <c r="P12" s="505"/>
      <c r="Q12" s="504"/>
      <c r="R12" s="505"/>
      <c r="S12" s="504"/>
      <c r="T12" s="505"/>
      <c r="U12" s="504"/>
    </row>
    <row r="13" spans="1:35" s="506" customFormat="1" x14ac:dyDescent="0.25">
      <c r="A13" s="493" t="s">
        <v>114</v>
      </c>
      <c r="B13" s="494" t="s">
        <v>16</v>
      </c>
      <c r="C13" s="495"/>
      <c r="D13" s="496">
        <v>2</v>
      </c>
      <c r="E13" s="497"/>
      <c r="F13" s="498"/>
      <c r="G13" s="499">
        <f>семестровка!D27</f>
        <v>3</v>
      </c>
      <c r="H13" s="499">
        <f>семестровка!E27</f>
        <v>90</v>
      </c>
      <c r="I13" s="499">
        <f>семестровка!F27</f>
        <v>4</v>
      </c>
      <c r="J13" s="500"/>
      <c r="K13" s="500"/>
      <c r="L13" s="501" t="str">
        <f>семестровка!T27</f>
        <v>4/0</v>
      </c>
      <c r="M13" s="502">
        <f t="shared" si="0"/>
        <v>86</v>
      </c>
      <c r="N13" s="566"/>
      <c r="O13" s="567" t="str">
        <f>семестровка!U27</f>
        <v>4/0</v>
      </c>
      <c r="P13" s="505"/>
      <c r="Q13" s="504"/>
      <c r="R13" s="505"/>
      <c r="S13" s="504"/>
      <c r="T13" s="505"/>
      <c r="U13" s="504"/>
    </row>
    <row r="14" spans="1:35" s="506" customFormat="1" x14ac:dyDescent="0.25">
      <c r="A14" s="493" t="s">
        <v>115</v>
      </c>
      <c r="B14" s="494" t="s">
        <v>16</v>
      </c>
      <c r="C14" s="495"/>
      <c r="D14" s="496">
        <v>3</v>
      </c>
      <c r="E14" s="582"/>
      <c r="F14" s="498"/>
      <c r="G14" s="499">
        <f>семестровка!D48</f>
        <v>4</v>
      </c>
      <c r="H14" s="499">
        <f>семестровка!E48</f>
        <v>120</v>
      </c>
      <c r="I14" s="499">
        <f>семестровка!F48</f>
        <v>4</v>
      </c>
      <c r="J14" s="500"/>
      <c r="K14" s="500"/>
      <c r="L14" s="501" t="str">
        <f>семестровка!T48</f>
        <v>4/0</v>
      </c>
      <c r="M14" s="502">
        <f t="shared" si="0"/>
        <v>116</v>
      </c>
      <c r="N14" s="503"/>
      <c r="O14" s="504"/>
      <c r="P14" s="583" t="str">
        <f>семестровка!U48</f>
        <v>4/0</v>
      </c>
      <c r="Q14" s="504"/>
      <c r="R14" s="505"/>
      <c r="S14" s="504"/>
      <c r="T14" s="584"/>
      <c r="U14" s="585"/>
    </row>
    <row r="15" spans="1:35" s="506" customFormat="1" x14ac:dyDescent="0.25">
      <c r="A15" s="493" t="s">
        <v>117</v>
      </c>
      <c r="B15" s="494" t="s">
        <v>16</v>
      </c>
      <c r="C15" s="633"/>
      <c r="D15" s="634" t="s">
        <v>165</v>
      </c>
      <c r="E15" s="634"/>
      <c r="F15" s="635"/>
      <c r="G15" s="636">
        <f>семестровка!D67</f>
        <v>5</v>
      </c>
      <c r="H15" s="636">
        <f>семестровка!E67</f>
        <v>150</v>
      </c>
      <c r="I15" s="636">
        <f>семестровка!F67</f>
        <v>4</v>
      </c>
      <c r="J15" s="637"/>
      <c r="K15" s="637"/>
      <c r="L15" s="638" t="str">
        <f>семестровка!T67</f>
        <v>4/0</v>
      </c>
      <c r="M15" s="502">
        <f t="shared" si="0"/>
        <v>146</v>
      </c>
      <c r="N15" s="639"/>
      <c r="O15" s="640"/>
      <c r="P15" s="641"/>
      <c r="Q15" s="642" t="str">
        <f>семестровка!U67</f>
        <v>4/0</v>
      </c>
      <c r="R15" s="641"/>
      <c r="S15" s="640"/>
      <c r="T15" s="641"/>
      <c r="U15" s="640"/>
    </row>
    <row r="16" spans="1:35" s="556" customFormat="1" x14ac:dyDescent="0.25">
      <c r="A16" s="545" t="s">
        <v>118</v>
      </c>
      <c r="B16" s="546" t="s">
        <v>390</v>
      </c>
      <c r="C16" s="547"/>
      <c r="D16" s="548" t="s">
        <v>392</v>
      </c>
      <c r="E16" s="549"/>
      <c r="F16" s="550"/>
      <c r="G16" s="551">
        <v>1</v>
      </c>
      <c r="H16" s="552">
        <f>семестровка!E136</f>
        <v>30</v>
      </c>
      <c r="I16" s="552">
        <f>семестровка!F16</f>
        <v>4</v>
      </c>
      <c r="J16" s="548" t="str">
        <f>семестровка!R16</f>
        <v>4/0</v>
      </c>
      <c r="K16" s="548">
        <f>семестровка!S16</f>
        <v>0</v>
      </c>
      <c r="L16" s="548">
        <f>семестровка!T16</f>
        <v>0</v>
      </c>
      <c r="M16" s="553">
        <f>H16-I16</f>
        <v>26</v>
      </c>
      <c r="N16" s="554" t="str">
        <f>семестровка!U16</f>
        <v>4/0</v>
      </c>
      <c r="O16" s="555"/>
      <c r="P16" s="555"/>
      <c r="Q16" s="555"/>
      <c r="R16" s="555"/>
      <c r="S16" s="555"/>
      <c r="T16" s="554"/>
      <c r="U16" s="555"/>
    </row>
    <row r="17" spans="1:26" s="529" customFormat="1" ht="31.5" x14ac:dyDescent="0.25">
      <c r="A17" s="545" t="s">
        <v>119</v>
      </c>
      <c r="B17" s="518" t="s">
        <v>209</v>
      </c>
      <c r="C17" s="519">
        <v>1</v>
      </c>
      <c r="D17" s="520"/>
      <c r="E17" s="521"/>
      <c r="F17" s="522"/>
      <c r="G17" s="523">
        <f>семестровка!D12</f>
        <v>7</v>
      </c>
      <c r="H17" s="523">
        <f>семестровка!E12</f>
        <v>210</v>
      </c>
      <c r="I17" s="523">
        <f>семестровка!F12</f>
        <v>8</v>
      </c>
      <c r="J17" s="520" t="str">
        <f>семестровка!R12</f>
        <v>8/0</v>
      </c>
      <c r="K17" s="520"/>
      <c r="L17" s="520"/>
      <c r="M17" s="524">
        <f t="shared" si="0"/>
        <v>202</v>
      </c>
      <c r="N17" s="525" t="str">
        <f>семестровка!U12</f>
        <v>8/0</v>
      </c>
      <c r="O17" s="526"/>
      <c r="P17" s="527"/>
      <c r="Q17" s="526"/>
      <c r="R17" s="527"/>
      <c r="S17" s="526"/>
      <c r="T17" s="527"/>
      <c r="U17" s="528"/>
    </row>
    <row r="18" spans="1:26" s="529" customFormat="1" ht="31.5" x14ac:dyDescent="0.25">
      <c r="A18" s="545" t="s">
        <v>239</v>
      </c>
      <c r="B18" s="518" t="s">
        <v>121</v>
      </c>
      <c r="C18" s="519"/>
      <c r="D18" s="530" t="s">
        <v>166</v>
      </c>
      <c r="E18" s="531"/>
      <c r="F18" s="532"/>
      <c r="G18" s="523">
        <f>семестровка!D33</f>
        <v>3.5</v>
      </c>
      <c r="H18" s="523">
        <f>семестровка!E33</f>
        <v>105</v>
      </c>
      <c r="I18" s="523">
        <f>семестровка!F33</f>
        <v>4</v>
      </c>
      <c r="J18" s="520"/>
      <c r="K18" s="530"/>
      <c r="L18" s="530" t="s">
        <v>284</v>
      </c>
      <c r="M18" s="524">
        <f t="shared" si="0"/>
        <v>101</v>
      </c>
      <c r="N18" s="525"/>
      <c r="O18" s="643" t="str">
        <f>семестровка!U33</f>
        <v>4/0</v>
      </c>
      <c r="P18" s="527"/>
      <c r="Q18" s="526"/>
      <c r="R18" s="527"/>
      <c r="S18" s="526"/>
      <c r="T18" s="527"/>
      <c r="U18" s="526"/>
    </row>
    <row r="19" spans="1:26" s="529" customFormat="1" x14ac:dyDescent="0.25">
      <c r="A19" s="545" t="s">
        <v>120</v>
      </c>
      <c r="B19" s="518" t="s">
        <v>30</v>
      </c>
      <c r="C19" s="519">
        <v>2</v>
      </c>
      <c r="D19" s="530"/>
      <c r="E19" s="531"/>
      <c r="F19" s="532"/>
      <c r="G19" s="523">
        <f>семестровка!D31</f>
        <v>6</v>
      </c>
      <c r="H19" s="523">
        <f>семестровка!E31</f>
        <v>180</v>
      </c>
      <c r="I19" s="523">
        <f>семестровка!F31</f>
        <v>4</v>
      </c>
      <c r="J19" s="520" t="str">
        <f>семестровка!R31</f>
        <v>4/0</v>
      </c>
      <c r="K19" s="530"/>
      <c r="L19" s="530"/>
      <c r="M19" s="524">
        <f>H19-I19</f>
        <v>176</v>
      </c>
      <c r="N19" s="525"/>
      <c r="O19" s="643" t="str">
        <f>семестровка!U31</f>
        <v>4/0</v>
      </c>
      <c r="P19" s="527"/>
      <c r="Q19" s="526"/>
      <c r="R19" s="527"/>
      <c r="S19" s="526"/>
      <c r="T19" s="527"/>
      <c r="U19" s="526"/>
    </row>
    <row r="20" spans="1:26" s="535" customFormat="1" x14ac:dyDescent="0.25">
      <c r="A20" s="545" t="s">
        <v>122</v>
      </c>
      <c r="B20" s="518" t="s">
        <v>19</v>
      </c>
      <c r="C20" s="519">
        <v>1</v>
      </c>
      <c r="D20" s="530"/>
      <c r="E20" s="531"/>
      <c r="F20" s="532"/>
      <c r="G20" s="523">
        <f>семестровка!D13</f>
        <v>6</v>
      </c>
      <c r="H20" s="523">
        <f>семестровка!E13</f>
        <v>180</v>
      </c>
      <c r="I20" s="523">
        <f>семестровка!F13</f>
        <v>20</v>
      </c>
      <c r="J20" s="520" t="str">
        <f>семестровка!R13</f>
        <v>12/0</v>
      </c>
      <c r="K20" s="520"/>
      <c r="L20" s="520" t="str">
        <f>семестровка!T13</f>
        <v>4/4</v>
      </c>
      <c r="M20" s="524">
        <f t="shared" si="0"/>
        <v>160</v>
      </c>
      <c r="N20" s="533" t="str">
        <f>семестровка!U13</f>
        <v>16/4</v>
      </c>
      <c r="O20" s="534"/>
      <c r="P20" s="527"/>
      <c r="Q20" s="526"/>
      <c r="R20" s="527"/>
      <c r="S20" s="526"/>
      <c r="T20" s="527"/>
      <c r="U20" s="526"/>
    </row>
    <row r="21" spans="1:26" s="529" customFormat="1" ht="31.5" x14ac:dyDescent="0.25">
      <c r="A21" s="545" t="s">
        <v>123</v>
      </c>
      <c r="B21" s="536" t="s">
        <v>34</v>
      </c>
      <c r="C21" s="537">
        <v>2</v>
      </c>
      <c r="D21" s="530"/>
      <c r="E21" s="531"/>
      <c r="F21" s="524"/>
      <c r="G21" s="523">
        <f>семестровка!D29</f>
        <v>8.5</v>
      </c>
      <c r="H21" s="523">
        <f>семестровка!E29</f>
        <v>255</v>
      </c>
      <c r="I21" s="523">
        <f>семестровка!F29</f>
        <v>12</v>
      </c>
      <c r="J21" s="520" t="str">
        <f>семестровка!R29</f>
        <v>8/0</v>
      </c>
      <c r="K21" s="520"/>
      <c r="L21" s="520" t="str">
        <f>семестровка!T29</f>
        <v>4/0</v>
      </c>
      <c r="M21" s="524">
        <f t="shared" si="0"/>
        <v>243</v>
      </c>
      <c r="N21" s="525"/>
      <c r="O21" s="568" t="str">
        <f>семестровка!U29</f>
        <v>12/0</v>
      </c>
      <c r="P21" s="527"/>
      <c r="Q21" s="526"/>
      <c r="R21" s="527"/>
      <c r="S21" s="526"/>
      <c r="T21" s="527"/>
      <c r="U21" s="526"/>
    </row>
    <row r="22" spans="1:26" s="529" customFormat="1" x14ac:dyDescent="0.25">
      <c r="A22" s="545" t="s">
        <v>124</v>
      </c>
      <c r="B22" s="536" t="s">
        <v>389</v>
      </c>
      <c r="C22" s="537"/>
      <c r="D22" s="530" t="s">
        <v>167</v>
      </c>
      <c r="E22" s="530"/>
      <c r="F22" s="524"/>
      <c r="G22" s="538">
        <f>семестровка!D15</f>
        <v>6</v>
      </c>
      <c r="H22" s="538">
        <f>семестровка!E15</f>
        <v>180</v>
      </c>
      <c r="I22" s="538">
        <f>семестровка!F15</f>
        <v>16</v>
      </c>
      <c r="J22" s="520" t="str">
        <f>семестровка!R15</f>
        <v>8/0</v>
      </c>
      <c r="K22" s="520" t="str">
        <f>семестровка!S15</f>
        <v>4/4</v>
      </c>
      <c r="L22" s="520"/>
      <c r="M22" s="524">
        <f t="shared" si="0"/>
        <v>164</v>
      </c>
      <c r="N22" s="533" t="str">
        <f>семестровка!U15</f>
        <v>12/4</v>
      </c>
      <c r="O22" s="526"/>
      <c r="P22" s="527"/>
      <c r="Q22" s="526"/>
      <c r="R22" s="527"/>
      <c r="S22" s="526"/>
      <c r="T22" s="527"/>
      <c r="U22" s="526"/>
    </row>
    <row r="23" spans="1:26" s="529" customFormat="1" x14ac:dyDescent="0.25">
      <c r="A23" s="545" t="s">
        <v>292</v>
      </c>
      <c r="B23" s="536" t="s">
        <v>388</v>
      </c>
      <c r="C23" s="537">
        <v>1</v>
      </c>
      <c r="D23" s="530"/>
      <c r="E23" s="530"/>
      <c r="F23" s="524"/>
      <c r="G23" s="538">
        <f>семестровка!D14</f>
        <v>6</v>
      </c>
      <c r="H23" s="538">
        <f>семестровка!E14</f>
        <v>180</v>
      </c>
      <c r="I23" s="538">
        <f>семестровка!F14</f>
        <v>12</v>
      </c>
      <c r="J23" s="520" t="str">
        <f>семестровка!R14</f>
        <v>8/0</v>
      </c>
      <c r="K23" s="520"/>
      <c r="L23" s="520" t="str">
        <f>семестровка!T14</f>
        <v>0/4</v>
      </c>
      <c r="M23" s="524">
        <f t="shared" si="0"/>
        <v>168</v>
      </c>
      <c r="N23" s="533" t="str">
        <f>семестровка!U14</f>
        <v>8/4</v>
      </c>
      <c r="O23" s="526"/>
      <c r="P23" s="527"/>
      <c r="Q23" s="526"/>
      <c r="R23" s="527"/>
      <c r="S23" s="526"/>
      <c r="T23" s="527"/>
      <c r="U23" s="526"/>
    </row>
    <row r="24" spans="1:26" s="529" customFormat="1" x14ac:dyDescent="0.25">
      <c r="A24" s="545" t="s">
        <v>153</v>
      </c>
      <c r="B24" s="536" t="s">
        <v>231</v>
      </c>
      <c r="C24" s="537">
        <v>2</v>
      </c>
      <c r="D24" s="530"/>
      <c r="E24" s="530"/>
      <c r="F24" s="524"/>
      <c r="G24" s="538">
        <f>семестровка!D30</f>
        <v>6</v>
      </c>
      <c r="H24" s="538">
        <f>семестровка!E30</f>
        <v>180</v>
      </c>
      <c r="I24" s="538">
        <f>семестровка!F30</f>
        <v>20</v>
      </c>
      <c r="J24" s="520" t="str">
        <f>семестровка!R30</f>
        <v>8/4</v>
      </c>
      <c r="K24" s="520"/>
      <c r="L24" s="520" t="str">
        <f>семестровка!T30</f>
        <v>4/4</v>
      </c>
      <c r="M24" s="524">
        <f t="shared" si="0"/>
        <v>160</v>
      </c>
      <c r="N24" s="525"/>
      <c r="O24" s="568" t="str">
        <f>семестровка!U30</f>
        <v>12/8</v>
      </c>
      <c r="P24" s="527"/>
      <c r="Q24" s="526"/>
      <c r="R24" s="527"/>
      <c r="S24" s="526"/>
      <c r="T24" s="527"/>
      <c r="U24" s="526"/>
    </row>
    <row r="25" spans="1:26" s="529" customFormat="1" ht="31.5" x14ac:dyDescent="0.25">
      <c r="A25" s="545" t="s">
        <v>154</v>
      </c>
      <c r="B25" s="628" t="s">
        <v>42</v>
      </c>
      <c r="C25" s="629"/>
      <c r="D25" s="530" t="s">
        <v>175</v>
      </c>
      <c r="E25" s="530"/>
      <c r="F25" s="530"/>
      <c r="G25" s="630">
        <f>семестровка!D135</f>
        <v>3</v>
      </c>
      <c r="H25" s="630">
        <f>семестровка!E135</f>
        <v>90</v>
      </c>
      <c r="I25" s="630">
        <f>семестровка!F135</f>
        <v>8</v>
      </c>
      <c r="J25" s="520" t="str">
        <f>семестровка!R135</f>
        <v>4/4</v>
      </c>
      <c r="K25" s="530"/>
      <c r="L25" s="530"/>
      <c r="M25" s="530">
        <f t="shared" si="0"/>
        <v>82</v>
      </c>
      <c r="N25" s="696"/>
      <c r="O25" s="696"/>
      <c r="P25" s="696"/>
      <c r="Q25" s="696"/>
      <c r="R25" s="696"/>
      <c r="S25" s="696"/>
      <c r="T25" s="592" t="str">
        <f>семестровка!U135</f>
        <v>4/4</v>
      </c>
      <c r="U25" s="696"/>
    </row>
    <row r="26" spans="1:26" s="270" customFormat="1" x14ac:dyDescent="0.25">
      <c r="A26" s="545" t="s">
        <v>393</v>
      </c>
      <c r="B26" s="628" t="s">
        <v>397</v>
      </c>
      <c r="C26" s="629">
        <v>3</v>
      </c>
      <c r="D26" s="530"/>
      <c r="E26" s="530"/>
      <c r="F26" s="530"/>
      <c r="G26" s="630">
        <f>семестровка!D50</f>
        <v>6</v>
      </c>
      <c r="H26" s="630">
        <f>семестровка!E50</f>
        <v>180</v>
      </c>
      <c r="I26" s="630">
        <f>семестровка!F50</f>
        <v>8</v>
      </c>
      <c r="J26" s="520" t="str">
        <f>семестровка!R50</f>
        <v>4/0</v>
      </c>
      <c r="K26" s="520">
        <f>семестровка!S50</f>
        <v>0</v>
      </c>
      <c r="L26" s="520" t="str">
        <f>семестровка!T50</f>
        <v>4/0</v>
      </c>
      <c r="M26" s="530">
        <f t="shared" si="0"/>
        <v>172</v>
      </c>
      <c r="N26" s="632"/>
      <c r="O26" s="632"/>
      <c r="P26" s="697" t="str">
        <f>семестровка!U50</f>
        <v>8/0</v>
      </c>
      <c r="Q26" s="632"/>
      <c r="R26" s="632"/>
      <c r="S26" s="632"/>
      <c r="T26" s="632"/>
      <c r="U26" s="632"/>
    </row>
    <row r="27" spans="1:26" s="265" customFormat="1" ht="16.5" thickBot="1" x14ac:dyDescent="0.3">
      <c r="A27" s="545" t="s">
        <v>398</v>
      </c>
      <c r="B27" s="628" t="s">
        <v>193</v>
      </c>
      <c r="C27" s="629"/>
      <c r="D27" s="530">
        <v>3</v>
      </c>
      <c r="E27" s="530"/>
      <c r="F27" s="530"/>
      <c r="G27" s="630">
        <f>семестровка!D54</f>
        <v>4</v>
      </c>
      <c r="H27" s="630">
        <f>семестровка!E54</f>
        <v>120</v>
      </c>
      <c r="I27" s="630">
        <f>семестровка!F54</f>
        <v>4</v>
      </c>
      <c r="J27" s="520" t="str">
        <f>семестровка!R54</f>
        <v>4/0</v>
      </c>
      <c r="K27" s="530"/>
      <c r="L27" s="530"/>
      <c r="M27" s="631">
        <f>H27-I27</f>
        <v>116</v>
      </c>
      <c r="N27" s="632"/>
      <c r="O27" s="632"/>
      <c r="P27" s="501" t="str">
        <f>семестровка!U54</f>
        <v>4/0</v>
      </c>
      <c r="Q27" s="632"/>
      <c r="R27" s="632"/>
      <c r="S27" s="632"/>
      <c r="T27" s="632"/>
      <c r="U27" s="632"/>
    </row>
    <row r="28" spans="1:26" s="76" customFormat="1" ht="16.5" thickBot="1" x14ac:dyDescent="0.3">
      <c r="A28" s="1432" t="s">
        <v>125</v>
      </c>
      <c r="B28" s="1433"/>
      <c r="C28" s="539"/>
      <c r="D28" s="540"/>
      <c r="E28" s="541"/>
      <c r="F28" s="541"/>
      <c r="G28" s="542">
        <f>SUM(G17:G27)+G11</f>
        <v>78</v>
      </c>
      <c r="H28" s="542">
        <f>SUM(H17:H27)+H11</f>
        <v>2340</v>
      </c>
      <c r="I28" s="542">
        <f>SUM(I17:I27)+I11</f>
        <v>132</v>
      </c>
      <c r="J28" s="542"/>
      <c r="K28" s="542"/>
      <c r="L28" s="542"/>
      <c r="M28" s="542">
        <f>SUM(M17:M27)+M11</f>
        <v>2208</v>
      </c>
      <c r="N28" s="543" t="s">
        <v>293</v>
      </c>
      <c r="O28" s="543" t="s">
        <v>296</v>
      </c>
      <c r="P28" s="544" t="s">
        <v>291</v>
      </c>
      <c r="Q28" s="544" t="s">
        <v>284</v>
      </c>
      <c r="R28" s="544">
        <f>SUM(R11:R25)</f>
        <v>0</v>
      </c>
      <c r="S28" s="544">
        <f>SUM(S11:S25)</f>
        <v>0</v>
      </c>
      <c r="T28" s="544" t="s">
        <v>287</v>
      </c>
      <c r="U28" s="544">
        <f t="shared" ref="U28:Z28" si="1">SUM(U11:U25)</f>
        <v>0</v>
      </c>
      <c r="V28" s="222">
        <f t="shared" si="1"/>
        <v>0</v>
      </c>
      <c r="W28" s="147">
        <f t="shared" si="1"/>
        <v>0</v>
      </c>
      <c r="X28" s="147">
        <f t="shared" si="1"/>
        <v>0</v>
      </c>
      <c r="Y28" s="147">
        <f t="shared" si="1"/>
        <v>0</v>
      </c>
      <c r="Z28" s="147">
        <f t="shared" si="1"/>
        <v>0</v>
      </c>
    </row>
    <row r="29" spans="1:26" ht="16.5" customHeight="1" thickBot="1" x14ac:dyDescent="0.3">
      <c r="A29" s="1396" t="s">
        <v>126</v>
      </c>
      <c r="B29" s="1397"/>
      <c r="C29" s="1397"/>
      <c r="D29" s="1397"/>
      <c r="E29" s="1397"/>
      <c r="F29" s="1397"/>
      <c r="G29" s="1397"/>
      <c r="H29" s="1397"/>
      <c r="I29" s="1397"/>
      <c r="J29" s="1397"/>
      <c r="K29" s="1397"/>
      <c r="L29" s="1397"/>
      <c r="M29" s="1397"/>
      <c r="N29" s="1398"/>
      <c r="O29" s="1398"/>
      <c r="P29" s="1398"/>
      <c r="Q29" s="1398"/>
      <c r="R29" s="1398"/>
      <c r="S29" s="1398"/>
      <c r="T29" s="1398"/>
      <c r="U29" s="1399"/>
    </row>
    <row r="30" spans="1:26" s="594" customFormat="1" ht="16.5" customHeight="1" x14ac:dyDescent="0.25">
      <c r="A30" s="595" t="s">
        <v>127</v>
      </c>
      <c r="B30" s="596" t="s">
        <v>134</v>
      </c>
      <c r="C30" s="597" t="s">
        <v>116</v>
      </c>
      <c r="D30" s="598"/>
      <c r="E30" s="598"/>
      <c r="F30" s="599"/>
      <c r="G30" s="600">
        <f>семестровка!D52</f>
        <v>6</v>
      </c>
      <c r="H30" s="600">
        <f>семестровка!E52</f>
        <v>180</v>
      </c>
      <c r="I30" s="600">
        <f>семестровка!F52</f>
        <v>12</v>
      </c>
      <c r="J30" s="601" t="str">
        <f>семестровка!R52</f>
        <v>8/0</v>
      </c>
      <c r="K30" s="601"/>
      <c r="L30" s="601" t="str">
        <f>семестровка!T52</f>
        <v>0/4</v>
      </c>
      <c r="M30" s="602">
        <f>H30-I30</f>
        <v>168</v>
      </c>
      <c r="N30" s="603"/>
      <c r="O30" s="604"/>
      <c r="P30" s="605" t="str">
        <f>семестровка!U52</f>
        <v>8/4</v>
      </c>
      <c r="Q30" s="604"/>
      <c r="R30" s="606"/>
      <c r="S30" s="604"/>
      <c r="T30" s="607"/>
      <c r="U30" s="604"/>
    </row>
    <row r="31" spans="1:26" s="594" customFormat="1" ht="21" customHeight="1" x14ac:dyDescent="0.25">
      <c r="A31" s="660" t="s">
        <v>155</v>
      </c>
      <c r="B31" s="662" t="s">
        <v>249</v>
      </c>
      <c r="C31" s="519">
        <v>4</v>
      </c>
      <c r="D31" s="530"/>
      <c r="E31" s="531"/>
      <c r="F31" s="532"/>
      <c r="G31" s="523">
        <f>семестровка!D68</f>
        <v>5</v>
      </c>
      <c r="H31" s="523">
        <f>семестровка!E68</f>
        <v>150</v>
      </c>
      <c r="I31" s="523">
        <f>семестровка!F68</f>
        <v>8</v>
      </c>
      <c r="J31" s="663" t="str">
        <f>семестровка!R68</f>
        <v>6/0</v>
      </c>
      <c r="K31" s="663"/>
      <c r="L31" s="663" t="str">
        <f>семестровка!T68</f>
        <v>0/2</v>
      </c>
      <c r="M31" s="524">
        <f t="shared" ref="M31:M47" si="2">H31-I31</f>
        <v>142</v>
      </c>
      <c r="N31" s="503"/>
      <c r="O31" s="664"/>
      <c r="P31" s="505"/>
      <c r="Q31" s="567" t="str">
        <f>семестровка!U68</f>
        <v>6/2</v>
      </c>
      <c r="R31" s="505"/>
      <c r="S31" s="504"/>
      <c r="T31" s="505"/>
      <c r="U31" s="504"/>
    </row>
    <row r="32" spans="1:26" s="594" customFormat="1" x14ac:dyDescent="0.25">
      <c r="A32" s="660" t="s">
        <v>156</v>
      </c>
      <c r="B32" s="661" t="s">
        <v>212</v>
      </c>
      <c r="C32" s="537">
        <v>4</v>
      </c>
      <c r="D32" s="530"/>
      <c r="E32" s="531"/>
      <c r="F32" s="524"/>
      <c r="G32" s="523">
        <f>семестровка!D70</f>
        <v>6</v>
      </c>
      <c r="H32" s="523">
        <f>семестровка!E70</f>
        <v>180</v>
      </c>
      <c r="I32" s="523">
        <f>семестровка!F70</f>
        <v>12</v>
      </c>
      <c r="J32" s="523" t="str">
        <f>семестровка!R70</f>
        <v>8/0</v>
      </c>
      <c r="K32" s="523">
        <f>семестровка!S70</f>
        <v>0</v>
      </c>
      <c r="L32" s="523" t="str">
        <f>семестровка!T70</f>
        <v>4/0</v>
      </c>
      <c r="M32" s="524">
        <f>H32-I32</f>
        <v>168</v>
      </c>
      <c r="N32" s="525"/>
      <c r="O32" s="526"/>
      <c r="P32" s="527"/>
      <c r="Q32" s="568" t="str">
        <f>семестровка!U70</f>
        <v>12/0</v>
      </c>
      <c r="R32" s="527"/>
      <c r="S32" s="526"/>
      <c r="T32" s="527"/>
      <c r="U32" s="526"/>
    </row>
    <row r="33" spans="1:21" s="556" customFormat="1" x14ac:dyDescent="0.25">
      <c r="A33" s="570" t="s">
        <v>401</v>
      </c>
      <c r="B33" s="571" t="s">
        <v>271</v>
      </c>
      <c r="C33" s="572"/>
      <c r="D33" s="553">
        <v>2</v>
      </c>
      <c r="E33" s="573"/>
      <c r="F33" s="574"/>
      <c r="G33" s="575">
        <f>семестровка!D28</f>
        <v>3</v>
      </c>
      <c r="H33" s="575">
        <f>семестровка!E50</f>
        <v>180</v>
      </c>
      <c r="I33" s="575">
        <f>семестровка!F28</f>
        <v>8</v>
      </c>
      <c r="J33" s="548" t="str">
        <f>семестровка!R28</f>
        <v>4/0</v>
      </c>
      <c r="K33" s="548"/>
      <c r="L33" s="548" t="str">
        <f>семестровка!T28</f>
        <v>0/4</v>
      </c>
      <c r="M33" s="574">
        <f>H33-I33</f>
        <v>172</v>
      </c>
      <c r="N33" s="576"/>
      <c r="O33" s="577" t="str">
        <f>семестровка!U28</f>
        <v>4/4</v>
      </c>
      <c r="P33" s="578"/>
      <c r="Q33" s="579"/>
      <c r="R33" s="580"/>
      <c r="S33" s="579"/>
      <c r="T33" s="580"/>
      <c r="U33" s="579"/>
    </row>
    <row r="34" spans="1:21" s="270" customFormat="1" x14ac:dyDescent="0.25">
      <c r="A34" s="150" t="s">
        <v>424</v>
      </c>
      <c r="B34" s="148" t="s">
        <v>41</v>
      </c>
      <c r="C34" s="89"/>
      <c r="D34" s="143"/>
      <c r="E34" s="94"/>
      <c r="F34" s="95"/>
      <c r="G34" s="92">
        <f t="shared" ref="G34:M34" si="3">G35+G36</f>
        <v>6.5</v>
      </c>
      <c r="H34" s="181">
        <f t="shared" si="3"/>
        <v>195</v>
      </c>
      <c r="I34" s="477">
        <f t="shared" si="3"/>
        <v>14</v>
      </c>
      <c r="J34" s="218" t="s">
        <v>285</v>
      </c>
      <c r="K34" s="218">
        <f t="shared" si="3"/>
        <v>0</v>
      </c>
      <c r="L34" s="395" t="s">
        <v>287</v>
      </c>
      <c r="M34" s="182">
        <f t="shared" si="3"/>
        <v>181</v>
      </c>
      <c r="N34" s="257"/>
      <c r="O34" s="260"/>
      <c r="P34" s="259"/>
      <c r="Q34" s="258"/>
      <c r="R34" s="259"/>
      <c r="S34" s="258"/>
      <c r="T34" s="259"/>
      <c r="U34" s="258"/>
    </row>
    <row r="35" spans="1:21" s="594" customFormat="1" ht="26.25" customHeight="1" x14ac:dyDescent="0.25">
      <c r="A35" s="586" t="s">
        <v>425</v>
      </c>
      <c r="B35" s="587" t="s">
        <v>41</v>
      </c>
      <c r="C35" s="588">
        <v>3</v>
      </c>
      <c r="D35" s="589"/>
      <c r="E35" s="589"/>
      <c r="F35" s="590"/>
      <c r="G35" s="591">
        <f>семестровка!D51</f>
        <v>5</v>
      </c>
      <c r="H35" s="591">
        <f>семестровка!E51</f>
        <v>150</v>
      </c>
      <c r="I35" s="591">
        <f>семестровка!F51</f>
        <v>10</v>
      </c>
      <c r="J35" s="592" t="str">
        <f>семестровка!R51</f>
        <v>8/0</v>
      </c>
      <c r="K35" s="592"/>
      <c r="L35" s="592" t="str">
        <f>семестровка!T51</f>
        <v>0/2</v>
      </c>
      <c r="M35" s="593">
        <f>H35-I35</f>
        <v>140</v>
      </c>
      <c r="N35" s="525"/>
      <c r="O35" s="526"/>
      <c r="P35" s="569" t="str">
        <f>семестровка!U51</f>
        <v>8/2</v>
      </c>
      <c r="Q35" s="526"/>
      <c r="R35" s="527"/>
      <c r="S35" s="526"/>
      <c r="T35" s="525"/>
      <c r="U35" s="526"/>
    </row>
    <row r="36" spans="1:21" s="594" customFormat="1" x14ac:dyDescent="0.25">
      <c r="A36" s="586" t="s">
        <v>426</v>
      </c>
      <c r="B36" s="587" t="s">
        <v>220</v>
      </c>
      <c r="C36" s="588"/>
      <c r="D36" s="669"/>
      <c r="E36" s="652"/>
      <c r="F36" s="590" t="s">
        <v>164</v>
      </c>
      <c r="G36" s="591">
        <f>семестровка!D114</f>
        <v>1.5</v>
      </c>
      <c r="H36" s="591">
        <f>семестровка!E114</f>
        <v>45</v>
      </c>
      <c r="I36" s="591">
        <f>семестровка!F114</f>
        <v>4</v>
      </c>
      <c r="J36" s="686"/>
      <c r="K36" s="686"/>
      <c r="L36" s="686" t="str">
        <f>семестровка!T114</f>
        <v>4/0</v>
      </c>
      <c r="M36" s="593">
        <f>H36-I36</f>
        <v>41</v>
      </c>
      <c r="N36" s="525"/>
      <c r="O36" s="526"/>
      <c r="P36" s="527"/>
      <c r="Q36" s="687" t="str">
        <f>семестровка!U114</f>
        <v>4/0</v>
      </c>
      <c r="R36" s="527"/>
      <c r="S36" s="526"/>
      <c r="T36" s="525"/>
      <c r="U36" s="526"/>
    </row>
    <row r="37" spans="1:21" s="594" customFormat="1" x14ac:dyDescent="0.25">
      <c r="A37" s="660" t="s">
        <v>157</v>
      </c>
      <c r="B37" s="662" t="s">
        <v>40</v>
      </c>
      <c r="C37" s="519">
        <v>5</v>
      </c>
      <c r="D37" s="530"/>
      <c r="E37" s="531"/>
      <c r="F37" s="532"/>
      <c r="G37" s="523">
        <f>семестровка!D90</f>
        <v>5</v>
      </c>
      <c r="H37" s="523">
        <f>семестровка!E90</f>
        <v>150</v>
      </c>
      <c r="I37" s="523">
        <f>семестровка!F90</f>
        <v>8</v>
      </c>
      <c r="J37" s="520" t="str">
        <f>семестровка!R90</f>
        <v>8/0</v>
      </c>
      <c r="K37" s="520"/>
      <c r="L37" s="520"/>
      <c r="M37" s="524">
        <f t="shared" si="2"/>
        <v>142</v>
      </c>
      <c r="N37" s="525"/>
      <c r="O37" s="534"/>
      <c r="P37" s="527"/>
      <c r="Q37" s="526"/>
      <c r="R37" s="569" t="str">
        <f>семестровка!U90</f>
        <v>8/0</v>
      </c>
      <c r="S37" s="526"/>
      <c r="T37" s="527"/>
      <c r="U37" s="526"/>
    </row>
    <row r="38" spans="1:21" s="594" customFormat="1" ht="24" customHeight="1" x14ac:dyDescent="0.25">
      <c r="A38" s="660" t="s">
        <v>158</v>
      </c>
      <c r="B38" s="760" t="str">
        <f>семестровка!C92</f>
        <v>Комунікаційний менеджмент</v>
      </c>
      <c r="C38" s="519">
        <v>5</v>
      </c>
      <c r="D38" s="530"/>
      <c r="E38" s="531"/>
      <c r="F38" s="532"/>
      <c r="G38" s="523">
        <f>семестровка!D92</f>
        <v>4</v>
      </c>
      <c r="H38" s="523">
        <f>семестровка!E92</f>
        <v>120</v>
      </c>
      <c r="I38" s="523">
        <f>семестровка!F92</f>
        <v>8</v>
      </c>
      <c r="J38" s="694" t="str">
        <f>семестровка!R92</f>
        <v>8/0</v>
      </c>
      <c r="K38" s="694"/>
      <c r="L38" s="694"/>
      <c r="M38" s="524">
        <f t="shared" ref="M38" si="4">H38-I38</f>
        <v>112</v>
      </c>
      <c r="N38" s="525"/>
      <c r="O38" s="534"/>
      <c r="P38" s="527"/>
      <c r="Q38" s="526"/>
      <c r="R38" s="527" t="str">
        <f>семестровка!U92</f>
        <v>8/0</v>
      </c>
      <c r="S38" s="526"/>
      <c r="T38" s="527"/>
      <c r="U38" s="526"/>
    </row>
    <row r="39" spans="1:21" s="594" customFormat="1" x14ac:dyDescent="0.25">
      <c r="A39" s="660" t="s">
        <v>159</v>
      </c>
      <c r="B39" s="662" t="s">
        <v>218</v>
      </c>
      <c r="C39" s="519"/>
      <c r="D39" s="530"/>
      <c r="E39" s="531"/>
      <c r="F39" s="532"/>
      <c r="G39" s="523">
        <f>G40+G41</f>
        <v>5</v>
      </c>
      <c r="H39" s="681">
        <f>H40+H41</f>
        <v>150</v>
      </c>
      <c r="I39" s="682">
        <f t="shared" ref="I39:M39" si="5">I40+I41</f>
        <v>14</v>
      </c>
      <c r="J39" s="683" t="s">
        <v>285</v>
      </c>
      <c r="K39" s="683">
        <f t="shared" si="5"/>
        <v>0</v>
      </c>
      <c r="L39" s="684" t="s">
        <v>303</v>
      </c>
      <c r="M39" s="685">
        <f t="shared" si="5"/>
        <v>136</v>
      </c>
      <c r="N39" s="503"/>
      <c r="O39" s="585"/>
      <c r="P39" s="505"/>
      <c r="Q39" s="504"/>
      <c r="R39" s="505"/>
      <c r="S39" s="504"/>
      <c r="T39" s="505"/>
      <c r="U39" s="504"/>
    </row>
    <row r="40" spans="1:21" s="594" customFormat="1" x14ac:dyDescent="0.25">
      <c r="A40" s="586" t="s">
        <v>427</v>
      </c>
      <c r="B40" s="587" t="s">
        <v>218</v>
      </c>
      <c r="C40" s="588">
        <v>5</v>
      </c>
      <c r="D40" s="589"/>
      <c r="E40" s="589"/>
      <c r="F40" s="590"/>
      <c r="G40" s="591">
        <f>семестровка!D94</f>
        <v>4</v>
      </c>
      <c r="H40" s="591">
        <f>семестровка!E94</f>
        <v>120</v>
      </c>
      <c r="I40" s="591">
        <f>семестровка!F94</f>
        <v>10</v>
      </c>
      <c r="J40" s="592" t="str">
        <f>семестровка!R94</f>
        <v>8/0</v>
      </c>
      <c r="K40" s="592"/>
      <c r="L40" s="592" t="str">
        <f>семестровка!T94</f>
        <v>0/2</v>
      </c>
      <c r="M40" s="593">
        <f>H40-I40</f>
        <v>110</v>
      </c>
      <c r="N40" s="525"/>
      <c r="O40" s="526"/>
      <c r="P40" s="527"/>
      <c r="Q40" s="526"/>
      <c r="R40" s="569" t="str">
        <f>семестровка!U94</f>
        <v>8/2</v>
      </c>
      <c r="S40" s="526"/>
      <c r="T40" s="525"/>
      <c r="U40" s="526"/>
    </row>
    <row r="41" spans="1:21" s="594" customFormat="1" x14ac:dyDescent="0.25">
      <c r="A41" s="586" t="s">
        <v>428</v>
      </c>
      <c r="B41" s="587" t="s">
        <v>233</v>
      </c>
      <c r="C41" s="588"/>
      <c r="D41" s="669"/>
      <c r="E41" s="652"/>
      <c r="F41" s="590" t="s">
        <v>169</v>
      </c>
      <c r="G41" s="591">
        <f>семестровка!D95</f>
        <v>1</v>
      </c>
      <c r="H41" s="591">
        <f>семестровка!E95</f>
        <v>30</v>
      </c>
      <c r="I41" s="591">
        <f>семестровка!F95</f>
        <v>4</v>
      </c>
      <c r="J41" s="686"/>
      <c r="K41" s="686"/>
      <c r="L41" s="592" t="str">
        <f>семестровка!T95</f>
        <v>4/0</v>
      </c>
      <c r="M41" s="593">
        <f>H41-I41</f>
        <v>26</v>
      </c>
      <c r="N41" s="525"/>
      <c r="O41" s="526"/>
      <c r="P41" s="527"/>
      <c r="Q41" s="687"/>
      <c r="R41" s="569" t="str">
        <f>семестровка!U95</f>
        <v>4/0</v>
      </c>
      <c r="S41" s="526"/>
      <c r="T41" s="525"/>
      <c r="U41" s="526"/>
    </row>
    <row r="42" spans="1:21" x14ac:dyDescent="0.25">
      <c r="A42" s="150" t="s">
        <v>160</v>
      </c>
      <c r="B42" s="148" t="s">
        <v>219</v>
      </c>
      <c r="C42" s="89"/>
      <c r="D42" s="143"/>
      <c r="E42" s="94"/>
      <c r="F42" s="95"/>
      <c r="G42" s="92">
        <f>G43+G44</f>
        <v>7.5</v>
      </c>
      <c r="H42" s="181">
        <f>H43+H44</f>
        <v>225</v>
      </c>
      <c r="I42" s="477">
        <f>I43+I44</f>
        <v>16</v>
      </c>
      <c r="J42" s="218" t="s">
        <v>285</v>
      </c>
      <c r="K42" s="218">
        <f t="shared" ref="K42" si="6">K43+K44</f>
        <v>0</v>
      </c>
      <c r="L42" s="218" t="s">
        <v>285</v>
      </c>
      <c r="M42" s="182">
        <f>M43+M44</f>
        <v>209</v>
      </c>
      <c r="N42" s="257"/>
      <c r="O42" s="260"/>
      <c r="P42" s="259"/>
      <c r="Q42" s="258"/>
      <c r="R42" s="259"/>
      <c r="S42" s="258"/>
      <c r="T42" s="259"/>
      <c r="U42" s="258"/>
    </row>
    <row r="43" spans="1:21" s="594" customFormat="1" x14ac:dyDescent="0.25">
      <c r="A43" s="586" t="s">
        <v>429</v>
      </c>
      <c r="B43" s="587" t="s">
        <v>219</v>
      </c>
      <c r="C43" s="588">
        <v>6</v>
      </c>
      <c r="D43" s="589"/>
      <c r="E43" s="589"/>
      <c r="F43" s="590"/>
      <c r="G43" s="591">
        <f>семестровка!D111</f>
        <v>6.5</v>
      </c>
      <c r="H43" s="591">
        <f>семестровка!E111</f>
        <v>195</v>
      </c>
      <c r="I43" s="591">
        <f>семестровка!F111</f>
        <v>12</v>
      </c>
      <c r="J43" s="686" t="str">
        <f>семестровка!R111</f>
        <v>8/0</v>
      </c>
      <c r="K43" s="686"/>
      <c r="L43" s="686" t="str">
        <f>семестровка!T111</f>
        <v>4/0</v>
      </c>
      <c r="M43" s="593">
        <f>H43-I43</f>
        <v>183</v>
      </c>
      <c r="N43" s="525"/>
      <c r="O43" s="526"/>
      <c r="P43" s="527"/>
      <c r="Q43" s="526"/>
      <c r="R43" s="527"/>
      <c r="S43" s="526" t="str">
        <f>семестровка!U111</f>
        <v>12/0</v>
      </c>
      <c r="T43" s="525"/>
      <c r="U43" s="526"/>
    </row>
    <row r="44" spans="1:21" s="594" customFormat="1" ht="31.5" x14ac:dyDescent="0.25">
      <c r="A44" s="586" t="s">
        <v>430</v>
      </c>
      <c r="B44" s="587" t="s">
        <v>221</v>
      </c>
      <c r="C44" s="588"/>
      <c r="D44" s="669" t="s">
        <v>175</v>
      </c>
      <c r="E44" s="652"/>
      <c r="F44" s="590"/>
      <c r="G44" s="591">
        <f>семестровка!D136</f>
        <v>1</v>
      </c>
      <c r="H44" s="591">
        <f>семестровка!E136</f>
        <v>30</v>
      </c>
      <c r="I44" s="591">
        <f>семестровка!F136</f>
        <v>4</v>
      </c>
      <c r="J44" s="686"/>
      <c r="K44" s="686"/>
      <c r="L44" s="686" t="str">
        <f>семестровка!T136</f>
        <v>4/0</v>
      </c>
      <c r="M44" s="593">
        <f>H44-I44</f>
        <v>26</v>
      </c>
      <c r="N44" s="525"/>
      <c r="O44" s="526"/>
      <c r="P44" s="527"/>
      <c r="Q44" s="687"/>
      <c r="R44" s="527"/>
      <c r="S44" s="526"/>
      <c r="T44" s="525" t="str">
        <f>семестровка!U136</f>
        <v>4/0</v>
      </c>
      <c r="U44" s="526"/>
    </row>
    <row r="45" spans="1:21" s="594" customFormat="1" x14ac:dyDescent="0.25">
      <c r="A45" s="672" t="s">
        <v>161</v>
      </c>
      <c r="B45" s="661" t="s">
        <v>227</v>
      </c>
      <c r="C45" s="537"/>
      <c r="D45" s="530">
        <v>7</v>
      </c>
      <c r="E45" s="530"/>
      <c r="F45" s="524"/>
      <c r="G45" s="538">
        <f>семестровка!D131</f>
        <v>4</v>
      </c>
      <c r="H45" s="538">
        <f>семестровка!E131</f>
        <v>120</v>
      </c>
      <c r="I45" s="538">
        <f>семестровка!F131</f>
        <v>12</v>
      </c>
      <c r="J45" s="520" t="str">
        <f>семестровка!R131</f>
        <v>6/2</v>
      </c>
      <c r="K45" s="520"/>
      <c r="L45" s="520" t="str">
        <f>семестровка!T131</f>
        <v>2/2</v>
      </c>
      <c r="M45" s="524">
        <f t="shared" si="2"/>
        <v>108</v>
      </c>
      <c r="N45" s="503"/>
      <c r="O45" s="504"/>
      <c r="P45" s="505"/>
      <c r="Q45" s="504"/>
      <c r="R45" s="505"/>
      <c r="S45" s="567"/>
      <c r="T45" s="583" t="str">
        <f>семестровка!U131</f>
        <v>8/4</v>
      </c>
      <c r="U45" s="504"/>
    </row>
    <row r="46" spans="1:21" s="594" customFormat="1" ht="31.5" x14ac:dyDescent="0.25">
      <c r="A46" s="672" t="s">
        <v>162</v>
      </c>
      <c r="B46" s="673" t="s">
        <v>248</v>
      </c>
      <c r="C46" s="674">
        <v>8</v>
      </c>
      <c r="D46" s="675"/>
      <c r="E46" s="675"/>
      <c r="F46" s="631"/>
      <c r="G46" s="538">
        <f>семестровка!D151</f>
        <v>5</v>
      </c>
      <c r="H46" s="538">
        <f>семестровка!E151</f>
        <v>150</v>
      </c>
      <c r="I46" s="538">
        <f>семестровка!F151</f>
        <v>12</v>
      </c>
      <c r="J46" s="675" t="str">
        <f>семестровка!R151</f>
        <v>8/0</v>
      </c>
      <c r="K46" s="675"/>
      <c r="L46" s="675" t="str">
        <f>семестровка!T151</f>
        <v>4/0</v>
      </c>
      <c r="M46" s="631">
        <f t="shared" si="2"/>
        <v>138</v>
      </c>
      <c r="N46" s="677"/>
      <c r="O46" s="678"/>
      <c r="P46" s="679"/>
      <c r="Q46" s="678"/>
      <c r="R46" s="679"/>
      <c r="S46" s="678"/>
      <c r="T46" s="679"/>
      <c r="U46" s="678" t="str">
        <f>семестровка!U151</f>
        <v>12/0</v>
      </c>
    </row>
    <row r="47" spans="1:21" s="270" customFormat="1" x14ac:dyDescent="0.25">
      <c r="A47" s="672" t="s">
        <v>240</v>
      </c>
      <c r="B47" s="673" t="s">
        <v>266</v>
      </c>
      <c r="C47" s="674"/>
      <c r="D47" s="675" t="s">
        <v>169</v>
      </c>
      <c r="E47" s="675"/>
      <c r="F47" s="631"/>
      <c r="G47" s="538">
        <f>семестровка!D96</f>
        <v>5</v>
      </c>
      <c r="H47" s="538">
        <f>семестровка!E96</f>
        <v>150</v>
      </c>
      <c r="I47" s="538">
        <f>семестровка!F96</f>
        <v>8</v>
      </c>
      <c r="J47" s="676" t="str">
        <f>семестровка!R96</f>
        <v>6/0</v>
      </c>
      <c r="K47" s="676"/>
      <c r="L47" s="676" t="str">
        <f>семестровка!T96</f>
        <v>0/2</v>
      </c>
      <c r="M47" s="631">
        <f t="shared" si="2"/>
        <v>142</v>
      </c>
      <c r="N47" s="677"/>
      <c r="O47" s="678"/>
      <c r="P47" s="679"/>
      <c r="Q47" s="678"/>
      <c r="R47" s="676" t="str">
        <f>семестровка!U96</f>
        <v>6/2</v>
      </c>
      <c r="S47" s="678"/>
      <c r="T47" s="679"/>
      <c r="U47" s="678"/>
    </row>
    <row r="48" spans="1:21" s="594" customFormat="1" ht="31.5" x14ac:dyDescent="0.25">
      <c r="A48" s="692" t="s">
        <v>245</v>
      </c>
      <c r="B48" s="691" t="s">
        <v>258</v>
      </c>
      <c r="C48" s="537"/>
      <c r="D48" s="530" t="s">
        <v>164</v>
      </c>
      <c r="E48" s="530"/>
      <c r="F48" s="530"/>
      <c r="G48" s="630">
        <f>семестровка!D113</f>
        <v>6</v>
      </c>
      <c r="H48" s="630">
        <f>семестровка!E113</f>
        <v>180</v>
      </c>
      <c r="I48" s="630">
        <f>семестровка!F113</f>
        <v>8</v>
      </c>
      <c r="J48" s="694" t="str">
        <f>семестровка!R113</f>
        <v>6/0</v>
      </c>
      <c r="K48" s="694"/>
      <c r="L48" s="694" t="str">
        <f>семестровка!T113</f>
        <v>2/0</v>
      </c>
      <c r="M48" s="530">
        <f t="shared" ref="M48" si="7">H48-I48</f>
        <v>172</v>
      </c>
      <c r="N48" s="632"/>
      <c r="O48" s="632"/>
      <c r="P48" s="632"/>
      <c r="Q48" s="632"/>
      <c r="R48" s="501"/>
      <c r="S48" s="632" t="str">
        <f>семестровка!U113</f>
        <v>8/0</v>
      </c>
      <c r="T48" s="632"/>
      <c r="U48" s="632"/>
    </row>
    <row r="49" spans="1:26" s="594" customFormat="1" x14ac:dyDescent="0.25">
      <c r="A49" s="672" t="s">
        <v>246</v>
      </c>
      <c r="B49" s="673" t="s">
        <v>224</v>
      </c>
      <c r="C49" s="674"/>
      <c r="D49" s="675" t="s">
        <v>169</v>
      </c>
      <c r="E49" s="675"/>
      <c r="F49" s="631"/>
      <c r="G49" s="538">
        <f>семестровка!D91</f>
        <v>5</v>
      </c>
      <c r="H49" s="538">
        <f>семестровка!E91</f>
        <v>150</v>
      </c>
      <c r="I49" s="538">
        <f>семестровка!F91</f>
        <v>10</v>
      </c>
      <c r="J49" s="676" t="str">
        <f>семестровка!R91</f>
        <v>8/0</v>
      </c>
      <c r="K49" s="676"/>
      <c r="L49" s="676" t="str">
        <f>семестровка!T91</f>
        <v>0/2</v>
      </c>
      <c r="M49" s="631">
        <f t="shared" ref="M49" si="8">H49-I49</f>
        <v>140</v>
      </c>
      <c r="N49" s="677"/>
      <c r="O49" s="678"/>
      <c r="P49" s="679"/>
      <c r="Q49" s="678"/>
      <c r="R49" s="680" t="str">
        <f>семестровка!U91</f>
        <v>8/2</v>
      </c>
      <c r="S49" s="678"/>
      <c r="T49" s="679"/>
      <c r="U49" s="678"/>
    </row>
    <row r="50" spans="1:26" s="594" customFormat="1" x14ac:dyDescent="0.25">
      <c r="A50" s="692" t="s">
        <v>327</v>
      </c>
      <c r="B50" s="693" t="s">
        <v>409</v>
      </c>
      <c r="C50" s="629">
        <v>6</v>
      </c>
      <c r="D50" s="530"/>
      <c r="E50" s="530"/>
      <c r="F50" s="530"/>
      <c r="G50" s="630">
        <f>семестровка!D115</f>
        <v>6</v>
      </c>
      <c r="H50" s="630">
        <f>семестровка!E115</f>
        <v>180</v>
      </c>
      <c r="I50" s="630">
        <f>семестровка!F115</f>
        <v>12</v>
      </c>
      <c r="J50" s="694" t="str">
        <f>семестровка!R115</f>
        <v>8/0</v>
      </c>
      <c r="K50" s="694"/>
      <c r="L50" s="694" t="str">
        <f>семестровка!T115</f>
        <v>4/0</v>
      </c>
      <c r="M50" s="530">
        <f t="shared" ref="M50" si="9">H50-I50</f>
        <v>168</v>
      </c>
      <c r="N50" s="632"/>
      <c r="O50" s="632"/>
      <c r="P50" s="632"/>
      <c r="Q50" s="632"/>
      <c r="R50" s="501"/>
      <c r="S50" s="632" t="str">
        <f>семестровка!U115</f>
        <v>12/0</v>
      </c>
      <c r="T50" s="632"/>
      <c r="U50" s="632"/>
    </row>
    <row r="51" spans="1:26" s="594" customFormat="1" ht="16.5" thickBot="1" x14ac:dyDescent="0.3">
      <c r="A51" s="692" t="s">
        <v>247</v>
      </c>
      <c r="B51" s="691" t="s">
        <v>261</v>
      </c>
      <c r="C51" s="537">
        <v>7</v>
      </c>
      <c r="D51" s="530"/>
      <c r="E51" s="530"/>
      <c r="F51" s="524"/>
      <c r="G51" s="538">
        <f>семестровка!D132</f>
        <v>5</v>
      </c>
      <c r="H51" s="538">
        <f>семестровка!E132</f>
        <v>150</v>
      </c>
      <c r="I51" s="538">
        <f>семестровка!F132</f>
        <v>8</v>
      </c>
      <c r="J51" s="520" t="str">
        <f>семестровка!R132</f>
        <v>4/0</v>
      </c>
      <c r="K51" s="520"/>
      <c r="L51" s="520" t="str">
        <f>семестровка!T132</f>
        <v>4/0</v>
      </c>
      <c r="M51" s="524">
        <f>H51-I51</f>
        <v>142</v>
      </c>
      <c r="N51" s="503"/>
      <c r="O51" s="504"/>
      <c r="P51" s="505"/>
      <c r="Q51" s="504"/>
      <c r="R51" s="505"/>
      <c r="S51" s="504"/>
      <c r="T51" s="583" t="str">
        <f>семестровка!U132</f>
        <v>8/0</v>
      </c>
      <c r="U51" s="504"/>
    </row>
    <row r="52" spans="1:26" ht="16.5" thickBot="1" x14ac:dyDescent="0.3">
      <c r="A52" s="1413" t="s">
        <v>177</v>
      </c>
      <c r="B52" s="1414"/>
      <c r="C52" s="1414"/>
      <c r="D52" s="1414"/>
      <c r="E52" s="1414"/>
      <c r="F52" s="1415"/>
      <c r="G52" s="109">
        <f>SUM(G30:G51)-G34-G39-G42</f>
        <v>84</v>
      </c>
      <c r="H52" s="110">
        <f>SUM(H30:H46)-H35-H36-H40-H41-H43-H44</f>
        <v>1800</v>
      </c>
      <c r="I52" s="110">
        <f>SUM(I30:I46)-I35-I36-I40-I41-I43-I44</f>
        <v>124</v>
      </c>
      <c r="J52" s="110"/>
      <c r="K52" s="110"/>
      <c r="L52" s="110"/>
      <c r="M52" s="110">
        <f>SUM(M30:M46)-M35-M36-M40-M41-M43-M44</f>
        <v>1676</v>
      </c>
      <c r="N52" s="626">
        <f>SUM(N30:N46)</f>
        <v>0</v>
      </c>
      <c r="O52" s="626" t="s">
        <v>431</v>
      </c>
      <c r="P52" s="626" t="s">
        <v>323</v>
      </c>
      <c r="Q52" s="626" t="s">
        <v>351</v>
      </c>
      <c r="R52" s="626" t="s">
        <v>306</v>
      </c>
      <c r="S52" s="626" t="s">
        <v>310</v>
      </c>
      <c r="T52" s="626" t="s">
        <v>322</v>
      </c>
      <c r="U52" s="626" t="s">
        <v>286</v>
      </c>
      <c r="V52" s="223">
        <f>SUM(V30:V46)</f>
        <v>0</v>
      </c>
      <c r="W52" s="103">
        <f>SUM(W30:W46)</f>
        <v>0</v>
      </c>
      <c r="X52" s="103">
        <f>SUM(X30:X46)</f>
        <v>0</v>
      </c>
      <c r="Y52" s="103">
        <f>SUM(Y30:Y46)</f>
        <v>0</v>
      </c>
      <c r="Z52" s="103">
        <f>SUM(Z30:Z46)</f>
        <v>0</v>
      </c>
    </row>
    <row r="53" spans="1:26" ht="16.5" hidden="1" thickBot="1" x14ac:dyDescent="0.3">
      <c r="A53" s="1400" t="s">
        <v>178</v>
      </c>
      <c r="B53" s="1401"/>
      <c r="C53" s="1401"/>
      <c r="D53" s="1401"/>
      <c r="E53" s="1401"/>
      <c r="F53" s="1401"/>
      <c r="G53" s="1401"/>
      <c r="H53" s="1401"/>
      <c r="I53" s="1363"/>
      <c r="J53" s="1363"/>
      <c r="K53" s="1363"/>
      <c r="L53" s="1363"/>
      <c r="M53" s="1363"/>
      <c r="N53" s="1401"/>
      <c r="O53" s="1401"/>
      <c r="P53" s="1401"/>
      <c r="Q53" s="1401"/>
      <c r="R53" s="1401"/>
      <c r="S53" s="1401"/>
      <c r="T53" s="1401"/>
      <c r="U53" s="1402"/>
    </row>
    <row r="54" spans="1:26" s="76" customFormat="1" ht="16.5" hidden="1" thickBot="1" x14ac:dyDescent="0.3">
      <c r="A54" s="478"/>
      <c r="B54" s="168"/>
      <c r="C54" s="125"/>
      <c r="D54" s="126"/>
      <c r="E54" s="126"/>
      <c r="F54" s="127"/>
      <c r="G54" s="152"/>
      <c r="H54" s="206"/>
      <c r="I54" s="80"/>
      <c r="J54" s="156"/>
      <c r="K54" s="156"/>
      <c r="L54" s="156"/>
      <c r="M54" s="157"/>
      <c r="N54" s="236"/>
      <c r="O54" s="237"/>
      <c r="P54" s="238"/>
      <c r="Q54" s="237"/>
      <c r="R54" s="238"/>
      <c r="S54" s="237"/>
      <c r="T54" s="238"/>
      <c r="U54" s="237"/>
    </row>
    <row r="55" spans="1:26" s="76" customFormat="1" ht="16.5" hidden="1" thickBot="1" x14ac:dyDescent="0.3">
      <c r="A55" s="91"/>
      <c r="B55" s="207"/>
      <c r="C55" s="199"/>
      <c r="D55" s="200"/>
      <c r="E55" s="200"/>
      <c r="F55" s="201"/>
      <c r="G55" s="202"/>
      <c r="H55" s="208"/>
      <c r="I55" s="89"/>
      <c r="J55" s="143"/>
      <c r="K55" s="143"/>
      <c r="L55" s="143"/>
      <c r="M55" s="97"/>
      <c r="N55" s="239"/>
      <c r="O55" s="240"/>
      <c r="P55" s="241"/>
      <c r="Q55" s="240"/>
      <c r="R55" s="241"/>
      <c r="S55" s="240"/>
      <c r="T55" s="241"/>
      <c r="U55" s="240"/>
    </row>
    <row r="56" spans="1:26" s="76" customFormat="1" ht="16.5" hidden="1" thickBot="1" x14ac:dyDescent="0.3">
      <c r="A56" s="91"/>
      <c r="B56" s="169"/>
      <c r="C56" s="72"/>
      <c r="D56" s="48"/>
      <c r="E56" s="48"/>
      <c r="F56" s="124"/>
      <c r="G56" s="153"/>
      <c r="H56" s="208"/>
      <c r="I56" s="89"/>
      <c r="J56" s="143"/>
      <c r="K56" s="143"/>
      <c r="L56" s="143"/>
      <c r="M56" s="97"/>
      <c r="N56" s="239"/>
      <c r="O56" s="240"/>
      <c r="P56" s="241"/>
      <c r="Q56" s="240"/>
      <c r="R56" s="241"/>
      <c r="S56" s="240"/>
      <c r="T56" s="241"/>
      <c r="U56" s="240"/>
    </row>
    <row r="57" spans="1:26" s="76" customFormat="1" ht="16.5" hidden="1" thickBot="1" x14ac:dyDescent="0.3">
      <c r="A57" s="98"/>
      <c r="B57" s="170"/>
      <c r="C57" s="171"/>
      <c r="D57" s="172"/>
      <c r="E57" s="172"/>
      <c r="F57" s="173"/>
      <c r="G57" s="154"/>
      <c r="H57" s="209"/>
      <c r="I57" s="101"/>
      <c r="J57" s="99"/>
      <c r="K57" s="99"/>
      <c r="L57" s="99"/>
      <c r="M57" s="100"/>
      <c r="N57" s="242"/>
      <c r="O57" s="243"/>
      <c r="P57" s="244"/>
      <c r="Q57" s="243"/>
      <c r="R57" s="244"/>
      <c r="S57" s="243"/>
      <c r="T57" s="244"/>
      <c r="U57" s="243"/>
    </row>
    <row r="58" spans="1:26" s="76" customFormat="1" ht="16.5" hidden="1" thickBot="1" x14ac:dyDescent="0.3">
      <c r="A58" s="1362" t="s">
        <v>179</v>
      </c>
      <c r="B58" s="1363"/>
      <c r="C58" s="1363"/>
      <c r="D58" s="1363"/>
      <c r="E58" s="1363"/>
      <c r="F58" s="1364"/>
      <c r="G58" s="174">
        <f>SUM(G54:G57)</f>
        <v>0</v>
      </c>
      <c r="H58" s="175">
        <f>SUM(H54:H57)</f>
        <v>0</v>
      </c>
      <c r="I58" s="210">
        <f t="shared" ref="I58:M58" si="10">SUM(I54:I57)</f>
        <v>0</v>
      </c>
      <c r="J58" s="210">
        <f t="shared" si="10"/>
        <v>0</v>
      </c>
      <c r="K58" s="210">
        <f t="shared" si="10"/>
        <v>0</v>
      </c>
      <c r="L58" s="210">
        <f t="shared" si="10"/>
        <v>0</v>
      </c>
      <c r="M58" s="210">
        <f t="shared" si="10"/>
        <v>0</v>
      </c>
      <c r="N58" s="245"/>
      <c r="O58" s="245"/>
      <c r="P58" s="245"/>
      <c r="Q58" s="245"/>
      <c r="R58" s="245"/>
      <c r="S58" s="245"/>
      <c r="T58" s="245"/>
      <c r="U58" s="245"/>
    </row>
    <row r="59" spans="1:26" s="76" customFormat="1" ht="16.5" thickBot="1" x14ac:dyDescent="0.3">
      <c r="A59" s="1429" t="s">
        <v>178</v>
      </c>
      <c r="B59" s="1430"/>
      <c r="C59" s="1430"/>
      <c r="D59" s="1430"/>
      <c r="E59" s="1430"/>
      <c r="F59" s="1430"/>
      <c r="G59" s="1430"/>
      <c r="H59" s="1430"/>
      <c r="I59" s="1427"/>
      <c r="J59" s="1427"/>
      <c r="K59" s="1427"/>
      <c r="L59" s="1427"/>
      <c r="M59" s="1427"/>
      <c r="N59" s="1430"/>
      <c r="O59" s="1430"/>
      <c r="P59" s="1430"/>
      <c r="Q59" s="1430"/>
      <c r="R59" s="1430"/>
      <c r="S59" s="1430"/>
      <c r="T59" s="1430"/>
      <c r="U59" s="1430"/>
      <c r="V59" s="1430"/>
      <c r="W59" s="1430"/>
      <c r="X59" s="1431"/>
    </row>
    <row r="60" spans="1:26" s="76" customFormat="1" ht="16.5" thickBot="1" x14ac:dyDescent="0.3">
      <c r="A60" s="713" t="s">
        <v>418</v>
      </c>
      <c r="B60" s="714" t="s">
        <v>417</v>
      </c>
      <c r="C60" s="715"/>
      <c r="D60" s="716" t="s">
        <v>163</v>
      </c>
      <c r="E60" s="716"/>
      <c r="F60" s="717"/>
      <c r="G60" s="718">
        <v>6</v>
      </c>
      <c r="H60" s="719">
        <f>G60*30</f>
        <v>180</v>
      </c>
      <c r="I60" s="720">
        <f>J60+K60+L60</f>
        <v>0</v>
      </c>
      <c r="J60" s="721"/>
      <c r="K60" s="721"/>
      <c r="L60" s="721"/>
      <c r="M60" s="722">
        <f>H60-I60</f>
        <v>180</v>
      </c>
      <c r="N60" s="723"/>
      <c r="O60" s="724"/>
      <c r="P60" s="725"/>
      <c r="Q60" s="726"/>
      <c r="R60" s="724"/>
      <c r="S60" s="725"/>
      <c r="T60" s="726"/>
      <c r="U60" s="724"/>
      <c r="V60" s="725"/>
      <c r="W60" s="726"/>
      <c r="X60" s="725"/>
    </row>
    <row r="61" spans="1:26" s="76" customFormat="1" ht="16.5" thickBot="1" x14ac:dyDescent="0.3">
      <c r="A61" s="1426" t="s">
        <v>179</v>
      </c>
      <c r="B61" s="1427"/>
      <c r="C61" s="1427"/>
      <c r="D61" s="1427"/>
      <c r="E61" s="1427"/>
      <c r="F61" s="1428"/>
      <c r="G61" s="727">
        <f>SUM(G57:G60)</f>
        <v>6</v>
      </c>
      <c r="H61" s="728">
        <f>SUM(H57:H60)</f>
        <v>180</v>
      </c>
      <c r="I61" s="729">
        <f t="shared" ref="I61:X61" si="11">SUM(I57:I60)</f>
        <v>0</v>
      </c>
      <c r="J61" s="729">
        <f t="shared" si="11"/>
        <v>0</v>
      </c>
      <c r="K61" s="729">
        <f t="shared" si="11"/>
        <v>0</v>
      </c>
      <c r="L61" s="729">
        <f t="shared" si="11"/>
        <v>0</v>
      </c>
      <c r="M61" s="729">
        <f t="shared" si="11"/>
        <v>180</v>
      </c>
      <c r="N61" s="728">
        <f t="shared" si="11"/>
        <v>0</v>
      </c>
      <c r="O61" s="728">
        <f t="shared" si="11"/>
        <v>0</v>
      </c>
      <c r="P61" s="728">
        <f t="shared" si="11"/>
        <v>0</v>
      </c>
      <c r="Q61" s="728">
        <f t="shared" si="11"/>
        <v>0</v>
      </c>
      <c r="R61" s="728">
        <f t="shared" si="11"/>
        <v>0</v>
      </c>
      <c r="S61" s="728">
        <f t="shared" si="11"/>
        <v>0</v>
      </c>
      <c r="T61" s="728">
        <f t="shared" si="11"/>
        <v>0</v>
      </c>
      <c r="U61" s="728">
        <f t="shared" si="11"/>
        <v>0</v>
      </c>
      <c r="V61" s="728">
        <f t="shared" si="11"/>
        <v>0</v>
      </c>
      <c r="W61" s="728">
        <f t="shared" si="11"/>
        <v>0</v>
      </c>
      <c r="X61" s="728">
        <f t="shared" si="11"/>
        <v>0</v>
      </c>
    </row>
    <row r="62" spans="1:26" ht="16.5" thickBot="1" x14ac:dyDescent="0.3">
      <c r="A62" s="1426" t="s">
        <v>419</v>
      </c>
      <c r="B62" s="1427"/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8"/>
      <c r="V62" s="730"/>
      <c r="W62" s="730"/>
      <c r="X62" s="730"/>
    </row>
    <row r="63" spans="1:26" s="76" customFormat="1" x14ac:dyDescent="0.25">
      <c r="A63" s="731" t="s">
        <v>147</v>
      </c>
      <c r="B63" s="732" t="s">
        <v>88</v>
      </c>
      <c r="C63" s="733"/>
      <c r="D63" s="734"/>
      <c r="E63" s="734"/>
      <c r="F63" s="735"/>
      <c r="G63" s="736">
        <f>семестровка!D148</f>
        <v>3</v>
      </c>
      <c r="H63" s="737">
        <f>G63*30</f>
        <v>90</v>
      </c>
      <c r="I63" s="738">
        <f>J63+K63+L63</f>
        <v>0</v>
      </c>
      <c r="J63" s="739"/>
      <c r="K63" s="739"/>
      <c r="L63" s="739"/>
      <c r="M63" s="740">
        <f t="shared" ref="M63" si="12">H63-I63</f>
        <v>90</v>
      </c>
      <c r="N63" s="741"/>
      <c r="O63" s="742"/>
      <c r="P63" s="743"/>
      <c r="Q63" s="742"/>
      <c r="R63" s="743"/>
      <c r="S63" s="742"/>
      <c r="T63" s="743"/>
      <c r="U63" s="744"/>
      <c r="V63" s="556"/>
      <c r="W63" s="556"/>
      <c r="X63" s="556"/>
    </row>
    <row r="64" spans="1:26" s="76" customFormat="1" ht="32.25" thickBot="1" x14ac:dyDescent="0.3">
      <c r="A64" s="745" t="s">
        <v>148</v>
      </c>
      <c r="B64" s="746" t="s">
        <v>241</v>
      </c>
      <c r="C64" s="747">
        <v>8</v>
      </c>
      <c r="D64" s="748"/>
      <c r="E64" s="748"/>
      <c r="F64" s="749"/>
      <c r="G64" s="750">
        <f>семестровка!D149</f>
        <v>3</v>
      </c>
      <c r="H64" s="750">
        <f>семестровка!E149</f>
        <v>90</v>
      </c>
      <c r="I64" s="751">
        <f>J64+K64+L64</f>
        <v>0</v>
      </c>
      <c r="J64" s="752"/>
      <c r="K64" s="752"/>
      <c r="L64" s="752"/>
      <c r="M64" s="753">
        <f>H64-I64</f>
        <v>90</v>
      </c>
      <c r="N64" s="754"/>
      <c r="O64" s="755"/>
      <c r="P64" s="756"/>
      <c r="Q64" s="755"/>
      <c r="R64" s="756"/>
      <c r="S64" s="755"/>
      <c r="T64" s="756"/>
      <c r="U64" s="757"/>
      <c r="V64" s="556"/>
      <c r="W64" s="556"/>
      <c r="X64" s="556"/>
    </row>
    <row r="65" spans="1:22" s="76" customFormat="1" ht="16.5" customHeight="1" thickBot="1" x14ac:dyDescent="0.3">
      <c r="A65" s="1381" t="s">
        <v>180</v>
      </c>
      <c r="B65" s="1382"/>
      <c r="C65" s="1382"/>
      <c r="D65" s="1382"/>
      <c r="E65" s="1382"/>
      <c r="F65" s="1383"/>
      <c r="G65" s="191">
        <f>SUM(G63:G64)</f>
        <v>6</v>
      </c>
      <c r="H65" s="194">
        <f>SUM(H63:H64)</f>
        <v>180</v>
      </c>
      <c r="I65" s="194">
        <f t="shared" ref="I65:U65" si="13">I63</f>
        <v>0</v>
      </c>
      <c r="J65" s="194">
        <f t="shared" si="13"/>
        <v>0</v>
      </c>
      <c r="K65" s="194">
        <f t="shared" si="13"/>
        <v>0</v>
      </c>
      <c r="L65" s="194">
        <f t="shared" si="13"/>
        <v>0</v>
      </c>
      <c r="M65" s="194">
        <f>SUM(M63:M64)</f>
        <v>180</v>
      </c>
      <c r="N65" s="254">
        <f t="shared" si="13"/>
        <v>0</v>
      </c>
      <c r="O65" s="254">
        <f t="shared" si="13"/>
        <v>0</v>
      </c>
      <c r="P65" s="254">
        <f t="shared" si="13"/>
        <v>0</v>
      </c>
      <c r="Q65" s="254">
        <f t="shared" si="13"/>
        <v>0</v>
      </c>
      <c r="R65" s="254">
        <f t="shared" si="13"/>
        <v>0</v>
      </c>
      <c r="S65" s="254">
        <f t="shared" si="13"/>
        <v>0</v>
      </c>
      <c r="T65" s="254">
        <f t="shared" si="13"/>
        <v>0</v>
      </c>
      <c r="U65" s="255">
        <f t="shared" si="13"/>
        <v>0</v>
      </c>
    </row>
    <row r="66" spans="1:22" ht="16.5" thickBot="1" x14ac:dyDescent="0.3">
      <c r="A66" s="1384" t="s">
        <v>181</v>
      </c>
      <c r="B66" s="1385"/>
      <c r="C66" s="1385"/>
      <c r="D66" s="1385"/>
      <c r="E66" s="1385"/>
      <c r="F66" s="1385"/>
      <c r="G66" s="107">
        <f>G65+G58+G52+G28</f>
        <v>168</v>
      </c>
      <c r="H66" s="108">
        <f>H65+H58+H52+H28</f>
        <v>4320</v>
      </c>
      <c r="I66" s="108">
        <f>I52+I28+I58+I65</f>
        <v>256</v>
      </c>
      <c r="J66" s="108">
        <f>J52+J28+J58+J65</f>
        <v>0</v>
      </c>
      <c r="K66" s="108">
        <f>K52+K28+K58+K65</f>
        <v>0</v>
      </c>
      <c r="L66" s="108">
        <f>L52+L28+L58+L65</f>
        <v>0</v>
      </c>
      <c r="M66" s="108">
        <f>M52+M28+M58+M65</f>
        <v>4064</v>
      </c>
      <c r="N66" s="379" t="s">
        <v>293</v>
      </c>
      <c r="O66" s="379" t="s">
        <v>296</v>
      </c>
      <c r="P66" s="256" t="s">
        <v>350</v>
      </c>
      <c r="Q66" s="256" t="s">
        <v>301</v>
      </c>
      <c r="R66" s="273" t="s">
        <v>306</v>
      </c>
      <c r="S66" s="256" t="s">
        <v>310</v>
      </c>
      <c r="T66" s="256" t="s">
        <v>323</v>
      </c>
      <c r="U66" s="256" t="s">
        <v>286</v>
      </c>
      <c r="V66" s="76">
        <f>30*G66</f>
        <v>5040</v>
      </c>
    </row>
    <row r="67" spans="1:22" x14ac:dyDescent="0.25">
      <c r="A67" s="1386" t="s">
        <v>128</v>
      </c>
      <c r="B67" s="1387"/>
      <c r="C67" s="1387"/>
      <c r="D67" s="1387"/>
      <c r="E67" s="1387"/>
      <c r="F67" s="1387"/>
      <c r="G67" s="1387"/>
      <c r="H67" s="1387"/>
      <c r="I67" s="1387"/>
      <c r="J67" s="1387"/>
      <c r="K67" s="1387"/>
      <c r="L67" s="1387"/>
      <c r="M67" s="1387"/>
      <c r="N67" s="1387"/>
      <c r="O67" s="1387"/>
      <c r="P67" s="1387"/>
      <c r="Q67" s="1387"/>
      <c r="R67" s="1387"/>
      <c r="S67" s="1387"/>
      <c r="T67" s="1387"/>
      <c r="U67" s="1388"/>
    </row>
    <row r="68" spans="1:22" ht="16.5" thickBot="1" x14ac:dyDescent="0.3">
      <c r="A68" s="1405" t="s">
        <v>129</v>
      </c>
      <c r="B68" s="1406"/>
      <c r="C68" s="1406"/>
      <c r="D68" s="1406"/>
      <c r="E68" s="1406"/>
      <c r="F68" s="1406"/>
      <c r="G68" s="1406"/>
      <c r="H68" s="1406"/>
      <c r="I68" s="1406"/>
      <c r="J68" s="1406"/>
      <c r="K68" s="1406"/>
      <c r="L68" s="1406"/>
      <c r="M68" s="1406"/>
      <c r="N68" s="1406"/>
      <c r="O68" s="1406"/>
      <c r="P68" s="1406"/>
      <c r="Q68" s="1406"/>
      <c r="R68" s="1406"/>
      <c r="S68" s="1406"/>
      <c r="T68" s="1406"/>
      <c r="U68" s="1407"/>
    </row>
    <row r="69" spans="1:22" s="270" customFormat="1" x14ac:dyDescent="0.25">
      <c r="A69" s="1434" t="s">
        <v>130</v>
      </c>
      <c r="B69" s="608" t="s">
        <v>36</v>
      </c>
      <c r="C69" s="609"/>
      <c r="D69" s="610">
        <v>3</v>
      </c>
      <c r="E69" s="610"/>
      <c r="F69" s="611"/>
      <c r="G69" s="612">
        <f>семестровка!D53</f>
        <v>5</v>
      </c>
      <c r="H69" s="612">
        <f>семестровка!E53</f>
        <v>150</v>
      </c>
      <c r="I69" s="612">
        <f>семестровка!F53</f>
        <v>12</v>
      </c>
      <c r="J69" s="613" t="str">
        <f>семестровка!R53</f>
        <v>8/0</v>
      </c>
      <c r="K69" s="613">
        <f>семестровка!S53</f>
        <v>0</v>
      </c>
      <c r="L69" s="613" t="str">
        <f>семестровка!T53</f>
        <v>0/4</v>
      </c>
      <c r="M69" s="614">
        <f>H69-I69</f>
        <v>138</v>
      </c>
      <c r="N69" s="609"/>
      <c r="O69" s="611"/>
      <c r="P69" s="615" t="str">
        <f>семестровка!U53</f>
        <v>8/4</v>
      </c>
      <c r="Q69" s="611"/>
      <c r="R69" s="609"/>
      <c r="S69" s="611"/>
      <c r="T69" s="609"/>
      <c r="U69" s="611"/>
    </row>
    <row r="70" spans="1:22" s="270" customFormat="1" x14ac:dyDescent="0.25">
      <c r="A70" s="1435"/>
      <c r="B70" s="616" t="s">
        <v>395</v>
      </c>
      <c r="C70" s="617"/>
      <c r="D70" s="618"/>
      <c r="E70" s="618"/>
      <c r="F70" s="619"/>
      <c r="G70" s="620"/>
      <c r="H70" s="620"/>
      <c r="I70" s="621"/>
      <c r="J70" s="622"/>
      <c r="K70" s="622"/>
      <c r="L70" s="622"/>
      <c r="M70" s="623"/>
      <c r="N70" s="617"/>
      <c r="O70" s="619"/>
      <c r="P70" s="624"/>
      <c r="Q70" s="619"/>
      <c r="R70" s="617"/>
      <c r="S70" s="619"/>
      <c r="T70" s="617"/>
      <c r="U70" s="619"/>
    </row>
    <row r="71" spans="1:22" s="270" customFormat="1" x14ac:dyDescent="0.25">
      <c r="A71" s="1436"/>
      <c r="B71" s="616" t="s">
        <v>396</v>
      </c>
      <c r="C71" s="617"/>
      <c r="D71" s="618"/>
      <c r="E71" s="618"/>
      <c r="F71" s="619"/>
      <c r="G71" s="620"/>
      <c r="H71" s="620"/>
      <c r="I71" s="625"/>
      <c r="J71" s="622"/>
      <c r="K71" s="622"/>
      <c r="L71" s="622"/>
      <c r="M71" s="623"/>
      <c r="N71" s="617"/>
      <c r="O71" s="619"/>
      <c r="P71" s="617"/>
      <c r="Q71" s="619"/>
      <c r="R71" s="617"/>
      <c r="S71" s="619"/>
      <c r="T71" s="617"/>
      <c r="U71" s="619"/>
    </row>
    <row r="72" spans="1:22" s="594" customFormat="1" x14ac:dyDescent="0.25">
      <c r="A72" s="1437" t="s">
        <v>131</v>
      </c>
      <c r="B72" s="616" t="s">
        <v>168</v>
      </c>
      <c r="C72" s="617"/>
      <c r="D72" s="618">
        <v>4</v>
      </c>
      <c r="E72" s="618"/>
      <c r="F72" s="619"/>
      <c r="G72" s="620">
        <f>семестровка!D72</f>
        <v>3.5</v>
      </c>
      <c r="H72" s="620">
        <f>семестровка!E72</f>
        <v>105</v>
      </c>
      <c r="I72" s="620">
        <f>семестровка!F72</f>
        <v>4</v>
      </c>
      <c r="J72" s="622" t="str">
        <f>семестровка!R72</f>
        <v>4/0</v>
      </c>
      <c r="K72" s="622">
        <f>семестровка!S72</f>
        <v>0</v>
      </c>
      <c r="L72" s="622">
        <f>семестровка!T72</f>
        <v>0</v>
      </c>
      <c r="M72" s="623">
        <f>H72-I72</f>
        <v>101</v>
      </c>
      <c r="N72" s="617"/>
      <c r="O72" s="619"/>
      <c r="P72" s="624"/>
      <c r="Q72" s="644" t="str">
        <f>семестровка!U72</f>
        <v>4/0</v>
      </c>
      <c r="R72" s="617"/>
      <c r="S72" s="619"/>
      <c r="T72" s="617"/>
      <c r="U72" s="619"/>
    </row>
    <row r="73" spans="1:22" s="594" customFormat="1" x14ac:dyDescent="0.25">
      <c r="A73" s="1436"/>
      <c r="B73" s="616" t="s">
        <v>242</v>
      </c>
      <c r="C73" s="617"/>
      <c r="D73" s="618"/>
      <c r="E73" s="618"/>
      <c r="F73" s="619"/>
      <c r="G73" s="620"/>
      <c r="H73" s="620"/>
      <c r="I73" s="625"/>
      <c r="J73" s="622"/>
      <c r="K73" s="622"/>
      <c r="L73" s="622"/>
      <c r="M73" s="623"/>
      <c r="N73" s="617"/>
      <c r="O73" s="619"/>
      <c r="P73" s="617"/>
      <c r="Q73" s="619"/>
      <c r="R73" s="617"/>
      <c r="S73" s="619"/>
      <c r="T73" s="617"/>
      <c r="U73" s="619"/>
    </row>
    <row r="74" spans="1:22" s="594" customFormat="1" ht="31.5" x14ac:dyDescent="0.25">
      <c r="A74" s="1437" t="s">
        <v>135</v>
      </c>
      <c r="B74" s="616" t="s">
        <v>170</v>
      </c>
      <c r="C74" s="617"/>
      <c r="D74" s="618">
        <v>5</v>
      </c>
      <c r="E74" s="618"/>
      <c r="F74" s="619"/>
      <c r="G74" s="620">
        <f>семестровка!D89</f>
        <v>3</v>
      </c>
      <c r="H74" s="620">
        <f>семестровка!E89</f>
        <v>90</v>
      </c>
      <c r="I74" s="620">
        <f>семестровка!F89</f>
        <v>4</v>
      </c>
      <c r="J74" s="622"/>
      <c r="K74" s="622"/>
      <c r="L74" s="622" t="str">
        <f>семестровка!T89</f>
        <v>4/0</v>
      </c>
      <c r="M74" s="623">
        <f>H74-I74</f>
        <v>86</v>
      </c>
      <c r="N74" s="617"/>
      <c r="O74" s="619"/>
      <c r="P74" s="617"/>
      <c r="Q74" s="619"/>
      <c r="R74" s="624" t="str">
        <f>семестровка!U89</f>
        <v>4/0</v>
      </c>
      <c r="S74" s="619"/>
      <c r="T74" s="617"/>
      <c r="U74" s="619"/>
    </row>
    <row r="75" spans="1:22" s="594" customFormat="1" x14ac:dyDescent="0.25">
      <c r="A75" s="1436"/>
      <c r="B75" s="645" t="s">
        <v>35</v>
      </c>
      <c r="C75" s="617"/>
      <c r="D75" s="618"/>
      <c r="E75" s="618"/>
      <c r="F75" s="619"/>
      <c r="G75" s="620"/>
      <c r="H75" s="620">
        <f t="shared" ref="H75:H81" si="14">G75*30</f>
        <v>0</v>
      </c>
      <c r="I75" s="625">
        <f>I74</f>
        <v>4</v>
      </c>
      <c r="J75" s="622" t="str">
        <f>L74</f>
        <v>4/0</v>
      </c>
      <c r="K75" s="622"/>
      <c r="L75" s="622"/>
      <c r="M75" s="623">
        <f>H74-I75</f>
        <v>86</v>
      </c>
      <c r="N75" s="617"/>
      <c r="O75" s="619"/>
      <c r="P75" s="617"/>
      <c r="Q75" s="619"/>
      <c r="R75" s="617"/>
      <c r="S75" s="619"/>
      <c r="T75" s="617"/>
      <c r="U75" s="619"/>
    </row>
    <row r="76" spans="1:22" s="594" customFormat="1" ht="31.5" x14ac:dyDescent="0.25">
      <c r="A76" s="1437" t="s">
        <v>136</v>
      </c>
      <c r="B76" s="616" t="s">
        <v>171</v>
      </c>
      <c r="C76" s="617"/>
      <c r="D76" s="618">
        <v>6</v>
      </c>
      <c r="E76" s="618"/>
      <c r="F76" s="619"/>
      <c r="G76" s="620">
        <f>семестровка!D110</f>
        <v>4</v>
      </c>
      <c r="H76" s="620">
        <f>семестровка!E110</f>
        <v>120</v>
      </c>
      <c r="I76" s="620">
        <f>семестровка!F110</f>
        <v>4</v>
      </c>
      <c r="J76" s="622"/>
      <c r="K76" s="622"/>
      <c r="L76" s="622" t="str">
        <f>семестровка!T110</f>
        <v>4/0</v>
      </c>
      <c r="M76" s="623">
        <f>H76-I76</f>
        <v>116</v>
      </c>
      <c r="N76" s="617"/>
      <c r="O76" s="619"/>
      <c r="P76" s="617"/>
      <c r="Q76" s="619"/>
      <c r="R76" s="617"/>
      <c r="S76" s="644" t="str">
        <f>семестровка!U110</f>
        <v>4/0</v>
      </c>
      <c r="T76" s="617"/>
      <c r="U76" s="619"/>
    </row>
    <row r="77" spans="1:22" s="594" customFormat="1" x14ac:dyDescent="0.25">
      <c r="A77" s="1436"/>
      <c r="B77" s="616" t="s">
        <v>194</v>
      </c>
      <c r="C77" s="617"/>
      <c r="D77" s="618"/>
      <c r="E77" s="618"/>
      <c r="F77" s="619"/>
      <c r="G77" s="620"/>
      <c r="H77" s="620">
        <f t="shared" si="14"/>
        <v>0</v>
      </c>
      <c r="I77" s="625">
        <f>I76</f>
        <v>4</v>
      </c>
      <c r="J77" s="622" t="str">
        <f>L76</f>
        <v>4/0</v>
      </c>
      <c r="K77" s="622"/>
      <c r="L77" s="622"/>
      <c r="M77" s="623">
        <f>H76-I77</f>
        <v>116</v>
      </c>
      <c r="N77" s="617"/>
      <c r="O77" s="619"/>
      <c r="P77" s="617"/>
      <c r="Q77" s="619"/>
      <c r="R77" s="617"/>
      <c r="S77" s="619"/>
      <c r="T77" s="617"/>
      <c r="U77" s="619"/>
    </row>
    <row r="78" spans="1:22" s="594" customFormat="1" ht="31.5" x14ac:dyDescent="0.25">
      <c r="A78" s="1437" t="s">
        <v>137</v>
      </c>
      <c r="B78" s="616" t="s">
        <v>172</v>
      </c>
      <c r="C78" s="617"/>
      <c r="D78" s="618">
        <v>7</v>
      </c>
      <c r="E78" s="618"/>
      <c r="F78" s="619"/>
      <c r="G78" s="620">
        <f>семестровка!D129</f>
        <v>3</v>
      </c>
      <c r="H78" s="620">
        <f>семестровка!E129</f>
        <v>90</v>
      </c>
      <c r="I78" s="620">
        <f>семестровка!F129</f>
        <v>4</v>
      </c>
      <c r="J78" s="622"/>
      <c r="K78" s="622"/>
      <c r="L78" s="622" t="str">
        <f>семестровка!T129</f>
        <v>4/0</v>
      </c>
      <c r="M78" s="623">
        <f>H78-I78</f>
        <v>86</v>
      </c>
      <c r="N78" s="617"/>
      <c r="O78" s="619"/>
      <c r="P78" s="617"/>
      <c r="Q78" s="619"/>
      <c r="R78" s="617"/>
      <c r="S78" s="619"/>
      <c r="T78" s="624" t="str">
        <f>семестровка!U129</f>
        <v>4/0</v>
      </c>
      <c r="U78" s="619"/>
    </row>
    <row r="79" spans="1:22" s="594" customFormat="1" ht="16.5" thickBot="1" x14ac:dyDescent="0.3">
      <c r="A79" s="1436"/>
      <c r="B79" s="695" t="s">
        <v>208</v>
      </c>
      <c r="C79" s="659"/>
      <c r="D79" s="646"/>
      <c r="E79" s="646"/>
      <c r="F79" s="528"/>
      <c r="G79" s="653"/>
      <c r="H79" s="620">
        <f t="shared" si="14"/>
        <v>0</v>
      </c>
      <c r="I79" s="625">
        <f>I78</f>
        <v>4</v>
      </c>
      <c r="J79" s="622" t="str">
        <f>L78</f>
        <v>4/0</v>
      </c>
      <c r="K79" s="622"/>
      <c r="L79" s="622"/>
      <c r="M79" s="623">
        <f>H78-I79</f>
        <v>86</v>
      </c>
      <c r="N79" s="659"/>
      <c r="O79" s="528"/>
      <c r="P79" s="659"/>
      <c r="Q79" s="528"/>
      <c r="R79" s="659"/>
      <c r="S79" s="528"/>
      <c r="T79" s="659"/>
      <c r="U79" s="528"/>
    </row>
    <row r="80" spans="1:22" s="594" customFormat="1" ht="31.5" x14ac:dyDescent="0.25">
      <c r="A80" s="1438" t="s">
        <v>138</v>
      </c>
      <c r="B80" s="616" t="s">
        <v>173</v>
      </c>
      <c r="C80" s="659"/>
      <c r="D80" s="646" t="s">
        <v>163</v>
      </c>
      <c r="E80" s="646"/>
      <c r="F80" s="528"/>
      <c r="G80" s="653">
        <f>семестровка!D150</f>
        <v>3</v>
      </c>
      <c r="H80" s="653">
        <f>семестровка!E150</f>
        <v>90</v>
      </c>
      <c r="I80" s="653">
        <f>семестровка!F150</f>
        <v>4</v>
      </c>
      <c r="J80" s="622"/>
      <c r="K80" s="622"/>
      <c r="L80" s="622" t="str">
        <f>семестровка!T150</f>
        <v>4/0</v>
      </c>
      <c r="M80" s="623">
        <f>H80-I80</f>
        <v>86</v>
      </c>
      <c r="N80" s="659"/>
      <c r="O80" s="528"/>
      <c r="P80" s="659"/>
      <c r="Q80" s="528"/>
      <c r="R80" s="659"/>
      <c r="S80" s="528"/>
      <c r="T80" s="659"/>
      <c r="U80" s="528" t="str">
        <f>семестровка!U150</f>
        <v>4/0</v>
      </c>
    </row>
    <row r="81" spans="1:26" s="594" customFormat="1" ht="16.5" customHeight="1" thickBot="1" x14ac:dyDescent="0.3">
      <c r="A81" s="1439"/>
      <c r="B81" s="695" t="s">
        <v>416</v>
      </c>
      <c r="C81" s="704"/>
      <c r="D81" s="705"/>
      <c r="E81" s="705"/>
      <c r="F81" s="706"/>
      <c r="G81" s="707"/>
      <c r="H81" s="708">
        <f t="shared" si="14"/>
        <v>0</v>
      </c>
      <c r="I81" s="709">
        <f>I80</f>
        <v>4</v>
      </c>
      <c r="J81" s="710" t="str">
        <f>L80</f>
        <v>4/0</v>
      </c>
      <c r="K81" s="710"/>
      <c r="L81" s="710"/>
      <c r="M81" s="711">
        <f>H80-I81</f>
        <v>86</v>
      </c>
      <c r="N81" s="704"/>
      <c r="O81" s="706"/>
      <c r="P81" s="704"/>
      <c r="Q81" s="706"/>
      <c r="R81" s="704"/>
      <c r="S81" s="706"/>
      <c r="T81" s="704"/>
      <c r="U81" s="706"/>
    </row>
    <row r="82" spans="1:26" ht="16.5" thickBot="1" x14ac:dyDescent="0.3">
      <c r="A82" s="1413" t="s">
        <v>133</v>
      </c>
      <c r="B82" s="1414"/>
      <c r="C82" s="1414"/>
      <c r="D82" s="1414"/>
      <c r="E82" s="1414"/>
      <c r="F82" s="1415"/>
      <c r="G82" s="109">
        <f>SUM(G69:G81)</f>
        <v>21.5</v>
      </c>
      <c r="H82" s="110">
        <f t="shared" ref="H82:M82" si="15">SUM(H69:H81)</f>
        <v>645</v>
      </c>
      <c r="I82" s="110">
        <f>I69+I72+I74+I76+I78+I80</f>
        <v>32</v>
      </c>
      <c r="J82" s="110"/>
      <c r="K82" s="110"/>
      <c r="L82" s="110"/>
      <c r="M82" s="110">
        <f t="shared" si="15"/>
        <v>987</v>
      </c>
      <c r="N82" s="271"/>
      <c r="O82" s="271"/>
      <c r="P82" s="271" t="s">
        <v>284</v>
      </c>
      <c r="Q82" s="271" t="s">
        <v>284</v>
      </c>
      <c r="R82" s="271" t="s">
        <v>284</v>
      </c>
      <c r="S82" s="271" t="s">
        <v>284</v>
      </c>
      <c r="T82" s="271" t="s">
        <v>284</v>
      </c>
      <c r="U82" s="271" t="s">
        <v>284</v>
      </c>
      <c r="V82" s="212">
        <f t="shared" ref="V82:Z82" si="16">SUM(V69:V81)</f>
        <v>0</v>
      </c>
      <c r="W82" s="110">
        <f t="shared" si="16"/>
        <v>0</v>
      </c>
      <c r="X82" s="110">
        <f t="shared" si="16"/>
        <v>0</v>
      </c>
      <c r="Y82" s="110">
        <f t="shared" si="16"/>
        <v>0</v>
      </c>
      <c r="Z82" s="110">
        <f t="shared" si="16"/>
        <v>0</v>
      </c>
    </row>
    <row r="83" spans="1:26" ht="16.5" thickBot="1" x14ac:dyDescent="0.3">
      <c r="A83" s="1405" t="s">
        <v>195</v>
      </c>
      <c r="B83" s="1406"/>
      <c r="C83" s="1406"/>
      <c r="D83" s="1406"/>
      <c r="E83" s="1406"/>
      <c r="F83" s="1406"/>
      <c r="G83" s="1406"/>
      <c r="H83" s="1406"/>
      <c r="I83" s="1394"/>
      <c r="J83" s="1394"/>
      <c r="K83" s="1394"/>
      <c r="L83" s="1394"/>
      <c r="M83" s="1394"/>
      <c r="N83" s="1406"/>
      <c r="O83" s="1406"/>
      <c r="P83" s="1406"/>
      <c r="Q83" s="1406"/>
      <c r="R83" s="1406"/>
      <c r="S83" s="1406"/>
      <c r="T83" s="1406"/>
      <c r="U83" s="1407"/>
    </row>
    <row r="84" spans="1:26" s="594" customFormat="1" ht="31.5" x14ac:dyDescent="0.25">
      <c r="A84" s="1440" t="s">
        <v>139</v>
      </c>
      <c r="B84" s="645" t="s">
        <v>37</v>
      </c>
      <c r="C84" s="646">
        <v>4</v>
      </c>
      <c r="D84" s="646"/>
      <c r="E84" s="646"/>
      <c r="F84" s="646"/>
      <c r="G84" s="620">
        <f>семестровка!D69</f>
        <v>5</v>
      </c>
      <c r="H84" s="620">
        <f>семестровка!E69</f>
        <v>150</v>
      </c>
      <c r="I84" s="620">
        <f>семестровка!F69</f>
        <v>8</v>
      </c>
      <c r="J84" s="647" t="str">
        <f>семестровка!R69</f>
        <v>6/0</v>
      </c>
      <c r="K84" s="647"/>
      <c r="L84" s="647" t="str">
        <f>семестровка!T69</f>
        <v>2/0</v>
      </c>
      <c r="M84" s="648">
        <f t="shared" ref="M84" si="17">H84-I84</f>
        <v>142</v>
      </c>
      <c r="N84" s="649"/>
      <c r="O84" s="619"/>
      <c r="P84" s="617"/>
      <c r="Q84" s="644" t="str">
        <f>семестровка!U69</f>
        <v>8/0</v>
      </c>
      <c r="R84" s="624"/>
      <c r="S84" s="619"/>
      <c r="T84" s="617"/>
      <c r="U84" s="619"/>
    </row>
    <row r="85" spans="1:26" s="594" customFormat="1" ht="16.5" customHeight="1" x14ac:dyDescent="0.25">
      <c r="A85" s="1441"/>
      <c r="B85" s="645" t="s">
        <v>250</v>
      </c>
      <c r="C85" s="650"/>
      <c r="D85" s="589"/>
      <c r="E85" s="651"/>
      <c r="F85" s="652"/>
      <c r="G85" s="653"/>
      <c r="H85" s="654"/>
      <c r="I85" s="655"/>
      <c r="J85" s="656"/>
      <c r="K85" s="656"/>
      <c r="L85" s="656"/>
      <c r="M85" s="657"/>
      <c r="N85" s="658"/>
      <c r="O85" s="528"/>
      <c r="P85" s="659"/>
      <c r="Q85" s="528"/>
      <c r="R85" s="659"/>
      <c r="S85" s="528"/>
      <c r="T85" s="659"/>
      <c r="U85" s="528"/>
    </row>
    <row r="86" spans="1:26" s="594" customFormat="1" x14ac:dyDescent="0.25">
      <c r="A86" s="1438" t="s">
        <v>140</v>
      </c>
      <c r="B86" s="645" t="s">
        <v>251</v>
      </c>
      <c r="C86" s="650">
        <v>6</v>
      </c>
      <c r="D86" s="589"/>
      <c r="E86" s="651"/>
      <c r="F86" s="652"/>
      <c r="G86" s="653">
        <f>семестровка!D112</f>
        <v>6</v>
      </c>
      <c r="H86" s="653">
        <f>семестровка!E112</f>
        <v>180</v>
      </c>
      <c r="I86" s="653">
        <f>семестровка!F112</f>
        <v>8</v>
      </c>
      <c r="J86" s="668" t="str">
        <f>семестровка!R112</f>
        <v>8/0</v>
      </c>
      <c r="K86" s="668"/>
      <c r="L86" s="668">
        <f>семестровка!T112</f>
        <v>0</v>
      </c>
      <c r="M86" s="665">
        <f t="shared" ref="M86:M94" si="18">H86-I86</f>
        <v>172</v>
      </c>
      <c r="N86" s="525"/>
      <c r="O86" s="526"/>
      <c r="P86" s="527"/>
      <c r="Q86" s="526"/>
      <c r="R86" s="527"/>
      <c r="S86" s="526" t="str">
        <f>семестровка!U112</f>
        <v>8/0</v>
      </c>
      <c r="T86" s="527"/>
      <c r="U86" s="528"/>
    </row>
    <row r="87" spans="1:26" s="594" customFormat="1" x14ac:dyDescent="0.25">
      <c r="A87" s="1441"/>
      <c r="B87" s="645" t="s">
        <v>252</v>
      </c>
      <c r="C87" s="650"/>
      <c r="D87" s="589"/>
      <c r="E87" s="651"/>
      <c r="F87" s="652"/>
      <c r="G87" s="653"/>
      <c r="H87" s="666"/>
      <c r="I87" s="667"/>
      <c r="J87" s="668"/>
      <c r="K87" s="669"/>
      <c r="L87" s="669"/>
      <c r="M87" s="665"/>
      <c r="N87" s="525"/>
      <c r="O87" s="526"/>
      <c r="P87" s="527"/>
      <c r="Q87" s="526"/>
      <c r="R87" s="527"/>
      <c r="S87" s="526"/>
      <c r="T87" s="527"/>
      <c r="U87" s="528"/>
    </row>
    <row r="88" spans="1:26" s="594" customFormat="1" x14ac:dyDescent="0.25">
      <c r="A88" s="1438" t="s">
        <v>141</v>
      </c>
      <c r="B88" s="645" t="s">
        <v>38</v>
      </c>
      <c r="C88" s="650"/>
      <c r="D88" s="589" t="s">
        <v>403</v>
      </c>
      <c r="E88" s="651"/>
      <c r="F88" s="652"/>
      <c r="G88" s="653">
        <f>семестровка!D71</f>
        <v>5.5</v>
      </c>
      <c r="H88" s="653">
        <f>семестровка!E71</f>
        <v>165</v>
      </c>
      <c r="I88" s="653">
        <f>семестровка!F71</f>
        <v>8</v>
      </c>
      <c r="J88" s="653">
        <f>семестровка!G71</f>
        <v>8</v>
      </c>
      <c r="K88" s="653">
        <f>семестровка!H71</f>
        <v>0</v>
      </c>
      <c r="L88" s="653">
        <f>семестровка!I71</f>
        <v>0</v>
      </c>
      <c r="M88" s="665">
        <f t="shared" ref="M88" si="19">H88-I88</f>
        <v>157</v>
      </c>
      <c r="N88" s="525"/>
      <c r="O88" s="526"/>
      <c r="P88" s="527"/>
      <c r="Q88" s="568" t="str">
        <f>семестровка!U71</f>
        <v>8/0</v>
      </c>
      <c r="R88" s="527"/>
      <c r="S88" s="526"/>
      <c r="T88" s="527"/>
      <c r="U88" s="528"/>
    </row>
    <row r="89" spans="1:26" s="594" customFormat="1" x14ac:dyDescent="0.25">
      <c r="A89" s="1441"/>
      <c r="B89" s="645" t="s">
        <v>253</v>
      </c>
      <c r="C89" s="650"/>
      <c r="D89" s="589"/>
      <c r="E89" s="651"/>
      <c r="F89" s="652"/>
      <c r="G89" s="653"/>
      <c r="H89" s="666"/>
      <c r="I89" s="667"/>
      <c r="J89" s="668"/>
      <c r="K89" s="669"/>
      <c r="L89" s="669"/>
      <c r="M89" s="665"/>
      <c r="N89" s="525"/>
      <c r="O89" s="526"/>
      <c r="P89" s="527"/>
      <c r="Q89" s="526"/>
      <c r="R89" s="527"/>
      <c r="S89" s="526"/>
      <c r="T89" s="527"/>
      <c r="U89" s="528"/>
    </row>
    <row r="90" spans="1:26" s="594" customFormat="1" x14ac:dyDescent="0.25">
      <c r="A90" s="1438" t="s">
        <v>142</v>
      </c>
      <c r="B90" s="645" t="s">
        <v>407</v>
      </c>
      <c r="C90" s="650"/>
      <c r="D90" s="589" t="s">
        <v>169</v>
      </c>
      <c r="E90" s="651"/>
      <c r="F90" s="652"/>
      <c r="G90" s="653">
        <f>семестровка!D93</f>
        <v>3</v>
      </c>
      <c r="H90" s="653">
        <f>семестровка!E93</f>
        <v>90</v>
      </c>
      <c r="I90" s="653">
        <f>семестровка!F93</f>
        <v>8</v>
      </c>
      <c r="J90" s="668" t="str">
        <f>семестровка!R93</f>
        <v>6/0</v>
      </c>
      <c r="K90" s="668"/>
      <c r="L90" s="668" t="str">
        <f>семестровка!T93</f>
        <v>0/2</v>
      </c>
      <c r="M90" s="665">
        <f t="shared" si="18"/>
        <v>82</v>
      </c>
      <c r="N90" s="525"/>
      <c r="O90" s="688"/>
      <c r="P90" s="527"/>
      <c r="Q90" s="526"/>
      <c r="R90" s="533" t="str">
        <f>семестровка!U93</f>
        <v>6/2</v>
      </c>
      <c r="S90" s="526"/>
      <c r="T90" s="527"/>
      <c r="U90" s="528"/>
    </row>
    <row r="91" spans="1:26" s="594" customFormat="1" x14ac:dyDescent="0.25">
      <c r="A91" s="1441"/>
      <c r="B91" s="645" t="s">
        <v>408</v>
      </c>
      <c r="C91" s="650"/>
      <c r="D91" s="589" t="s">
        <v>169</v>
      </c>
      <c r="E91" s="651"/>
      <c r="F91" s="652"/>
      <c r="G91" s="653"/>
      <c r="H91" s="666"/>
      <c r="I91" s="667"/>
      <c r="J91" s="668"/>
      <c r="K91" s="669"/>
      <c r="L91" s="669"/>
      <c r="M91" s="593"/>
      <c r="N91" s="525"/>
      <c r="O91" s="688"/>
      <c r="P91" s="527"/>
      <c r="Q91" s="526"/>
      <c r="R91" s="525"/>
      <c r="S91" s="526"/>
      <c r="T91" s="527"/>
      <c r="U91" s="528"/>
    </row>
    <row r="92" spans="1:26" s="594" customFormat="1" x14ac:dyDescent="0.25">
      <c r="A92" s="1438" t="s">
        <v>143</v>
      </c>
      <c r="B92" s="645" t="s">
        <v>256</v>
      </c>
      <c r="C92" s="650">
        <v>7</v>
      </c>
      <c r="D92" s="589"/>
      <c r="E92" s="651"/>
      <c r="F92" s="651"/>
      <c r="G92" s="653">
        <f>семестровка!D133</f>
        <v>5</v>
      </c>
      <c r="H92" s="653">
        <f>семестровка!E133</f>
        <v>150</v>
      </c>
      <c r="I92" s="653">
        <f>семестровка!F133</f>
        <v>8</v>
      </c>
      <c r="J92" s="668" t="str">
        <f>семестровка!R133</f>
        <v>4/0</v>
      </c>
      <c r="K92" s="668"/>
      <c r="L92" s="668" t="str">
        <f>семестровка!T133</f>
        <v>4/0</v>
      </c>
      <c r="M92" s="665">
        <f t="shared" si="18"/>
        <v>142</v>
      </c>
      <c r="N92" s="525"/>
      <c r="O92" s="688"/>
      <c r="P92" s="527"/>
      <c r="Q92" s="526"/>
      <c r="R92" s="525"/>
      <c r="S92" s="526"/>
      <c r="T92" s="569" t="str">
        <f>семестровка!U133</f>
        <v>8/0</v>
      </c>
      <c r="U92" s="528"/>
    </row>
    <row r="93" spans="1:26" s="594" customFormat="1" ht="31.5" x14ac:dyDescent="0.25">
      <c r="A93" s="1441"/>
      <c r="B93" s="645" t="s">
        <v>257</v>
      </c>
      <c r="C93" s="650"/>
      <c r="D93" s="589"/>
      <c r="E93" s="651"/>
      <c r="F93" s="651"/>
      <c r="G93" s="653"/>
      <c r="H93" s="654"/>
      <c r="I93" s="655"/>
      <c r="J93" s="656"/>
      <c r="K93" s="656"/>
      <c r="L93" s="656"/>
      <c r="M93" s="699"/>
      <c r="N93" s="525"/>
      <c r="O93" s="688"/>
      <c r="P93" s="527"/>
      <c r="Q93" s="526"/>
      <c r="R93" s="525"/>
      <c r="S93" s="526"/>
      <c r="T93" s="527"/>
      <c r="U93" s="528"/>
    </row>
    <row r="94" spans="1:26" s="594" customFormat="1" x14ac:dyDescent="0.25">
      <c r="A94" s="1438" t="s">
        <v>144</v>
      </c>
      <c r="B94" s="700" t="s">
        <v>413</v>
      </c>
      <c r="C94" s="650">
        <v>7</v>
      </c>
      <c r="D94" s="589"/>
      <c r="E94" s="651"/>
      <c r="F94" s="652"/>
      <c r="G94" s="653">
        <f>семестровка!D134</f>
        <v>5</v>
      </c>
      <c r="H94" s="653">
        <f>семестровка!E134</f>
        <v>150</v>
      </c>
      <c r="I94" s="653">
        <f>семестровка!F134</f>
        <v>8</v>
      </c>
      <c r="J94" s="668" t="str">
        <f>семестровка!R134</f>
        <v>4/0</v>
      </c>
      <c r="K94" s="668"/>
      <c r="L94" s="668" t="str">
        <f>семестровка!T134</f>
        <v>4/0</v>
      </c>
      <c r="M94" s="665">
        <f t="shared" si="18"/>
        <v>142</v>
      </c>
      <c r="N94" s="525"/>
      <c r="O94" s="688"/>
      <c r="P94" s="527"/>
      <c r="Q94" s="526"/>
      <c r="R94" s="525"/>
      <c r="S94" s="526"/>
      <c r="T94" s="569" t="str">
        <f>семестровка!U134</f>
        <v>8/0</v>
      </c>
      <c r="U94" s="526"/>
    </row>
    <row r="95" spans="1:26" s="594" customFormat="1" x14ac:dyDescent="0.25">
      <c r="A95" s="1441"/>
      <c r="B95" s="701" t="s">
        <v>259</v>
      </c>
      <c r="C95" s="650"/>
      <c r="D95" s="589"/>
      <c r="E95" s="651"/>
      <c r="F95" s="652"/>
      <c r="G95" s="653"/>
      <c r="H95" s="702"/>
      <c r="I95" s="667"/>
      <c r="J95" s="668"/>
      <c r="K95" s="669"/>
      <c r="L95" s="669"/>
      <c r="M95" s="665"/>
      <c r="N95" s="525"/>
      <c r="O95" s="688"/>
      <c r="P95" s="527"/>
      <c r="Q95" s="526"/>
      <c r="R95" s="525"/>
      <c r="S95" s="526"/>
      <c r="T95" s="527"/>
      <c r="U95" s="526"/>
    </row>
    <row r="96" spans="1:26" hidden="1" x14ac:dyDescent="0.25">
      <c r="A96" s="1418"/>
      <c r="B96" s="285"/>
      <c r="C96" s="111"/>
      <c r="D96" s="116"/>
      <c r="E96" s="113"/>
      <c r="F96" s="112"/>
      <c r="G96" s="114"/>
      <c r="H96" s="163"/>
      <c r="I96" s="166"/>
      <c r="J96" s="115"/>
      <c r="K96" s="116"/>
      <c r="L96" s="116"/>
      <c r="M96" s="117"/>
      <c r="N96" s="120"/>
      <c r="O96" s="121"/>
      <c r="P96" s="118"/>
      <c r="Q96" s="119"/>
      <c r="R96" s="120"/>
      <c r="S96" s="119"/>
      <c r="T96" s="118"/>
      <c r="U96" s="119"/>
    </row>
    <row r="97" spans="1:26" hidden="1" x14ac:dyDescent="0.25">
      <c r="A97" s="1417"/>
      <c r="B97" s="285"/>
      <c r="C97" s="111"/>
      <c r="D97" s="116"/>
      <c r="E97" s="113"/>
      <c r="F97" s="112"/>
      <c r="G97" s="114"/>
      <c r="H97" s="164"/>
      <c r="I97" s="167"/>
      <c r="J97" s="165"/>
      <c r="K97" s="165"/>
      <c r="L97" s="165"/>
      <c r="M97" s="162"/>
      <c r="N97" s="120"/>
      <c r="O97" s="121"/>
      <c r="P97" s="118"/>
      <c r="Q97" s="119"/>
      <c r="R97" s="120"/>
      <c r="S97" s="119"/>
      <c r="T97" s="118"/>
      <c r="U97" s="119"/>
    </row>
    <row r="98" spans="1:26" x14ac:dyDescent="0.25">
      <c r="A98" s="1438" t="s">
        <v>144</v>
      </c>
      <c r="B98" s="700" t="s">
        <v>414</v>
      </c>
      <c r="C98" s="650">
        <v>7</v>
      </c>
      <c r="D98" s="589"/>
      <c r="E98" s="651"/>
      <c r="F98" s="652"/>
      <c r="G98" s="653">
        <f>семестровка!D130</f>
        <v>4</v>
      </c>
      <c r="H98" s="653">
        <f>семестровка!E130</f>
        <v>120</v>
      </c>
      <c r="I98" s="653">
        <f>семестровка!F130</f>
        <v>8</v>
      </c>
      <c r="J98" s="668" t="str">
        <f>семестровка!R130</f>
        <v>6/0</v>
      </c>
      <c r="K98" s="668"/>
      <c r="L98" s="668" t="str">
        <f>семестровка!T130</f>
        <v>2/0</v>
      </c>
      <c r="M98" s="665">
        <f t="shared" ref="M98" si="20">H98-I98</f>
        <v>112</v>
      </c>
      <c r="N98" s="525"/>
      <c r="O98" s="688"/>
      <c r="P98" s="527"/>
      <c r="Q98" s="526"/>
      <c r="R98" s="525"/>
      <c r="S98" s="526"/>
      <c r="T98" s="703" t="str">
        <f>семестровка!U130</f>
        <v>8/0</v>
      </c>
      <c r="U98" s="526"/>
    </row>
    <row r="99" spans="1:26" ht="31.5" x14ac:dyDescent="0.25">
      <c r="A99" s="1441"/>
      <c r="B99" s="701" t="s">
        <v>255</v>
      </c>
      <c r="C99" s="650"/>
      <c r="D99" s="589"/>
      <c r="E99" s="651"/>
      <c r="F99" s="652"/>
      <c r="G99" s="653"/>
      <c r="H99" s="702"/>
      <c r="I99" s="667"/>
      <c r="J99" s="668"/>
      <c r="K99" s="669"/>
      <c r="L99" s="669"/>
      <c r="M99" s="665"/>
      <c r="N99" s="525"/>
      <c r="O99" s="688"/>
      <c r="P99" s="527"/>
      <c r="Q99" s="526"/>
      <c r="R99" s="525"/>
      <c r="S99" s="526"/>
      <c r="T99" s="527"/>
      <c r="U99" s="526"/>
    </row>
    <row r="100" spans="1:26" s="270" customFormat="1" x14ac:dyDescent="0.25">
      <c r="A100" s="1418" t="s">
        <v>145</v>
      </c>
      <c r="B100" s="700" t="s">
        <v>423</v>
      </c>
      <c r="C100" s="111">
        <v>8</v>
      </c>
      <c r="D100" s="116"/>
      <c r="E100" s="113"/>
      <c r="F100" s="112"/>
      <c r="G100" s="114">
        <f>семестровка!D153</f>
        <v>5</v>
      </c>
      <c r="H100" s="114">
        <f>семестровка!E153</f>
        <v>150</v>
      </c>
      <c r="I100" s="114">
        <f>семестровка!F153</f>
        <v>8</v>
      </c>
      <c r="J100" s="115" t="str">
        <f>семестровка!R153</f>
        <v>8/0</v>
      </c>
      <c r="K100" s="115"/>
      <c r="L100" s="115">
        <f>семестровка!T153</f>
        <v>0</v>
      </c>
      <c r="M100" s="117">
        <f t="shared" ref="M100" si="21">H100-I100</f>
        <v>142</v>
      </c>
      <c r="N100" s="120"/>
      <c r="O100" s="121"/>
      <c r="P100" s="118"/>
      <c r="Q100" s="119"/>
      <c r="R100" s="120"/>
      <c r="S100" s="119"/>
      <c r="T100" s="118"/>
      <c r="U100" s="119" t="str">
        <f>семестровка!U153</f>
        <v>8/0</v>
      </c>
    </row>
    <row r="101" spans="1:26" s="270" customFormat="1" x14ac:dyDescent="0.25">
      <c r="A101" s="1417"/>
      <c r="B101" s="700" t="s">
        <v>422</v>
      </c>
      <c r="C101" s="111"/>
      <c r="D101" s="116"/>
      <c r="E101" s="113"/>
      <c r="F101" s="112"/>
      <c r="G101" s="114"/>
      <c r="H101" s="164"/>
      <c r="I101" s="167"/>
      <c r="J101" s="165"/>
      <c r="K101" s="165"/>
      <c r="L101" s="165"/>
      <c r="M101" s="162"/>
      <c r="N101" s="120"/>
      <c r="O101" s="121"/>
      <c r="P101" s="118"/>
      <c r="Q101" s="119"/>
      <c r="R101" s="120"/>
      <c r="S101" s="119"/>
      <c r="T101" s="118"/>
      <c r="U101" s="119"/>
    </row>
    <row r="102" spans="1:26" s="594" customFormat="1" x14ac:dyDescent="0.25">
      <c r="A102" s="1438" t="s">
        <v>146</v>
      </c>
      <c r="B102" s="700" t="s">
        <v>226</v>
      </c>
      <c r="C102" s="650">
        <v>8</v>
      </c>
      <c r="D102" s="669"/>
      <c r="E102" s="652"/>
      <c r="F102" s="651"/>
      <c r="G102" s="653">
        <f>семестровка!D154</f>
        <v>5</v>
      </c>
      <c r="H102" s="653">
        <f>семестровка!E154</f>
        <v>150</v>
      </c>
      <c r="I102" s="653">
        <f>семестровка!F154</f>
        <v>12</v>
      </c>
      <c r="J102" s="668" t="str">
        <f>семестровка!R154</f>
        <v>8/0</v>
      </c>
      <c r="K102" s="668"/>
      <c r="L102" s="668" t="str">
        <f>семестровка!T154</f>
        <v>4/0</v>
      </c>
      <c r="M102" s="665">
        <f t="shared" ref="M102" si="22">H102-I102</f>
        <v>138</v>
      </c>
      <c r="N102" s="525"/>
      <c r="O102" s="688"/>
      <c r="P102" s="527"/>
      <c r="Q102" s="526"/>
      <c r="R102" s="525"/>
      <c r="S102" s="526"/>
      <c r="T102" s="527"/>
      <c r="U102" s="526" t="str">
        <f>семестровка!U154</f>
        <v>12/0</v>
      </c>
    </row>
    <row r="103" spans="1:26" s="594" customFormat="1" ht="16.5" thickBot="1" x14ac:dyDescent="0.3">
      <c r="A103" s="1441"/>
      <c r="B103" s="701" t="s">
        <v>263</v>
      </c>
      <c r="C103" s="650"/>
      <c r="D103" s="669"/>
      <c r="E103" s="652"/>
      <c r="F103" s="651"/>
      <c r="G103" s="653"/>
      <c r="H103" s="759"/>
      <c r="I103" s="667"/>
      <c r="J103" s="668"/>
      <c r="K103" s="669"/>
      <c r="L103" s="669"/>
      <c r="M103" s="665"/>
      <c r="N103" s="525"/>
      <c r="O103" s="688"/>
      <c r="P103" s="527"/>
      <c r="Q103" s="526"/>
      <c r="R103" s="525"/>
      <c r="S103" s="526"/>
      <c r="T103" s="527"/>
      <c r="U103" s="526"/>
    </row>
    <row r="104" spans="1:26" ht="16.5" thickBot="1" x14ac:dyDescent="0.3">
      <c r="A104" s="1378" t="s">
        <v>176</v>
      </c>
      <c r="B104" s="1379"/>
      <c r="C104" s="1379"/>
      <c r="D104" s="1379"/>
      <c r="E104" s="1379"/>
      <c r="F104" s="1380"/>
      <c r="G104" s="102">
        <f>SUM(G84:G103)</f>
        <v>43.5</v>
      </c>
      <c r="H104" s="103">
        <f t="shared" ref="H104:Z104" si="23">SUM(H84:H103)</f>
        <v>1305</v>
      </c>
      <c r="I104" s="103">
        <f t="shared" si="23"/>
        <v>76</v>
      </c>
      <c r="J104" s="103">
        <f>семестровка!I167</f>
        <v>50</v>
      </c>
      <c r="K104" s="103">
        <f>семестровка!J167</f>
        <v>0</v>
      </c>
      <c r="L104" s="103">
        <f>семестровка!K167</f>
        <v>18</v>
      </c>
      <c r="M104" s="103">
        <f t="shared" si="23"/>
        <v>1229</v>
      </c>
      <c r="N104" s="103">
        <f t="shared" si="23"/>
        <v>0</v>
      </c>
      <c r="O104" s="103">
        <f t="shared" si="23"/>
        <v>0</v>
      </c>
      <c r="P104" s="103">
        <f t="shared" si="23"/>
        <v>0</v>
      </c>
      <c r="Q104" s="103">
        <f t="shared" si="23"/>
        <v>0</v>
      </c>
      <c r="R104" s="273" t="s">
        <v>302</v>
      </c>
      <c r="S104" s="103" t="s">
        <v>311</v>
      </c>
      <c r="T104" s="103" t="s">
        <v>310</v>
      </c>
      <c r="U104" s="103" t="s">
        <v>312</v>
      </c>
      <c r="V104" s="223">
        <f t="shared" si="23"/>
        <v>0</v>
      </c>
      <c r="W104" s="103">
        <f t="shared" si="23"/>
        <v>0</v>
      </c>
      <c r="X104" s="103">
        <f t="shared" si="23"/>
        <v>0</v>
      </c>
      <c r="Y104" s="103">
        <f t="shared" si="23"/>
        <v>0</v>
      </c>
      <c r="Z104" s="103">
        <f t="shared" si="23"/>
        <v>0</v>
      </c>
    </row>
    <row r="105" spans="1:26" ht="16.5" thickBot="1" x14ac:dyDescent="0.3">
      <c r="A105" s="1374" t="s">
        <v>182</v>
      </c>
      <c r="B105" s="1375"/>
      <c r="C105" s="1375"/>
      <c r="D105" s="1375"/>
      <c r="E105" s="1375"/>
      <c r="F105" s="1376"/>
      <c r="G105" s="122">
        <f>G104+G82</f>
        <v>65</v>
      </c>
      <c r="H105" s="123">
        <f t="shared" ref="H105:Z105" si="24">H104+H82</f>
        <v>1950</v>
      </c>
      <c r="I105" s="123">
        <f t="shared" si="24"/>
        <v>108</v>
      </c>
      <c r="J105" s="123"/>
      <c r="K105" s="123"/>
      <c r="L105" s="123"/>
      <c r="M105" s="123">
        <f t="shared" si="24"/>
        <v>2216</v>
      </c>
      <c r="N105" s="103">
        <f t="shared" si="24"/>
        <v>0</v>
      </c>
      <c r="O105" s="103">
        <f t="shared" si="24"/>
        <v>0</v>
      </c>
      <c r="P105" s="103" t="s">
        <v>284</v>
      </c>
      <c r="Q105" s="103" t="s">
        <v>284</v>
      </c>
      <c r="R105" s="273" t="s">
        <v>305</v>
      </c>
      <c r="S105" s="273" t="s">
        <v>312</v>
      </c>
      <c r="T105" s="273" t="s">
        <v>324</v>
      </c>
      <c r="U105" s="273" t="s">
        <v>310</v>
      </c>
      <c r="V105" s="223">
        <f t="shared" si="24"/>
        <v>0</v>
      </c>
      <c r="W105" s="103">
        <f t="shared" si="24"/>
        <v>0</v>
      </c>
      <c r="X105" s="103">
        <f t="shared" si="24"/>
        <v>0</v>
      </c>
      <c r="Y105" s="103">
        <f t="shared" si="24"/>
        <v>0</v>
      </c>
      <c r="Z105" s="103">
        <f t="shared" si="24"/>
        <v>0</v>
      </c>
    </row>
    <row r="106" spans="1:26" s="76" customFormat="1" ht="16.5" thickBot="1" x14ac:dyDescent="0.3">
      <c r="A106" s="1419" t="s">
        <v>183</v>
      </c>
      <c r="B106" s="1419"/>
      <c r="C106" s="1419"/>
      <c r="D106" s="1419"/>
      <c r="E106" s="1419"/>
      <c r="F106" s="1419"/>
      <c r="G106" s="122">
        <f t="shared" ref="G106:M106" si="25">G105+G66</f>
        <v>233</v>
      </c>
      <c r="H106" s="123">
        <f t="shared" si="25"/>
        <v>6270</v>
      </c>
      <c r="I106" s="123">
        <f t="shared" si="25"/>
        <v>364</v>
      </c>
      <c r="J106" s="286"/>
      <c r="K106" s="123"/>
      <c r="L106" s="286"/>
      <c r="M106" s="123">
        <f t="shared" si="25"/>
        <v>6280</v>
      </c>
      <c r="N106" s="379" t="s">
        <v>293</v>
      </c>
      <c r="O106" s="379" t="s">
        <v>296</v>
      </c>
      <c r="P106" s="273" t="s">
        <v>352</v>
      </c>
      <c r="Q106" s="273" t="s">
        <v>304</v>
      </c>
      <c r="R106" s="273" t="s">
        <v>307</v>
      </c>
      <c r="S106" s="273" t="s">
        <v>309</v>
      </c>
      <c r="T106" s="273" t="s">
        <v>307</v>
      </c>
      <c r="U106" s="273" t="s">
        <v>301</v>
      </c>
      <c r="X106" s="131">
        <v>22</v>
      </c>
      <c r="Y106" s="131">
        <v>22</v>
      </c>
      <c r="Z106" s="131">
        <v>22</v>
      </c>
    </row>
    <row r="107" spans="1:26" s="76" customFormat="1" ht="16.5" thickBot="1" x14ac:dyDescent="0.3">
      <c r="A107" s="1377" t="s">
        <v>96</v>
      </c>
      <c r="B107" s="1377"/>
      <c r="C107" s="1377"/>
      <c r="D107" s="1377"/>
      <c r="E107" s="1377"/>
      <c r="F107" s="1377"/>
      <c r="G107" s="1377"/>
      <c r="H107" s="1377"/>
      <c r="I107" s="1377"/>
      <c r="J107" s="1377"/>
      <c r="K107" s="1377"/>
      <c r="L107" s="1377"/>
      <c r="M107" s="1377"/>
      <c r="N107" s="103" t="str">
        <f>N106</f>
        <v>48/12</v>
      </c>
      <c r="O107" s="103" t="str">
        <f t="shared" ref="O107:Z107" si="26">O106</f>
        <v>36/8</v>
      </c>
      <c r="P107" s="103" t="str">
        <f t="shared" si="26"/>
        <v>40/12</v>
      </c>
      <c r="Q107" s="103" t="str">
        <f t="shared" si="26"/>
        <v>40/0</v>
      </c>
      <c r="R107" s="103" t="str">
        <f t="shared" si="26"/>
        <v>52/8</v>
      </c>
      <c r="S107" s="103" t="str">
        <f t="shared" si="26"/>
        <v>44/0</v>
      </c>
      <c r="T107" s="103" t="str">
        <f t="shared" si="26"/>
        <v>52/8</v>
      </c>
      <c r="U107" s="103" t="str">
        <f t="shared" si="26"/>
        <v>36/0</v>
      </c>
      <c r="V107" s="223">
        <f t="shared" si="26"/>
        <v>0</v>
      </c>
      <c r="W107" s="103">
        <f t="shared" si="26"/>
        <v>0</v>
      </c>
      <c r="X107" s="103">
        <f t="shared" si="26"/>
        <v>22</v>
      </c>
      <c r="Y107" s="103">
        <f t="shared" si="26"/>
        <v>22</v>
      </c>
      <c r="Z107" s="103">
        <f t="shared" si="26"/>
        <v>22</v>
      </c>
    </row>
    <row r="108" spans="1:26" s="76" customFormat="1" ht="16.5" thickBot="1" x14ac:dyDescent="0.3">
      <c r="A108" s="1373" t="s">
        <v>149</v>
      </c>
      <c r="B108" s="1373"/>
      <c r="C108" s="1373"/>
      <c r="D108" s="1373"/>
      <c r="E108" s="1373"/>
      <c r="F108" s="1373"/>
      <c r="G108" s="1373"/>
      <c r="H108" s="1373"/>
      <c r="I108" s="1373"/>
      <c r="J108" s="1373"/>
      <c r="K108" s="1373"/>
      <c r="L108" s="1373"/>
      <c r="M108" s="1373"/>
      <c r="N108" s="103">
        <v>3</v>
      </c>
      <c r="O108" s="176">
        <v>3</v>
      </c>
      <c r="P108" s="176">
        <v>3</v>
      </c>
      <c r="Q108" s="176">
        <v>3</v>
      </c>
      <c r="R108" s="176">
        <v>3</v>
      </c>
      <c r="S108" s="176">
        <v>3</v>
      </c>
      <c r="T108" s="176">
        <v>3</v>
      </c>
      <c r="U108" s="176">
        <v>3</v>
      </c>
    </row>
    <row r="109" spans="1:26" s="76" customFormat="1" ht="16.5" thickBot="1" x14ac:dyDescent="0.3">
      <c r="A109" s="1373" t="s">
        <v>150</v>
      </c>
      <c r="B109" s="1373"/>
      <c r="C109" s="1373"/>
      <c r="D109" s="1373"/>
      <c r="E109" s="1373"/>
      <c r="F109" s="1373"/>
      <c r="G109" s="1373"/>
      <c r="H109" s="1373"/>
      <c r="I109" s="1373"/>
      <c r="J109" s="1373"/>
      <c r="K109" s="1373"/>
      <c r="L109" s="1373"/>
      <c r="M109" s="1373"/>
      <c r="N109" s="108">
        <v>2</v>
      </c>
      <c r="O109" s="213">
        <v>2</v>
      </c>
      <c r="P109" s="213">
        <v>3</v>
      </c>
      <c r="Q109" s="213">
        <v>2</v>
      </c>
      <c r="R109" s="213">
        <v>4</v>
      </c>
      <c r="S109" s="213">
        <v>2</v>
      </c>
      <c r="T109" s="213">
        <v>4</v>
      </c>
      <c r="U109" s="213">
        <v>1</v>
      </c>
    </row>
    <row r="110" spans="1:26" s="76" customFormat="1" ht="16.5" thickBot="1" x14ac:dyDescent="0.3">
      <c r="A110" s="1373" t="s">
        <v>151</v>
      </c>
      <c r="B110" s="1373"/>
      <c r="C110" s="1373"/>
      <c r="D110" s="1373"/>
      <c r="E110" s="1373"/>
      <c r="F110" s="1373"/>
      <c r="G110" s="1373"/>
      <c r="H110" s="1373"/>
      <c r="I110" s="1373"/>
      <c r="J110" s="1373"/>
      <c r="K110" s="1373"/>
      <c r="L110" s="1373"/>
      <c r="M110" s="1373"/>
      <c r="N110" s="214"/>
      <c r="O110" s="215"/>
      <c r="P110" s="216"/>
      <c r="Q110" s="216"/>
      <c r="R110" s="216"/>
      <c r="S110" s="216"/>
      <c r="T110" s="216"/>
      <c r="U110" s="216"/>
    </row>
    <row r="111" spans="1:26" s="76" customFormat="1" ht="16.5" thickBot="1" x14ac:dyDescent="0.3">
      <c r="A111" s="1365" t="s">
        <v>152</v>
      </c>
      <c r="B111" s="1365"/>
      <c r="C111" s="1365"/>
      <c r="D111" s="1365"/>
      <c r="E111" s="1365"/>
      <c r="F111" s="1365"/>
      <c r="G111" s="1365"/>
      <c r="H111" s="1365"/>
      <c r="I111" s="1365"/>
      <c r="J111" s="1365"/>
      <c r="K111" s="1365"/>
      <c r="L111" s="1365"/>
      <c r="M111" s="1365"/>
      <c r="N111" s="217"/>
      <c r="O111" s="215"/>
      <c r="P111" s="132"/>
      <c r="Q111" s="179">
        <v>1</v>
      </c>
      <c r="R111" s="179">
        <v>1</v>
      </c>
      <c r="S111" s="179"/>
      <c r="T111" s="179">
        <v>1</v>
      </c>
      <c r="U111" s="132"/>
    </row>
    <row r="112" spans="1:26" s="76" customFormat="1" ht="16.5" thickBot="1" x14ac:dyDescent="0.3">
      <c r="A112" s="1366" t="s">
        <v>185</v>
      </c>
      <c r="B112" s="1367"/>
      <c r="C112" s="1367"/>
      <c r="D112" s="1367"/>
      <c r="E112" s="1367"/>
      <c r="F112" s="1367"/>
      <c r="G112" s="1367"/>
      <c r="H112" s="1367"/>
      <c r="I112" s="1367"/>
      <c r="J112" s="1367"/>
      <c r="K112" s="1367"/>
      <c r="L112" s="1367"/>
      <c r="M112" s="1368"/>
      <c r="N112" s="1369" t="s">
        <v>184</v>
      </c>
      <c r="O112" s="1370"/>
      <c r="P112" s="1371">
        <f>G66/G106*100</f>
        <v>72.103004291845494</v>
      </c>
      <c r="Q112" s="1372"/>
      <c r="R112" s="1371" t="s">
        <v>45</v>
      </c>
      <c r="S112" s="1372"/>
      <c r="T112" s="1371">
        <f>G105/G106*100</f>
        <v>27.896995708154503</v>
      </c>
      <c r="U112" s="1372"/>
      <c r="V112" s="133">
        <f>SUM(N112:U112)</f>
        <v>100</v>
      </c>
    </row>
    <row r="113" spans="1:21" s="76" customFormat="1" x14ac:dyDescent="0.25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77"/>
      <c r="O113" s="177"/>
      <c r="P113" s="178"/>
      <c r="Q113" s="178"/>
      <c r="R113" s="177"/>
      <c r="S113" s="177"/>
      <c r="T113" s="177"/>
      <c r="U113" s="177"/>
    </row>
    <row r="114" spans="1:21" s="76" customFormat="1" x14ac:dyDescent="0.25">
      <c r="A114" s="135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</row>
    <row r="115" spans="1:21" s="76" customFormat="1" x14ac:dyDescent="0.25">
      <c r="A115" s="135"/>
      <c r="B115" s="476"/>
      <c r="C115" s="476"/>
      <c r="D115" s="476"/>
      <c r="E115" s="476"/>
      <c r="F115" s="476"/>
      <c r="G115" s="476"/>
      <c r="H115" s="476"/>
      <c r="I115" s="476"/>
      <c r="J115" s="476"/>
      <c r="K115" s="476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</row>
    <row r="116" spans="1:21" s="76" customFormat="1" x14ac:dyDescent="0.25">
      <c r="A116" s="135"/>
      <c r="B116" s="476" t="s">
        <v>355</v>
      </c>
      <c r="C116" s="476"/>
      <c r="D116" s="1421"/>
      <c r="E116" s="1421"/>
      <c r="F116" s="1422"/>
      <c r="G116" s="1422"/>
      <c r="H116" s="476"/>
      <c r="I116" s="1423" t="s">
        <v>356</v>
      </c>
      <c r="J116" s="1425"/>
      <c r="K116" s="142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</row>
    <row r="117" spans="1:21" s="76" customFormat="1" x14ac:dyDescent="0.25">
      <c r="A117" s="135"/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</row>
    <row r="118" spans="1:21" s="76" customFormat="1" x14ac:dyDescent="0.25">
      <c r="A118" s="135"/>
      <c r="B118" s="476" t="s">
        <v>207</v>
      </c>
      <c r="C118" s="476"/>
      <c r="D118" s="1421"/>
      <c r="E118" s="1421"/>
      <c r="F118" s="1422"/>
      <c r="G118" s="1422"/>
      <c r="H118" s="476"/>
      <c r="I118" s="1423" t="s">
        <v>265</v>
      </c>
      <c r="J118" s="1424"/>
      <c r="K118" s="1424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</row>
    <row r="119" spans="1:21" s="76" customFormat="1" x14ac:dyDescent="0.25">
      <c r="A119" s="135"/>
      <c r="B119" s="13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</row>
    <row r="120" spans="1:21" s="76" customFormat="1" x14ac:dyDescent="0.25">
      <c r="A120" s="135"/>
      <c r="B120" s="476" t="s">
        <v>206</v>
      </c>
      <c r="C120" s="476"/>
      <c r="D120" s="1421"/>
      <c r="E120" s="1421"/>
      <c r="F120" s="1422"/>
      <c r="G120" s="1422"/>
      <c r="H120" s="476"/>
      <c r="I120" s="1423" t="s">
        <v>275</v>
      </c>
      <c r="J120" s="1424"/>
      <c r="K120" s="1424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</row>
    <row r="121" spans="1:21" s="76" customFormat="1" x14ac:dyDescent="0.25">
      <c r="A121" s="78"/>
      <c r="B121" s="136"/>
      <c r="C121" s="1420" t="s">
        <v>85</v>
      </c>
      <c r="D121" s="1420"/>
      <c r="E121" s="1420"/>
      <c r="F121" s="1420"/>
      <c r="G121" s="1420"/>
      <c r="H121" s="1420"/>
      <c r="I121" s="1420"/>
      <c r="J121" s="1420"/>
      <c r="K121" s="1420"/>
      <c r="L121" s="137"/>
      <c r="M121" s="137"/>
      <c r="N121" s="135"/>
      <c r="O121" s="135"/>
      <c r="P121" s="135"/>
      <c r="Q121" s="135"/>
      <c r="R121" s="135"/>
      <c r="S121" s="135"/>
      <c r="T121" s="135"/>
      <c r="U121" s="135"/>
    </row>
  </sheetData>
  <mergeCells count="80">
    <mergeCell ref="D120:G120"/>
    <mergeCell ref="I120:K120"/>
    <mergeCell ref="C121:K121"/>
    <mergeCell ref="AB4:AC4"/>
    <mergeCell ref="AD4:AE4"/>
    <mergeCell ref="N112:O112"/>
    <mergeCell ref="P112:Q112"/>
    <mergeCell ref="R112:S112"/>
    <mergeCell ref="T112:U112"/>
    <mergeCell ref="D118:G118"/>
    <mergeCell ref="I118:K118"/>
    <mergeCell ref="D116:G116"/>
    <mergeCell ref="I116:K116"/>
    <mergeCell ref="A106:F106"/>
    <mergeCell ref="A109:M109"/>
    <mergeCell ref="A110:M110"/>
    <mergeCell ref="A111:M111"/>
    <mergeCell ref="AF4:AG4"/>
    <mergeCell ref="AH4:AI4"/>
    <mergeCell ref="A112:M112"/>
    <mergeCell ref="A105:F105"/>
    <mergeCell ref="A83:U83"/>
    <mergeCell ref="A84:A85"/>
    <mergeCell ref="A86:A87"/>
    <mergeCell ref="A88:A89"/>
    <mergeCell ref="A90:A91"/>
    <mergeCell ref="A92:A93"/>
    <mergeCell ref="A98:A99"/>
    <mergeCell ref="A94:A95"/>
    <mergeCell ref="A96:A97"/>
    <mergeCell ref="A100:A101"/>
    <mergeCell ref="A102:A103"/>
    <mergeCell ref="A104:F104"/>
    <mergeCell ref="A107:M107"/>
    <mergeCell ref="A108:M108"/>
    <mergeCell ref="A82:F82"/>
    <mergeCell ref="A62:U62"/>
    <mergeCell ref="A65:F65"/>
    <mergeCell ref="A66:F66"/>
    <mergeCell ref="A67:U67"/>
    <mergeCell ref="A68:U68"/>
    <mergeCell ref="A69:A71"/>
    <mergeCell ref="A72:A73"/>
    <mergeCell ref="A74:A75"/>
    <mergeCell ref="A76:A77"/>
    <mergeCell ref="A78:A79"/>
    <mergeCell ref="A80:A81"/>
    <mergeCell ref="A10:U10"/>
    <mergeCell ref="A28:B28"/>
    <mergeCell ref="A29:U29"/>
    <mergeCell ref="A52:F52"/>
    <mergeCell ref="A53:U53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61:F61"/>
    <mergeCell ref="A59:X59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58:F58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6"/>
  <sheetViews>
    <sheetView tabSelected="1" view="pageBreakPreview" zoomScale="75" zoomScaleNormal="100" zoomScaleSheetLayoutView="75" workbookViewId="0">
      <selection activeCell="G19" sqref="G19"/>
    </sheetView>
  </sheetViews>
  <sheetFormatPr defaultRowHeight="15.75" x14ac:dyDescent="0.25"/>
  <cols>
    <col min="1" max="1" width="11.28515625" style="999" customWidth="1"/>
    <col min="2" max="2" width="40.42578125" style="90" customWidth="1"/>
    <col min="3" max="3" width="6.7109375" style="1000" customWidth="1"/>
    <col min="4" max="4" width="12" style="1001" customWidth="1"/>
    <col min="5" max="5" width="7.28515625" style="1001" customWidth="1"/>
    <col min="6" max="6" width="6.42578125" style="1000" customWidth="1"/>
    <col min="7" max="7" width="7.42578125" style="1000" customWidth="1"/>
    <col min="8" max="8" width="9.85546875" style="1000" customWidth="1"/>
    <col min="9" max="9" width="8.7109375" style="90" customWidth="1"/>
    <col min="10" max="10" width="8" style="90" customWidth="1"/>
    <col min="11" max="11" width="5.85546875" style="90" customWidth="1"/>
    <col min="12" max="12" width="7.85546875" style="90" customWidth="1"/>
    <col min="13" max="13" width="8.85546875" style="90" customWidth="1"/>
    <col min="14" max="21" width="6.7109375" style="90" customWidth="1"/>
    <col min="22" max="30" width="0" style="90" hidden="1" customWidth="1"/>
    <col min="31" max="33" width="10.42578125" style="765" hidden="1" customWidth="1"/>
    <col min="34" max="34" width="10.28515625" style="765" hidden="1" customWidth="1"/>
    <col min="35" max="35" width="10.140625" style="765" hidden="1" customWidth="1"/>
    <col min="36" max="36" width="10.42578125" style="765" hidden="1" customWidth="1"/>
    <col min="37" max="37" width="11.140625" style="765" hidden="1" customWidth="1"/>
    <col min="38" max="38" width="10.7109375" style="765" hidden="1" customWidth="1"/>
    <col min="39" max="43" width="0" style="90" hidden="1" customWidth="1"/>
    <col min="44" max="16384" width="9.140625" style="90"/>
  </cols>
  <sheetData>
    <row r="1" spans="1:38" s="76" customFormat="1" ht="18.75" thickBot="1" x14ac:dyDescent="0.3">
      <c r="A1" s="1451" t="s">
        <v>387</v>
      </c>
      <c r="B1" s="1452"/>
      <c r="C1" s="1452"/>
      <c r="D1" s="1452"/>
      <c r="E1" s="1452"/>
      <c r="F1" s="1452"/>
      <c r="G1" s="1452"/>
      <c r="H1" s="1452"/>
      <c r="I1" s="1452"/>
      <c r="J1" s="1452"/>
      <c r="K1" s="1452"/>
      <c r="L1" s="1452"/>
      <c r="M1" s="1452"/>
      <c r="N1" s="1452"/>
      <c r="O1" s="1452"/>
      <c r="P1" s="1452"/>
      <c r="Q1" s="1452"/>
      <c r="R1" s="1452"/>
      <c r="S1" s="1452"/>
      <c r="T1" s="1452"/>
      <c r="U1" s="1453"/>
      <c r="AE1" s="764"/>
      <c r="AF1" s="764"/>
      <c r="AG1" s="764"/>
      <c r="AH1" s="764"/>
      <c r="AI1" s="764"/>
      <c r="AJ1" s="764"/>
      <c r="AK1" s="764"/>
      <c r="AL1" s="764"/>
    </row>
    <row r="2" spans="1:38" s="76" customFormat="1" x14ac:dyDescent="0.25">
      <c r="A2" s="1454" t="s">
        <v>267</v>
      </c>
      <c r="B2" s="1457" t="s">
        <v>93</v>
      </c>
      <c r="C2" s="1460" t="s">
        <v>94</v>
      </c>
      <c r="D2" s="1461"/>
      <c r="E2" s="1461"/>
      <c r="F2" s="1462"/>
      <c r="G2" s="1463" t="s">
        <v>95</v>
      </c>
      <c r="H2" s="1466" t="s">
        <v>96</v>
      </c>
      <c r="I2" s="1467"/>
      <c r="J2" s="1467"/>
      <c r="K2" s="1467"/>
      <c r="L2" s="1467"/>
      <c r="M2" s="1468"/>
      <c r="N2" s="1469" t="s">
        <v>295</v>
      </c>
      <c r="O2" s="1470"/>
      <c r="P2" s="1470"/>
      <c r="Q2" s="1470"/>
      <c r="R2" s="1470"/>
      <c r="S2" s="1470"/>
      <c r="T2" s="1470"/>
      <c r="U2" s="1471"/>
      <c r="AE2" s="764"/>
      <c r="AF2" s="764"/>
      <c r="AG2" s="764"/>
      <c r="AH2" s="764"/>
      <c r="AI2" s="764"/>
      <c r="AJ2" s="764"/>
      <c r="AK2" s="764"/>
      <c r="AL2" s="764"/>
    </row>
    <row r="3" spans="1:38" s="76" customFormat="1" ht="16.5" thickBot="1" x14ac:dyDescent="0.3">
      <c r="A3" s="1455"/>
      <c r="B3" s="1458"/>
      <c r="C3" s="1475" t="s">
        <v>97</v>
      </c>
      <c r="D3" s="1477" t="s">
        <v>98</v>
      </c>
      <c r="E3" s="1479" t="s">
        <v>99</v>
      </c>
      <c r="F3" s="1480"/>
      <c r="G3" s="1464"/>
      <c r="H3" s="1496" t="s">
        <v>6</v>
      </c>
      <c r="I3" s="1442" t="s">
        <v>100</v>
      </c>
      <c r="J3" s="1499"/>
      <c r="K3" s="1499"/>
      <c r="L3" s="1443"/>
      <c r="M3" s="1500" t="s">
        <v>101</v>
      </c>
      <c r="N3" s="1472"/>
      <c r="O3" s="1473"/>
      <c r="P3" s="1473"/>
      <c r="Q3" s="1473"/>
      <c r="R3" s="1473"/>
      <c r="S3" s="1473"/>
      <c r="T3" s="1473"/>
      <c r="U3" s="1474"/>
      <c r="AE3" s="764"/>
      <c r="AF3" s="764"/>
      <c r="AG3" s="764"/>
      <c r="AH3" s="764"/>
      <c r="AI3" s="764"/>
      <c r="AJ3" s="764"/>
      <c r="AK3" s="764"/>
      <c r="AL3" s="764"/>
    </row>
    <row r="4" spans="1:38" s="76" customFormat="1" ht="16.5" thickBot="1" x14ac:dyDescent="0.3">
      <c r="A4" s="1455"/>
      <c r="B4" s="1458"/>
      <c r="C4" s="1475"/>
      <c r="D4" s="1477"/>
      <c r="E4" s="1477" t="s">
        <v>102</v>
      </c>
      <c r="F4" s="1481" t="s">
        <v>103</v>
      </c>
      <c r="G4" s="1464"/>
      <c r="H4" s="1497"/>
      <c r="I4" s="1448" t="s">
        <v>22</v>
      </c>
      <c r="J4" s="1448" t="s">
        <v>26</v>
      </c>
      <c r="K4" s="1448" t="s">
        <v>104</v>
      </c>
      <c r="L4" s="1448" t="s">
        <v>105</v>
      </c>
      <c r="M4" s="1501"/>
      <c r="N4" s="1494" t="s">
        <v>106</v>
      </c>
      <c r="O4" s="1495"/>
      <c r="P4" s="1494" t="s">
        <v>107</v>
      </c>
      <c r="Q4" s="1495"/>
      <c r="R4" s="1494" t="s">
        <v>108</v>
      </c>
      <c r="S4" s="1495"/>
      <c r="T4" s="1494" t="s">
        <v>109</v>
      </c>
      <c r="U4" s="1495"/>
      <c r="AE4" s="1483" t="s">
        <v>106</v>
      </c>
      <c r="AF4" s="1483"/>
      <c r="AG4" s="1483" t="s">
        <v>107</v>
      </c>
      <c r="AH4" s="1483"/>
      <c r="AI4" s="1483" t="s">
        <v>108</v>
      </c>
      <c r="AJ4" s="1483"/>
      <c r="AK4" s="1483" t="s">
        <v>109</v>
      </c>
      <c r="AL4" s="1483"/>
    </row>
    <row r="5" spans="1:38" s="76" customFormat="1" ht="16.5" thickBot="1" x14ac:dyDescent="0.3">
      <c r="A5" s="1455"/>
      <c r="B5" s="1458"/>
      <c r="C5" s="1475"/>
      <c r="D5" s="1477"/>
      <c r="E5" s="1477"/>
      <c r="F5" s="1481"/>
      <c r="G5" s="1464"/>
      <c r="H5" s="1497"/>
      <c r="I5" s="1449"/>
      <c r="J5" s="1449"/>
      <c r="K5" s="1449"/>
      <c r="L5" s="1449"/>
      <c r="M5" s="1501"/>
      <c r="N5" s="784">
        <v>1</v>
      </c>
      <c r="O5" s="785">
        <v>2</v>
      </c>
      <c r="P5" s="784">
        <v>3</v>
      </c>
      <c r="Q5" s="786">
        <v>4</v>
      </c>
      <c r="R5" s="787">
        <v>5</v>
      </c>
      <c r="S5" s="786">
        <v>6</v>
      </c>
      <c r="T5" s="784">
        <v>7</v>
      </c>
      <c r="U5" s="786">
        <v>8</v>
      </c>
      <c r="AE5" s="438">
        <v>1</v>
      </c>
      <c r="AF5" s="438">
        <v>2</v>
      </c>
      <c r="AG5" s="438">
        <v>3</v>
      </c>
      <c r="AH5" s="438">
        <v>4</v>
      </c>
      <c r="AI5" s="438">
        <v>5</v>
      </c>
      <c r="AJ5" s="438">
        <v>6</v>
      </c>
      <c r="AK5" s="438">
        <v>7</v>
      </c>
      <c r="AL5" s="438">
        <v>8</v>
      </c>
    </row>
    <row r="6" spans="1:38" s="76" customFormat="1" ht="16.5" thickBot="1" x14ac:dyDescent="0.3">
      <c r="A6" s="1455"/>
      <c r="B6" s="1458"/>
      <c r="C6" s="1475"/>
      <c r="D6" s="1477"/>
      <c r="E6" s="1477"/>
      <c r="F6" s="1481"/>
      <c r="G6" s="1464"/>
      <c r="H6" s="1497"/>
      <c r="I6" s="1449"/>
      <c r="J6" s="1449"/>
      <c r="K6" s="1449"/>
      <c r="L6" s="1449"/>
      <c r="M6" s="1502"/>
      <c r="N6" s="1484"/>
      <c r="O6" s="1485"/>
      <c r="P6" s="1485"/>
      <c r="Q6" s="1485"/>
      <c r="R6" s="1485"/>
      <c r="S6" s="1485"/>
      <c r="T6" s="1485"/>
      <c r="U6" s="1486"/>
      <c r="AE6" s="764"/>
      <c r="AF6" s="764"/>
      <c r="AG6" s="764"/>
      <c r="AH6" s="764"/>
      <c r="AI6" s="764"/>
      <c r="AJ6" s="764"/>
      <c r="AK6" s="764"/>
      <c r="AL6" s="764"/>
    </row>
    <row r="7" spans="1:38" s="76" customFormat="1" ht="23.25" customHeight="1" thickBot="1" x14ac:dyDescent="0.3">
      <c r="A7" s="1456"/>
      <c r="B7" s="1459"/>
      <c r="C7" s="1476"/>
      <c r="D7" s="1478"/>
      <c r="E7" s="1478"/>
      <c r="F7" s="1482"/>
      <c r="G7" s="1465"/>
      <c r="H7" s="1498"/>
      <c r="I7" s="1450"/>
      <c r="J7" s="1450"/>
      <c r="K7" s="1450"/>
      <c r="L7" s="1450"/>
      <c r="M7" s="1503"/>
      <c r="N7" s="784"/>
      <c r="O7" s="786"/>
      <c r="P7" s="784"/>
      <c r="Q7" s="786"/>
      <c r="R7" s="784"/>
      <c r="S7" s="786"/>
      <c r="T7" s="784"/>
      <c r="U7" s="786"/>
      <c r="AE7" s="764"/>
      <c r="AF7" s="764"/>
      <c r="AG7" s="764"/>
      <c r="AH7" s="764"/>
      <c r="AI7" s="764"/>
      <c r="AJ7" s="764"/>
      <c r="AK7" s="764"/>
      <c r="AL7" s="764"/>
    </row>
    <row r="8" spans="1:38" s="76" customFormat="1" ht="16.5" thickBot="1" x14ac:dyDescent="0.3">
      <c r="A8" s="788">
        <v>1</v>
      </c>
      <c r="B8" s="789">
        <v>2</v>
      </c>
      <c r="C8" s="790">
        <v>3</v>
      </c>
      <c r="D8" s="788">
        <v>4</v>
      </c>
      <c r="E8" s="788">
        <v>5</v>
      </c>
      <c r="F8" s="788">
        <v>6</v>
      </c>
      <c r="G8" s="788">
        <v>7</v>
      </c>
      <c r="H8" s="788">
        <v>8</v>
      </c>
      <c r="I8" s="788">
        <v>9</v>
      </c>
      <c r="J8" s="788">
        <v>10</v>
      </c>
      <c r="K8" s="788">
        <v>11</v>
      </c>
      <c r="L8" s="788">
        <v>12</v>
      </c>
      <c r="M8" s="791">
        <v>13</v>
      </c>
      <c r="N8" s="784">
        <v>14</v>
      </c>
      <c r="O8" s="784">
        <v>15</v>
      </c>
      <c r="P8" s="792">
        <v>16</v>
      </c>
      <c r="Q8" s="792">
        <v>17</v>
      </c>
      <c r="R8" s="784">
        <v>18</v>
      </c>
      <c r="S8" s="784">
        <v>19</v>
      </c>
      <c r="T8" s="792">
        <v>20</v>
      </c>
      <c r="U8" s="789">
        <v>21</v>
      </c>
      <c r="V8" s="78">
        <v>25</v>
      </c>
      <c r="W8" s="77">
        <v>26</v>
      </c>
      <c r="X8" s="158">
        <v>27</v>
      </c>
      <c r="Y8" s="77">
        <v>28</v>
      </c>
      <c r="Z8" s="158">
        <v>29</v>
      </c>
      <c r="AA8" s="78"/>
      <c r="AB8" s="78"/>
      <c r="AC8" s="78"/>
      <c r="AE8" s="764"/>
      <c r="AF8" s="764"/>
      <c r="AG8" s="764"/>
      <c r="AH8" s="764"/>
      <c r="AI8" s="764"/>
      <c r="AJ8" s="764"/>
      <c r="AK8" s="764"/>
      <c r="AL8" s="764"/>
    </row>
    <row r="9" spans="1:38" s="76" customFormat="1" ht="16.5" thickBot="1" x14ac:dyDescent="0.3">
      <c r="A9" s="1487" t="s">
        <v>110</v>
      </c>
      <c r="B9" s="1488"/>
      <c r="C9" s="1489"/>
      <c r="D9" s="1489"/>
      <c r="E9" s="1489"/>
      <c r="F9" s="1489"/>
      <c r="G9" s="1489"/>
      <c r="H9" s="1489"/>
      <c r="I9" s="1489"/>
      <c r="J9" s="1489"/>
      <c r="K9" s="1489"/>
      <c r="L9" s="1489"/>
      <c r="M9" s="1489"/>
      <c r="N9" s="1488"/>
      <c r="O9" s="1488"/>
      <c r="P9" s="1488"/>
      <c r="Q9" s="1488"/>
      <c r="R9" s="1488"/>
      <c r="S9" s="1488"/>
      <c r="T9" s="1488"/>
      <c r="U9" s="1490"/>
      <c r="AE9" s="764"/>
      <c r="AF9" s="764"/>
      <c r="AG9" s="764"/>
      <c r="AH9" s="764"/>
      <c r="AI9" s="764"/>
      <c r="AJ9" s="764"/>
      <c r="AK9" s="764"/>
      <c r="AL9" s="764"/>
    </row>
    <row r="10" spans="1:38" s="76" customFormat="1" ht="16.5" thickBot="1" x14ac:dyDescent="0.3">
      <c r="A10" s="1491" t="s">
        <v>111</v>
      </c>
      <c r="B10" s="1492"/>
      <c r="C10" s="1492"/>
      <c r="D10" s="1492"/>
      <c r="E10" s="1492"/>
      <c r="F10" s="1492"/>
      <c r="G10" s="1492"/>
      <c r="H10" s="1492"/>
      <c r="I10" s="1492"/>
      <c r="J10" s="1492"/>
      <c r="K10" s="1492"/>
      <c r="L10" s="1492"/>
      <c r="M10" s="1492"/>
      <c r="N10" s="1492"/>
      <c r="O10" s="1492"/>
      <c r="P10" s="1492"/>
      <c r="Q10" s="1492"/>
      <c r="R10" s="1492"/>
      <c r="S10" s="1492"/>
      <c r="T10" s="1492"/>
      <c r="U10" s="1493"/>
      <c r="AE10" s="764"/>
      <c r="AF10" s="764"/>
      <c r="AG10" s="764"/>
      <c r="AH10" s="764"/>
      <c r="AI10" s="764"/>
      <c r="AJ10" s="764"/>
      <c r="AK10" s="764"/>
      <c r="AL10" s="764"/>
    </row>
    <row r="11" spans="1:38" s="88" customFormat="1" x14ac:dyDescent="0.25">
      <c r="A11" s="1029" t="s">
        <v>112</v>
      </c>
      <c r="B11" s="793" t="s">
        <v>16</v>
      </c>
      <c r="C11" s="794"/>
      <c r="D11" s="795"/>
      <c r="E11" s="796"/>
      <c r="F11" s="797"/>
      <c r="G11" s="798">
        <f>G12+G13+G14+G15</f>
        <v>16</v>
      </c>
      <c r="H11" s="799">
        <f>SUM(H12:H15)</f>
        <v>480</v>
      </c>
      <c r="I11" s="800">
        <f>SUM(I12:I15)</f>
        <v>16</v>
      </c>
      <c r="J11" s="801"/>
      <c r="K11" s="801"/>
      <c r="L11" s="801">
        <f>SUM(L12:L15)</f>
        <v>0</v>
      </c>
      <c r="M11" s="802">
        <f>SUM(M12:M15)</f>
        <v>464</v>
      </c>
      <c r="N11" s="803"/>
      <c r="O11" s="804"/>
      <c r="P11" s="805"/>
      <c r="Q11" s="804"/>
      <c r="R11" s="805"/>
      <c r="S11" s="804"/>
      <c r="T11" s="805"/>
      <c r="U11" s="804"/>
      <c r="AE11" s="766" t="b">
        <f t="shared" ref="AE11:AL11" si="0">ISBLANK(N11)</f>
        <v>1</v>
      </c>
      <c r="AF11" s="766" t="b">
        <f t="shared" si="0"/>
        <v>1</v>
      </c>
      <c r="AG11" s="766" t="b">
        <f t="shared" si="0"/>
        <v>1</v>
      </c>
      <c r="AH11" s="766" t="b">
        <f t="shared" si="0"/>
        <v>1</v>
      </c>
      <c r="AI11" s="766" t="b">
        <f t="shared" si="0"/>
        <v>1</v>
      </c>
      <c r="AJ11" s="766" t="b">
        <f t="shared" si="0"/>
        <v>1</v>
      </c>
      <c r="AK11" s="766" t="b">
        <f t="shared" si="0"/>
        <v>1</v>
      </c>
      <c r="AL11" s="766" t="b">
        <f t="shared" si="0"/>
        <v>1</v>
      </c>
    </row>
    <row r="12" spans="1:38" s="506" customFormat="1" x14ac:dyDescent="0.25">
      <c r="A12" s="806" t="s">
        <v>113</v>
      </c>
      <c r="B12" s="807" t="s">
        <v>16</v>
      </c>
      <c r="C12" s="808"/>
      <c r="D12" s="809">
        <v>1</v>
      </c>
      <c r="E12" s="810"/>
      <c r="F12" s="811"/>
      <c r="G12" s="812">
        <f>семестровка!D10</f>
        <v>4</v>
      </c>
      <c r="H12" s="812">
        <f>семестровка!E10</f>
        <v>120</v>
      </c>
      <c r="I12" s="812">
        <f>семестровка!F10</f>
        <v>4</v>
      </c>
      <c r="J12" s="813"/>
      <c r="K12" s="813"/>
      <c r="L12" s="814" t="str">
        <f>семестровка!T10</f>
        <v>4/0</v>
      </c>
      <c r="M12" s="815">
        <f t="shared" ref="M12:M26" si="1">H12-I12</f>
        <v>116</v>
      </c>
      <c r="N12" s="816" t="str">
        <f>семестровка!U10</f>
        <v>4/0</v>
      </c>
      <c r="O12" s="817"/>
      <c r="P12" s="818"/>
      <c r="Q12" s="817"/>
      <c r="R12" s="818"/>
      <c r="S12" s="817"/>
      <c r="T12" s="818"/>
      <c r="U12" s="817"/>
      <c r="AC12" s="772" t="s">
        <v>106</v>
      </c>
      <c r="AD12" s="777">
        <f>AE28+AF28</f>
        <v>57</v>
      </c>
      <c r="AE12" s="766" t="b">
        <f t="shared" ref="AE12:AF27" si="2">ISBLANK(N12)</f>
        <v>0</v>
      </c>
      <c r="AF12" s="766" t="b">
        <f t="shared" si="2"/>
        <v>1</v>
      </c>
      <c r="AG12" s="766" t="b">
        <f t="shared" ref="AG12:AL27" si="3">ISBLANK(P12)</f>
        <v>1</v>
      </c>
      <c r="AH12" s="766" t="b">
        <f t="shared" si="3"/>
        <v>1</v>
      </c>
      <c r="AI12" s="766" t="b">
        <f t="shared" si="3"/>
        <v>1</v>
      </c>
      <c r="AJ12" s="766" t="b">
        <f t="shared" si="3"/>
        <v>1</v>
      </c>
      <c r="AK12" s="766" t="b">
        <f t="shared" si="3"/>
        <v>1</v>
      </c>
      <c r="AL12" s="766" t="b">
        <f t="shared" si="3"/>
        <v>1</v>
      </c>
    </row>
    <row r="13" spans="1:38" s="506" customFormat="1" x14ac:dyDescent="0.25">
      <c r="A13" s="806" t="s">
        <v>114</v>
      </c>
      <c r="B13" s="807" t="s">
        <v>16</v>
      </c>
      <c r="C13" s="808"/>
      <c r="D13" s="809">
        <v>2</v>
      </c>
      <c r="E13" s="810"/>
      <c r="F13" s="811"/>
      <c r="G13" s="812">
        <f>семестровка!D27</f>
        <v>3</v>
      </c>
      <c r="H13" s="812">
        <f>семестровка!E27</f>
        <v>90</v>
      </c>
      <c r="I13" s="812">
        <f>семестровка!F27</f>
        <v>4</v>
      </c>
      <c r="J13" s="813"/>
      <c r="K13" s="813"/>
      <c r="L13" s="814" t="str">
        <f>семестровка!T27</f>
        <v>4/0</v>
      </c>
      <c r="M13" s="815">
        <f t="shared" si="1"/>
        <v>86</v>
      </c>
      <c r="N13" s="819"/>
      <c r="O13" s="820" t="str">
        <f>семестровка!U27</f>
        <v>4/0</v>
      </c>
      <c r="P13" s="818"/>
      <c r="Q13" s="817"/>
      <c r="R13" s="818"/>
      <c r="S13" s="817"/>
      <c r="T13" s="818"/>
      <c r="U13" s="817"/>
      <c r="AC13" s="772" t="s">
        <v>107</v>
      </c>
      <c r="AD13" s="777">
        <f>AG28+AH28</f>
        <v>19</v>
      </c>
      <c r="AE13" s="766" t="b">
        <f t="shared" si="2"/>
        <v>1</v>
      </c>
      <c r="AF13" s="766" t="b">
        <f t="shared" si="2"/>
        <v>0</v>
      </c>
      <c r="AG13" s="766" t="b">
        <f t="shared" si="3"/>
        <v>1</v>
      </c>
      <c r="AH13" s="766" t="b">
        <f t="shared" si="3"/>
        <v>1</v>
      </c>
      <c r="AI13" s="766" t="b">
        <f t="shared" si="3"/>
        <v>1</v>
      </c>
      <c r="AJ13" s="766" t="b">
        <f t="shared" si="3"/>
        <v>1</v>
      </c>
      <c r="AK13" s="766" t="b">
        <f t="shared" si="3"/>
        <v>1</v>
      </c>
      <c r="AL13" s="766" t="b">
        <f t="shared" si="3"/>
        <v>1</v>
      </c>
    </row>
    <row r="14" spans="1:38" s="506" customFormat="1" x14ac:dyDescent="0.25">
      <c r="A14" s="806" t="s">
        <v>115</v>
      </c>
      <c r="B14" s="807" t="s">
        <v>16</v>
      </c>
      <c r="C14" s="808"/>
      <c r="D14" s="809">
        <v>3</v>
      </c>
      <c r="E14" s="821"/>
      <c r="F14" s="811"/>
      <c r="G14" s="812">
        <f>семестровка!D48</f>
        <v>4</v>
      </c>
      <c r="H14" s="812">
        <f>семестровка!E48</f>
        <v>120</v>
      </c>
      <c r="I14" s="812">
        <f>семестровка!F48</f>
        <v>4</v>
      </c>
      <c r="J14" s="813"/>
      <c r="K14" s="813"/>
      <c r="L14" s="814" t="str">
        <f>семестровка!T48</f>
        <v>4/0</v>
      </c>
      <c r="M14" s="815">
        <f t="shared" si="1"/>
        <v>116</v>
      </c>
      <c r="N14" s="816"/>
      <c r="O14" s="817"/>
      <c r="P14" s="822" t="str">
        <f>семестровка!U48</f>
        <v>4/0</v>
      </c>
      <c r="Q14" s="817"/>
      <c r="R14" s="818"/>
      <c r="S14" s="817"/>
      <c r="T14" s="823"/>
      <c r="U14" s="824"/>
      <c r="AC14" s="772" t="s">
        <v>108</v>
      </c>
      <c r="AD14" s="777">
        <f>AI28+AJ28</f>
        <v>0</v>
      </c>
      <c r="AE14" s="766" t="b">
        <f t="shared" si="2"/>
        <v>1</v>
      </c>
      <c r="AF14" s="766" t="b">
        <f t="shared" si="2"/>
        <v>1</v>
      </c>
      <c r="AG14" s="766" t="b">
        <f t="shared" si="3"/>
        <v>0</v>
      </c>
      <c r="AH14" s="766" t="b">
        <f t="shared" si="3"/>
        <v>1</v>
      </c>
      <c r="AI14" s="766" t="b">
        <f t="shared" si="3"/>
        <v>1</v>
      </c>
      <c r="AJ14" s="766" t="b">
        <f t="shared" si="3"/>
        <v>1</v>
      </c>
      <c r="AK14" s="766" t="b">
        <f t="shared" si="3"/>
        <v>1</v>
      </c>
      <c r="AL14" s="766" t="b">
        <f t="shared" si="3"/>
        <v>1</v>
      </c>
    </row>
    <row r="15" spans="1:38" s="506" customFormat="1" x14ac:dyDescent="0.25">
      <c r="A15" s="806" t="s">
        <v>117</v>
      </c>
      <c r="B15" s="807" t="s">
        <v>16</v>
      </c>
      <c r="C15" s="825"/>
      <c r="D15" s="826" t="s">
        <v>165</v>
      </c>
      <c r="E15" s="826"/>
      <c r="F15" s="827"/>
      <c r="G15" s="828">
        <f>семестровка!D67</f>
        <v>5</v>
      </c>
      <c r="H15" s="828">
        <f>семестровка!E67</f>
        <v>150</v>
      </c>
      <c r="I15" s="828">
        <f>семестровка!F67</f>
        <v>4</v>
      </c>
      <c r="J15" s="829"/>
      <c r="K15" s="829"/>
      <c r="L15" s="830" t="str">
        <f>семестровка!T67</f>
        <v>4/0</v>
      </c>
      <c r="M15" s="815">
        <f t="shared" si="1"/>
        <v>146</v>
      </c>
      <c r="N15" s="831"/>
      <c r="O15" s="832"/>
      <c r="P15" s="833"/>
      <c r="Q15" s="1561" t="str">
        <f>семестровка!U67</f>
        <v>4/0</v>
      </c>
      <c r="R15" s="833"/>
      <c r="S15" s="832"/>
      <c r="T15" s="833"/>
      <c r="U15" s="832"/>
      <c r="AC15" s="772" t="s">
        <v>109</v>
      </c>
      <c r="AD15" s="777">
        <f>AK28+AL28</f>
        <v>3</v>
      </c>
      <c r="AE15" s="766" t="b">
        <f t="shared" si="2"/>
        <v>1</v>
      </c>
      <c r="AF15" s="766" t="b">
        <f t="shared" si="2"/>
        <v>1</v>
      </c>
      <c r="AG15" s="766" t="b">
        <f t="shared" si="3"/>
        <v>1</v>
      </c>
      <c r="AH15" s="766" t="b">
        <f t="shared" si="3"/>
        <v>0</v>
      </c>
      <c r="AI15" s="766" t="b">
        <f t="shared" si="3"/>
        <v>1</v>
      </c>
      <c r="AJ15" s="766" t="b">
        <f t="shared" si="3"/>
        <v>1</v>
      </c>
      <c r="AK15" s="766" t="b">
        <f t="shared" si="3"/>
        <v>1</v>
      </c>
      <c r="AL15" s="766" t="b">
        <f t="shared" si="3"/>
        <v>1</v>
      </c>
    </row>
    <row r="16" spans="1:38" s="556" customFormat="1" x14ac:dyDescent="0.25">
      <c r="A16" s="877" t="s">
        <v>118</v>
      </c>
      <c r="B16" s="834" t="s">
        <v>390</v>
      </c>
      <c r="C16" s="835"/>
      <c r="D16" s="836" t="s">
        <v>392</v>
      </c>
      <c r="E16" s="837"/>
      <c r="F16" s="838"/>
      <c r="G16" s="839">
        <v>1</v>
      </c>
      <c r="H16" s="853">
        <f>семестровка!E136</f>
        <v>30</v>
      </c>
      <c r="I16" s="853">
        <f>семестровка!F16</f>
        <v>4</v>
      </c>
      <c r="J16" s="836" t="str">
        <f>семестровка!R16</f>
        <v>4/0</v>
      </c>
      <c r="K16" s="836"/>
      <c r="L16" s="836"/>
      <c r="M16" s="841">
        <f>H16-I16</f>
        <v>26</v>
      </c>
      <c r="N16" s="855" t="str">
        <f>семестровка!U16</f>
        <v>4/0</v>
      </c>
      <c r="O16" s="854"/>
      <c r="P16" s="854"/>
      <c r="Q16" s="854"/>
      <c r="R16" s="854"/>
      <c r="S16" s="854"/>
      <c r="T16" s="855"/>
      <c r="U16" s="854"/>
      <c r="AC16" s="773"/>
      <c r="AD16" s="556">
        <f>SUM(AD12:AD15)</f>
        <v>79</v>
      </c>
      <c r="AE16" s="766" t="b">
        <f t="shared" si="2"/>
        <v>0</v>
      </c>
      <c r="AF16" s="766" t="b">
        <f t="shared" si="2"/>
        <v>1</v>
      </c>
      <c r="AG16" s="766" t="b">
        <f t="shared" si="3"/>
        <v>1</v>
      </c>
      <c r="AH16" s="766" t="b">
        <f t="shared" si="3"/>
        <v>1</v>
      </c>
      <c r="AI16" s="766" t="b">
        <f t="shared" si="3"/>
        <v>1</v>
      </c>
      <c r="AJ16" s="766" t="b">
        <f t="shared" si="3"/>
        <v>1</v>
      </c>
      <c r="AK16" s="766" t="b">
        <f t="shared" si="3"/>
        <v>1</v>
      </c>
      <c r="AL16" s="766" t="b">
        <f t="shared" si="3"/>
        <v>1</v>
      </c>
    </row>
    <row r="17" spans="1:39" s="529" customFormat="1" ht="31.5" x14ac:dyDescent="0.25">
      <c r="A17" s="877" t="s">
        <v>119</v>
      </c>
      <c r="B17" s="834" t="s">
        <v>209</v>
      </c>
      <c r="C17" s="835">
        <v>1</v>
      </c>
      <c r="D17" s="836"/>
      <c r="E17" s="837"/>
      <c r="F17" s="838"/>
      <c r="G17" s="839">
        <f>семестровка!D12</f>
        <v>7</v>
      </c>
      <c r="H17" s="839">
        <f>семестровка!E12</f>
        <v>210</v>
      </c>
      <c r="I17" s="839">
        <f>семестровка!F12</f>
        <v>8</v>
      </c>
      <c r="J17" s="836" t="str">
        <f>семестровка!R12</f>
        <v>8/0</v>
      </c>
      <c r="K17" s="836"/>
      <c r="L17" s="836"/>
      <c r="M17" s="840">
        <f t="shared" si="1"/>
        <v>202</v>
      </c>
      <c r="N17" s="120" t="str">
        <f>семестровка!U12</f>
        <v>8/0</v>
      </c>
      <c r="O17" s="119"/>
      <c r="P17" s="118"/>
      <c r="Q17" s="119"/>
      <c r="R17" s="118"/>
      <c r="S17" s="119"/>
      <c r="T17" s="118"/>
      <c r="U17" s="463"/>
      <c r="AC17" s="773"/>
      <c r="AE17" s="766" t="b">
        <f t="shared" si="2"/>
        <v>0</v>
      </c>
      <c r="AF17" s="766" t="b">
        <f t="shared" si="2"/>
        <v>1</v>
      </c>
      <c r="AG17" s="766" t="b">
        <f t="shared" si="3"/>
        <v>1</v>
      </c>
      <c r="AH17" s="766" t="b">
        <f t="shared" si="3"/>
        <v>1</v>
      </c>
      <c r="AI17" s="766" t="b">
        <f t="shared" si="3"/>
        <v>1</v>
      </c>
      <c r="AJ17" s="766" t="b">
        <f t="shared" si="3"/>
        <v>1</v>
      </c>
      <c r="AK17" s="766" t="b">
        <f t="shared" si="3"/>
        <v>1</v>
      </c>
      <c r="AL17" s="766" t="b">
        <f t="shared" si="3"/>
        <v>1</v>
      </c>
    </row>
    <row r="18" spans="1:39" s="529" customFormat="1" ht="31.5" x14ac:dyDescent="0.25">
      <c r="A18" s="877" t="s">
        <v>239</v>
      </c>
      <c r="B18" s="834" t="s">
        <v>121</v>
      </c>
      <c r="C18" s="835"/>
      <c r="D18" s="841" t="s">
        <v>166</v>
      </c>
      <c r="E18" s="842"/>
      <c r="F18" s="843"/>
      <c r="G18" s="839">
        <f>семестровка!D33</f>
        <v>3.5</v>
      </c>
      <c r="H18" s="839">
        <f>семестровка!E33</f>
        <v>105</v>
      </c>
      <c r="I18" s="839">
        <f>семестровка!F33</f>
        <v>4</v>
      </c>
      <c r="J18" s="836"/>
      <c r="K18" s="841"/>
      <c r="L18" s="841" t="s">
        <v>284</v>
      </c>
      <c r="M18" s="840">
        <f t="shared" si="1"/>
        <v>101</v>
      </c>
      <c r="N18" s="120"/>
      <c r="O18" s="844" t="str">
        <f>семестровка!U33</f>
        <v>4/0</v>
      </c>
      <c r="P18" s="118"/>
      <c r="Q18" s="119"/>
      <c r="R18" s="118"/>
      <c r="S18" s="119"/>
      <c r="T18" s="118"/>
      <c r="U18" s="119"/>
      <c r="AC18" s="773"/>
      <c r="AE18" s="766" t="b">
        <f t="shared" si="2"/>
        <v>1</v>
      </c>
      <c r="AF18" s="766" t="b">
        <f t="shared" si="2"/>
        <v>0</v>
      </c>
      <c r="AG18" s="766" t="b">
        <f t="shared" si="3"/>
        <v>1</v>
      </c>
      <c r="AH18" s="766" t="b">
        <f t="shared" si="3"/>
        <v>1</v>
      </c>
      <c r="AI18" s="766" t="b">
        <f t="shared" si="3"/>
        <v>1</v>
      </c>
      <c r="AJ18" s="766" t="b">
        <f t="shared" si="3"/>
        <v>1</v>
      </c>
      <c r="AK18" s="766" t="b">
        <f t="shared" si="3"/>
        <v>1</v>
      </c>
      <c r="AL18" s="766" t="b">
        <f t="shared" si="3"/>
        <v>1</v>
      </c>
    </row>
    <row r="19" spans="1:39" s="529" customFormat="1" x14ac:dyDescent="0.25">
      <c r="A19" s="877" t="s">
        <v>120</v>
      </c>
      <c r="B19" s="834" t="s">
        <v>30</v>
      </c>
      <c r="C19" s="835">
        <v>2</v>
      </c>
      <c r="D19" s="841"/>
      <c r="E19" s="842"/>
      <c r="F19" s="843"/>
      <c r="G19" s="839">
        <f>семестровка!D31</f>
        <v>6</v>
      </c>
      <c r="H19" s="839">
        <f>семестровка!E31</f>
        <v>180</v>
      </c>
      <c r="I19" s="839">
        <f>семестровка!F31</f>
        <v>4</v>
      </c>
      <c r="J19" s="836" t="str">
        <f>семестровка!R31</f>
        <v>4/0</v>
      </c>
      <c r="K19" s="841"/>
      <c r="L19" s="841"/>
      <c r="M19" s="840">
        <f>H19-I19</f>
        <v>176</v>
      </c>
      <c r="N19" s="120"/>
      <c r="O19" s="844" t="str">
        <f>семестровка!U31</f>
        <v>4/0</v>
      </c>
      <c r="P19" s="118"/>
      <c r="Q19" s="119"/>
      <c r="R19" s="118"/>
      <c r="S19" s="119"/>
      <c r="T19" s="118"/>
      <c r="U19" s="119"/>
      <c r="AC19" s="773"/>
      <c r="AE19" s="766" t="b">
        <f t="shared" si="2"/>
        <v>1</v>
      </c>
      <c r="AF19" s="766" t="b">
        <f t="shared" si="2"/>
        <v>0</v>
      </c>
      <c r="AG19" s="766" t="b">
        <f t="shared" si="3"/>
        <v>1</v>
      </c>
      <c r="AH19" s="766" t="b">
        <f t="shared" si="3"/>
        <v>1</v>
      </c>
      <c r="AI19" s="766" t="b">
        <f t="shared" si="3"/>
        <v>1</v>
      </c>
      <c r="AJ19" s="766" t="b">
        <f t="shared" si="3"/>
        <v>1</v>
      </c>
      <c r="AK19" s="766" t="b">
        <f t="shared" si="3"/>
        <v>1</v>
      </c>
      <c r="AL19" s="766" t="b">
        <f t="shared" si="3"/>
        <v>1</v>
      </c>
    </row>
    <row r="20" spans="1:39" s="535" customFormat="1" x14ac:dyDescent="0.25">
      <c r="A20" s="877" t="s">
        <v>122</v>
      </c>
      <c r="B20" s="834" t="s">
        <v>19</v>
      </c>
      <c r="C20" s="835">
        <v>1</v>
      </c>
      <c r="D20" s="841"/>
      <c r="E20" s="842"/>
      <c r="F20" s="843"/>
      <c r="G20" s="839">
        <f>семестровка!D13</f>
        <v>6</v>
      </c>
      <c r="H20" s="839">
        <f>семестровка!E13</f>
        <v>180</v>
      </c>
      <c r="I20" s="839">
        <f>семестровка!F13</f>
        <v>20</v>
      </c>
      <c r="J20" s="836" t="str">
        <f>семестровка!R13</f>
        <v>12/0</v>
      </c>
      <c r="K20" s="836"/>
      <c r="L20" s="836" t="str">
        <f>семестровка!T13</f>
        <v>4/4</v>
      </c>
      <c r="M20" s="840">
        <f t="shared" si="1"/>
        <v>160</v>
      </c>
      <c r="N20" s="845" t="str">
        <f>семестровка!U13</f>
        <v>16/4</v>
      </c>
      <c r="O20" s="846"/>
      <c r="P20" s="118"/>
      <c r="Q20" s="119"/>
      <c r="R20" s="118"/>
      <c r="S20" s="119"/>
      <c r="T20" s="118"/>
      <c r="U20" s="119"/>
      <c r="AC20" s="774"/>
      <c r="AE20" s="766" t="b">
        <f t="shared" si="2"/>
        <v>0</v>
      </c>
      <c r="AF20" s="766" t="b">
        <f t="shared" si="2"/>
        <v>1</v>
      </c>
      <c r="AG20" s="766" t="b">
        <f t="shared" si="3"/>
        <v>1</v>
      </c>
      <c r="AH20" s="766" t="b">
        <f t="shared" si="3"/>
        <v>1</v>
      </c>
      <c r="AI20" s="766" t="b">
        <f t="shared" si="3"/>
        <v>1</v>
      </c>
      <c r="AJ20" s="766" t="b">
        <f t="shared" si="3"/>
        <v>1</v>
      </c>
      <c r="AK20" s="766" t="b">
        <f t="shared" si="3"/>
        <v>1</v>
      </c>
      <c r="AL20" s="766" t="b">
        <f t="shared" si="3"/>
        <v>1</v>
      </c>
    </row>
    <row r="21" spans="1:39" s="529" customFormat="1" ht="31.5" x14ac:dyDescent="0.25">
      <c r="A21" s="877" t="s">
        <v>123</v>
      </c>
      <c r="B21" s="847" t="s">
        <v>34</v>
      </c>
      <c r="C21" s="848">
        <v>2</v>
      </c>
      <c r="D21" s="841"/>
      <c r="E21" s="842"/>
      <c r="F21" s="840"/>
      <c r="G21" s="839">
        <f>семестровка!D29</f>
        <v>8.5</v>
      </c>
      <c r="H21" s="839">
        <f>семестровка!E29</f>
        <v>255</v>
      </c>
      <c r="I21" s="839">
        <f>семестровка!F29</f>
        <v>12</v>
      </c>
      <c r="J21" s="836" t="str">
        <f>семестровка!R29</f>
        <v>8/0</v>
      </c>
      <c r="K21" s="836"/>
      <c r="L21" s="836" t="str">
        <f>семестровка!T29</f>
        <v>4/0</v>
      </c>
      <c r="M21" s="840">
        <f t="shared" si="1"/>
        <v>243</v>
      </c>
      <c r="N21" s="120"/>
      <c r="O21" s="849" t="str">
        <f>семестровка!U29</f>
        <v>12/0</v>
      </c>
      <c r="P21" s="118"/>
      <c r="Q21" s="119"/>
      <c r="R21" s="118"/>
      <c r="S21" s="119"/>
      <c r="T21" s="118"/>
      <c r="U21" s="119"/>
      <c r="AC21" s="773"/>
      <c r="AE21" s="766" t="b">
        <f t="shared" si="2"/>
        <v>1</v>
      </c>
      <c r="AF21" s="766" t="b">
        <f t="shared" si="2"/>
        <v>0</v>
      </c>
      <c r="AG21" s="766" t="b">
        <f t="shared" si="3"/>
        <v>1</v>
      </c>
      <c r="AH21" s="766" t="b">
        <f t="shared" si="3"/>
        <v>1</v>
      </c>
      <c r="AI21" s="766" t="b">
        <f t="shared" si="3"/>
        <v>1</v>
      </c>
      <c r="AJ21" s="766" t="b">
        <f t="shared" si="3"/>
        <v>1</v>
      </c>
      <c r="AK21" s="766" t="b">
        <f t="shared" si="3"/>
        <v>1</v>
      </c>
      <c r="AL21" s="766" t="b">
        <f t="shared" si="3"/>
        <v>1</v>
      </c>
    </row>
    <row r="22" spans="1:39" s="529" customFormat="1" x14ac:dyDescent="0.25">
      <c r="A22" s="877" t="s">
        <v>124</v>
      </c>
      <c r="B22" s="847" t="s">
        <v>389</v>
      </c>
      <c r="C22" s="848"/>
      <c r="D22" s="841" t="s">
        <v>167</v>
      </c>
      <c r="E22" s="841"/>
      <c r="F22" s="840"/>
      <c r="G22" s="850">
        <f>семестровка!D15</f>
        <v>6</v>
      </c>
      <c r="H22" s="850">
        <f>семестровка!E15</f>
        <v>180</v>
      </c>
      <c r="I22" s="850">
        <f>семестровка!F15</f>
        <v>16</v>
      </c>
      <c r="J22" s="836" t="str">
        <f>семестровка!R15</f>
        <v>8/0</v>
      </c>
      <c r="K22" s="836" t="str">
        <f>семестровка!S15</f>
        <v>4/4</v>
      </c>
      <c r="L22" s="836"/>
      <c r="M22" s="840">
        <f t="shared" si="1"/>
        <v>164</v>
      </c>
      <c r="N22" s="845" t="str">
        <f>семестровка!U15</f>
        <v>12/4</v>
      </c>
      <c r="O22" s="119"/>
      <c r="P22" s="118"/>
      <c r="Q22" s="119"/>
      <c r="R22" s="118"/>
      <c r="S22" s="119"/>
      <c r="T22" s="118"/>
      <c r="U22" s="119"/>
      <c r="AC22" s="773"/>
      <c r="AE22" s="766" t="b">
        <f t="shared" si="2"/>
        <v>0</v>
      </c>
      <c r="AF22" s="766" t="b">
        <f t="shared" si="2"/>
        <v>1</v>
      </c>
      <c r="AG22" s="766" t="b">
        <f t="shared" si="3"/>
        <v>1</v>
      </c>
      <c r="AH22" s="766" t="b">
        <f t="shared" si="3"/>
        <v>1</v>
      </c>
      <c r="AI22" s="766" t="b">
        <f t="shared" si="3"/>
        <v>1</v>
      </c>
      <c r="AJ22" s="766" t="b">
        <f t="shared" si="3"/>
        <v>1</v>
      </c>
      <c r="AK22" s="766" t="b">
        <f t="shared" si="3"/>
        <v>1</v>
      </c>
      <c r="AL22" s="766" t="b">
        <f t="shared" si="3"/>
        <v>1</v>
      </c>
    </row>
    <row r="23" spans="1:39" s="529" customFormat="1" x14ac:dyDescent="0.25">
      <c r="A23" s="877" t="s">
        <v>292</v>
      </c>
      <c r="B23" s="847" t="s">
        <v>388</v>
      </c>
      <c r="C23" s="848">
        <v>1</v>
      </c>
      <c r="D23" s="841"/>
      <c r="E23" s="841"/>
      <c r="F23" s="840"/>
      <c r="G23" s="850">
        <f>семестровка!D14</f>
        <v>6</v>
      </c>
      <c r="H23" s="850">
        <f>семестровка!E14</f>
        <v>180</v>
      </c>
      <c r="I23" s="850">
        <f>семестровка!F14</f>
        <v>12</v>
      </c>
      <c r="J23" s="836" t="str">
        <f>семестровка!R14</f>
        <v>8/0</v>
      </c>
      <c r="K23" s="836"/>
      <c r="L23" s="836" t="str">
        <f>семестровка!T14</f>
        <v>0/4</v>
      </c>
      <c r="M23" s="840">
        <f t="shared" si="1"/>
        <v>168</v>
      </c>
      <c r="N23" s="845" t="str">
        <f>семестровка!U14</f>
        <v>8/4</v>
      </c>
      <c r="O23" s="119"/>
      <c r="P23" s="118"/>
      <c r="Q23" s="119"/>
      <c r="R23" s="118"/>
      <c r="S23" s="119"/>
      <c r="T23" s="118"/>
      <c r="U23" s="119"/>
      <c r="AC23" s="773"/>
      <c r="AE23" s="766" t="b">
        <f t="shared" si="2"/>
        <v>0</v>
      </c>
      <c r="AF23" s="766" t="b">
        <f t="shared" si="2"/>
        <v>1</v>
      </c>
      <c r="AG23" s="766" t="b">
        <f t="shared" si="3"/>
        <v>1</v>
      </c>
      <c r="AH23" s="766" t="b">
        <f t="shared" si="3"/>
        <v>1</v>
      </c>
      <c r="AI23" s="766" t="b">
        <f t="shared" si="3"/>
        <v>1</v>
      </c>
      <c r="AJ23" s="766" t="b">
        <f t="shared" si="3"/>
        <v>1</v>
      </c>
      <c r="AK23" s="766" t="b">
        <f t="shared" si="3"/>
        <v>1</v>
      </c>
      <c r="AL23" s="766" t="b">
        <f t="shared" si="3"/>
        <v>1</v>
      </c>
    </row>
    <row r="24" spans="1:39" s="529" customFormat="1" x14ac:dyDescent="0.25">
      <c r="A24" s="877" t="s">
        <v>153</v>
      </c>
      <c r="B24" s="847" t="s">
        <v>231</v>
      </c>
      <c r="C24" s="848">
        <v>2</v>
      </c>
      <c r="D24" s="841"/>
      <c r="E24" s="841"/>
      <c r="F24" s="840"/>
      <c r="G24" s="850">
        <f>семестровка!D30</f>
        <v>6</v>
      </c>
      <c r="H24" s="850">
        <f>семестровка!E30</f>
        <v>180</v>
      </c>
      <c r="I24" s="850">
        <f>семестровка!F30</f>
        <v>20</v>
      </c>
      <c r="J24" s="836" t="str">
        <f>семестровка!R30</f>
        <v>8/4</v>
      </c>
      <c r="K24" s="836"/>
      <c r="L24" s="836" t="str">
        <f>семестровка!T30</f>
        <v>4/4</v>
      </c>
      <c r="M24" s="840">
        <f t="shared" si="1"/>
        <v>160</v>
      </c>
      <c r="N24" s="120"/>
      <c r="O24" s="849" t="str">
        <f>семестровка!U30</f>
        <v>12/8</v>
      </c>
      <c r="P24" s="118"/>
      <c r="Q24" s="119"/>
      <c r="R24" s="118"/>
      <c r="S24" s="119"/>
      <c r="T24" s="118"/>
      <c r="U24" s="119"/>
      <c r="AC24" s="773"/>
      <c r="AE24" s="766" t="b">
        <f t="shared" si="2"/>
        <v>1</v>
      </c>
      <c r="AF24" s="766" t="b">
        <f t="shared" si="2"/>
        <v>0</v>
      </c>
      <c r="AG24" s="766" t="b">
        <f t="shared" si="3"/>
        <v>1</v>
      </c>
      <c r="AH24" s="766" t="b">
        <f t="shared" si="3"/>
        <v>1</v>
      </c>
      <c r="AI24" s="766" t="b">
        <f t="shared" si="3"/>
        <v>1</v>
      </c>
      <c r="AJ24" s="766" t="b">
        <f t="shared" si="3"/>
        <v>1</v>
      </c>
      <c r="AK24" s="766" t="b">
        <f t="shared" si="3"/>
        <v>1</v>
      </c>
      <c r="AL24" s="766" t="b">
        <f t="shared" si="3"/>
        <v>1</v>
      </c>
    </row>
    <row r="25" spans="1:39" s="529" customFormat="1" ht="31.5" x14ac:dyDescent="0.25">
      <c r="A25" s="877" t="s">
        <v>154</v>
      </c>
      <c r="B25" s="851" t="s">
        <v>42</v>
      </c>
      <c r="C25" s="852"/>
      <c r="D25" s="841" t="s">
        <v>175</v>
      </c>
      <c r="E25" s="841"/>
      <c r="F25" s="841"/>
      <c r="G25" s="853">
        <f>семестровка!D135</f>
        <v>3</v>
      </c>
      <c r="H25" s="853">
        <f>семестровка!E135</f>
        <v>90</v>
      </c>
      <c r="I25" s="853">
        <f>семестровка!F135</f>
        <v>8</v>
      </c>
      <c r="J25" s="836" t="str">
        <f>семестровка!R135</f>
        <v>4/4</v>
      </c>
      <c r="K25" s="841"/>
      <c r="L25" s="841"/>
      <c r="M25" s="841">
        <f t="shared" si="1"/>
        <v>82</v>
      </c>
      <c r="N25" s="854"/>
      <c r="O25" s="854"/>
      <c r="P25" s="854"/>
      <c r="Q25" s="854"/>
      <c r="R25" s="854"/>
      <c r="S25" s="854"/>
      <c r="T25" s="855" t="str">
        <f>семестровка!U135</f>
        <v>4/4</v>
      </c>
      <c r="U25" s="854"/>
      <c r="AC25" s="773"/>
      <c r="AE25" s="766" t="b">
        <f t="shared" si="2"/>
        <v>1</v>
      </c>
      <c r="AF25" s="766" t="b">
        <f t="shared" si="2"/>
        <v>1</v>
      </c>
      <c r="AG25" s="766" t="b">
        <f t="shared" si="3"/>
        <v>1</v>
      </c>
      <c r="AH25" s="766" t="b">
        <f t="shared" si="3"/>
        <v>1</v>
      </c>
      <c r="AI25" s="766" t="b">
        <f t="shared" si="3"/>
        <v>1</v>
      </c>
      <c r="AJ25" s="766" t="b">
        <f t="shared" si="3"/>
        <v>1</v>
      </c>
      <c r="AK25" s="766" t="b">
        <f t="shared" si="3"/>
        <v>0</v>
      </c>
      <c r="AL25" s="766" t="b">
        <f t="shared" si="3"/>
        <v>1</v>
      </c>
    </row>
    <row r="26" spans="1:39" s="270" customFormat="1" x14ac:dyDescent="0.25">
      <c r="A26" s="877" t="s">
        <v>393</v>
      </c>
      <c r="B26" s="851" t="s">
        <v>397</v>
      </c>
      <c r="C26" s="852">
        <v>3</v>
      </c>
      <c r="D26" s="841"/>
      <c r="E26" s="841"/>
      <c r="F26" s="841"/>
      <c r="G26" s="853">
        <f>семестровка!D50</f>
        <v>6</v>
      </c>
      <c r="H26" s="853">
        <f>семестровка!E50</f>
        <v>180</v>
      </c>
      <c r="I26" s="853">
        <f>семестровка!F50</f>
        <v>8</v>
      </c>
      <c r="J26" s="836" t="str">
        <f>семестровка!R50</f>
        <v>4/0</v>
      </c>
      <c r="K26" s="836">
        <f>семестровка!S50</f>
        <v>0</v>
      </c>
      <c r="L26" s="836" t="str">
        <f>семестровка!T50</f>
        <v>4/0</v>
      </c>
      <c r="M26" s="841">
        <f t="shared" si="1"/>
        <v>172</v>
      </c>
      <c r="N26" s="856"/>
      <c r="O26" s="856"/>
      <c r="P26" s="1562" t="str">
        <f>семестровка!U50</f>
        <v>8/0</v>
      </c>
      <c r="Q26" s="856"/>
      <c r="R26" s="856"/>
      <c r="S26" s="856"/>
      <c r="T26" s="856"/>
      <c r="U26" s="856"/>
      <c r="AC26" s="90"/>
      <c r="AE26" s="766" t="b">
        <f t="shared" si="2"/>
        <v>1</v>
      </c>
      <c r="AF26" s="766" t="b">
        <f t="shared" si="2"/>
        <v>1</v>
      </c>
      <c r="AG26" s="766" t="b">
        <f t="shared" si="3"/>
        <v>0</v>
      </c>
      <c r="AH26" s="766" t="b">
        <f t="shared" si="3"/>
        <v>1</v>
      </c>
      <c r="AI26" s="766" t="b">
        <f t="shared" si="3"/>
        <v>1</v>
      </c>
      <c r="AJ26" s="766" t="b">
        <f t="shared" si="3"/>
        <v>1</v>
      </c>
      <c r="AK26" s="766" t="b">
        <f t="shared" si="3"/>
        <v>1</v>
      </c>
      <c r="AL26" s="766" t="b">
        <f t="shared" si="3"/>
        <v>1</v>
      </c>
    </row>
    <row r="27" spans="1:39" s="265" customFormat="1" ht="16.5" thickBot="1" x14ac:dyDescent="0.3">
      <c r="A27" s="877" t="s">
        <v>398</v>
      </c>
      <c r="B27" s="851" t="s">
        <v>193</v>
      </c>
      <c r="C27" s="852"/>
      <c r="D27" s="841">
        <v>3</v>
      </c>
      <c r="E27" s="841"/>
      <c r="F27" s="841"/>
      <c r="G27" s="853">
        <f>семестровка!D54</f>
        <v>4</v>
      </c>
      <c r="H27" s="853">
        <f>семестровка!E54</f>
        <v>120</v>
      </c>
      <c r="I27" s="853">
        <f>семестровка!F54</f>
        <v>4</v>
      </c>
      <c r="J27" s="836" t="str">
        <f>семестровка!R54</f>
        <v>4/0</v>
      </c>
      <c r="K27" s="841"/>
      <c r="L27" s="841"/>
      <c r="M27" s="857">
        <f>H27-I27</f>
        <v>116</v>
      </c>
      <c r="N27" s="856"/>
      <c r="O27" s="856"/>
      <c r="P27" s="814" t="str">
        <f>семестровка!U54</f>
        <v>4/0</v>
      </c>
      <c r="Q27" s="856"/>
      <c r="R27" s="856"/>
      <c r="S27" s="856"/>
      <c r="T27" s="856"/>
      <c r="U27" s="856"/>
      <c r="AC27" s="76"/>
      <c r="AE27" s="766" t="b">
        <f t="shared" si="2"/>
        <v>1</v>
      </c>
      <c r="AF27" s="766" t="b">
        <f t="shared" si="2"/>
        <v>1</v>
      </c>
      <c r="AG27" s="766" t="b">
        <f t="shared" si="3"/>
        <v>0</v>
      </c>
      <c r="AH27" s="766" t="b">
        <f t="shared" si="3"/>
        <v>1</v>
      </c>
      <c r="AI27" s="766" t="b">
        <f t="shared" si="3"/>
        <v>1</v>
      </c>
      <c r="AJ27" s="766" t="b">
        <f t="shared" si="3"/>
        <v>1</v>
      </c>
      <c r="AK27" s="766" t="b">
        <f t="shared" si="3"/>
        <v>1</v>
      </c>
      <c r="AL27" s="766" t="b">
        <f t="shared" si="3"/>
        <v>1</v>
      </c>
    </row>
    <row r="28" spans="1:39" s="76" customFormat="1" ht="16.5" thickBot="1" x14ac:dyDescent="0.3">
      <c r="A28" s="1432" t="s">
        <v>125</v>
      </c>
      <c r="B28" s="1433"/>
      <c r="C28" s="1027"/>
      <c r="D28" s="540"/>
      <c r="E28" s="1026"/>
      <c r="F28" s="1026"/>
      <c r="G28" s="542">
        <f>SUM(G16:G27)+G11</f>
        <v>79</v>
      </c>
      <c r="H28" s="542">
        <f t="shared" ref="H28:I28" si="4">SUM(H16:H27)+H11</f>
        <v>2370</v>
      </c>
      <c r="I28" s="542">
        <f t="shared" si="4"/>
        <v>136</v>
      </c>
      <c r="J28" s="542"/>
      <c r="K28" s="542"/>
      <c r="L28" s="542"/>
      <c r="M28" s="542">
        <f>SUM(M17:M27)+M11</f>
        <v>2208</v>
      </c>
      <c r="N28" s="543" t="s">
        <v>443</v>
      </c>
      <c r="O28" s="543" t="s">
        <v>296</v>
      </c>
      <c r="P28" s="544" t="s">
        <v>311</v>
      </c>
      <c r="Q28" s="544" t="s">
        <v>284</v>
      </c>
      <c r="R28" s="544">
        <f>SUM(R11:R25)</f>
        <v>0</v>
      </c>
      <c r="S28" s="544">
        <f>SUM(S11:S25)</f>
        <v>0</v>
      </c>
      <c r="T28" s="544" t="s">
        <v>287</v>
      </c>
      <c r="U28" s="544">
        <f t="shared" ref="U28:Z28" si="5">SUM(U11:U25)</f>
        <v>0</v>
      </c>
      <c r="V28" s="222">
        <f t="shared" si="5"/>
        <v>0</v>
      </c>
      <c r="W28" s="147">
        <f t="shared" si="5"/>
        <v>0</v>
      </c>
      <c r="X28" s="147">
        <f t="shared" si="5"/>
        <v>0</v>
      </c>
      <c r="Y28" s="147">
        <f t="shared" si="5"/>
        <v>0</v>
      </c>
      <c r="Z28" s="147">
        <f t="shared" si="5"/>
        <v>0</v>
      </c>
      <c r="AA28" s="769"/>
      <c r="AB28" s="769"/>
      <c r="AC28" s="769">
        <f>G28*30</f>
        <v>2370</v>
      </c>
      <c r="AE28" s="767">
        <f>SUMIF(AE11:AE27,FALSE,$G11:$G27)</f>
        <v>30</v>
      </c>
      <c r="AF28" s="767">
        <f t="shared" ref="AF28:AL28" si="6">SUMIF(AF11:AF27,FALSE,$G11:$G27)</f>
        <v>27</v>
      </c>
      <c r="AG28" s="767">
        <f t="shared" si="6"/>
        <v>14</v>
      </c>
      <c r="AH28" s="767">
        <f t="shared" si="6"/>
        <v>5</v>
      </c>
      <c r="AI28" s="767">
        <f t="shared" si="6"/>
        <v>0</v>
      </c>
      <c r="AJ28" s="767">
        <f t="shared" si="6"/>
        <v>0</v>
      </c>
      <c r="AK28" s="767">
        <f t="shared" si="6"/>
        <v>3</v>
      </c>
      <c r="AL28" s="767">
        <f t="shared" si="6"/>
        <v>0</v>
      </c>
      <c r="AM28" s="768">
        <f>SUM(AE28:AL28)</f>
        <v>79</v>
      </c>
    </row>
    <row r="29" spans="1:39" ht="16.5" customHeight="1" thickBot="1" x14ac:dyDescent="0.3">
      <c r="A29" s="1396" t="s">
        <v>126</v>
      </c>
      <c r="B29" s="1397"/>
      <c r="C29" s="1397"/>
      <c r="D29" s="1397"/>
      <c r="E29" s="1397"/>
      <c r="F29" s="1397"/>
      <c r="G29" s="1397"/>
      <c r="H29" s="1397"/>
      <c r="I29" s="1397"/>
      <c r="J29" s="1397"/>
      <c r="K29" s="1397"/>
      <c r="L29" s="1397"/>
      <c r="M29" s="1397"/>
      <c r="N29" s="1398"/>
      <c r="O29" s="1398"/>
      <c r="P29" s="1398"/>
      <c r="Q29" s="1398"/>
      <c r="R29" s="1398"/>
      <c r="S29" s="1398"/>
      <c r="T29" s="1398"/>
      <c r="U29" s="1399"/>
    </row>
    <row r="30" spans="1:39" s="594" customFormat="1" ht="16.5" customHeight="1" x14ac:dyDescent="0.25">
      <c r="A30" s="380" t="s">
        <v>127</v>
      </c>
      <c r="B30" s="381" t="s">
        <v>134</v>
      </c>
      <c r="C30" s="382" t="s">
        <v>116</v>
      </c>
      <c r="D30" s="383"/>
      <c r="E30" s="383"/>
      <c r="F30" s="384"/>
      <c r="G30" s="385">
        <f>семестровка!D52</f>
        <v>6</v>
      </c>
      <c r="H30" s="385">
        <f>семестровка!E52</f>
        <v>180</v>
      </c>
      <c r="I30" s="385">
        <f>семестровка!F52</f>
        <v>12</v>
      </c>
      <c r="J30" s="386" t="str">
        <f>семестровка!R52</f>
        <v>8/0</v>
      </c>
      <c r="K30" s="386"/>
      <c r="L30" s="386" t="str">
        <f>семестровка!T52</f>
        <v>0/4</v>
      </c>
      <c r="M30" s="387">
        <f>H30-I30</f>
        <v>168</v>
      </c>
      <c r="N30" s="388"/>
      <c r="O30" s="389"/>
      <c r="P30" s="390" t="str">
        <f>семестровка!U52</f>
        <v>8/4</v>
      </c>
      <c r="Q30" s="389"/>
      <c r="R30" s="391"/>
      <c r="S30" s="389"/>
      <c r="T30" s="392"/>
      <c r="U30" s="389"/>
      <c r="AA30" s="775">
        <f>G30*30</f>
        <v>180</v>
      </c>
      <c r="AB30" s="594">
        <f>AA30-H30</f>
        <v>0</v>
      </c>
      <c r="AC30" s="772" t="s">
        <v>106</v>
      </c>
      <c r="AD30" s="594">
        <f>AE52+AF52</f>
        <v>3</v>
      </c>
      <c r="AE30" s="766" t="b">
        <f t="shared" ref="AE30:AL30" si="7">ISBLANK(N30)</f>
        <v>1</v>
      </c>
      <c r="AF30" s="766" t="b">
        <f t="shared" si="7"/>
        <v>1</v>
      </c>
      <c r="AG30" s="766" t="b">
        <f t="shared" si="7"/>
        <v>0</v>
      </c>
      <c r="AH30" s="766" t="b">
        <f t="shared" si="7"/>
        <v>1</v>
      </c>
      <c r="AI30" s="766" t="b">
        <f t="shared" si="7"/>
        <v>1</v>
      </c>
      <c r="AJ30" s="766" t="b">
        <f t="shared" si="7"/>
        <v>1</v>
      </c>
      <c r="AK30" s="766" t="b">
        <f t="shared" si="7"/>
        <v>1</v>
      </c>
      <c r="AL30" s="766" t="b">
        <f t="shared" si="7"/>
        <v>1</v>
      </c>
    </row>
    <row r="31" spans="1:39" s="594" customFormat="1" ht="21" customHeight="1" x14ac:dyDescent="0.25">
      <c r="A31" s="858" t="s">
        <v>155</v>
      </c>
      <c r="B31" s="859" t="s">
        <v>249</v>
      </c>
      <c r="C31" s="835">
        <v>4</v>
      </c>
      <c r="D31" s="841"/>
      <c r="E31" s="842"/>
      <c r="F31" s="843"/>
      <c r="G31" s="839">
        <f>семестровка!D68</f>
        <v>5</v>
      </c>
      <c r="H31" s="839">
        <f>семестровка!E68</f>
        <v>150</v>
      </c>
      <c r="I31" s="839">
        <f>семестровка!F68</f>
        <v>8</v>
      </c>
      <c r="J31" s="860" t="str">
        <f>семестровка!R68</f>
        <v>6/0</v>
      </c>
      <c r="K31" s="860"/>
      <c r="L31" s="860" t="str">
        <f>семестровка!T68</f>
        <v>0/2</v>
      </c>
      <c r="M31" s="840">
        <f t="shared" ref="M31:M50" si="8">H31-I31</f>
        <v>142</v>
      </c>
      <c r="N31" s="816"/>
      <c r="O31" s="861"/>
      <c r="P31" s="818"/>
      <c r="Q31" s="820" t="str">
        <f>семестровка!U68</f>
        <v>6/2</v>
      </c>
      <c r="R31" s="818"/>
      <c r="S31" s="817"/>
      <c r="T31" s="818"/>
      <c r="U31" s="817"/>
      <c r="AA31" s="775">
        <f t="shared" ref="AA31:AA51" si="9">G31*30</f>
        <v>150</v>
      </c>
      <c r="AB31" s="594">
        <f t="shared" ref="AB31:AB51" si="10">AA31-H31</f>
        <v>0</v>
      </c>
      <c r="AC31" s="772" t="s">
        <v>107</v>
      </c>
      <c r="AD31" s="594">
        <f>AG52+AH52</f>
        <v>22</v>
      </c>
      <c r="AE31" s="766" t="b">
        <f t="shared" ref="AE31:AL51" si="11">ISBLANK(N31)</f>
        <v>1</v>
      </c>
      <c r="AF31" s="766" t="b">
        <f t="shared" si="11"/>
        <v>1</v>
      </c>
      <c r="AG31" s="766" t="b">
        <f t="shared" si="11"/>
        <v>1</v>
      </c>
      <c r="AH31" s="766" t="b">
        <f t="shared" si="11"/>
        <v>0</v>
      </c>
      <c r="AI31" s="766" t="b">
        <f t="shared" si="11"/>
        <v>1</v>
      </c>
      <c r="AJ31" s="766" t="b">
        <f t="shared" si="11"/>
        <v>1</v>
      </c>
      <c r="AK31" s="766" t="b">
        <f t="shared" si="11"/>
        <v>1</v>
      </c>
      <c r="AL31" s="766" t="b">
        <f t="shared" si="11"/>
        <v>1</v>
      </c>
    </row>
    <row r="32" spans="1:39" s="594" customFormat="1" x14ac:dyDescent="0.25">
      <c r="A32" s="858" t="s">
        <v>156</v>
      </c>
      <c r="B32" s="862" t="s">
        <v>212</v>
      </c>
      <c r="C32" s="848">
        <v>4</v>
      </c>
      <c r="D32" s="841"/>
      <c r="E32" s="842"/>
      <c r="F32" s="840"/>
      <c r="G32" s="839">
        <f>семестровка!D70</f>
        <v>6</v>
      </c>
      <c r="H32" s="839">
        <f>семестровка!E70</f>
        <v>180</v>
      </c>
      <c r="I32" s="839">
        <f>семестровка!F70</f>
        <v>12</v>
      </c>
      <c r="J32" s="839" t="str">
        <f>семестровка!R70</f>
        <v>8/0</v>
      </c>
      <c r="K32" s="839">
        <f>семестровка!S70</f>
        <v>0</v>
      </c>
      <c r="L32" s="839" t="str">
        <f>семестровка!T70</f>
        <v>4/0</v>
      </c>
      <c r="M32" s="840">
        <f>H32-I32</f>
        <v>168</v>
      </c>
      <c r="N32" s="120"/>
      <c r="O32" s="119"/>
      <c r="P32" s="118"/>
      <c r="Q32" s="849" t="str">
        <f>семестровка!U70</f>
        <v>12/0</v>
      </c>
      <c r="R32" s="118"/>
      <c r="S32" s="119"/>
      <c r="T32" s="118"/>
      <c r="U32" s="119"/>
      <c r="AA32" s="775">
        <f t="shared" si="9"/>
        <v>180</v>
      </c>
      <c r="AB32" s="594">
        <f t="shared" si="10"/>
        <v>0</v>
      </c>
      <c r="AC32" s="772" t="s">
        <v>108</v>
      </c>
      <c r="AD32" s="594">
        <f>AI52+AJ52</f>
        <v>44</v>
      </c>
      <c r="AE32" s="766" t="b">
        <f t="shared" si="11"/>
        <v>1</v>
      </c>
      <c r="AF32" s="766" t="b">
        <f t="shared" si="11"/>
        <v>1</v>
      </c>
      <c r="AG32" s="766" t="b">
        <f t="shared" si="11"/>
        <v>1</v>
      </c>
      <c r="AH32" s="766" t="b">
        <f t="shared" si="11"/>
        <v>0</v>
      </c>
      <c r="AI32" s="766" t="b">
        <f t="shared" si="11"/>
        <v>1</v>
      </c>
      <c r="AJ32" s="766" t="b">
        <f t="shared" si="11"/>
        <v>1</v>
      </c>
      <c r="AK32" s="766" t="b">
        <f t="shared" si="11"/>
        <v>1</v>
      </c>
      <c r="AL32" s="766" t="b">
        <f t="shared" si="11"/>
        <v>1</v>
      </c>
    </row>
    <row r="33" spans="1:38" s="556" customFormat="1" x14ac:dyDescent="0.25">
      <c r="A33" s="627" t="s">
        <v>401</v>
      </c>
      <c r="B33" s="847" t="s">
        <v>271</v>
      </c>
      <c r="C33" s="848"/>
      <c r="D33" s="841">
        <v>2</v>
      </c>
      <c r="E33" s="842"/>
      <c r="F33" s="840"/>
      <c r="G33" s="850">
        <f>семестровка!D28</f>
        <v>3</v>
      </c>
      <c r="H33" s="850">
        <f>семестровка!E28</f>
        <v>90</v>
      </c>
      <c r="I33" s="850">
        <f>семестровка!F28</f>
        <v>8</v>
      </c>
      <c r="J33" s="836" t="str">
        <f>семестровка!R28</f>
        <v>4/0</v>
      </c>
      <c r="K33" s="836"/>
      <c r="L33" s="836" t="str">
        <f>семестровка!T28</f>
        <v>0/4</v>
      </c>
      <c r="M33" s="840">
        <f>H33-I33</f>
        <v>82</v>
      </c>
      <c r="N33" s="120"/>
      <c r="O33" s="849" t="str">
        <f>семестровка!U28</f>
        <v>4/4</v>
      </c>
      <c r="P33" s="404"/>
      <c r="Q33" s="119"/>
      <c r="R33" s="118"/>
      <c r="S33" s="119"/>
      <c r="T33" s="118"/>
      <c r="U33" s="119"/>
      <c r="AA33" s="775">
        <f t="shared" si="9"/>
        <v>90</v>
      </c>
      <c r="AB33" s="594">
        <f t="shared" si="10"/>
        <v>0</v>
      </c>
      <c r="AC33" s="772" t="s">
        <v>109</v>
      </c>
      <c r="AD33" s="556">
        <f>AK52+AL52</f>
        <v>15</v>
      </c>
      <c r="AE33" s="766" t="b">
        <f t="shared" si="11"/>
        <v>1</v>
      </c>
      <c r="AF33" s="766" t="b">
        <f t="shared" si="11"/>
        <v>0</v>
      </c>
      <c r="AG33" s="766" t="b">
        <f t="shared" si="11"/>
        <v>1</v>
      </c>
      <c r="AH33" s="766" t="b">
        <f t="shared" si="11"/>
        <v>1</v>
      </c>
      <c r="AI33" s="766" t="b">
        <f t="shared" si="11"/>
        <v>1</v>
      </c>
      <c r="AJ33" s="766" t="b">
        <f t="shared" si="11"/>
        <v>1</v>
      </c>
      <c r="AK33" s="766" t="b">
        <f t="shared" si="11"/>
        <v>1</v>
      </c>
      <c r="AL33" s="766" t="b">
        <f t="shared" si="11"/>
        <v>1</v>
      </c>
    </row>
    <row r="34" spans="1:38" s="270" customFormat="1" x14ac:dyDescent="0.25">
      <c r="A34" s="858" t="s">
        <v>424</v>
      </c>
      <c r="B34" s="859" t="s">
        <v>41</v>
      </c>
      <c r="C34" s="835"/>
      <c r="D34" s="841"/>
      <c r="E34" s="842"/>
      <c r="F34" s="843"/>
      <c r="G34" s="839">
        <f t="shared" ref="G34:M34" si="12">G35+G36</f>
        <v>6.5</v>
      </c>
      <c r="H34" s="863">
        <f t="shared" si="12"/>
        <v>195</v>
      </c>
      <c r="I34" s="1030">
        <f t="shared" si="12"/>
        <v>14</v>
      </c>
      <c r="J34" s="864" t="s">
        <v>285</v>
      </c>
      <c r="K34" s="864">
        <f t="shared" si="12"/>
        <v>0</v>
      </c>
      <c r="L34" s="865" t="s">
        <v>287</v>
      </c>
      <c r="M34" s="866">
        <f t="shared" si="12"/>
        <v>181</v>
      </c>
      <c r="N34" s="816"/>
      <c r="O34" s="824"/>
      <c r="P34" s="818"/>
      <c r="Q34" s="817"/>
      <c r="R34" s="818"/>
      <c r="S34" s="817"/>
      <c r="T34" s="818"/>
      <c r="U34" s="817"/>
      <c r="AA34" s="775">
        <f t="shared" si="9"/>
        <v>195</v>
      </c>
      <c r="AB34" s="594">
        <f t="shared" si="10"/>
        <v>0</v>
      </c>
      <c r="AC34" s="90"/>
      <c r="AD34" s="270">
        <f>SUM(AD30:AD33)</f>
        <v>84</v>
      </c>
      <c r="AE34" s="766" t="b">
        <f t="shared" si="11"/>
        <v>1</v>
      </c>
      <c r="AF34" s="766" t="b">
        <f t="shared" si="11"/>
        <v>1</v>
      </c>
      <c r="AG34" s="766" t="b">
        <f t="shared" si="11"/>
        <v>1</v>
      </c>
      <c r="AH34" s="766" t="b">
        <f t="shared" si="11"/>
        <v>1</v>
      </c>
      <c r="AI34" s="766" t="b">
        <f t="shared" si="11"/>
        <v>1</v>
      </c>
      <c r="AJ34" s="766" t="b">
        <f t="shared" si="11"/>
        <v>1</v>
      </c>
      <c r="AK34" s="766" t="b">
        <f t="shared" si="11"/>
        <v>1</v>
      </c>
      <c r="AL34" s="766" t="b">
        <f t="shared" si="11"/>
        <v>1</v>
      </c>
    </row>
    <row r="35" spans="1:38" s="594" customFormat="1" ht="26.25" customHeight="1" x14ac:dyDescent="0.25">
      <c r="A35" s="396" t="s">
        <v>425</v>
      </c>
      <c r="B35" s="397" t="s">
        <v>41</v>
      </c>
      <c r="C35" s="398">
        <v>3</v>
      </c>
      <c r="D35" s="399"/>
      <c r="E35" s="399"/>
      <c r="F35" s="400"/>
      <c r="G35" s="405">
        <f>семестровка!D51</f>
        <v>5</v>
      </c>
      <c r="H35" s="405">
        <f>семестровка!E51</f>
        <v>150</v>
      </c>
      <c r="I35" s="405">
        <f>семестровка!F51</f>
        <v>10</v>
      </c>
      <c r="J35" s="855" t="str">
        <f>семестровка!R51</f>
        <v>8/0</v>
      </c>
      <c r="K35" s="855"/>
      <c r="L35" s="855" t="str">
        <f>семестровка!T51</f>
        <v>0/2</v>
      </c>
      <c r="M35" s="407">
        <f>H35-I35</f>
        <v>140</v>
      </c>
      <c r="N35" s="120"/>
      <c r="O35" s="119"/>
      <c r="P35" s="404" t="str">
        <f>семестровка!U51</f>
        <v>8/2</v>
      </c>
      <c r="Q35" s="119"/>
      <c r="R35" s="118"/>
      <c r="S35" s="119"/>
      <c r="T35" s="120"/>
      <c r="U35" s="119"/>
      <c r="AA35" s="775">
        <f t="shared" si="9"/>
        <v>150</v>
      </c>
      <c r="AB35" s="594">
        <f t="shared" si="10"/>
        <v>0</v>
      </c>
      <c r="AC35" s="775"/>
      <c r="AE35" s="766" t="b">
        <f t="shared" si="11"/>
        <v>1</v>
      </c>
      <c r="AF35" s="766" t="b">
        <f t="shared" si="11"/>
        <v>1</v>
      </c>
      <c r="AG35" s="766" t="b">
        <f t="shared" si="11"/>
        <v>0</v>
      </c>
      <c r="AH35" s="766" t="b">
        <f t="shared" si="11"/>
        <v>1</v>
      </c>
      <c r="AI35" s="766" t="b">
        <f t="shared" si="11"/>
        <v>1</v>
      </c>
      <c r="AJ35" s="766" t="b">
        <f t="shared" si="11"/>
        <v>1</v>
      </c>
      <c r="AK35" s="766" t="b">
        <f t="shared" si="11"/>
        <v>1</v>
      </c>
      <c r="AL35" s="766" t="b">
        <f t="shared" si="11"/>
        <v>1</v>
      </c>
    </row>
    <row r="36" spans="1:38" s="594" customFormat="1" x14ac:dyDescent="0.25">
      <c r="A36" s="396" t="s">
        <v>426</v>
      </c>
      <c r="B36" s="397" t="s">
        <v>220</v>
      </c>
      <c r="C36" s="398"/>
      <c r="D36" s="116"/>
      <c r="E36" s="113"/>
      <c r="F36" s="400" t="s">
        <v>164</v>
      </c>
      <c r="G36" s="405">
        <f>семестровка!D114</f>
        <v>1.5</v>
      </c>
      <c r="H36" s="405">
        <f>семестровка!E114</f>
        <v>45</v>
      </c>
      <c r="I36" s="405">
        <f>семестровка!F114</f>
        <v>4</v>
      </c>
      <c r="J36" s="406"/>
      <c r="K36" s="406"/>
      <c r="L36" s="406" t="str">
        <f>семестровка!T114</f>
        <v>4/0</v>
      </c>
      <c r="M36" s="407">
        <f>H36-I36</f>
        <v>41</v>
      </c>
      <c r="N36" s="120"/>
      <c r="O36" s="119"/>
      <c r="P36" s="118"/>
      <c r="Q36" s="867"/>
      <c r="R36" s="118"/>
      <c r="S36" s="119" t="str">
        <f>семестровка!U114</f>
        <v>4/0</v>
      </c>
      <c r="T36" s="120"/>
      <c r="U36" s="119"/>
      <c r="AA36" s="775">
        <f t="shared" si="9"/>
        <v>45</v>
      </c>
      <c r="AB36" s="594">
        <f t="shared" si="10"/>
        <v>0</v>
      </c>
      <c r="AC36" s="775"/>
      <c r="AE36" s="766" t="b">
        <f t="shared" si="11"/>
        <v>1</v>
      </c>
      <c r="AF36" s="766" t="b">
        <f t="shared" si="11"/>
        <v>1</v>
      </c>
      <c r="AG36" s="766" t="b">
        <f t="shared" si="11"/>
        <v>1</v>
      </c>
      <c r="AH36" s="766" t="b">
        <f t="shared" si="11"/>
        <v>1</v>
      </c>
      <c r="AI36" s="766" t="b">
        <f t="shared" si="11"/>
        <v>1</v>
      </c>
      <c r="AJ36" s="766" t="b">
        <f t="shared" si="11"/>
        <v>0</v>
      </c>
      <c r="AK36" s="766" t="b">
        <f t="shared" si="11"/>
        <v>1</v>
      </c>
      <c r="AL36" s="766" t="b">
        <f t="shared" si="11"/>
        <v>1</v>
      </c>
    </row>
    <row r="37" spans="1:38" s="594" customFormat="1" x14ac:dyDescent="0.25">
      <c r="A37" s="858" t="s">
        <v>157</v>
      </c>
      <c r="B37" s="859" t="s">
        <v>40</v>
      </c>
      <c r="C37" s="835">
        <v>5</v>
      </c>
      <c r="D37" s="841"/>
      <c r="E37" s="842"/>
      <c r="F37" s="843"/>
      <c r="G37" s="839">
        <f>семестровка!D90</f>
        <v>5</v>
      </c>
      <c r="H37" s="839">
        <f>семестровка!E90</f>
        <v>150</v>
      </c>
      <c r="I37" s="839">
        <f>семестровка!F90</f>
        <v>8</v>
      </c>
      <c r="J37" s="836" t="str">
        <f>семестровка!R90</f>
        <v>8/0</v>
      </c>
      <c r="K37" s="836"/>
      <c r="L37" s="836"/>
      <c r="M37" s="840">
        <f t="shared" si="8"/>
        <v>142</v>
      </c>
      <c r="N37" s="120"/>
      <c r="O37" s="846"/>
      <c r="P37" s="118"/>
      <c r="Q37" s="119"/>
      <c r="R37" s="404" t="str">
        <f>семестровка!U90</f>
        <v>8/0</v>
      </c>
      <c r="S37" s="119"/>
      <c r="T37" s="118"/>
      <c r="U37" s="119"/>
      <c r="AA37" s="775">
        <f t="shared" si="9"/>
        <v>150</v>
      </c>
      <c r="AB37" s="594">
        <f t="shared" si="10"/>
        <v>0</v>
      </c>
      <c r="AC37" s="775"/>
      <c r="AE37" s="766" t="b">
        <f t="shared" si="11"/>
        <v>1</v>
      </c>
      <c r="AF37" s="766" t="b">
        <f t="shared" si="11"/>
        <v>1</v>
      </c>
      <c r="AG37" s="766" t="b">
        <f t="shared" si="11"/>
        <v>1</v>
      </c>
      <c r="AH37" s="766" t="b">
        <f t="shared" si="11"/>
        <v>1</v>
      </c>
      <c r="AI37" s="766" t="b">
        <f t="shared" si="11"/>
        <v>0</v>
      </c>
      <c r="AJ37" s="766" t="b">
        <f t="shared" si="11"/>
        <v>1</v>
      </c>
      <c r="AK37" s="766" t="b">
        <f t="shared" si="11"/>
        <v>1</v>
      </c>
      <c r="AL37" s="766" t="b">
        <f t="shared" si="11"/>
        <v>1</v>
      </c>
    </row>
    <row r="38" spans="1:38" s="594" customFormat="1" ht="24" customHeight="1" x14ac:dyDescent="0.25">
      <c r="A38" s="858" t="s">
        <v>158</v>
      </c>
      <c r="B38" s="868" t="str">
        <f>семестровка!C92</f>
        <v>Комунікаційний менеджмент</v>
      </c>
      <c r="C38" s="835">
        <v>5</v>
      </c>
      <c r="D38" s="841"/>
      <c r="E38" s="842"/>
      <c r="F38" s="843"/>
      <c r="G38" s="839">
        <f>семестровка!D92</f>
        <v>4</v>
      </c>
      <c r="H38" s="839">
        <f>семестровка!E92</f>
        <v>120</v>
      </c>
      <c r="I38" s="839">
        <f>семестровка!F92</f>
        <v>8</v>
      </c>
      <c r="J38" s="869" t="str">
        <f>семестровка!R92</f>
        <v>8/0</v>
      </c>
      <c r="K38" s="869"/>
      <c r="L38" s="869"/>
      <c r="M38" s="840">
        <f t="shared" si="8"/>
        <v>112</v>
      </c>
      <c r="N38" s="120"/>
      <c r="O38" s="846"/>
      <c r="P38" s="118"/>
      <c r="Q38" s="119"/>
      <c r="R38" s="118" t="str">
        <f>семестровка!U92</f>
        <v>8/0</v>
      </c>
      <c r="S38" s="119"/>
      <c r="T38" s="118"/>
      <c r="U38" s="119"/>
      <c r="AA38" s="775">
        <f t="shared" si="9"/>
        <v>120</v>
      </c>
      <c r="AB38" s="594">
        <f t="shared" si="10"/>
        <v>0</v>
      </c>
      <c r="AC38" s="775"/>
      <c r="AE38" s="766" t="b">
        <f t="shared" si="11"/>
        <v>1</v>
      </c>
      <c r="AF38" s="766" t="b">
        <f t="shared" si="11"/>
        <v>1</v>
      </c>
      <c r="AG38" s="766" t="b">
        <f t="shared" si="11"/>
        <v>1</v>
      </c>
      <c r="AH38" s="766" t="b">
        <f t="shared" si="11"/>
        <v>1</v>
      </c>
      <c r="AI38" s="766" t="b">
        <f t="shared" si="11"/>
        <v>0</v>
      </c>
      <c r="AJ38" s="766" t="b">
        <f t="shared" si="11"/>
        <v>1</v>
      </c>
      <c r="AK38" s="766" t="b">
        <f t="shared" si="11"/>
        <v>1</v>
      </c>
      <c r="AL38" s="766" t="b">
        <f t="shared" si="11"/>
        <v>1</v>
      </c>
    </row>
    <row r="39" spans="1:38" s="594" customFormat="1" x14ac:dyDescent="0.25">
      <c r="A39" s="858" t="s">
        <v>159</v>
      </c>
      <c r="B39" s="859" t="s">
        <v>218</v>
      </c>
      <c r="C39" s="835"/>
      <c r="D39" s="841"/>
      <c r="E39" s="842"/>
      <c r="F39" s="843"/>
      <c r="G39" s="839">
        <f>G40+G41</f>
        <v>5</v>
      </c>
      <c r="H39" s="863">
        <f>H40+H41</f>
        <v>150</v>
      </c>
      <c r="I39" s="1030">
        <f t="shared" ref="I39:M39" si="13">I40+I41</f>
        <v>14</v>
      </c>
      <c r="J39" s="864" t="s">
        <v>285</v>
      </c>
      <c r="K39" s="864">
        <f t="shared" si="13"/>
        <v>0</v>
      </c>
      <c r="L39" s="865" t="s">
        <v>303</v>
      </c>
      <c r="M39" s="866">
        <f t="shared" si="13"/>
        <v>136</v>
      </c>
      <c r="N39" s="816"/>
      <c r="O39" s="824"/>
      <c r="P39" s="818"/>
      <c r="Q39" s="817"/>
      <c r="R39" s="818"/>
      <c r="S39" s="817"/>
      <c r="T39" s="818"/>
      <c r="U39" s="817"/>
      <c r="AA39" s="775">
        <f t="shared" si="9"/>
        <v>150</v>
      </c>
      <c r="AB39" s="594">
        <f t="shared" si="10"/>
        <v>0</v>
      </c>
      <c r="AC39" s="775"/>
      <c r="AE39" s="766" t="b">
        <f t="shared" si="11"/>
        <v>1</v>
      </c>
      <c r="AF39" s="766" t="b">
        <f t="shared" si="11"/>
        <v>1</v>
      </c>
      <c r="AG39" s="766" t="b">
        <f t="shared" si="11"/>
        <v>1</v>
      </c>
      <c r="AH39" s="766" t="b">
        <f t="shared" si="11"/>
        <v>1</v>
      </c>
      <c r="AI39" s="766" t="b">
        <f t="shared" si="11"/>
        <v>1</v>
      </c>
      <c r="AJ39" s="766" t="b">
        <f t="shared" si="11"/>
        <v>1</v>
      </c>
      <c r="AK39" s="766" t="b">
        <f t="shared" si="11"/>
        <v>1</v>
      </c>
      <c r="AL39" s="766" t="b">
        <f t="shared" si="11"/>
        <v>1</v>
      </c>
    </row>
    <row r="40" spans="1:38" s="594" customFormat="1" x14ac:dyDescent="0.25">
      <c r="A40" s="396" t="s">
        <v>427</v>
      </c>
      <c r="B40" s="397" t="s">
        <v>218</v>
      </c>
      <c r="C40" s="398">
        <v>5</v>
      </c>
      <c r="D40" s="399"/>
      <c r="E40" s="399"/>
      <c r="F40" s="400"/>
      <c r="G40" s="405">
        <f>семестровка!D94</f>
        <v>4</v>
      </c>
      <c r="H40" s="405">
        <f>семестровка!E94</f>
        <v>120</v>
      </c>
      <c r="I40" s="405">
        <f>семестровка!F94</f>
        <v>10</v>
      </c>
      <c r="J40" s="855" t="str">
        <f>семестровка!R94</f>
        <v>8/0</v>
      </c>
      <c r="K40" s="855"/>
      <c r="L40" s="855" t="str">
        <f>семестровка!T94</f>
        <v>0/2</v>
      </c>
      <c r="M40" s="407">
        <f>H40-I40</f>
        <v>110</v>
      </c>
      <c r="N40" s="120"/>
      <c r="O40" s="119"/>
      <c r="P40" s="118"/>
      <c r="Q40" s="119"/>
      <c r="R40" s="404" t="str">
        <f>семестровка!U94</f>
        <v>8/2</v>
      </c>
      <c r="S40" s="119"/>
      <c r="T40" s="120"/>
      <c r="U40" s="119"/>
      <c r="AA40" s="775">
        <f t="shared" si="9"/>
        <v>120</v>
      </c>
      <c r="AB40" s="594">
        <f t="shared" si="10"/>
        <v>0</v>
      </c>
      <c r="AC40" s="775"/>
      <c r="AE40" s="766" t="b">
        <f t="shared" si="11"/>
        <v>1</v>
      </c>
      <c r="AF40" s="766" t="b">
        <f t="shared" si="11"/>
        <v>1</v>
      </c>
      <c r="AG40" s="766" t="b">
        <f t="shared" si="11"/>
        <v>1</v>
      </c>
      <c r="AH40" s="766" t="b">
        <f t="shared" si="11"/>
        <v>1</v>
      </c>
      <c r="AI40" s="766" t="b">
        <f t="shared" si="11"/>
        <v>0</v>
      </c>
      <c r="AJ40" s="766" t="b">
        <f t="shared" si="11"/>
        <v>1</v>
      </c>
      <c r="AK40" s="766" t="b">
        <f t="shared" si="11"/>
        <v>1</v>
      </c>
      <c r="AL40" s="766" t="b">
        <f t="shared" si="11"/>
        <v>1</v>
      </c>
    </row>
    <row r="41" spans="1:38" s="594" customFormat="1" x14ac:dyDescent="0.25">
      <c r="A41" s="396" t="s">
        <v>428</v>
      </c>
      <c r="B41" s="397" t="s">
        <v>233</v>
      </c>
      <c r="C41" s="398"/>
      <c r="D41" s="116"/>
      <c r="E41" s="113"/>
      <c r="F41" s="400" t="s">
        <v>169</v>
      </c>
      <c r="G41" s="405">
        <f>семестровка!D95</f>
        <v>1</v>
      </c>
      <c r="H41" s="405">
        <f>семестровка!E95</f>
        <v>30</v>
      </c>
      <c r="I41" s="405">
        <f>семестровка!F95</f>
        <v>4</v>
      </c>
      <c r="J41" s="406"/>
      <c r="K41" s="406"/>
      <c r="L41" s="855" t="str">
        <f>семестровка!T95</f>
        <v>4/0</v>
      </c>
      <c r="M41" s="407">
        <f>H41-I41</f>
        <v>26</v>
      </c>
      <c r="N41" s="120"/>
      <c r="O41" s="119"/>
      <c r="P41" s="118"/>
      <c r="Q41" s="867"/>
      <c r="R41" s="404" t="str">
        <f>семестровка!U95</f>
        <v>4/0</v>
      </c>
      <c r="S41" s="119"/>
      <c r="T41" s="120"/>
      <c r="U41" s="119"/>
      <c r="AA41" s="775">
        <f t="shared" si="9"/>
        <v>30</v>
      </c>
      <c r="AB41" s="594">
        <f t="shared" si="10"/>
        <v>0</v>
      </c>
      <c r="AC41" s="775"/>
      <c r="AE41" s="766" t="b">
        <f t="shared" si="11"/>
        <v>1</v>
      </c>
      <c r="AF41" s="766" t="b">
        <f t="shared" si="11"/>
        <v>1</v>
      </c>
      <c r="AG41" s="766" t="b">
        <f t="shared" si="11"/>
        <v>1</v>
      </c>
      <c r="AH41" s="766" t="b">
        <f t="shared" si="11"/>
        <v>1</v>
      </c>
      <c r="AI41" s="766" t="b">
        <f t="shared" si="11"/>
        <v>0</v>
      </c>
      <c r="AJ41" s="766" t="b">
        <f t="shared" si="11"/>
        <v>1</v>
      </c>
      <c r="AK41" s="766" t="b">
        <f t="shared" si="11"/>
        <v>1</v>
      </c>
      <c r="AL41" s="766" t="b">
        <f t="shared" si="11"/>
        <v>1</v>
      </c>
    </row>
    <row r="42" spans="1:38" x14ac:dyDescent="0.25">
      <c r="A42" s="858" t="s">
        <v>160</v>
      </c>
      <c r="B42" s="859" t="s">
        <v>219</v>
      </c>
      <c r="C42" s="835"/>
      <c r="D42" s="841"/>
      <c r="E42" s="842"/>
      <c r="F42" s="843"/>
      <c r="G42" s="839">
        <f>G43+G44</f>
        <v>7.5</v>
      </c>
      <c r="H42" s="863">
        <f>H43+H44</f>
        <v>225</v>
      </c>
      <c r="I42" s="1030">
        <f>I43+I44</f>
        <v>16</v>
      </c>
      <c r="J42" s="864" t="s">
        <v>285</v>
      </c>
      <c r="K42" s="864">
        <f t="shared" ref="K42" si="14">K43+K44</f>
        <v>0</v>
      </c>
      <c r="L42" s="864" t="s">
        <v>285</v>
      </c>
      <c r="M42" s="866">
        <f>M43+M44</f>
        <v>209</v>
      </c>
      <c r="N42" s="816"/>
      <c r="O42" s="824"/>
      <c r="P42" s="818"/>
      <c r="Q42" s="817"/>
      <c r="R42" s="818"/>
      <c r="S42" s="817"/>
      <c r="T42" s="818"/>
      <c r="U42" s="817"/>
      <c r="AA42" s="775">
        <f t="shared" si="9"/>
        <v>225</v>
      </c>
      <c r="AB42" s="594">
        <f t="shared" si="10"/>
        <v>0</v>
      </c>
      <c r="AE42" s="766" t="b">
        <f t="shared" si="11"/>
        <v>1</v>
      </c>
      <c r="AF42" s="766" t="b">
        <f t="shared" si="11"/>
        <v>1</v>
      </c>
      <c r="AG42" s="766" t="b">
        <f t="shared" si="11"/>
        <v>1</v>
      </c>
      <c r="AH42" s="766" t="b">
        <f t="shared" si="11"/>
        <v>1</v>
      </c>
      <c r="AI42" s="766" t="b">
        <f t="shared" si="11"/>
        <v>1</v>
      </c>
      <c r="AJ42" s="766" t="b">
        <f t="shared" si="11"/>
        <v>1</v>
      </c>
      <c r="AK42" s="766" t="b">
        <f t="shared" si="11"/>
        <v>1</v>
      </c>
      <c r="AL42" s="766" t="b">
        <f t="shared" si="11"/>
        <v>1</v>
      </c>
    </row>
    <row r="43" spans="1:38" s="594" customFormat="1" x14ac:dyDescent="0.25">
      <c r="A43" s="396" t="s">
        <v>429</v>
      </c>
      <c r="B43" s="397" t="s">
        <v>219</v>
      </c>
      <c r="C43" s="398">
        <v>6</v>
      </c>
      <c r="D43" s="399"/>
      <c r="E43" s="399"/>
      <c r="F43" s="400"/>
      <c r="G43" s="405">
        <f>семестровка!D111</f>
        <v>6.5</v>
      </c>
      <c r="H43" s="405">
        <f>семестровка!E111</f>
        <v>195</v>
      </c>
      <c r="I43" s="405">
        <f>семестровка!F111</f>
        <v>12</v>
      </c>
      <c r="J43" s="406" t="str">
        <f>семестровка!R111</f>
        <v>8/0</v>
      </c>
      <c r="K43" s="406"/>
      <c r="L43" s="406" t="str">
        <f>семестровка!T111</f>
        <v>4/0</v>
      </c>
      <c r="M43" s="407">
        <f>H43-I43</f>
        <v>183</v>
      </c>
      <c r="N43" s="120"/>
      <c r="O43" s="119"/>
      <c r="P43" s="118"/>
      <c r="Q43" s="119"/>
      <c r="R43" s="118"/>
      <c r="S43" s="119" t="str">
        <f>семестровка!U111</f>
        <v>12/0</v>
      </c>
      <c r="T43" s="120"/>
      <c r="U43" s="119"/>
      <c r="AA43" s="775">
        <f t="shared" si="9"/>
        <v>195</v>
      </c>
      <c r="AB43" s="594">
        <f t="shared" si="10"/>
        <v>0</v>
      </c>
      <c r="AC43" s="775"/>
      <c r="AE43" s="766" t="b">
        <f t="shared" si="11"/>
        <v>1</v>
      </c>
      <c r="AF43" s="766" t="b">
        <f t="shared" si="11"/>
        <v>1</v>
      </c>
      <c r="AG43" s="766" t="b">
        <f t="shared" si="11"/>
        <v>1</v>
      </c>
      <c r="AH43" s="766" t="b">
        <f t="shared" si="11"/>
        <v>1</v>
      </c>
      <c r="AI43" s="766" t="b">
        <f t="shared" si="11"/>
        <v>1</v>
      </c>
      <c r="AJ43" s="766" t="b">
        <f t="shared" si="11"/>
        <v>0</v>
      </c>
      <c r="AK43" s="766" t="b">
        <f t="shared" si="11"/>
        <v>1</v>
      </c>
      <c r="AL43" s="766" t="b">
        <f t="shared" si="11"/>
        <v>1</v>
      </c>
    </row>
    <row r="44" spans="1:38" s="594" customFormat="1" ht="31.5" x14ac:dyDescent="0.25">
      <c r="A44" s="396" t="s">
        <v>430</v>
      </c>
      <c r="B44" s="397" t="s">
        <v>221</v>
      </c>
      <c r="C44" s="398"/>
      <c r="D44" s="116" t="s">
        <v>175</v>
      </c>
      <c r="E44" s="113"/>
      <c r="F44" s="400"/>
      <c r="G44" s="405">
        <f>семестровка!D136</f>
        <v>1</v>
      </c>
      <c r="H44" s="405">
        <f>семестровка!E136</f>
        <v>30</v>
      </c>
      <c r="I44" s="405">
        <f>семестровка!F136</f>
        <v>4</v>
      </c>
      <c r="J44" s="406"/>
      <c r="K44" s="406"/>
      <c r="L44" s="406" t="str">
        <f>семестровка!T136</f>
        <v>4/0</v>
      </c>
      <c r="M44" s="407">
        <f>H44-I44</f>
        <v>26</v>
      </c>
      <c r="N44" s="120"/>
      <c r="O44" s="119"/>
      <c r="P44" s="118"/>
      <c r="Q44" s="867"/>
      <c r="R44" s="118"/>
      <c r="S44" s="119"/>
      <c r="T44" s="120" t="str">
        <f>семестровка!U136</f>
        <v>4/0</v>
      </c>
      <c r="U44" s="119"/>
      <c r="AA44" s="775">
        <f t="shared" si="9"/>
        <v>30</v>
      </c>
      <c r="AB44" s="594">
        <f t="shared" si="10"/>
        <v>0</v>
      </c>
      <c r="AC44" s="775"/>
      <c r="AE44" s="766" t="b">
        <f t="shared" si="11"/>
        <v>1</v>
      </c>
      <c r="AF44" s="766" t="b">
        <f t="shared" si="11"/>
        <v>1</v>
      </c>
      <c r="AG44" s="766" t="b">
        <f t="shared" si="11"/>
        <v>1</v>
      </c>
      <c r="AH44" s="766" t="b">
        <f t="shared" si="11"/>
        <v>1</v>
      </c>
      <c r="AI44" s="766" t="b">
        <f t="shared" si="11"/>
        <v>1</v>
      </c>
      <c r="AJ44" s="766" t="b">
        <f t="shared" si="11"/>
        <v>1</v>
      </c>
      <c r="AK44" s="766" t="b">
        <f t="shared" si="11"/>
        <v>0</v>
      </c>
      <c r="AL44" s="766" t="b">
        <f t="shared" si="11"/>
        <v>1</v>
      </c>
    </row>
    <row r="45" spans="1:38" s="594" customFormat="1" x14ac:dyDescent="0.25">
      <c r="A45" s="870" t="s">
        <v>161</v>
      </c>
      <c r="B45" s="862" t="s">
        <v>227</v>
      </c>
      <c r="C45" s="848"/>
      <c r="D45" s="841">
        <v>7</v>
      </c>
      <c r="E45" s="841"/>
      <c r="F45" s="840"/>
      <c r="G45" s="850">
        <f>семестровка!D131</f>
        <v>4</v>
      </c>
      <c r="H45" s="850">
        <f>семестровка!E131</f>
        <v>120</v>
      </c>
      <c r="I45" s="850">
        <f>семестровка!F131</f>
        <v>12</v>
      </c>
      <c r="J45" s="836" t="str">
        <f>семестровка!R131</f>
        <v>6/2</v>
      </c>
      <c r="K45" s="836"/>
      <c r="L45" s="836" t="str">
        <f>семестровка!T131</f>
        <v>2/2</v>
      </c>
      <c r="M45" s="840">
        <f t="shared" si="8"/>
        <v>108</v>
      </c>
      <c r="N45" s="816"/>
      <c r="O45" s="817"/>
      <c r="P45" s="818"/>
      <c r="Q45" s="817"/>
      <c r="R45" s="818"/>
      <c r="S45" s="820"/>
      <c r="T45" s="822" t="str">
        <f>семестровка!U131</f>
        <v>8/4</v>
      </c>
      <c r="U45" s="817"/>
      <c r="AA45" s="775">
        <f t="shared" si="9"/>
        <v>120</v>
      </c>
      <c r="AB45" s="594">
        <f t="shared" si="10"/>
        <v>0</v>
      </c>
      <c r="AC45" s="775"/>
      <c r="AE45" s="766" t="b">
        <f t="shared" si="11"/>
        <v>1</v>
      </c>
      <c r="AF45" s="766" t="b">
        <f t="shared" si="11"/>
        <v>1</v>
      </c>
      <c r="AG45" s="766" t="b">
        <f t="shared" si="11"/>
        <v>1</v>
      </c>
      <c r="AH45" s="766" t="b">
        <f t="shared" si="11"/>
        <v>1</v>
      </c>
      <c r="AI45" s="766" t="b">
        <f t="shared" si="11"/>
        <v>1</v>
      </c>
      <c r="AJ45" s="766" t="b">
        <f t="shared" si="11"/>
        <v>1</v>
      </c>
      <c r="AK45" s="766" t="b">
        <f t="shared" si="11"/>
        <v>0</v>
      </c>
      <c r="AL45" s="766" t="b">
        <f t="shared" si="11"/>
        <v>1</v>
      </c>
    </row>
    <row r="46" spans="1:38" s="594" customFormat="1" ht="31.5" x14ac:dyDescent="0.25">
      <c r="A46" s="870" t="s">
        <v>162</v>
      </c>
      <c r="B46" s="871" t="s">
        <v>248</v>
      </c>
      <c r="C46" s="872">
        <v>8</v>
      </c>
      <c r="D46" s="1025"/>
      <c r="E46" s="1025"/>
      <c r="F46" s="857"/>
      <c r="G46" s="850">
        <f>семестровка!D151</f>
        <v>5</v>
      </c>
      <c r="H46" s="850">
        <f>семестровка!E151</f>
        <v>150</v>
      </c>
      <c r="I46" s="850">
        <f>семестровка!F151</f>
        <v>12</v>
      </c>
      <c r="J46" s="1025" t="str">
        <f>семестровка!R151</f>
        <v>8/0</v>
      </c>
      <c r="K46" s="1025"/>
      <c r="L46" s="1025" t="str">
        <f>семестровка!T151</f>
        <v>4/0</v>
      </c>
      <c r="M46" s="857">
        <f t="shared" si="8"/>
        <v>138</v>
      </c>
      <c r="N46" s="873"/>
      <c r="O46" s="874"/>
      <c r="P46" s="875"/>
      <c r="Q46" s="874"/>
      <c r="R46" s="875"/>
      <c r="S46" s="874"/>
      <c r="T46" s="875"/>
      <c r="U46" s="874" t="str">
        <f>семестровка!U151</f>
        <v>12/0</v>
      </c>
      <c r="AA46" s="775">
        <f t="shared" si="9"/>
        <v>150</v>
      </c>
      <c r="AB46" s="594">
        <f t="shared" si="10"/>
        <v>0</v>
      </c>
      <c r="AC46" s="775"/>
      <c r="AE46" s="766" t="b">
        <f t="shared" si="11"/>
        <v>1</v>
      </c>
      <c r="AF46" s="766" t="b">
        <f t="shared" si="11"/>
        <v>1</v>
      </c>
      <c r="AG46" s="766" t="b">
        <f t="shared" si="11"/>
        <v>1</v>
      </c>
      <c r="AH46" s="766" t="b">
        <f t="shared" si="11"/>
        <v>1</v>
      </c>
      <c r="AI46" s="766" t="b">
        <f t="shared" si="11"/>
        <v>1</v>
      </c>
      <c r="AJ46" s="766" t="b">
        <f t="shared" si="11"/>
        <v>1</v>
      </c>
      <c r="AK46" s="766" t="b">
        <f t="shared" si="11"/>
        <v>1</v>
      </c>
      <c r="AL46" s="766" t="b">
        <f t="shared" si="11"/>
        <v>0</v>
      </c>
    </row>
    <row r="47" spans="1:38" s="270" customFormat="1" x14ac:dyDescent="0.25">
      <c r="A47" s="870" t="s">
        <v>240</v>
      </c>
      <c r="B47" s="871" t="s">
        <v>266</v>
      </c>
      <c r="C47" s="872"/>
      <c r="D47" s="1025" t="s">
        <v>169</v>
      </c>
      <c r="E47" s="1025"/>
      <c r="F47" s="857"/>
      <c r="G47" s="850">
        <f>семестровка!D96</f>
        <v>5</v>
      </c>
      <c r="H47" s="850">
        <f>семестровка!E96</f>
        <v>150</v>
      </c>
      <c r="I47" s="850">
        <f>семестровка!F96</f>
        <v>8</v>
      </c>
      <c r="J47" s="876" t="str">
        <f>семестровка!R96</f>
        <v>6/0</v>
      </c>
      <c r="K47" s="876"/>
      <c r="L47" s="876" t="str">
        <f>семестровка!T96</f>
        <v>0/2</v>
      </c>
      <c r="M47" s="857">
        <f t="shared" si="8"/>
        <v>142</v>
      </c>
      <c r="N47" s="873"/>
      <c r="O47" s="874"/>
      <c r="P47" s="875"/>
      <c r="Q47" s="874"/>
      <c r="R47" s="876" t="str">
        <f>семестровка!U96</f>
        <v>6/2</v>
      </c>
      <c r="S47" s="874"/>
      <c r="T47" s="875"/>
      <c r="U47" s="874"/>
      <c r="AA47" s="775">
        <f t="shared" si="9"/>
        <v>150</v>
      </c>
      <c r="AB47" s="594">
        <f t="shared" si="10"/>
        <v>0</v>
      </c>
      <c r="AC47" s="90"/>
      <c r="AE47" s="766" t="b">
        <f t="shared" si="11"/>
        <v>1</v>
      </c>
      <c r="AF47" s="766" t="b">
        <f t="shared" si="11"/>
        <v>1</v>
      </c>
      <c r="AG47" s="766" t="b">
        <f t="shared" si="11"/>
        <v>1</v>
      </c>
      <c r="AH47" s="766" t="b">
        <f t="shared" si="11"/>
        <v>1</v>
      </c>
      <c r="AI47" s="766" t="b">
        <f t="shared" si="11"/>
        <v>0</v>
      </c>
      <c r="AJ47" s="766" t="b">
        <f t="shared" si="11"/>
        <v>1</v>
      </c>
      <c r="AK47" s="766" t="b">
        <f t="shared" si="11"/>
        <v>1</v>
      </c>
      <c r="AL47" s="766" t="b">
        <f t="shared" si="11"/>
        <v>1</v>
      </c>
    </row>
    <row r="48" spans="1:38" s="594" customFormat="1" ht="31.5" x14ac:dyDescent="0.25">
      <c r="A48" s="877" t="s">
        <v>245</v>
      </c>
      <c r="B48" s="878" t="s">
        <v>258</v>
      </c>
      <c r="C48" s="848"/>
      <c r="D48" s="841" t="s">
        <v>164</v>
      </c>
      <c r="E48" s="841"/>
      <c r="F48" s="841"/>
      <c r="G48" s="853">
        <f>семестровка!D113</f>
        <v>6</v>
      </c>
      <c r="H48" s="853">
        <f>семестровка!E113</f>
        <v>180</v>
      </c>
      <c r="I48" s="853">
        <f>семестровка!F113</f>
        <v>8</v>
      </c>
      <c r="J48" s="869" t="str">
        <f>семестровка!R113</f>
        <v>6/0</v>
      </c>
      <c r="K48" s="869"/>
      <c r="L48" s="869" t="str">
        <f>семестровка!T113</f>
        <v>2/0</v>
      </c>
      <c r="M48" s="841">
        <f t="shared" si="8"/>
        <v>172</v>
      </c>
      <c r="N48" s="856"/>
      <c r="O48" s="856"/>
      <c r="P48" s="856"/>
      <c r="Q48" s="856"/>
      <c r="R48" s="814"/>
      <c r="S48" s="856" t="str">
        <f>семестровка!U113</f>
        <v>8/0</v>
      </c>
      <c r="T48" s="856"/>
      <c r="U48" s="856"/>
      <c r="AA48" s="775">
        <f t="shared" si="9"/>
        <v>180</v>
      </c>
      <c r="AB48" s="594">
        <f t="shared" si="10"/>
        <v>0</v>
      </c>
      <c r="AC48" s="775"/>
      <c r="AE48" s="766" t="b">
        <f t="shared" si="11"/>
        <v>1</v>
      </c>
      <c r="AF48" s="766" t="b">
        <f t="shared" si="11"/>
        <v>1</v>
      </c>
      <c r="AG48" s="766" t="b">
        <f t="shared" si="11"/>
        <v>1</v>
      </c>
      <c r="AH48" s="766" t="b">
        <f t="shared" si="11"/>
        <v>1</v>
      </c>
      <c r="AI48" s="766" t="b">
        <f t="shared" si="11"/>
        <v>1</v>
      </c>
      <c r="AJ48" s="766" t="b">
        <f t="shared" si="11"/>
        <v>0</v>
      </c>
      <c r="AK48" s="766" t="b">
        <f t="shared" si="11"/>
        <v>1</v>
      </c>
      <c r="AL48" s="766" t="b">
        <f t="shared" si="11"/>
        <v>1</v>
      </c>
    </row>
    <row r="49" spans="1:39" s="594" customFormat="1" x14ac:dyDescent="0.25">
      <c r="A49" s="870" t="s">
        <v>246</v>
      </c>
      <c r="B49" s="871" t="s">
        <v>224</v>
      </c>
      <c r="C49" s="872"/>
      <c r="D49" s="1025" t="s">
        <v>169</v>
      </c>
      <c r="E49" s="1025"/>
      <c r="F49" s="857"/>
      <c r="G49" s="850">
        <f>семестровка!D91</f>
        <v>5</v>
      </c>
      <c r="H49" s="850">
        <f>семестровка!E91</f>
        <v>150</v>
      </c>
      <c r="I49" s="850">
        <f>семестровка!F91</f>
        <v>10</v>
      </c>
      <c r="J49" s="876" t="str">
        <f>семестровка!R91</f>
        <v>8/0</v>
      </c>
      <c r="K49" s="876"/>
      <c r="L49" s="876" t="str">
        <f>семестровка!T91</f>
        <v>0/2</v>
      </c>
      <c r="M49" s="857">
        <f t="shared" si="8"/>
        <v>140</v>
      </c>
      <c r="N49" s="873"/>
      <c r="O49" s="874"/>
      <c r="P49" s="875"/>
      <c r="Q49" s="874"/>
      <c r="R49" s="879" t="str">
        <f>семестровка!U91</f>
        <v>8/2</v>
      </c>
      <c r="S49" s="874"/>
      <c r="T49" s="875"/>
      <c r="U49" s="874"/>
      <c r="AA49" s="775">
        <f t="shared" si="9"/>
        <v>150</v>
      </c>
      <c r="AB49" s="594">
        <f t="shared" si="10"/>
        <v>0</v>
      </c>
      <c r="AC49" s="775"/>
      <c r="AE49" s="766" t="b">
        <f t="shared" si="11"/>
        <v>1</v>
      </c>
      <c r="AF49" s="766" t="b">
        <f t="shared" si="11"/>
        <v>1</v>
      </c>
      <c r="AG49" s="766" t="b">
        <f t="shared" si="11"/>
        <v>1</v>
      </c>
      <c r="AH49" s="766" t="b">
        <f t="shared" si="11"/>
        <v>1</v>
      </c>
      <c r="AI49" s="766" t="b">
        <f t="shared" si="11"/>
        <v>0</v>
      </c>
      <c r="AJ49" s="766" t="b">
        <f t="shared" si="11"/>
        <v>1</v>
      </c>
      <c r="AK49" s="766" t="b">
        <f t="shared" si="11"/>
        <v>1</v>
      </c>
      <c r="AL49" s="766" t="b">
        <f t="shared" si="11"/>
        <v>1</v>
      </c>
    </row>
    <row r="50" spans="1:39" s="594" customFormat="1" x14ac:dyDescent="0.25">
      <c r="A50" s="877" t="s">
        <v>327</v>
      </c>
      <c r="B50" s="880" t="s">
        <v>409</v>
      </c>
      <c r="C50" s="852">
        <v>6</v>
      </c>
      <c r="D50" s="841"/>
      <c r="E50" s="841"/>
      <c r="F50" s="841"/>
      <c r="G50" s="853">
        <f>семестровка!D115</f>
        <v>6</v>
      </c>
      <c r="H50" s="853">
        <f>семестровка!E115</f>
        <v>180</v>
      </c>
      <c r="I50" s="853">
        <f>семестровка!F115</f>
        <v>12</v>
      </c>
      <c r="J50" s="869" t="str">
        <f>семестровка!R115</f>
        <v>8/0</v>
      </c>
      <c r="K50" s="869"/>
      <c r="L50" s="869" t="str">
        <f>семестровка!T115</f>
        <v>4/0</v>
      </c>
      <c r="M50" s="841">
        <f t="shared" si="8"/>
        <v>168</v>
      </c>
      <c r="N50" s="856"/>
      <c r="O50" s="856"/>
      <c r="P50" s="856"/>
      <c r="Q50" s="856"/>
      <c r="R50" s="814"/>
      <c r="S50" s="856" t="str">
        <f>семестровка!U115</f>
        <v>12/0</v>
      </c>
      <c r="T50" s="856"/>
      <c r="U50" s="856"/>
      <c r="AA50" s="775">
        <f t="shared" si="9"/>
        <v>180</v>
      </c>
      <c r="AB50" s="594">
        <f t="shared" si="10"/>
        <v>0</v>
      </c>
      <c r="AC50" s="775"/>
      <c r="AE50" s="766" t="b">
        <f t="shared" si="11"/>
        <v>1</v>
      </c>
      <c r="AF50" s="766" t="b">
        <f t="shared" si="11"/>
        <v>1</v>
      </c>
      <c r="AG50" s="766" t="b">
        <f t="shared" si="11"/>
        <v>1</v>
      </c>
      <c r="AH50" s="766" t="b">
        <f t="shared" si="11"/>
        <v>1</v>
      </c>
      <c r="AI50" s="766" t="b">
        <f t="shared" si="11"/>
        <v>1</v>
      </c>
      <c r="AJ50" s="766" t="b">
        <f t="shared" si="11"/>
        <v>0</v>
      </c>
      <c r="AK50" s="766" t="b">
        <f t="shared" si="11"/>
        <v>1</v>
      </c>
      <c r="AL50" s="766" t="b">
        <f t="shared" si="11"/>
        <v>1</v>
      </c>
    </row>
    <row r="51" spans="1:39" s="594" customFormat="1" ht="16.5" thickBot="1" x14ac:dyDescent="0.3">
      <c r="A51" s="877" t="s">
        <v>247</v>
      </c>
      <c r="B51" s="878" t="s">
        <v>261</v>
      </c>
      <c r="C51" s="848">
        <v>7</v>
      </c>
      <c r="D51" s="841"/>
      <c r="E51" s="841"/>
      <c r="F51" s="840"/>
      <c r="G51" s="850">
        <f>семестровка!D132</f>
        <v>5</v>
      </c>
      <c r="H51" s="850">
        <f>семестровка!E132</f>
        <v>150</v>
      </c>
      <c r="I51" s="850">
        <f>семестровка!F132</f>
        <v>8</v>
      </c>
      <c r="J51" s="836" t="str">
        <f>семестровка!R132</f>
        <v>4/0</v>
      </c>
      <c r="K51" s="836"/>
      <c r="L51" s="836" t="str">
        <f>семестровка!T132</f>
        <v>4/0</v>
      </c>
      <c r="M51" s="840">
        <f>H51-I51</f>
        <v>142</v>
      </c>
      <c r="N51" s="816"/>
      <c r="O51" s="817"/>
      <c r="P51" s="818"/>
      <c r="Q51" s="817"/>
      <c r="R51" s="818"/>
      <c r="S51" s="817"/>
      <c r="T51" s="822" t="str">
        <f>семестровка!U132</f>
        <v>8/0</v>
      </c>
      <c r="U51" s="817"/>
      <c r="AA51" s="775">
        <f t="shared" si="9"/>
        <v>150</v>
      </c>
      <c r="AB51" s="594">
        <f t="shared" si="10"/>
        <v>0</v>
      </c>
      <c r="AC51" s="775"/>
      <c r="AE51" s="766" t="b">
        <f t="shared" si="11"/>
        <v>1</v>
      </c>
      <c r="AF51" s="766" t="b">
        <f t="shared" si="11"/>
        <v>1</v>
      </c>
      <c r="AG51" s="766" t="b">
        <f t="shared" si="11"/>
        <v>1</v>
      </c>
      <c r="AH51" s="766" t="b">
        <f t="shared" si="11"/>
        <v>1</v>
      </c>
      <c r="AI51" s="766" t="b">
        <f t="shared" si="11"/>
        <v>1</v>
      </c>
      <c r="AJ51" s="766" t="b">
        <f t="shared" si="11"/>
        <v>1</v>
      </c>
      <c r="AK51" s="766" t="b">
        <f t="shared" si="11"/>
        <v>0</v>
      </c>
      <c r="AL51" s="766" t="b">
        <f t="shared" si="11"/>
        <v>1</v>
      </c>
    </row>
    <row r="52" spans="1:39" ht="16.5" thickBot="1" x14ac:dyDescent="0.3">
      <c r="A52" s="1432" t="s">
        <v>177</v>
      </c>
      <c r="B52" s="1504"/>
      <c r="C52" s="1504"/>
      <c r="D52" s="1504"/>
      <c r="E52" s="1504"/>
      <c r="F52" s="1433"/>
      <c r="G52" s="881">
        <f>SUM(G30:G51)-G34-G39-G42</f>
        <v>84</v>
      </c>
      <c r="H52" s="881">
        <f t="shared" ref="H52:I52" si="15">SUM(H30:H51)-H34-H39-H42</f>
        <v>2520</v>
      </c>
      <c r="I52" s="881">
        <f t="shared" si="15"/>
        <v>170</v>
      </c>
      <c r="J52" s="882"/>
      <c r="K52" s="882"/>
      <c r="L52" s="882"/>
      <c r="M52" s="882">
        <f>SUM(M30:M46)-M35-M36-M40-M41-M43-M44</f>
        <v>1586</v>
      </c>
      <c r="N52" s="883">
        <f>SUM(N30:N46)</f>
        <v>0</v>
      </c>
      <c r="O52" s="883" t="s">
        <v>431</v>
      </c>
      <c r="P52" s="883" t="s">
        <v>444</v>
      </c>
      <c r="Q52" s="883" t="s">
        <v>476</v>
      </c>
      <c r="R52" s="883" t="s">
        <v>306</v>
      </c>
      <c r="S52" s="883" t="s">
        <v>301</v>
      </c>
      <c r="T52" s="883" t="s">
        <v>322</v>
      </c>
      <c r="U52" s="883" t="s">
        <v>286</v>
      </c>
      <c r="V52" s="223">
        <f>SUM(V30:V46)</f>
        <v>0</v>
      </c>
      <c r="W52" s="103">
        <f>SUM(W30:W46)</f>
        <v>0</v>
      </c>
      <c r="X52" s="103">
        <f>SUM(X30:X46)</f>
        <v>0</v>
      </c>
      <c r="Y52" s="103">
        <f>SUM(Y30:Y46)</f>
        <v>0</v>
      </c>
      <c r="Z52" s="103">
        <f>SUM(Z30:Z46)</f>
        <v>0</v>
      </c>
      <c r="AA52" s="770"/>
      <c r="AB52" s="770"/>
      <c r="AC52" s="769">
        <f>G52*30</f>
        <v>2520</v>
      </c>
      <c r="AE52" s="778">
        <f>SUMIF(AE30:AE51,FALSE,$G30:$G51)</f>
        <v>0</v>
      </c>
      <c r="AF52" s="778">
        <f t="shared" ref="AF52:AL52" si="16">SUMIF(AF30:AF51,FALSE,$G30:$G51)</f>
        <v>3</v>
      </c>
      <c r="AG52" s="778">
        <f t="shared" si="16"/>
        <v>11</v>
      </c>
      <c r="AH52" s="778">
        <f t="shared" si="16"/>
        <v>11</v>
      </c>
      <c r="AI52" s="778">
        <f t="shared" si="16"/>
        <v>24</v>
      </c>
      <c r="AJ52" s="778">
        <f t="shared" si="16"/>
        <v>20</v>
      </c>
      <c r="AK52" s="778">
        <f t="shared" si="16"/>
        <v>10</v>
      </c>
      <c r="AL52" s="778">
        <f t="shared" si="16"/>
        <v>5</v>
      </c>
      <c r="AM52" s="779">
        <f>SUM(AE52:AL52)</f>
        <v>84</v>
      </c>
    </row>
    <row r="53" spans="1:39" ht="16.5" hidden="1" thickBot="1" x14ac:dyDescent="0.3">
      <c r="A53" s="1505" t="s">
        <v>178</v>
      </c>
      <c r="B53" s="1506"/>
      <c r="C53" s="1506"/>
      <c r="D53" s="1506"/>
      <c r="E53" s="1506"/>
      <c r="F53" s="1506"/>
      <c r="G53" s="1506"/>
      <c r="H53" s="1506"/>
      <c r="I53" s="1507"/>
      <c r="J53" s="1507"/>
      <c r="K53" s="1507"/>
      <c r="L53" s="1507"/>
      <c r="M53" s="1507"/>
      <c r="N53" s="1506"/>
      <c r="O53" s="1506"/>
      <c r="P53" s="1506"/>
      <c r="Q53" s="1506"/>
      <c r="R53" s="1506"/>
      <c r="S53" s="1506"/>
      <c r="T53" s="1506"/>
      <c r="U53" s="1508"/>
    </row>
    <row r="54" spans="1:39" s="76" customFormat="1" ht="16.5" hidden="1" thickBot="1" x14ac:dyDescent="0.3">
      <c r="A54" s="1029"/>
      <c r="B54" s="884"/>
      <c r="C54" s="43"/>
      <c r="D54" s="44"/>
      <c r="E54" s="44"/>
      <c r="F54" s="885"/>
      <c r="G54" s="886"/>
      <c r="H54" s="887"/>
      <c r="I54" s="794"/>
      <c r="J54" s="888"/>
      <c r="K54" s="888"/>
      <c r="L54" s="888"/>
      <c r="M54" s="889"/>
      <c r="N54" s="890"/>
      <c r="O54" s="891"/>
      <c r="P54" s="892"/>
      <c r="Q54" s="891"/>
      <c r="R54" s="892"/>
      <c r="S54" s="891"/>
      <c r="T54" s="892"/>
      <c r="U54" s="891"/>
      <c r="AE54" s="764"/>
      <c r="AF54" s="764"/>
      <c r="AG54" s="764"/>
      <c r="AH54" s="764"/>
      <c r="AI54" s="764"/>
      <c r="AJ54" s="764"/>
      <c r="AK54" s="764"/>
      <c r="AL54" s="764"/>
    </row>
    <row r="55" spans="1:39" s="76" customFormat="1" ht="16.5" hidden="1" thickBot="1" x14ac:dyDescent="0.3">
      <c r="A55" s="893"/>
      <c r="B55" s="894"/>
      <c r="C55" s="895"/>
      <c r="D55" s="896"/>
      <c r="E55" s="896"/>
      <c r="F55" s="897"/>
      <c r="G55" s="898"/>
      <c r="H55" s="899"/>
      <c r="I55" s="835"/>
      <c r="J55" s="841"/>
      <c r="K55" s="841"/>
      <c r="L55" s="841"/>
      <c r="M55" s="840"/>
      <c r="N55" s="900"/>
      <c r="O55" s="901"/>
      <c r="P55" s="902"/>
      <c r="Q55" s="901"/>
      <c r="R55" s="902"/>
      <c r="S55" s="901"/>
      <c r="T55" s="902"/>
      <c r="U55" s="901"/>
      <c r="AE55" s="764"/>
      <c r="AF55" s="764"/>
      <c r="AG55" s="764"/>
      <c r="AH55" s="764"/>
      <c r="AI55" s="764"/>
      <c r="AJ55" s="764"/>
      <c r="AK55" s="764"/>
      <c r="AL55" s="764"/>
    </row>
    <row r="56" spans="1:39" s="76" customFormat="1" ht="16.5" hidden="1" thickBot="1" x14ac:dyDescent="0.3">
      <c r="A56" s="893"/>
      <c r="B56" s="903"/>
      <c r="C56" s="46"/>
      <c r="D56" s="47"/>
      <c r="E56" s="47"/>
      <c r="F56" s="904"/>
      <c r="G56" s="905"/>
      <c r="H56" s="899"/>
      <c r="I56" s="835"/>
      <c r="J56" s="841"/>
      <c r="K56" s="841"/>
      <c r="L56" s="841"/>
      <c r="M56" s="840"/>
      <c r="N56" s="900"/>
      <c r="O56" s="901"/>
      <c r="P56" s="902"/>
      <c r="Q56" s="901"/>
      <c r="R56" s="902"/>
      <c r="S56" s="901"/>
      <c r="T56" s="902"/>
      <c r="U56" s="901"/>
      <c r="AE56" s="764"/>
      <c r="AF56" s="764"/>
      <c r="AG56" s="764"/>
      <c r="AH56" s="764"/>
      <c r="AI56" s="764"/>
      <c r="AJ56" s="764"/>
      <c r="AK56" s="764"/>
      <c r="AL56" s="764"/>
    </row>
    <row r="57" spans="1:39" s="76" customFormat="1" ht="16.5" hidden="1" thickBot="1" x14ac:dyDescent="0.3">
      <c r="A57" s="627"/>
      <c r="B57" s="906"/>
      <c r="C57" s="907"/>
      <c r="D57" s="908"/>
      <c r="E57" s="908"/>
      <c r="F57" s="909"/>
      <c r="G57" s="910"/>
      <c r="H57" s="911"/>
      <c r="I57" s="912"/>
      <c r="J57" s="913"/>
      <c r="K57" s="913"/>
      <c r="L57" s="913"/>
      <c r="M57" s="914"/>
      <c r="N57" s="915"/>
      <c r="O57" s="916"/>
      <c r="P57" s="917"/>
      <c r="Q57" s="916"/>
      <c r="R57" s="917"/>
      <c r="S57" s="916"/>
      <c r="T57" s="917"/>
      <c r="U57" s="916"/>
      <c r="AE57" s="764"/>
      <c r="AF57" s="764"/>
      <c r="AG57" s="764"/>
      <c r="AH57" s="764"/>
      <c r="AI57" s="764"/>
      <c r="AJ57" s="764"/>
      <c r="AK57" s="764"/>
      <c r="AL57" s="764"/>
    </row>
    <row r="58" spans="1:39" s="76" customFormat="1" ht="16.5" hidden="1" thickBot="1" x14ac:dyDescent="0.3">
      <c r="A58" s="1509" t="s">
        <v>179</v>
      </c>
      <c r="B58" s="1507"/>
      <c r="C58" s="1507"/>
      <c r="D58" s="1507"/>
      <c r="E58" s="1507"/>
      <c r="F58" s="1510"/>
      <c r="G58" s="918">
        <f>SUM(G54:G57)</f>
        <v>0</v>
      </c>
      <c r="H58" s="919">
        <f>SUM(H54:H57)</f>
        <v>0</v>
      </c>
      <c r="I58" s="920">
        <f t="shared" ref="I58:M58" si="17">SUM(I54:I57)</f>
        <v>0</v>
      </c>
      <c r="J58" s="920">
        <f t="shared" si="17"/>
        <v>0</v>
      </c>
      <c r="K58" s="920">
        <f t="shared" si="17"/>
        <v>0</v>
      </c>
      <c r="L58" s="920">
        <f t="shared" si="17"/>
        <v>0</v>
      </c>
      <c r="M58" s="920">
        <f t="shared" si="17"/>
        <v>0</v>
      </c>
      <c r="N58" s="921"/>
      <c r="O58" s="921"/>
      <c r="P58" s="921"/>
      <c r="Q58" s="921"/>
      <c r="R58" s="921"/>
      <c r="S58" s="921"/>
      <c r="T58" s="921"/>
      <c r="U58" s="921"/>
      <c r="AE58" s="764"/>
      <c r="AF58" s="764"/>
      <c r="AG58" s="764"/>
      <c r="AH58" s="764"/>
      <c r="AI58" s="764"/>
      <c r="AJ58" s="764"/>
      <c r="AK58" s="764"/>
      <c r="AL58" s="764"/>
    </row>
    <row r="59" spans="1:39" s="76" customFormat="1" ht="16.5" thickBot="1" x14ac:dyDescent="0.3">
      <c r="A59" s="1505" t="s">
        <v>178</v>
      </c>
      <c r="B59" s="1506"/>
      <c r="C59" s="1506"/>
      <c r="D59" s="1506"/>
      <c r="E59" s="1506"/>
      <c r="F59" s="1506"/>
      <c r="G59" s="1506"/>
      <c r="H59" s="1506"/>
      <c r="I59" s="1507"/>
      <c r="J59" s="1507"/>
      <c r="K59" s="1507"/>
      <c r="L59" s="1507"/>
      <c r="M59" s="1507"/>
      <c r="N59" s="1506"/>
      <c r="O59" s="1506"/>
      <c r="P59" s="1506"/>
      <c r="Q59" s="1506"/>
      <c r="R59" s="1506"/>
      <c r="S59" s="1506"/>
      <c r="T59" s="1506"/>
      <c r="U59" s="1506"/>
      <c r="V59" s="1506"/>
      <c r="W59" s="1506"/>
      <c r="X59" s="1508"/>
      <c r="AC59" s="90" t="s">
        <v>438</v>
      </c>
      <c r="AE59" s="764"/>
      <c r="AF59" s="764"/>
      <c r="AG59" s="764"/>
      <c r="AH59" s="764"/>
      <c r="AI59" s="764"/>
      <c r="AJ59" s="764"/>
      <c r="AK59" s="764"/>
      <c r="AL59" s="764"/>
    </row>
    <row r="60" spans="1:39" s="76" customFormat="1" ht="16.5" thickBot="1" x14ac:dyDescent="0.3">
      <c r="A60" s="1029" t="s">
        <v>440</v>
      </c>
      <c r="B60" s="906" t="s">
        <v>417</v>
      </c>
      <c r="C60" s="907"/>
      <c r="D60" s="908" t="s">
        <v>163</v>
      </c>
      <c r="E60" s="908"/>
      <c r="F60" s="909"/>
      <c r="G60" s="910">
        <v>6</v>
      </c>
      <c r="H60" s="911">
        <f>G60*30</f>
        <v>180</v>
      </c>
      <c r="I60" s="912">
        <f>J60+K60+L60</f>
        <v>0</v>
      </c>
      <c r="J60" s="913"/>
      <c r="K60" s="913"/>
      <c r="L60" s="913"/>
      <c r="M60" s="914">
        <f>H60-I60</f>
        <v>180</v>
      </c>
      <c r="N60" s="922"/>
      <c r="O60" s="923"/>
      <c r="P60" s="924"/>
      <c r="Q60" s="925"/>
      <c r="R60" s="923"/>
      <c r="S60" s="924"/>
      <c r="T60" s="925"/>
      <c r="U60" s="923"/>
      <c r="V60" s="781"/>
      <c r="W60" s="782"/>
      <c r="X60" s="781"/>
      <c r="AC60" s="88" t="s">
        <v>106</v>
      </c>
      <c r="AE60" s="764"/>
      <c r="AF60" s="764"/>
      <c r="AG60" s="764"/>
      <c r="AH60" s="764"/>
      <c r="AI60" s="764"/>
      <c r="AJ60" s="764"/>
      <c r="AK60" s="764"/>
      <c r="AL60" s="764"/>
    </row>
    <row r="61" spans="1:39" s="76" customFormat="1" ht="16.5" thickBot="1" x14ac:dyDescent="0.3">
      <c r="A61" s="1509" t="s">
        <v>179</v>
      </c>
      <c r="B61" s="1507"/>
      <c r="C61" s="1507"/>
      <c r="D61" s="1507"/>
      <c r="E61" s="1507"/>
      <c r="F61" s="1510"/>
      <c r="G61" s="918">
        <f>SUM(G57:G60)</f>
        <v>6</v>
      </c>
      <c r="H61" s="919">
        <f>SUM(H57:H60)</f>
        <v>180</v>
      </c>
      <c r="I61" s="920">
        <f t="shared" ref="I61:X61" si="18">SUM(I57:I60)</f>
        <v>0</v>
      </c>
      <c r="J61" s="920">
        <f t="shared" si="18"/>
        <v>0</v>
      </c>
      <c r="K61" s="920">
        <f t="shared" si="18"/>
        <v>0</v>
      </c>
      <c r="L61" s="920">
        <f t="shared" si="18"/>
        <v>0</v>
      </c>
      <c r="M61" s="920">
        <f t="shared" si="18"/>
        <v>180</v>
      </c>
      <c r="N61" s="919">
        <f t="shared" si="18"/>
        <v>0</v>
      </c>
      <c r="O61" s="919">
        <f t="shared" si="18"/>
        <v>0</v>
      </c>
      <c r="P61" s="919">
        <f t="shared" si="18"/>
        <v>0</v>
      </c>
      <c r="Q61" s="919">
        <f t="shared" si="18"/>
        <v>0</v>
      </c>
      <c r="R61" s="919">
        <f t="shared" si="18"/>
        <v>0</v>
      </c>
      <c r="S61" s="919">
        <f t="shared" si="18"/>
        <v>0</v>
      </c>
      <c r="T61" s="919">
        <f t="shared" si="18"/>
        <v>0</v>
      </c>
      <c r="U61" s="919">
        <f t="shared" si="18"/>
        <v>0</v>
      </c>
      <c r="V61" s="783">
        <f t="shared" si="18"/>
        <v>0</v>
      </c>
      <c r="W61" s="783">
        <f t="shared" si="18"/>
        <v>0</v>
      </c>
      <c r="X61" s="783">
        <f t="shared" si="18"/>
        <v>0</v>
      </c>
      <c r="AC61" s="88" t="s">
        <v>107</v>
      </c>
      <c r="AE61" s="764"/>
      <c r="AF61" s="764"/>
      <c r="AG61" s="764"/>
      <c r="AH61" s="764"/>
      <c r="AI61" s="764"/>
      <c r="AJ61" s="764"/>
      <c r="AK61" s="764"/>
      <c r="AL61" s="764"/>
    </row>
    <row r="62" spans="1:39" ht="16.5" thickBot="1" x14ac:dyDescent="0.3">
      <c r="A62" s="1509" t="s">
        <v>441</v>
      </c>
      <c r="B62" s="1507"/>
      <c r="C62" s="1507"/>
      <c r="D62" s="1507"/>
      <c r="E62" s="1507"/>
      <c r="F62" s="1507"/>
      <c r="G62" s="1507"/>
      <c r="H62" s="1507"/>
      <c r="I62" s="1507"/>
      <c r="J62" s="1507"/>
      <c r="K62" s="1507"/>
      <c r="L62" s="1507"/>
      <c r="M62" s="1507"/>
      <c r="N62" s="1507"/>
      <c r="O62" s="1507"/>
      <c r="P62" s="1507"/>
      <c r="Q62" s="1507"/>
      <c r="R62" s="1507"/>
      <c r="S62" s="1507"/>
      <c r="T62" s="1507"/>
      <c r="U62" s="1510"/>
      <c r="V62" s="775"/>
      <c r="W62" s="775"/>
      <c r="X62" s="775"/>
      <c r="AC62" s="88" t="s">
        <v>108</v>
      </c>
    </row>
    <row r="63" spans="1:39" s="76" customFormat="1" x14ac:dyDescent="0.25">
      <c r="A63" s="380" t="s">
        <v>442</v>
      </c>
      <c r="B63" s="780" t="s">
        <v>439</v>
      </c>
      <c r="C63" s="926"/>
      <c r="D63" s="927"/>
      <c r="E63" s="927"/>
      <c r="F63" s="928"/>
      <c r="G63" s="929">
        <v>6</v>
      </c>
      <c r="H63" s="930">
        <f>G63*30</f>
        <v>180</v>
      </c>
      <c r="I63" s="931">
        <f>J63+K63+L63</f>
        <v>0</v>
      </c>
      <c r="J63" s="932"/>
      <c r="K63" s="932"/>
      <c r="L63" s="932"/>
      <c r="M63" s="889">
        <f t="shared" ref="M63" si="19">H63-I63</f>
        <v>180</v>
      </c>
      <c r="N63" s="933"/>
      <c r="O63" s="934"/>
      <c r="P63" s="935"/>
      <c r="Q63" s="934"/>
      <c r="R63" s="935"/>
      <c r="S63" s="934"/>
      <c r="T63" s="935"/>
      <c r="U63" s="936"/>
      <c r="V63" s="773"/>
      <c r="W63" s="773"/>
      <c r="X63" s="773"/>
      <c r="AC63" s="88" t="s">
        <v>109</v>
      </c>
      <c r="AD63" s="76">
        <f>G63+G60</f>
        <v>12</v>
      </c>
      <c r="AE63" s="764"/>
      <c r="AF63" s="764"/>
      <c r="AG63" s="764"/>
      <c r="AH63" s="764"/>
      <c r="AI63" s="764"/>
      <c r="AJ63" s="764"/>
      <c r="AK63" s="764"/>
      <c r="AL63" s="764"/>
    </row>
    <row r="64" spans="1:39" s="76" customFormat="1" ht="16.5" thickBot="1" x14ac:dyDescent="0.3">
      <c r="A64" s="937"/>
      <c r="B64" s="938"/>
      <c r="C64" s="939"/>
      <c r="D64" s="940"/>
      <c r="E64" s="940"/>
      <c r="F64" s="941"/>
      <c r="G64" s="942"/>
      <c r="H64" s="942"/>
      <c r="I64" s="943"/>
      <c r="J64" s="944"/>
      <c r="K64" s="944"/>
      <c r="L64" s="944"/>
      <c r="M64" s="945"/>
      <c r="N64" s="946"/>
      <c r="O64" s="947"/>
      <c r="P64" s="948"/>
      <c r="Q64" s="947"/>
      <c r="R64" s="948"/>
      <c r="S64" s="947"/>
      <c r="T64" s="948"/>
      <c r="U64" s="949"/>
      <c r="V64" s="773"/>
      <c r="W64" s="773"/>
      <c r="X64" s="773"/>
      <c r="AE64" s="764"/>
      <c r="AF64" s="764"/>
      <c r="AG64" s="764"/>
      <c r="AH64" s="764"/>
      <c r="AI64" s="764"/>
      <c r="AJ64" s="764"/>
      <c r="AK64" s="764"/>
      <c r="AL64" s="764"/>
    </row>
    <row r="65" spans="1:38" s="76" customFormat="1" ht="16.5" customHeight="1" thickBot="1" x14ac:dyDescent="0.3">
      <c r="A65" s="1511" t="s">
        <v>180</v>
      </c>
      <c r="B65" s="1512"/>
      <c r="C65" s="1512"/>
      <c r="D65" s="1512"/>
      <c r="E65" s="1512"/>
      <c r="F65" s="1513"/>
      <c r="G65" s="950">
        <f>SUM(G63:G64)</f>
        <v>6</v>
      </c>
      <c r="H65" s="951">
        <f>SUM(H63:H64)</f>
        <v>180</v>
      </c>
      <c r="I65" s="951">
        <f t="shared" ref="I65:U65" si="20">I63</f>
        <v>0</v>
      </c>
      <c r="J65" s="951">
        <f t="shared" si="20"/>
        <v>0</v>
      </c>
      <c r="K65" s="951">
        <f t="shared" si="20"/>
        <v>0</v>
      </c>
      <c r="L65" s="951">
        <f t="shared" si="20"/>
        <v>0</v>
      </c>
      <c r="M65" s="951">
        <f>SUM(M63:M64)</f>
        <v>180</v>
      </c>
      <c r="N65" s="952">
        <f t="shared" si="20"/>
        <v>0</v>
      </c>
      <c r="O65" s="952">
        <f t="shared" si="20"/>
        <v>0</v>
      </c>
      <c r="P65" s="952">
        <f t="shared" si="20"/>
        <v>0</v>
      </c>
      <c r="Q65" s="952">
        <f t="shared" si="20"/>
        <v>0</v>
      </c>
      <c r="R65" s="952">
        <f t="shared" si="20"/>
        <v>0</v>
      </c>
      <c r="S65" s="952">
        <f t="shared" si="20"/>
        <v>0</v>
      </c>
      <c r="T65" s="952">
        <f t="shared" si="20"/>
        <v>0</v>
      </c>
      <c r="U65" s="953">
        <f t="shared" si="20"/>
        <v>0</v>
      </c>
      <c r="AE65" s="764"/>
      <c r="AF65" s="764"/>
      <c r="AG65" s="764"/>
      <c r="AH65" s="764"/>
      <c r="AI65" s="764"/>
      <c r="AJ65" s="764"/>
      <c r="AK65" s="764"/>
      <c r="AL65" s="764"/>
    </row>
    <row r="66" spans="1:38" ht="16.5" thickBot="1" x14ac:dyDescent="0.3">
      <c r="A66" s="1514" t="s">
        <v>181</v>
      </c>
      <c r="B66" s="1515"/>
      <c r="C66" s="1515"/>
      <c r="D66" s="1515"/>
      <c r="E66" s="1515"/>
      <c r="F66" s="1515"/>
      <c r="G66" s="954">
        <f>G65+G58+G52+G28+G61</f>
        <v>175</v>
      </c>
      <c r="H66" s="954">
        <f>H65+H58+H52+H28+H61</f>
        <v>5250</v>
      </c>
      <c r="I66" s="954">
        <f t="shared" ref="I66:M66" si="21">I65+I58+I52+I28+I61</f>
        <v>306</v>
      </c>
      <c r="J66" s="954"/>
      <c r="K66" s="954"/>
      <c r="L66" s="954"/>
      <c r="M66" s="954">
        <f t="shared" si="21"/>
        <v>4154</v>
      </c>
      <c r="N66" s="379" t="s">
        <v>448</v>
      </c>
      <c r="O66" s="379" t="s">
        <v>352</v>
      </c>
      <c r="P66" s="955" t="s">
        <v>449</v>
      </c>
      <c r="Q66" s="955" t="s">
        <v>445</v>
      </c>
      <c r="R66" s="955" t="s">
        <v>306</v>
      </c>
      <c r="S66" s="955" t="s">
        <v>301</v>
      </c>
      <c r="T66" s="955" t="s">
        <v>323</v>
      </c>
      <c r="U66" s="955" t="s">
        <v>286</v>
      </c>
      <c r="V66" s="76">
        <f>30*G66</f>
        <v>5250</v>
      </c>
    </row>
    <row r="67" spans="1:38" x14ac:dyDescent="0.25">
      <c r="A67" s="1516" t="s">
        <v>128</v>
      </c>
      <c r="B67" s="1517"/>
      <c r="C67" s="1517"/>
      <c r="D67" s="1517"/>
      <c r="E67" s="1517"/>
      <c r="F67" s="1517"/>
      <c r="G67" s="1517"/>
      <c r="H67" s="1517"/>
      <c r="I67" s="1517"/>
      <c r="J67" s="1517"/>
      <c r="K67" s="1517"/>
      <c r="L67" s="1517"/>
      <c r="M67" s="1517"/>
      <c r="N67" s="1517"/>
      <c r="O67" s="1517"/>
      <c r="P67" s="1517"/>
      <c r="Q67" s="1517"/>
      <c r="R67" s="1517"/>
      <c r="S67" s="1517"/>
      <c r="T67" s="1517"/>
      <c r="U67" s="1518"/>
    </row>
    <row r="68" spans="1:38" ht="16.5" thickBot="1" x14ac:dyDescent="0.3">
      <c r="A68" s="1519" t="s">
        <v>129</v>
      </c>
      <c r="B68" s="1520"/>
      <c r="C68" s="1520"/>
      <c r="D68" s="1520"/>
      <c r="E68" s="1520"/>
      <c r="F68" s="1520"/>
      <c r="G68" s="1520"/>
      <c r="H68" s="1520"/>
      <c r="I68" s="1520"/>
      <c r="J68" s="1520"/>
      <c r="K68" s="1520"/>
      <c r="L68" s="1520"/>
      <c r="M68" s="1520"/>
      <c r="N68" s="1520"/>
      <c r="O68" s="1520"/>
      <c r="P68" s="1520"/>
      <c r="Q68" s="1520"/>
      <c r="R68" s="1520"/>
      <c r="S68" s="1520"/>
      <c r="T68" s="1520"/>
      <c r="U68" s="1521"/>
    </row>
    <row r="69" spans="1:38" s="270" customFormat="1" x14ac:dyDescent="0.25">
      <c r="A69" s="1522" t="s">
        <v>130</v>
      </c>
      <c r="B69" s="956" t="s">
        <v>36</v>
      </c>
      <c r="C69" s="957"/>
      <c r="D69" s="958">
        <v>3</v>
      </c>
      <c r="E69" s="958"/>
      <c r="F69" s="959"/>
      <c r="G69" s="960">
        <f>семестровка!D53</f>
        <v>5</v>
      </c>
      <c r="H69" s="960">
        <f>семестровка!E53</f>
        <v>150</v>
      </c>
      <c r="I69" s="960">
        <f>семестровка!F53</f>
        <v>12</v>
      </c>
      <c r="J69" s="961" t="str">
        <f>семестровка!R53</f>
        <v>8/0</v>
      </c>
      <c r="K69" s="961">
        <f>семестровка!S53</f>
        <v>0</v>
      </c>
      <c r="L69" s="961" t="str">
        <f>семестровка!T53</f>
        <v>0/4</v>
      </c>
      <c r="M69" s="962">
        <f>H69-I69</f>
        <v>138</v>
      </c>
      <c r="N69" s="957"/>
      <c r="O69" s="959"/>
      <c r="P69" s="963" t="str">
        <f>семестровка!U53</f>
        <v>8/4</v>
      </c>
      <c r="Q69" s="959"/>
      <c r="R69" s="957"/>
      <c r="S69" s="959"/>
      <c r="T69" s="957"/>
      <c r="U69" s="959"/>
      <c r="AC69" s="772" t="s">
        <v>106</v>
      </c>
      <c r="AD69" s="779">
        <f>AE82+AF82</f>
        <v>0</v>
      </c>
      <c r="AE69" s="766" t="b">
        <f t="shared" ref="AE69:AL81" si="22">ISBLANK(N69)</f>
        <v>1</v>
      </c>
      <c r="AF69" s="766" t="b">
        <f t="shared" si="22"/>
        <v>1</v>
      </c>
      <c r="AG69" s="766" t="b">
        <f t="shared" si="22"/>
        <v>0</v>
      </c>
      <c r="AH69" s="766" t="b">
        <f t="shared" si="22"/>
        <v>1</v>
      </c>
      <c r="AI69" s="766" t="b">
        <f t="shared" si="22"/>
        <v>1</v>
      </c>
      <c r="AJ69" s="766" t="b">
        <f t="shared" si="22"/>
        <v>1</v>
      </c>
      <c r="AK69" s="766" t="b">
        <f t="shared" si="22"/>
        <v>1</v>
      </c>
      <c r="AL69" s="766" t="b">
        <f t="shared" si="22"/>
        <v>1</v>
      </c>
    </row>
    <row r="70" spans="1:38" s="270" customFormat="1" x14ac:dyDescent="0.25">
      <c r="A70" s="1523"/>
      <c r="B70" s="964" t="s">
        <v>395</v>
      </c>
      <c r="C70" s="456"/>
      <c r="D70" s="965"/>
      <c r="E70" s="965"/>
      <c r="F70" s="455"/>
      <c r="G70" s="451"/>
      <c r="H70" s="451"/>
      <c r="I70" s="966"/>
      <c r="J70" s="967"/>
      <c r="K70" s="967"/>
      <c r="L70" s="967"/>
      <c r="M70" s="968"/>
      <c r="N70" s="456"/>
      <c r="O70" s="455"/>
      <c r="P70" s="457"/>
      <c r="Q70" s="455"/>
      <c r="R70" s="456"/>
      <c r="S70" s="455"/>
      <c r="T70" s="456"/>
      <c r="U70" s="455"/>
      <c r="AC70" s="772" t="s">
        <v>107</v>
      </c>
      <c r="AD70" s="779">
        <f>AG82+AH82</f>
        <v>8.5</v>
      </c>
      <c r="AE70" s="766" t="b">
        <f t="shared" si="22"/>
        <v>1</v>
      </c>
      <c r="AF70" s="766" t="b">
        <f t="shared" si="22"/>
        <v>1</v>
      </c>
      <c r="AG70" s="766" t="b">
        <f t="shared" si="22"/>
        <v>1</v>
      </c>
      <c r="AH70" s="766" t="b">
        <f t="shared" si="22"/>
        <v>1</v>
      </c>
      <c r="AI70" s="766" t="b">
        <f t="shared" si="22"/>
        <v>1</v>
      </c>
      <c r="AJ70" s="766" t="b">
        <f t="shared" si="22"/>
        <v>1</v>
      </c>
      <c r="AK70" s="766" t="b">
        <f t="shared" si="22"/>
        <v>1</v>
      </c>
      <c r="AL70" s="766" t="b">
        <f t="shared" si="22"/>
        <v>1</v>
      </c>
    </row>
    <row r="71" spans="1:38" s="270" customFormat="1" x14ac:dyDescent="0.25">
      <c r="A71" s="1524"/>
      <c r="B71" s="964" t="s">
        <v>396</v>
      </c>
      <c r="C71" s="456"/>
      <c r="D71" s="965"/>
      <c r="E71" s="965"/>
      <c r="F71" s="455"/>
      <c r="G71" s="451"/>
      <c r="H71" s="451"/>
      <c r="I71" s="969"/>
      <c r="J71" s="967"/>
      <c r="K71" s="967"/>
      <c r="L71" s="967"/>
      <c r="M71" s="968"/>
      <c r="N71" s="456"/>
      <c r="O71" s="455"/>
      <c r="P71" s="456"/>
      <c r="Q71" s="455"/>
      <c r="R71" s="456"/>
      <c r="S71" s="455"/>
      <c r="T71" s="456"/>
      <c r="U71" s="455"/>
      <c r="AC71" s="772" t="s">
        <v>108</v>
      </c>
      <c r="AD71" s="779">
        <f>AI82+AJ82</f>
        <v>7</v>
      </c>
      <c r="AE71" s="766" t="b">
        <f t="shared" si="22"/>
        <v>1</v>
      </c>
      <c r="AF71" s="766" t="b">
        <f t="shared" si="22"/>
        <v>1</v>
      </c>
      <c r="AG71" s="766" t="b">
        <f t="shared" si="22"/>
        <v>1</v>
      </c>
      <c r="AH71" s="766" t="b">
        <f t="shared" si="22"/>
        <v>1</v>
      </c>
      <c r="AI71" s="766" t="b">
        <f t="shared" si="22"/>
        <v>1</v>
      </c>
      <c r="AJ71" s="766" t="b">
        <f t="shared" si="22"/>
        <v>1</v>
      </c>
      <c r="AK71" s="766" t="b">
        <f t="shared" si="22"/>
        <v>1</v>
      </c>
      <c r="AL71" s="766" t="b">
        <f t="shared" si="22"/>
        <v>1</v>
      </c>
    </row>
    <row r="72" spans="1:38" s="594" customFormat="1" x14ac:dyDescent="0.25">
      <c r="A72" s="1525" t="s">
        <v>131</v>
      </c>
      <c r="B72" s="964" t="s">
        <v>168</v>
      </c>
      <c r="C72" s="456"/>
      <c r="D72" s="965">
        <v>4</v>
      </c>
      <c r="E72" s="965"/>
      <c r="F72" s="455"/>
      <c r="G72" s="451">
        <f>семестровка!D72</f>
        <v>3.5</v>
      </c>
      <c r="H72" s="451">
        <f>семестровка!E72</f>
        <v>105</v>
      </c>
      <c r="I72" s="451">
        <f>семестровка!F72</f>
        <v>4</v>
      </c>
      <c r="J72" s="967" t="str">
        <f>семестровка!R72</f>
        <v>4/0</v>
      </c>
      <c r="K72" s="967">
        <f>семестровка!S72</f>
        <v>0</v>
      </c>
      <c r="L72" s="967">
        <f>семестровка!T72</f>
        <v>0</v>
      </c>
      <c r="M72" s="968">
        <f>H72-I72</f>
        <v>101</v>
      </c>
      <c r="N72" s="456"/>
      <c r="O72" s="455"/>
      <c r="P72" s="457"/>
      <c r="Q72" s="970" t="str">
        <f>семестровка!U72</f>
        <v>4/0</v>
      </c>
      <c r="R72" s="456"/>
      <c r="S72" s="455"/>
      <c r="T72" s="456"/>
      <c r="U72" s="455"/>
      <c r="AC72" s="772" t="s">
        <v>109</v>
      </c>
      <c r="AD72" s="1033">
        <f>AK82+AL82</f>
        <v>6</v>
      </c>
      <c r="AE72" s="766" t="b">
        <f t="shared" si="22"/>
        <v>1</v>
      </c>
      <c r="AF72" s="766" t="b">
        <f t="shared" si="22"/>
        <v>1</v>
      </c>
      <c r="AG72" s="766" t="b">
        <f t="shared" si="22"/>
        <v>1</v>
      </c>
      <c r="AH72" s="766" t="b">
        <f t="shared" si="22"/>
        <v>0</v>
      </c>
      <c r="AI72" s="766" t="b">
        <f t="shared" si="22"/>
        <v>1</v>
      </c>
      <c r="AJ72" s="766" t="b">
        <f t="shared" si="22"/>
        <v>1</v>
      </c>
      <c r="AK72" s="766" t="b">
        <f t="shared" si="22"/>
        <v>1</v>
      </c>
      <c r="AL72" s="766" t="b">
        <f t="shared" si="22"/>
        <v>1</v>
      </c>
    </row>
    <row r="73" spans="1:38" s="594" customFormat="1" x14ac:dyDescent="0.25">
      <c r="A73" s="1524"/>
      <c r="B73" s="964" t="s">
        <v>242</v>
      </c>
      <c r="C73" s="456"/>
      <c r="D73" s="965"/>
      <c r="E73" s="965"/>
      <c r="F73" s="455"/>
      <c r="G73" s="451"/>
      <c r="H73" s="451"/>
      <c r="I73" s="969"/>
      <c r="J73" s="967"/>
      <c r="K73" s="967"/>
      <c r="L73" s="967"/>
      <c r="M73" s="968"/>
      <c r="N73" s="456"/>
      <c r="O73" s="455"/>
      <c r="P73" s="456"/>
      <c r="Q73" s="455"/>
      <c r="R73" s="456"/>
      <c r="S73" s="455"/>
      <c r="T73" s="456"/>
      <c r="U73" s="455"/>
      <c r="AC73" s="775"/>
      <c r="AD73" s="1033">
        <f>SUM(AD69:AD72)</f>
        <v>21.5</v>
      </c>
      <c r="AE73" s="766" t="b">
        <f t="shared" si="22"/>
        <v>1</v>
      </c>
      <c r="AF73" s="766" t="b">
        <f t="shared" si="22"/>
        <v>1</v>
      </c>
      <c r="AG73" s="766" t="b">
        <f t="shared" si="22"/>
        <v>1</v>
      </c>
      <c r="AH73" s="766" t="b">
        <f t="shared" si="22"/>
        <v>1</v>
      </c>
      <c r="AI73" s="766" t="b">
        <f t="shared" si="22"/>
        <v>1</v>
      </c>
      <c r="AJ73" s="766" t="b">
        <f t="shared" si="22"/>
        <v>1</v>
      </c>
      <c r="AK73" s="766" t="b">
        <f t="shared" si="22"/>
        <v>1</v>
      </c>
      <c r="AL73" s="766" t="b">
        <f t="shared" si="22"/>
        <v>1</v>
      </c>
    </row>
    <row r="74" spans="1:38" s="594" customFormat="1" ht="31.5" x14ac:dyDescent="0.25">
      <c r="A74" s="1525" t="s">
        <v>135</v>
      </c>
      <c r="B74" s="964" t="s">
        <v>170</v>
      </c>
      <c r="C74" s="456"/>
      <c r="D74" s="965">
        <v>5</v>
      </c>
      <c r="E74" s="965"/>
      <c r="F74" s="455"/>
      <c r="G74" s="451">
        <f>семестровка!D89</f>
        <v>3</v>
      </c>
      <c r="H74" s="451">
        <f>семестровка!E89</f>
        <v>90</v>
      </c>
      <c r="I74" s="451">
        <f>семестровка!F89</f>
        <v>4</v>
      </c>
      <c r="J74" s="967"/>
      <c r="K74" s="967"/>
      <c r="L74" s="967" t="str">
        <f>семестровка!T89</f>
        <v>4/0</v>
      </c>
      <c r="M74" s="968">
        <f>H74-I74</f>
        <v>86</v>
      </c>
      <c r="N74" s="456"/>
      <c r="O74" s="455"/>
      <c r="P74" s="456"/>
      <c r="Q74" s="455"/>
      <c r="R74" s="457" t="str">
        <f>семестровка!U89</f>
        <v>4/0</v>
      </c>
      <c r="S74" s="455"/>
      <c r="T74" s="456"/>
      <c r="U74" s="455"/>
      <c r="AC74" s="775"/>
      <c r="AE74" s="766" t="b">
        <f t="shared" si="22"/>
        <v>1</v>
      </c>
      <c r="AF74" s="766" t="b">
        <f t="shared" si="22"/>
        <v>1</v>
      </c>
      <c r="AG74" s="766" t="b">
        <f t="shared" si="22"/>
        <v>1</v>
      </c>
      <c r="AH74" s="766" t="b">
        <f t="shared" si="22"/>
        <v>1</v>
      </c>
      <c r="AI74" s="766" t="b">
        <f t="shared" si="22"/>
        <v>0</v>
      </c>
      <c r="AJ74" s="766" t="b">
        <f t="shared" si="22"/>
        <v>1</v>
      </c>
      <c r="AK74" s="766" t="b">
        <f t="shared" si="22"/>
        <v>1</v>
      </c>
      <c r="AL74" s="766" t="b">
        <f t="shared" si="22"/>
        <v>1</v>
      </c>
    </row>
    <row r="75" spans="1:38" s="594" customFormat="1" x14ac:dyDescent="0.25">
      <c r="A75" s="1524"/>
      <c r="B75" s="449" t="s">
        <v>35</v>
      </c>
      <c r="C75" s="456"/>
      <c r="D75" s="965"/>
      <c r="E75" s="965"/>
      <c r="F75" s="455"/>
      <c r="G75" s="451"/>
      <c r="H75" s="451">
        <f t="shared" ref="H75:H81" si="23">G75*30</f>
        <v>0</v>
      </c>
      <c r="I75" s="969">
        <f>I74</f>
        <v>4</v>
      </c>
      <c r="J75" s="967" t="str">
        <f>L74</f>
        <v>4/0</v>
      </c>
      <c r="K75" s="967"/>
      <c r="L75" s="967"/>
      <c r="M75" s="968">
        <f>H74-I75</f>
        <v>86</v>
      </c>
      <c r="N75" s="456"/>
      <c r="O75" s="455"/>
      <c r="P75" s="456"/>
      <c r="Q75" s="455"/>
      <c r="R75" s="456"/>
      <c r="S75" s="455"/>
      <c r="T75" s="456"/>
      <c r="U75" s="455"/>
      <c r="AC75" s="775"/>
      <c r="AE75" s="766" t="b">
        <f t="shared" si="22"/>
        <v>1</v>
      </c>
      <c r="AF75" s="766" t="b">
        <f t="shared" si="22"/>
        <v>1</v>
      </c>
      <c r="AG75" s="766" t="b">
        <f t="shared" si="22"/>
        <v>1</v>
      </c>
      <c r="AH75" s="766" t="b">
        <f t="shared" si="22"/>
        <v>1</v>
      </c>
      <c r="AI75" s="766" t="b">
        <f t="shared" si="22"/>
        <v>1</v>
      </c>
      <c r="AJ75" s="766" t="b">
        <f t="shared" si="22"/>
        <v>1</v>
      </c>
      <c r="AK75" s="766" t="b">
        <f t="shared" si="22"/>
        <v>1</v>
      </c>
      <c r="AL75" s="766" t="b">
        <f t="shared" si="22"/>
        <v>1</v>
      </c>
    </row>
    <row r="76" spans="1:38" s="594" customFormat="1" ht="31.5" x14ac:dyDescent="0.25">
      <c r="A76" s="1525" t="s">
        <v>136</v>
      </c>
      <c r="B76" s="964" t="s">
        <v>171</v>
      </c>
      <c r="C76" s="456"/>
      <c r="D76" s="965">
        <v>6</v>
      </c>
      <c r="E76" s="965"/>
      <c r="F76" s="455"/>
      <c r="G76" s="451">
        <f>семестровка!D110</f>
        <v>4</v>
      </c>
      <c r="H76" s="451">
        <f>семестровка!E110</f>
        <v>120</v>
      </c>
      <c r="I76" s="451">
        <f>семестровка!F110</f>
        <v>4</v>
      </c>
      <c r="J76" s="967"/>
      <c r="K76" s="967"/>
      <c r="L76" s="967" t="str">
        <f>семестровка!T110</f>
        <v>4/0</v>
      </c>
      <c r="M76" s="968">
        <f>H76-I76</f>
        <v>116</v>
      </c>
      <c r="N76" s="456"/>
      <c r="O76" s="455"/>
      <c r="P76" s="456"/>
      <c r="Q76" s="455"/>
      <c r="R76" s="456"/>
      <c r="S76" s="970" t="str">
        <f>семестровка!U110</f>
        <v>4/0</v>
      </c>
      <c r="T76" s="456"/>
      <c r="U76" s="455"/>
      <c r="AC76" s="775"/>
      <c r="AE76" s="766" t="b">
        <f t="shared" si="22"/>
        <v>1</v>
      </c>
      <c r="AF76" s="766" t="b">
        <f t="shared" si="22"/>
        <v>1</v>
      </c>
      <c r="AG76" s="766" t="b">
        <f t="shared" si="22"/>
        <v>1</v>
      </c>
      <c r="AH76" s="766" t="b">
        <f t="shared" si="22"/>
        <v>1</v>
      </c>
      <c r="AI76" s="766" t="b">
        <f t="shared" si="22"/>
        <v>1</v>
      </c>
      <c r="AJ76" s="766" t="b">
        <f t="shared" si="22"/>
        <v>0</v>
      </c>
      <c r="AK76" s="766" t="b">
        <f t="shared" si="22"/>
        <v>1</v>
      </c>
      <c r="AL76" s="766" t="b">
        <f t="shared" si="22"/>
        <v>1</v>
      </c>
    </row>
    <row r="77" spans="1:38" s="594" customFormat="1" x14ac:dyDescent="0.25">
      <c r="A77" s="1524"/>
      <c r="B77" s="964" t="s">
        <v>194</v>
      </c>
      <c r="C77" s="456"/>
      <c r="D77" s="965"/>
      <c r="E77" s="965"/>
      <c r="F77" s="455"/>
      <c r="G77" s="451"/>
      <c r="H77" s="451">
        <f t="shared" si="23"/>
        <v>0</v>
      </c>
      <c r="I77" s="969">
        <f>I76</f>
        <v>4</v>
      </c>
      <c r="J77" s="967" t="str">
        <f>L76</f>
        <v>4/0</v>
      </c>
      <c r="K77" s="967"/>
      <c r="L77" s="967"/>
      <c r="M77" s="968">
        <f>H76-I77</f>
        <v>116</v>
      </c>
      <c r="N77" s="456"/>
      <c r="O77" s="455"/>
      <c r="P77" s="456"/>
      <c r="Q77" s="455"/>
      <c r="R77" s="456"/>
      <c r="S77" s="455"/>
      <c r="T77" s="456"/>
      <c r="U77" s="455"/>
      <c r="AC77" s="775"/>
      <c r="AE77" s="766" t="b">
        <f t="shared" si="22"/>
        <v>1</v>
      </c>
      <c r="AF77" s="766" t="b">
        <f t="shared" si="22"/>
        <v>1</v>
      </c>
      <c r="AG77" s="766" t="b">
        <f t="shared" si="22"/>
        <v>1</v>
      </c>
      <c r="AH77" s="766" t="b">
        <f t="shared" si="22"/>
        <v>1</v>
      </c>
      <c r="AI77" s="766" t="b">
        <f t="shared" si="22"/>
        <v>1</v>
      </c>
      <c r="AJ77" s="766" t="b">
        <f t="shared" si="22"/>
        <v>1</v>
      </c>
      <c r="AK77" s="766" t="b">
        <f t="shared" si="22"/>
        <v>1</v>
      </c>
      <c r="AL77" s="766" t="b">
        <f t="shared" si="22"/>
        <v>1</v>
      </c>
    </row>
    <row r="78" spans="1:38" s="594" customFormat="1" ht="31.5" x14ac:dyDescent="0.25">
      <c r="A78" s="1525" t="s">
        <v>137</v>
      </c>
      <c r="B78" s="964" t="s">
        <v>172</v>
      </c>
      <c r="C78" s="456"/>
      <c r="D78" s="965">
        <v>7</v>
      </c>
      <c r="E78" s="965"/>
      <c r="F78" s="455"/>
      <c r="G78" s="451">
        <f>семестровка!D129</f>
        <v>3</v>
      </c>
      <c r="H78" s="451">
        <f>семестровка!E129</f>
        <v>90</v>
      </c>
      <c r="I78" s="451">
        <f>семестровка!F129</f>
        <v>4</v>
      </c>
      <c r="J78" s="967"/>
      <c r="K78" s="967"/>
      <c r="L78" s="967" t="str">
        <f>семестровка!T129</f>
        <v>4/0</v>
      </c>
      <c r="M78" s="968">
        <f>H78-I78</f>
        <v>86</v>
      </c>
      <c r="N78" s="456"/>
      <c r="O78" s="455"/>
      <c r="P78" s="456"/>
      <c r="Q78" s="455"/>
      <c r="R78" s="456"/>
      <c r="S78" s="455"/>
      <c r="T78" s="457" t="str">
        <f>семестровка!U129</f>
        <v>4/0</v>
      </c>
      <c r="U78" s="455"/>
      <c r="AC78" s="775"/>
      <c r="AE78" s="766" t="b">
        <f t="shared" si="22"/>
        <v>1</v>
      </c>
      <c r="AF78" s="766" t="b">
        <f t="shared" si="22"/>
        <v>1</v>
      </c>
      <c r="AG78" s="766" t="b">
        <f t="shared" si="22"/>
        <v>1</v>
      </c>
      <c r="AH78" s="766" t="b">
        <f t="shared" si="22"/>
        <v>1</v>
      </c>
      <c r="AI78" s="766" t="b">
        <f t="shared" si="22"/>
        <v>1</v>
      </c>
      <c r="AJ78" s="766" t="b">
        <f t="shared" si="22"/>
        <v>1</v>
      </c>
      <c r="AK78" s="766" t="b">
        <f t="shared" si="22"/>
        <v>0</v>
      </c>
      <c r="AL78" s="766" t="b">
        <f t="shared" si="22"/>
        <v>1</v>
      </c>
    </row>
    <row r="79" spans="1:38" s="594" customFormat="1" ht="16.5" thickBot="1" x14ac:dyDescent="0.3">
      <c r="A79" s="1524"/>
      <c r="B79" s="440" t="s">
        <v>208</v>
      </c>
      <c r="C79" s="464"/>
      <c r="D79" s="450"/>
      <c r="E79" s="450"/>
      <c r="F79" s="463"/>
      <c r="G79" s="114"/>
      <c r="H79" s="451">
        <f t="shared" si="23"/>
        <v>0</v>
      </c>
      <c r="I79" s="969">
        <f>I78</f>
        <v>4</v>
      </c>
      <c r="J79" s="967" t="str">
        <f>L78</f>
        <v>4/0</v>
      </c>
      <c r="K79" s="967"/>
      <c r="L79" s="967"/>
      <c r="M79" s="968">
        <f>H78-I79</f>
        <v>86</v>
      </c>
      <c r="N79" s="464"/>
      <c r="O79" s="463"/>
      <c r="P79" s="464"/>
      <c r="Q79" s="463"/>
      <c r="R79" s="464"/>
      <c r="S79" s="463"/>
      <c r="T79" s="464"/>
      <c r="U79" s="463"/>
      <c r="AC79" s="775"/>
      <c r="AE79" s="766" t="b">
        <f t="shared" si="22"/>
        <v>1</v>
      </c>
      <c r="AF79" s="766" t="b">
        <f t="shared" si="22"/>
        <v>1</v>
      </c>
      <c r="AG79" s="766" t="b">
        <f t="shared" si="22"/>
        <v>1</v>
      </c>
      <c r="AH79" s="766" t="b">
        <f t="shared" si="22"/>
        <v>1</v>
      </c>
      <c r="AI79" s="766" t="b">
        <f t="shared" si="22"/>
        <v>1</v>
      </c>
      <c r="AJ79" s="766" t="b">
        <f t="shared" si="22"/>
        <v>1</v>
      </c>
      <c r="AK79" s="766" t="b">
        <f t="shared" si="22"/>
        <v>1</v>
      </c>
      <c r="AL79" s="766" t="b">
        <f t="shared" si="22"/>
        <v>1</v>
      </c>
    </row>
    <row r="80" spans="1:38" s="594" customFormat="1" ht="31.5" x14ac:dyDescent="0.25">
      <c r="A80" s="1418" t="s">
        <v>138</v>
      </c>
      <c r="B80" s="964" t="s">
        <v>173</v>
      </c>
      <c r="C80" s="464"/>
      <c r="D80" s="450" t="s">
        <v>163</v>
      </c>
      <c r="E80" s="450"/>
      <c r="F80" s="463"/>
      <c r="G80" s="114">
        <f>семестровка!D150</f>
        <v>3</v>
      </c>
      <c r="H80" s="114">
        <f>семестровка!E150</f>
        <v>90</v>
      </c>
      <c r="I80" s="114">
        <f>семестровка!F150</f>
        <v>4</v>
      </c>
      <c r="J80" s="967"/>
      <c r="K80" s="967"/>
      <c r="L80" s="967" t="str">
        <f>семестровка!T150</f>
        <v>4/0</v>
      </c>
      <c r="M80" s="968">
        <f>H80-I80</f>
        <v>86</v>
      </c>
      <c r="N80" s="464"/>
      <c r="O80" s="463"/>
      <c r="P80" s="464"/>
      <c r="Q80" s="463"/>
      <c r="R80" s="464"/>
      <c r="S80" s="463"/>
      <c r="T80" s="464"/>
      <c r="U80" s="463" t="str">
        <f>семестровка!U150</f>
        <v>4/0</v>
      </c>
      <c r="AC80" s="775"/>
      <c r="AE80" s="766" t="b">
        <f t="shared" si="22"/>
        <v>1</v>
      </c>
      <c r="AF80" s="766" t="b">
        <f t="shared" si="22"/>
        <v>1</v>
      </c>
      <c r="AG80" s="766" t="b">
        <f t="shared" si="22"/>
        <v>1</v>
      </c>
      <c r="AH80" s="766" t="b">
        <f t="shared" si="22"/>
        <v>1</v>
      </c>
      <c r="AI80" s="766" t="b">
        <f t="shared" si="22"/>
        <v>1</v>
      </c>
      <c r="AJ80" s="766" t="b">
        <f t="shared" si="22"/>
        <v>1</v>
      </c>
      <c r="AK80" s="766" t="b">
        <f t="shared" si="22"/>
        <v>1</v>
      </c>
      <c r="AL80" s="766" t="b">
        <f t="shared" si="22"/>
        <v>0</v>
      </c>
    </row>
    <row r="81" spans="1:39" s="594" customFormat="1" ht="16.5" customHeight="1" thickBot="1" x14ac:dyDescent="0.3">
      <c r="A81" s="1526"/>
      <c r="B81" s="440" t="s">
        <v>416</v>
      </c>
      <c r="C81" s="441"/>
      <c r="D81" s="442"/>
      <c r="E81" s="442"/>
      <c r="F81" s="443"/>
      <c r="G81" s="444"/>
      <c r="H81" s="971">
        <f t="shared" si="23"/>
        <v>0</v>
      </c>
      <c r="I81" s="972">
        <f>I80</f>
        <v>4</v>
      </c>
      <c r="J81" s="973" t="str">
        <f>L80</f>
        <v>4/0</v>
      </c>
      <c r="K81" s="973"/>
      <c r="L81" s="973"/>
      <c r="M81" s="974">
        <f>H80-I81</f>
        <v>86</v>
      </c>
      <c r="N81" s="441"/>
      <c r="O81" s="443"/>
      <c r="P81" s="441"/>
      <c r="Q81" s="443"/>
      <c r="R81" s="441"/>
      <c r="S81" s="443"/>
      <c r="T81" s="441"/>
      <c r="U81" s="443"/>
      <c r="AC81" s="775"/>
      <c r="AE81" s="766" t="b">
        <f t="shared" si="22"/>
        <v>1</v>
      </c>
      <c r="AF81" s="766" t="b">
        <f t="shared" si="22"/>
        <v>1</v>
      </c>
      <c r="AG81" s="766" t="b">
        <f t="shared" si="22"/>
        <v>1</v>
      </c>
      <c r="AH81" s="766" t="b">
        <f t="shared" si="22"/>
        <v>1</v>
      </c>
      <c r="AI81" s="766" t="b">
        <f t="shared" si="22"/>
        <v>1</v>
      </c>
      <c r="AJ81" s="766" t="b">
        <f t="shared" si="22"/>
        <v>1</v>
      </c>
      <c r="AK81" s="766" t="b">
        <f t="shared" si="22"/>
        <v>1</v>
      </c>
      <c r="AL81" s="766" t="b">
        <f t="shared" si="22"/>
        <v>1</v>
      </c>
    </row>
    <row r="82" spans="1:39" ht="16.5" thickBot="1" x14ac:dyDescent="0.3">
      <c r="A82" s="1432" t="s">
        <v>133</v>
      </c>
      <c r="B82" s="1504"/>
      <c r="C82" s="1504"/>
      <c r="D82" s="1504"/>
      <c r="E82" s="1504"/>
      <c r="F82" s="1433"/>
      <c r="G82" s="881">
        <f>SUM(G69:G81)</f>
        <v>21.5</v>
      </c>
      <c r="H82" s="882">
        <f t="shared" ref="H82:M82" si="24">SUM(H69:H81)</f>
        <v>645</v>
      </c>
      <c r="I82" s="882">
        <f>I69+I72+I74+I76+I78+I80</f>
        <v>32</v>
      </c>
      <c r="J82" s="882"/>
      <c r="K82" s="882"/>
      <c r="L82" s="882"/>
      <c r="M82" s="882">
        <f t="shared" si="24"/>
        <v>987</v>
      </c>
      <c r="N82" s="975"/>
      <c r="O82" s="975"/>
      <c r="P82" s="883" t="s">
        <v>290</v>
      </c>
      <c r="Q82" s="975" t="s">
        <v>284</v>
      </c>
      <c r="R82" s="975" t="s">
        <v>284</v>
      </c>
      <c r="S82" s="975" t="s">
        <v>284</v>
      </c>
      <c r="T82" s="975" t="s">
        <v>284</v>
      </c>
      <c r="U82" s="975" t="s">
        <v>284</v>
      </c>
      <c r="V82" s="212">
        <f t="shared" ref="V82:Z82" si="25">SUM(V69:V81)</f>
        <v>0</v>
      </c>
      <c r="W82" s="110">
        <f t="shared" si="25"/>
        <v>0</v>
      </c>
      <c r="X82" s="110">
        <f t="shared" si="25"/>
        <v>0</v>
      </c>
      <c r="Y82" s="110">
        <f t="shared" si="25"/>
        <v>0</v>
      </c>
      <c r="Z82" s="110">
        <f t="shared" si="25"/>
        <v>0</v>
      </c>
      <c r="AA82" s="770"/>
      <c r="AB82" s="770"/>
      <c r="AC82" s="770"/>
      <c r="AE82" s="1031">
        <f>SUMIF(AE69:AE81,FALSE,$G69:$G81)</f>
        <v>0</v>
      </c>
      <c r="AF82" s="1031">
        <f t="shared" ref="AF82:AL82" si="26">SUMIF(AF69:AF81,FALSE,$G69:$G81)</f>
        <v>0</v>
      </c>
      <c r="AG82" s="1031">
        <f t="shared" si="26"/>
        <v>5</v>
      </c>
      <c r="AH82" s="1031">
        <f t="shared" si="26"/>
        <v>3.5</v>
      </c>
      <c r="AI82" s="1031">
        <f t="shared" si="26"/>
        <v>3</v>
      </c>
      <c r="AJ82" s="1031">
        <f t="shared" si="26"/>
        <v>4</v>
      </c>
      <c r="AK82" s="1031">
        <f t="shared" si="26"/>
        <v>3</v>
      </c>
      <c r="AL82" s="1031">
        <f t="shared" si="26"/>
        <v>3</v>
      </c>
      <c r="AM82" s="1032">
        <f>SUM(AE82:AL82)</f>
        <v>21.5</v>
      </c>
    </row>
    <row r="83" spans="1:39" ht="16.5" thickBot="1" x14ac:dyDescent="0.3">
      <c r="A83" s="1519" t="s">
        <v>195</v>
      </c>
      <c r="B83" s="1520"/>
      <c r="C83" s="1520"/>
      <c r="D83" s="1520"/>
      <c r="E83" s="1520"/>
      <c r="F83" s="1520"/>
      <c r="G83" s="1520"/>
      <c r="H83" s="1520"/>
      <c r="I83" s="1492"/>
      <c r="J83" s="1492"/>
      <c r="K83" s="1492"/>
      <c r="L83" s="1492"/>
      <c r="M83" s="1492"/>
      <c r="N83" s="1520"/>
      <c r="O83" s="1520"/>
      <c r="P83" s="1520"/>
      <c r="Q83" s="1520"/>
      <c r="R83" s="1520"/>
      <c r="S83" s="1520"/>
      <c r="T83" s="1520"/>
      <c r="U83" s="1521"/>
    </row>
    <row r="84" spans="1:39" s="594" customFormat="1" ht="31.5" x14ac:dyDescent="0.25">
      <c r="A84" s="1416" t="s">
        <v>139</v>
      </c>
      <c r="B84" s="449" t="s">
        <v>37</v>
      </c>
      <c r="C84" s="450">
        <v>4</v>
      </c>
      <c r="D84" s="450"/>
      <c r="E84" s="450"/>
      <c r="F84" s="450"/>
      <c r="G84" s="451">
        <f>семестровка!D69</f>
        <v>5</v>
      </c>
      <c r="H84" s="451">
        <f>семестровка!E69</f>
        <v>150</v>
      </c>
      <c r="I84" s="451">
        <f>семестровка!F69</f>
        <v>8</v>
      </c>
      <c r="J84" s="452" t="str">
        <f>семестровка!R69</f>
        <v>6/0</v>
      </c>
      <c r="K84" s="452"/>
      <c r="L84" s="452" t="str">
        <f>семестровка!T69</f>
        <v>2/0</v>
      </c>
      <c r="M84" s="453">
        <f t="shared" ref="M84" si="27">H84-I84</f>
        <v>142</v>
      </c>
      <c r="N84" s="454"/>
      <c r="O84" s="455"/>
      <c r="P84" s="456"/>
      <c r="Q84" s="970" t="str">
        <f>семестровка!U69</f>
        <v>8/0</v>
      </c>
      <c r="R84" s="457"/>
      <c r="S84" s="455"/>
      <c r="T84" s="456"/>
      <c r="U84" s="455"/>
      <c r="AC84" s="772" t="s">
        <v>106</v>
      </c>
      <c r="AD84" s="1034">
        <f>AE104+AF104</f>
        <v>0</v>
      </c>
      <c r="AE84" s="766" t="b">
        <f t="shared" ref="AE84:AL103" si="28">ISBLANK(N84)</f>
        <v>1</v>
      </c>
      <c r="AF84" s="766" t="b">
        <f t="shared" si="28"/>
        <v>1</v>
      </c>
      <c r="AG84" s="766" t="b">
        <f t="shared" si="28"/>
        <v>1</v>
      </c>
      <c r="AH84" s="766" t="b">
        <f t="shared" si="28"/>
        <v>0</v>
      </c>
      <c r="AI84" s="766" t="b">
        <f t="shared" si="28"/>
        <v>1</v>
      </c>
      <c r="AJ84" s="766" t="b">
        <f t="shared" si="28"/>
        <v>1</v>
      </c>
      <c r="AK84" s="766" t="b">
        <f t="shared" si="28"/>
        <v>1</v>
      </c>
      <c r="AL84" s="766" t="b">
        <f t="shared" si="28"/>
        <v>1</v>
      </c>
    </row>
    <row r="85" spans="1:39" s="594" customFormat="1" ht="16.5" customHeight="1" x14ac:dyDescent="0.25">
      <c r="A85" s="1417"/>
      <c r="B85" s="449" t="s">
        <v>250</v>
      </c>
      <c r="C85" s="111"/>
      <c r="D85" s="399"/>
      <c r="E85" s="112"/>
      <c r="F85" s="113"/>
      <c r="G85" s="114"/>
      <c r="H85" s="458"/>
      <c r="I85" s="459"/>
      <c r="J85" s="460"/>
      <c r="K85" s="460"/>
      <c r="L85" s="460"/>
      <c r="M85" s="461"/>
      <c r="N85" s="462"/>
      <c r="O85" s="463"/>
      <c r="P85" s="464"/>
      <c r="Q85" s="463"/>
      <c r="R85" s="464"/>
      <c r="S85" s="463"/>
      <c r="T85" s="464"/>
      <c r="U85" s="463"/>
      <c r="AC85" s="772" t="s">
        <v>107</v>
      </c>
      <c r="AD85" s="1034">
        <f>AG104+AH104</f>
        <v>10.5</v>
      </c>
      <c r="AE85" s="766" t="b">
        <f t="shared" si="28"/>
        <v>1</v>
      </c>
      <c r="AF85" s="766" t="b">
        <f t="shared" si="28"/>
        <v>1</v>
      </c>
      <c r="AG85" s="766" t="b">
        <f t="shared" si="28"/>
        <v>1</v>
      </c>
      <c r="AH85" s="766" t="b">
        <f t="shared" si="28"/>
        <v>1</v>
      </c>
      <c r="AI85" s="766" t="b">
        <f t="shared" si="28"/>
        <v>1</v>
      </c>
      <c r="AJ85" s="766" t="b">
        <f t="shared" si="28"/>
        <v>1</v>
      </c>
      <c r="AK85" s="766" t="b">
        <f t="shared" si="28"/>
        <v>1</v>
      </c>
      <c r="AL85" s="766" t="b">
        <f t="shared" si="28"/>
        <v>1</v>
      </c>
    </row>
    <row r="86" spans="1:39" s="594" customFormat="1" x14ac:dyDescent="0.25">
      <c r="A86" s="1418" t="s">
        <v>140</v>
      </c>
      <c r="B86" s="449" t="s">
        <v>251</v>
      </c>
      <c r="C86" s="111">
        <v>6</v>
      </c>
      <c r="D86" s="399"/>
      <c r="E86" s="112"/>
      <c r="F86" s="113"/>
      <c r="G86" s="114">
        <f>семестровка!D112</f>
        <v>6</v>
      </c>
      <c r="H86" s="114">
        <f>семестровка!E112</f>
        <v>180</v>
      </c>
      <c r="I86" s="114">
        <f>семестровка!F112</f>
        <v>8</v>
      </c>
      <c r="J86" s="115" t="str">
        <f>семестровка!R112</f>
        <v>8/0</v>
      </c>
      <c r="K86" s="115"/>
      <c r="L86" s="115">
        <f>семестровка!T112</f>
        <v>0</v>
      </c>
      <c r="M86" s="117">
        <f t="shared" ref="M86:M94" si="29">H86-I86</f>
        <v>172</v>
      </c>
      <c r="N86" s="120"/>
      <c r="O86" s="119"/>
      <c r="P86" s="118"/>
      <c r="Q86" s="119"/>
      <c r="R86" s="118"/>
      <c r="S86" s="119" t="str">
        <f>семестровка!U112</f>
        <v>8/0</v>
      </c>
      <c r="T86" s="118"/>
      <c r="U86" s="463"/>
      <c r="AC86" s="772" t="s">
        <v>108</v>
      </c>
      <c r="AD86" s="1034">
        <f>AI104+AJ104</f>
        <v>9</v>
      </c>
      <c r="AE86" s="766" t="b">
        <f t="shared" si="28"/>
        <v>1</v>
      </c>
      <c r="AF86" s="766" t="b">
        <f t="shared" si="28"/>
        <v>1</v>
      </c>
      <c r="AG86" s="766" t="b">
        <f t="shared" si="28"/>
        <v>1</v>
      </c>
      <c r="AH86" s="766" t="b">
        <f t="shared" si="28"/>
        <v>1</v>
      </c>
      <c r="AI86" s="766" t="b">
        <f t="shared" si="28"/>
        <v>1</v>
      </c>
      <c r="AJ86" s="766" t="b">
        <f t="shared" si="28"/>
        <v>0</v>
      </c>
      <c r="AK86" s="766" t="b">
        <f t="shared" si="28"/>
        <v>1</v>
      </c>
      <c r="AL86" s="766" t="b">
        <f t="shared" si="28"/>
        <v>1</v>
      </c>
    </row>
    <row r="87" spans="1:39" s="594" customFormat="1" x14ac:dyDescent="0.25">
      <c r="A87" s="1417"/>
      <c r="B87" s="449" t="s">
        <v>252</v>
      </c>
      <c r="C87" s="111"/>
      <c r="D87" s="399"/>
      <c r="E87" s="112"/>
      <c r="F87" s="113"/>
      <c r="G87" s="114"/>
      <c r="H87" s="163"/>
      <c r="I87" s="166"/>
      <c r="J87" s="115"/>
      <c r="K87" s="116"/>
      <c r="L87" s="116"/>
      <c r="M87" s="117"/>
      <c r="N87" s="120"/>
      <c r="O87" s="119"/>
      <c r="P87" s="118"/>
      <c r="Q87" s="119"/>
      <c r="R87" s="118"/>
      <c r="S87" s="119"/>
      <c r="T87" s="118"/>
      <c r="U87" s="463"/>
      <c r="AC87" s="772" t="s">
        <v>109</v>
      </c>
      <c r="AD87" s="1034">
        <f>AK104+AL104</f>
        <v>24</v>
      </c>
      <c r="AE87" s="766" t="b">
        <f t="shared" si="28"/>
        <v>1</v>
      </c>
      <c r="AF87" s="766" t="b">
        <f t="shared" si="28"/>
        <v>1</v>
      </c>
      <c r="AG87" s="766" t="b">
        <f t="shared" si="28"/>
        <v>1</v>
      </c>
      <c r="AH87" s="766" t="b">
        <f t="shared" si="28"/>
        <v>1</v>
      </c>
      <c r="AI87" s="766" t="b">
        <f t="shared" si="28"/>
        <v>1</v>
      </c>
      <c r="AJ87" s="766" t="b">
        <f t="shared" si="28"/>
        <v>1</v>
      </c>
      <c r="AK87" s="766" t="b">
        <f t="shared" si="28"/>
        <v>1</v>
      </c>
      <c r="AL87" s="766" t="b">
        <f t="shared" si="28"/>
        <v>1</v>
      </c>
    </row>
    <row r="88" spans="1:39" s="594" customFormat="1" x14ac:dyDescent="0.25">
      <c r="A88" s="1418" t="s">
        <v>141</v>
      </c>
      <c r="B88" s="449" t="s">
        <v>38</v>
      </c>
      <c r="C88" s="111"/>
      <c r="D88" s="399" t="s">
        <v>403</v>
      </c>
      <c r="E88" s="112"/>
      <c r="F88" s="113"/>
      <c r="G88" s="114">
        <f>семестровка!D71</f>
        <v>5.5</v>
      </c>
      <c r="H88" s="114">
        <f>семестровка!E71</f>
        <v>165</v>
      </c>
      <c r="I88" s="114">
        <f>семестровка!F71</f>
        <v>8</v>
      </c>
      <c r="J88" s="114">
        <f>семестровка!G71</f>
        <v>8</v>
      </c>
      <c r="K88" s="114">
        <f>семестровка!H71</f>
        <v>0</v>
      </c>
      <c r="L88" s="114">
        <f>семестровка!I71</f>
        <v>0</v>
      </c>
      <c r="M88" s="117">
        <f t="shared" ref="M88" si="30">H88-I88</f>
        <v>157</v>
      </c>
      <c r="N88" s="120"/>
      <c r="O88" s="119"/>
      <c r="P88" s="118"/>
      <c r="Q88" s="849" t="str">
        <f>семестровка!U71</f>
        <v>8/0</v>
      </c>
      <c r="R88" s="118"/>
      <c r="S88" s="119"/>
      <c r="T88" s="118"/>
      <c r="U88" s="463"/>
      <c r="AC88" s="775"/>
      <c r="AD88" s="1034">
        <f>SUM(AD84:AD87)</f>
        <v>43.5</v>
      </c>
      <c r="AE88" s="766" t="b">
        <f t="shared" si="28"/>
        <v>1</v>
      </c>
      <c r="AF88" s="766" t="b">
        <f t="shared" si="28"/>
        <v>1</v>
      </c>
      <c r="AG88" s="766" t="b">
        <f t="shared" si="28"/>
        <v>1</v>
      </c>
      <c r="AH88" s="766" t="b">
        <f t="shared" si="28"/>
        <v>0</v>
      </c>
      <c r="AI88" s="766" t="b">
        <f t="shared" si="28"/>
        <v>1</v>
      </c>
      <c r="AJ88" s="766" t="b">
        <f t="shared" si="28"/>
        <v>1</v>
      </c>
      <c r="AK88" s="766" t="b">
        <f t="shared" si="28"/>
        <v>1</v>
      </c>
      <c r="AL88" s="766" t="b">
        <f t="shared" si="28"/>
        <v>1</v>
      </c>
    </row>
    <row r="89" spans="1:39" s="594" customFormat="1" x14ac:dyDescent="0.25">
      <c r="A89" s="1417"/>
      <c r="B89" s="449" t="s">
        <v>253</v>
      </c>
      <c r="C89" s="111"/>
      <c r="D89" s="399"/>
      <c r="E89" s="112"/>
      <c r="F89" s="113"/>
      <c r="G89" s="114"/>
      <c r="H89" s="163"/>
      <c r="I89" s="166"/>
      <c r="J89" s="115"/>
      <c r="K89" s="116"/>
      <c r="L89" s="116"/>
      <c r="M89" s="117"/>
      <c r="N89" s="120"/>
      <c r="O89" s="119"/>
      <c r="P89" s="118"/>
      <c r="Q89" s="119"/>
      <c r="R89" s="118"/>
      <c r="S89" s="119"/>
      <c r="T89" s="118"/>
      <c r="U89" s="463"/>
      <c r="AC89" s="775"/>
      <c r="AE89" s="766" t="b">
        <f t="shared" si="28"/>
        <v>1</v>
      </c>
      <c r="AF89" s="766" t="b">
        <f t="shared" si="28"/>
        <v>1</v>
      </c>
      <c r="AG89" s="766" t="b">
        <f t="shared" si="28"/>
        <v>1</v>
      </c>
      <c r="AH89" s="766" t="b">
        <f t="shared" si="28"/>
        <v>1</v>
      </c>
      <c r="AI89" s="766" t="b">
        <f t="shared" si="28"/>
        <v>1</v>
      </c>
      <c r="AJ89" s="766" t="b">
        <f t="shared" si="28"/>
        <v>1</v>
      </c>
      <c r="AK89" s="766" t="b">
        <f t="shared" si="28"/>
        <v>1</v>
      </c>
      <c r="AL89" s="766" t="b">
        <f t="shared" si="28"/>
        <v>1</v>
      </c>
    </row>
    <row r="90" spans="1:39" s="594" customFormat="1" x14ac:dyDescent="0.25">
      <c r="A90" s="1418" t="s">
        <v>142</v>
      </c>
      <c r="B90" s="449" t="s">
        <v>407</v>
      </c>
      <c r="C90" s="111"/>
      <c r="D90" s="399" t="s">
        <v>169</v>
      </c>
      <c r="E90" s="112"/>
      <c r="F90" s="113"/>
      <c r="G90" s="114">
        <f>семестровка!D93</f>
        <v>3</v>
      </c>
      <c r="H90" s="114">
        <f>семестровка!E93</f>
        <v>90</v>
      </c>
      <c r="I90" s="114">
        <f>семестровка!F93</f>
        <v>8</v>
      </c>
      <c r="J90" s="115" t="str">
        <f>семестровка!R93</f>
        <v>6/0</v>
      </c>
      <c r="K90" s="115"/>
      <c r="L90" s="115" t="str">
        <f>семестровка!T93</f>
        <v>0/2</v>
      </c>
      <c r="M90" s="117">
        <f t="shared" si="29"/>
        <v>82</v>
      </c>
      <c r="N90" s="120"/>
      <c r="O90" s="121"/>
      <c r="P90" s="118"/>
      <c r="Q90" s="119"/>
      <c r="R90" s="845" t="str">
        <f>семестровка!U93</f>
        <v>6/2</v>
      </c>
      <c r="S90" s="119"/>
      <c r="T90" s="118"/>
      <c r="U90" s="463"/>
      <c r="AC90" s="775"/>
      <c r="AE90" s="766" t="b">
        <f t="shared" si="28"/>
        <v>1</v>
      </c>
      <c r="AF90" s="766" t="b">
        <f t="shared" si="28"/>
        <v>1</v>
      </c>
      <c r="AG90" s="766" t="b">
        <f t="shared" si="28"/>
        <v>1</v>
      </c>
      <c r="AH90" s="766" t="b">
        <f t="shared" si="28"/>
        <v>1</v>
      </c>
      <c r="AI90" s="766" t="b">
        <f t="shared" si="28"/>
        <v>0</v>
      </c>
      <c r="AJ90" s="766" t="b">
        <f t="shared" si="28"/>
        <v>1</v>
      </c>
      <c r="AK90" s="766" t="b">
        <f t="shared" si="28"/>
        <v>1</v>
      </c>
      <c r="AL90" s="766" t="b">
        <f t="shared" si="28"/>
        <v>1</v>
      </c>
    </row>
    <row r="91" spans="1:39" s="594" customFormat="1" x14ac:dyDescent="0.25">
      <c r="A91" s="1417"/>
      <c r="B91" s="449" t="s">
        <v>408</v>
      </c>
      <c r="C91" s="111"/>
      <c r="D91" s="399" t="s">
        <v>169</v>
      </c>
      <c r="E91" s="112"/>
      <c r="F91" s="113"/>
      <c r="G91" s="114"/>
      <c r="H91" s="163"/>
      <c r="I91" s="166"/>
      <c r="J91" s="115"/>
      <c r="K91" s="116"/>
      <c r="L91" s="116"/>
      <c r="M91" s="407"/>
      <c r="N91" s="120"/>
      <c r="O91" s="121"/>
      <c r="P91" s="118"/>
      <c r="Q91" s="119"/>
      <c r="R91" s="120"/>
      <c r="S91" s="119"/>
      <c r="T91" s="118"/>
      <c r="U91" s="463"/>
      <c r="AC91" s="775"/>
      <c r="AE91" s="766" t="b">
        <f t="shared" si="28"/>
        <v>1</v>
      </c>
      <c r="AF91" s="766" t="b">
        <f t="shared" si="28"/>
        <v>1</v>
      </c>
      <c r="AG91" s="766" t="b">
        <f t="shared" si="28"/>
        <v>1</v>
      </c>
      <c r="AH91" s="766" t="b">
        <f t="shared" si="28"/>
        <v>1</v>
      </c>
      <c r="AI91" s="766" t="b">
        <f t="shared" si="28"/>
        <v>1</v>
      </c>
      <c r="AJ91" s="766" t="b">
        <f t="shared" si="28"/>
        <v>1</v>
      </c>
      <c r="AK91" s="766" t="b">
        <f t="shared" si="28"/>
        <v>1</v>
      </c>
      <c r="AL91" s="766" t="b">
        <f t="shared" si="28"/>
        <v>1</v>
      </c>
    </row>
    <row r="92" spans="1:39" s="594" customFormat="1" x14ac:dyDescent="0.25">
      <c r="A92" s="1418" t="s">
        <v>143</v>
      </c>
      <c r="B92" s="449" t="s">
        <v>256</v>
      </c>
      <c r="C92" s="111">
        <v>7</v>
      </c>
      <c r="D92" s="399"/>
      <c r="E92" s="112"/>
      <c r="F92" s="112"/>
      <c r="G92" s="114">
        <f>семестровка!D133</f>
        <v>5</v>
      </c>
      <c r="H92" s="114">
        <f>семестровка!E133</f>
        <v>150</v>
      </c>
      <c r="I92" s="114">
        <f>семестровка!F133</f>
        <v>8</v>
      </c>
      <c r="J92" s="115" t="str">
        <f>семестровка!R133</f>
        <v>4/0</v>
      </c>
      <c r="K92" s="115"/>
      <c r="L92" s="115" t="str">
        <f>семестровка!T133</f>
        <v>4/0</v>
      </c>
      <c r="M92" s="117">
        <f t="shared" si="29"/>
        <v>142</v>
      </c>
      <c r="N92" s="120"/>
      <c r="O92" s="121"/>
      <c r="P92" s="118"/>
      <c r="Q92" s="119"/>
      <c r="R92" s="120"/>
      <c r="S92" s="119"/>
      <c r="T92" s="404" t="str">
        <f>семестровка!U133</f>
        <v>8/0</v>
      </c>
      <c r="U92" s="463"/>
      <c r="AC92" s="775"/>
      <c r="AE92" s="766" t="b">
        <f t="shared" si="28"/>
        <v>1</v>
      </c>
      <c r="AF92" s="766" t="b">
        <f t="shared" si="28"/>
        <v>1</v>
      </c>
      <c r="AG92" s="766" t="b">
        <f t="shared" si="28"/>
        <v>1</v>
      </c>
      <c r="AH92" s="766" t="b">
        <f t="shared" si="28"/>
        <v>1</v>
      </c>
      <c r="AI92" s="766" t="b">
        <f t="shared" si="28"/>
        <v>1</v>
      </c>
      <c r="AJ92" s="766" t="b">
        <f t="shared" si="28"/>
        <v>1</v>
      </c>
      <c r="AK92" s="766" t="b">
        <f t="shared" si="28"/>
        <v>0</v>
      </c>
      <c r="AL92" s="766" t="b">
        <f t="shared" si="28"/>
        <v>1</v>
      </c>
    </row>
    <row r="93" spans="1:39" s="594" customFormat="1" ht="31.5" x14ac:dyDescent="0.25">
      <c r="A93" s="1417"/>
      <c r="B93" s="449" t="s">
        <v>257</v>
      </c>
      <c r="C93" s="111"/>
      <c r="D93" s="399"/>
      <c r="E93" s="112"/>
      <c r="F93" s="112"/>
      <c r="G93" s="114"/>
      <c r="H93" s="458"/>
      <c r="I93" s="459"/>
      <c r="J93" s="460"/>
      <c r="K93" s="460"/>
      <c r="L93" s="460"/>
      <c r="M93" s="162"/>
      <c r="N93" s="120"/>
      <c r="O93" s="121"/>
      <c r="P93" s="118"/>
      <c r="Q93" s="119"/>
      <c r="R93" s="120"/>
      <c r="S93" s="119"/>
      <c r="T93" s="118"/>
      <c r="U93" s="463"/>
      <c r="AC93" s="775"/>
      <c r="AE93" s="766" t="b">
        <f t="shared" si="28"/>
        <v>1</v>
      </c>
      <c r="AF93" s="766" t="b">
        <f t="shared" si="28"/>
        <v>1</v>
      </c>
      <c r="AG93" s="766" t="b">
        <f t="shared" si="28"/>
        <v>1</v>
      </c>
      <c r="AH93" s="766" t="b">
        <f t="shared" si="28"/>
        <v>1</v>
      </c>
      <c r="AI93" s="766" t="b">
        <f t="shared" si="28"/>
        <v>1</v>
      </c>
      <c r="AJ93" s="766" t="b">
        <f t="shared" si="28"/>
        <v>1</v>
      </c>
      <c r="AK93" s="766" t="b">
        <f t="shared" si="28"/>
        <v>1</v>
      </c>
      <c r="AL93" s="766" t="b">
        <f t="shared" si="28"/>
        <v>1</v>
      </c>
    </row>
    <row r="94" spans="1:39" s="594" customFormat="1" x14ac:dyDescent="0.25">
      <c r="A94" s="1418" t="s">
        <v>144</v>
      </c>
      <c r="B94" s="976" t="s">
        <v>413</v>
      </c>
      <c r="C94" s="111">
        <v>7</v>
      </c>
      <c r="D94" s="399"/>
      <c r="E94" s="112"/>
      <c r="F94" s="113"/>
      <c r="G94" s="114">
        <f>семестровка!D134</f>
        <v>5</v>
      </c>
      <c r="H94" s="114">
        <f>семестровка!E134</f>
        <v>150</v>
      </c>
      <c r="I94" s="114">
        <f>семестровка!F134</f>
        <v>8</v>
      </c>
      <c r="J94" s="115" t="str">
        <f>семестровка!R134</f>
        <v>4/0</v>
      </c>
      <c r="K94" s="115"/>
      <c r="L94" s="115" t="str">
        <f>семестровка!T134</f>
        <v>4/0</v>
      </c>
      <c r="M94" s="117">
        <f t="shared" si="29"/>
        <v>142</v>
      </c>
      <c r="N94" s="120"/>
      <c r="O94" s="121"/>
      <c r="P94" s="118"/>
      <c r="Q94" s="119"/>
      <c r="R94" s="120"/>
      <c r="S94" s="119"/>
      <c r="T94" s="404" t="str">
        <f>семестровка!U134</f>
        <v>8/0</v>
      </c>
      <c r="U94" s="119"/>
      <c r="AC94" s="775"/>
      <c r="AE94" s="766" t="b">
        <f t="shared" si="28"/>
        <v>1</v>
      </c>
      <c r="AF94" s="766" t="b">
        <f t="shared" si="28"/>
        <v>1</v>
      </c>
      <c r="AG94" s="766" t="b">
        <f t="shared" si="28"/>
        <v>1</v>
      </c>
      <c r="AH94" s="766" t="b">
        <f t="shared" si="28"/>
        <v>1</v>
      </c>
      <c r="AI94" s="766" t="b">
        <f t="shared" si="28"/>
        <v>1</v>
      </c>
      <c r="AJ94" s="766" t="b">
        <f t="shared" si="28"/>
        <v>1</v>
      </c>
      <c r="AK94" s="766" t="b">
        <f t="shared" si="28"/>
        <v>0</v>
      </c>
      <c r="AL94" s="766" t="b">
        <f t="shared" si="28"/>
        <v>1</v>
      </c>
    </row>
    <row r="95" spans="1:39" s="594" customFormat="1" x14ac:dyDescent="0.25">
      <c r="A95" s="1417"/>
      <c r="B95" s="977" t="s">
        <v>259</v>
      </c>
      <c r="C95" s="111"/>
      <c r="D95" s="399"/>
      <c r="E95" s="112"/>
      <c r="F95" s="113"/>
      <c r="G95" s="114"/>
      <c r="H95" s="467"/>
      <c r="I95" s="166"/>
      <c r="J95" s="115"/>
      <c r="K95" s="116"/>
      <c r="L95" s="116"/>
      <c r="M95" s="117"/>
      <c r="N95" s="120"/>
      <c r="O95" s="121"/>
      <c r="P95" s="118"/>
      <c r="Q95" s="119"/>
      <c r="R95" s="120"/>
      <c r="S95" s="119"/>
      <c r="T95" s="118"/>
      <c r="U95" s="119"/>
      <c r="AC95" s="775"/>
      <c r="AE95" s="766" t="b">
        <f t="shared" si="28"/>
        <v>1</v>
      </c>
      <c r="AF95" s="766" t="b">
        <f t="shared" si="28"/>
        <v>1</v>
      </c>
      <c r="AG95" s="766" t="b">
        <f t="shared" si="28"/>
        <v>1</v>
      </c>
      <c r="AH95" s="766" t="b">
        <f t="shared" si="28"/>
        <v>1</v>
      </c>
      <c r="AI95" s="766" t="b">
        <f t="shared" si="28"/>
        <v>1</v>
      </c>
      <c r="AJ95" s="766" t="b">
        <f t="shared" si="28"/>
        <v>1</v>
      </c>
      <c r="AK95" s="766" t="b">
        <f t="shared" si="28"/>
        <v>1</v>
      </c>
      <c r="AL95" s="766" t="b">
        <f t="shared" si="28"/>
        <v>1</v>
      </c>
    </row>
    <row r="96" spans="1:39" hidden="1" x14ac:dyDescent="0.25">
      <c r="A96" s="1418"/>
      <c r="B96" s="449"/>
      <c r="C96" s="111"/>
      <c r="D96" s="116"/>
      <c r="E96" s="113"/>
      <c r="F96" s="112"/>
      <c r="G96" s="114"/>
      <c r="H96" s="163"/>
      <c r="I96" s="166"/>
      <c r="J96" s="115"/>
      <c r="K96" s="116"/>
      <c r="L96" s="116"/>
      <c r="M96" s="117"/>
      <c r="N96" s="120"/>
      <c r="O96" s="121"/>
      <c r="P96" s="118"/>
      <c r="Q96" s="119"/>
      <c r="R96" s="120"/>
      <c r="S96" s="119"/>
      <c r="T96" s="118"/>
      <c r="U96" s="119"/>
      <c r="AE96" s="766" t="b">
        <f t="shared" si="28"/>
        <v>1</v>
      </c>
      <c r="AF96" s="766" t="b">
        <f t="shared" si="28"/>
        <v>1</v>
      </c>
      <c r="AG96" s="766" t="b">
        <f t="shared" si="28"/>
        <v>1</v>
      </c>
      <c r="AH96" s="766" t="b">
        <f t="shared" si="28"/>
        <v>1</v>
      </c>
      <c r="AI96" s="766" t="b">
        <f t="shared" si="28"/>
        <v>1</v>
      </c>
      <c r="AJ96" s="766" t="b">
        <f t="shared" si="28"/>
        <v>1</v>
      </c>
      <c r="AK96" s="766" t="b">
        <f t="shared" si="28"/>
        <v>1</v>
      </c>
      <c r="AL96" s="766" t="b">
        <f t="shared" si="28"/>
        <v>1</v>
      </c>
    </row>
    <row r="97" spans="1:39" hidden="1" x14ac:dyDescent="0.25">
      <c r="A97" s="1417"/>
      <c r="B97" s="449"/>
      <c r="C97" s="111"/>
      <c r="D97" s="116"/>
      <c r="E97" s="113"/>
      <c r="F97" s="112"/>
      <c r="G97" s="114"/>
      <c r="H97" s="164"/>
      <c r="I97" s="167"/>
      <c r="J97" s="165"/>
      <c r="K97" s="165"/>
      <c r="L97" s="165"/>
      <c r="M97" s="162"/>
      <c r="N97" s="120"/>
      <c r="O97" s="121"/>
      <c r="P97" s="118"/>
      <c r="Q97" s="119"/>
      <c r="R97" s="120"/>
      <c r="S97" s="119"/>
      <c r="T97" s="118"/>
      <c r="U97" s="119"/>
      <c r="AE97" s="766" t="b">
        <f t="shared" si="28"/>
        <v>1</v>
      </c>
      <c r="AF97" s="766" t="b">
        <f t="shared" si="28"/>
        <v>1</v>
      </c>
      <c r="AG97" s="766" t="b">
        <f t="shared" si="28"/>
        <v>1</v>
      </c>
      <c r="AH97" s="766" t="b">
        <f t="shared" si="28"/>
        <v>1</v>
      </c>
      <c r="AI97" s="766" t="b">
        <f t="shared" si="28"/>
        <v>1</v>
      </c>
      <c r="AJ97" s="766" t="b">
        <f t="shared" si="28"/>
        <v>1</v>
      </c>
      <c r="AK97" s="766" t="b">
        <f t="shared" si="28"/>
        <v>1</v>
      </c>
      <c r="AL97" s="766" t="b">
        <f t="shared" si="28"/>
        <v>1</v>
      </c>
    </row>
    <row r="98" spans="1:39" x14ac:dyDescent="0.25">
      <c r="A98" s="1418" t="s">
        <v>144</v>
      </c>
      <c r="B98" s="976" t="s">
        <v>414</v>
      </c>
      <c r="C98" s="111">
        <v>7</v>
      </c>
      <c r="D98" s="399"/>
      <c r="E98" s="112"/>
      <c r="F98" s="113"/>
      <c r="G98" s="114">
        <f>семестровка!D130</f>
        <v>4</v>
      </c>
      <c r="H98" s="114">
        <f>семестровка!E130</f>
        <v>120</v>
      </c>
      <c r="I98" s="114">
        <f>семестровка!F130</f>
        <v>8</v>
      </c>
      <c r="J98" s="115" t="str">
        <f>семестровка!R130</f>
        <v>6/0</v>
      </c>
      <c r="K98" s="115"/>
      <c r="L98" s="115" t="str">
        <f>семестровка!T130</f>
        <v>2/0</v>
      </c>
      <c r="M98" s="117">
        <f t="shared" ref="M98" si="31">H98-I98</f>
        <v>112</v>
      </c>
      <c r="N98" s="120"/>
      <c r="O98" s="121"/>
      <c r="P98" s="118"/>
      <c r="Q98" s="119"/>
      <c r="R98" s="120"/>
      <c r="S98" s="119"/>
      <c r="T98" s="978" t="str">
        <f>семестровка!U130</f>
        <v>8/0</v>
      </c>
      <c r="U98" s="119"/>
      <c r="AE98" s="766" t="b">
        <f t="shared" si="28"/>
        <v>1</v>
      </c>
      <c r="AF98" s="766" t="b">
        <f t="shared" si="28"/>
        <v>1</v>
      </c>
      <c r="AG98" s="766" t="b">
        <f t="shared" si="28"/>
        <v>1</v>
      </c>
      <c r="AH98" s="766" t="b">
        <f t="shared" si="28"/>
        <v>1</v>
      </c>
      <c r="AI98" s="766" t="b">
        <f t="shared" si="28"/>
        <v>1</v>
      </c>
      <c r="AJ98" s="766" t="b">
        <f t="shared" si="28"/>
        <v>1</v>
      </c>
      <c r="AK98" s="766" t="b">
        <f t="shared" si="28"/>
        <v>0</v>
      </c>
      <c r="AL98" s="766" t="b">
        <f t="shared" si="28"/>
        <v>1</v>
      </c>
    </row>
    <row r="99" spans="1:39" ht="31.5" x14ac:dyDescent="0.25">
      <c r="A99" s="1417"/>
      <c r="B99" s="977" t="s">
        <v>255</v>
      </c>
      <c r="C99" s="111"/>
      <c r="D99" s="399"/>
      <c r="E99" s="112"/>
      <c r="F99" s="113"/>
      <c r="G99" s="114"/>
      <c r="H99" s="467"/>
      <c r="I99" s="166"/>
      <c r="J99" s="115"/>
      <c r="K99" s="116"/>
      <c r="L99" s="116"/>
      <c r="M99" s="117"/>
      <c r="N99" s="120"/>
      <c r="O99" s="121"/>
      <c r="P99" s="118"/>
      <c r="Q99" s="119"/>
      <c r="R99" s="120"/>
      <c r="S99" s="119"/>
      <c r="T99" s="118"/>
      <c r="U99" s="119"/>
      <c r="AE99" s="766" t="b">
        <f t="shared" si="28"/>
        <v>1</v>
      </c>
      <c r="AF99" s="766" t="b">
        <f t="shared" si="28"/>
        <v>1</v>
      </c>
      <c r="AG99" s="766" t="b">
        <f t="shared" si="28"/>
        <v>1</v>
      </c>
      <c r="AH99" s="766" t="b">
        <f t="shared" si="28"/>
        <v>1</v>
      </c>
      <c r="AI99" s="766" t="b">
        <f t="shared" si="28"/>
        <v>1</v>
      </c>
      <c r="AJ99" s="766" t="b">
        <f t="shared" si="28"/>
        <v>1</v>
      </c>
      <c r="AK99" s="766" t="b">
        <f t="shared" si="28"/>
        <v>1</v>
      </c>
      <c r="AL99" s="766" t="b">
        <f t="shared" si="28"/>
        <v>1</v>
      </c>
    </row>
    <row r="100" spans="1:39" s="270" customFormat="1" x14ac:dyDescent="0.25">
      <c r="A100" s="1418" t="s">
        <v>145</v>
      </c>
      <c r="B100" s="976" t="s">
        <v>423</v>
      </c>
      <c r="C100" s="111">
        <v>8</v>
      </c>
      <c r="D100" s="116"/>
      <c r="E100" s="113"/>
      <c r="F100" s="112"/>
      <c r="G100" s="114">
        <f>семестровка!D153</f>
        <v>5</v>
      </c>
      <c r="H100" s="114">
        <f>семестровка!E153</f>
        <v>150</v>
      </c>
      <c r="I100" s="114">
        <f>семестровка!F153</f>
        <v>8</v>
      </c>
      <c r="J100" s="115" t="str">
        <f>семестровка!R153</f>
        <v>8/0</v>
      </c>
      <c r="K100" s="115"/>
      <c r="L100" s="115">
        <f>семестровка!T153</f>
        <v>0</v>
      </c>
      <c r="M100" s="117">
        <f t="shared" ref="M100" si="32">H100-I100</f>
        <v>142</v>
      </c>
      <c r="N100" s="120"/>
      <c r="O100" s="121"/>
      <c r="P100" s="118"/>
      <c r="Q100" s="119"/>
      <c r="R100" s="120"/>
      <c r="S100" s="119"/>
      <c r="T100" s="118"/>
      <c r="U100" s="119" t="str">
        <f>семестровка!U153</f>
        <v>8/0</v>
      </c>
      <c r="AC100" s="90"/>
      <c r="AE100" s="766" t="b">
        <f t="shared" si="28"/>
        <v>1</v>
      </c>
      <c r="AF100" s="766" t="b">
        <f t="shared" si="28"/>
        <v>1</v>
      </c>
      <c r="AG100" s="766" t="b">
        <f t="shared" si="28"/>
        <v>1</v>
      </c>
      <c r="AH100" s="766" t="b">
        <f t="shared" si="28"/>
        <v>1</v>
      </c>
      <c r="AI100" s="766" t="b">
        <f t="shared" si="28"/>
        <v>1</v>
      </c>
      <c r="AJ100" s="766" t="b">
        <f t="shared" si="28"/>
        <v>1</v>
      </c>
      <c r="AK100" s="766" t="b">
        <f t="shared" si="28"/>
        <v>1</v>
      </c>
      <c r="AL100" s="766" t="b">
        <f t="shared" si="28"/>
        <v>0</v>
      </c>
    </row>
    <row r="101" spans="1:39" s="270" customFormat="1" x14ac:dyDescent="0.25">
      <c r="A101" s="1417"/>
      <c r="B101" s="976" t="s">
        <v>422</v>
      </c>
      <c r="C101" s="111"/>
      <c r="D101" s="116"/>
      <c r="E101" s="113"/>
      <c r="F101" s="112"/>
      <c r="G101" s="114"/>
      <c r="H101" s="164"/>
      <c r="I101" s="167"/>
      <c r="J101" s="165"/>
      <c r="K101" s="165"/>
      <c r="L101" s="165"/>
      <c r="M101" s="162"/>
      <c r="N101" s="120"/>
      <c r="O101" s="121"/>
      <c r="P101" s="118"/>
      <c r="Q101" s="119"/>
      <c r="R101" s="120"/>
      <c r="S101" s="119"/>
      <c r="T101" s="118"/>
      <c r="U101" s="119"/>
      <c r="AC101" s="90"/>
      <c r="AE101" s="766" t="b">
        <f t="shared" si="28"/>
        <v>1</v>
      </c>
      <c r="AF101" s="766" t="b">
        <f t="shared" si="28"/>
        <v>1</v>
      </c>
      <c r="AG101" s="766" t="b">
        <f t="shared" si="28"/>
        <v>1</v>
      </c>
      <c r="AH101" s="766" t="b">
        <f t="shared" si="28"/>
        <v>1</v>
      </c>
      <c r="AI101" s="766" t="b">
        <f t="shared" si="28"/>
        <v>1</v>
      </c>
      <c r="AJ101" s="766" t="b">
        <f t="shared" si="28"/>
        <v>1</v>
      </c>
      <c r="AK101" s="766" t="b">
        <f t="shared" si="28"/>
        <v>1</v>
      </c>
      <c r="AL101" s="766" t="b">
        <f t="shared" si="28"/>
        <v>1</v>
      </c>
    </row>
    <row r="102" spans="1:39" s="594" customFormat="1" x14ac:dyDescent="0.25">
      <c r="A102" s="1418" t="s">
        <v>146</v>
      </c>
      <c r="B102" s="976" t="s">
        <v>226</v>
      </c>
      <c r="C102" s="111">
        <v>8</v>
      </c>
      <c r="D102" s="116"/>
      <c r="E102" s="113"/>
      <c r="F102" s="112"/>
      <c r="G102" s="114">
        <f>семестровка!D154</f>
        <v>5</v>
      </c>
      <c r="H102" s="114">
        <f>семестровка!E154</f>
        <v>150</v>
      </c>
      <c r="I102" s="114">
        <f>семестровка!F154</f>
        <v>12</v>
      </c>
      <c r="J102" s="115" t="str">
        <f>семестровка!R154</f>
        <v>8/0</v>
      </c>
      <c r="K102" s="115"/>
      <c r="L102" s="115" t="str">
        <f>семестровка!T154</f>
        <v>4/0</v>
      </c>
      <c r="M102" s="117">
        <f t="shared" ref="M102" si="33">H102-I102</f>
        <v>138</v>
      </c>
      <c r="N102" s="120"/>
      <c r="O102" s="121"/>
      <c r="P102" s="118"/>
      <c r="Q102" s="119"/>
      <c r="R102" s="120"/>
      <c r="S102" s="119"/>
      <c r="T102" s="118"/>
      <c r="U102" s="119" t="str">
        <f>семестровка!U154</f>
        <v>12/0</v>
      </c>
      <c r="AC102" s="775"/>
      <c r="AE102" s="766" t="b">
        <f t="shared" si="28"/>
        <v>1</v>
      </c>
      <c r="AF102" s="766" t="b">
        <f t="shared" si="28"/>
        <v>1</v>
      </c>
      <c r="AG102" s="766" t="b">
        <f t="shared" si="28"/>
        <v>1</v>
      </c>
      <c r="AH102" s="766" t="b">
        <f t="shared" si="28"/>
        <v>1</v>
      </c>
      <c r="AI102" s="766" t="b">
        <f t="shared" si="28"/>
        <v>1</v>
      </c>
      <c r="AJ102" s="766" t="b">
        <f t="shared" si="28"/>
        <v>1</v>
      </c>
      <c r="AK102" s="766" t="b">
        <f t="shared" si="28"/>
        <v>1</v>
      </c>
      <c r="AL102" s="766" t="b">
        <f t="shared" si="28"/>
        <v>0</v>
      </c>
    </row>
    <row r="103" spans="1:39" s="594" customFormat="1" ht="16.5" thickBot="1" x14ac:dyDescent="0.3">
      <c r="A103" s="1417"/>
      <c r="B103" s="977" t="s">
        <v>263</v>
      </c>
      <c r="C103" s="111"/>
      <c r="D103" s="116"/>
      <c r="E103" s="113"/>
      <c r="F103" s="112"/>
      <c r="G103" s="114"/>
      <c r="H103" s="468"/>
      <c r="I103" s="166"/>
      <c r="J103" s="115"/>
      <c r="K103" s="116"/>
      <c r="L103" s="116"/>
      <c r="M103" s="117"/>
      <c r="N103" s="120"/>
      <c r="O103" s="121"/>
      <c r="P103" s="118"/>
      <c r="Q103" s="119"/>
      <c r="R103" s="120"/>
      <c r="S103" s="119"/>
      <c r="T103" s="118"/>
      <c r="U103" s="119"/>
      <c r="AC103" s="775"/>
      <c r="AE103" s="766" t="b">
        <f t="shared" si="28"/>
        <v>1</v>
      </c>
      <c r="AF103" s="766" t="b">
        <f t="shared" si="28"/>
        <v>1</v>
      </c>
      <c r="AG103" s="766" t="b">
        <f t="shared" si="28"/>
        <v>1</v>
      </c>
      <c r="AH103" s="766" t="b">
        <f t="shared" si="28"/>
        <v>1</v>
      </c>
      <c r="AI103" s="766" t="b">
        <f t="shared" si="28"/>
        <v>1</v>
      </c>
      <c r="AJ103" s="766" t="b">
        <f t="shared" si="28"/>
        <v>1</v>
      </c>
      <c r="AK103" s="766" t="b">
        <f t="shared" si="28"/>
        <v>1</v>
      </c>
      <c r="AL103" s="766" t="b">
        <f t="shared" si="28"/>
        <v>1</v>
      </c>
    </row>
    <row r="104" spans="1:39" ht="16.5" thickBot="1" x14ac:dyDescent="0.3">
      <c r="A104" s="1403" t="s">
        <v>176</v>
      </c>
      <c r="B104" s="1527"/>
      <c r="C104" s="1527"/>
      <c r="D104" s="1527"/>
      <c r="E104" s="1527"/>
      <c r="F104" s="1404"/>
      <c r="G104" s="979">
        <f>SUM(G84:G103)</f>
        <v>43.5</v>
      </c>
      <c r="H104" s="980">
        <f t="shared" ref="H104:Z104" si="34">SUM(H84:H103)</f>
        <v>1305</v>
      </c>
      <c r="I104" s="980">
        <f t="shared" si="34"/>
        <v>76</v>
      </c>
      <c r="J104" s="980">
        <f>семестровка!I167</f>
        <v>50</v>
      </c>
      <c r="K104" s="980">
        <f>семестровка!J167</f>
        <v>0</v>
      </c>
      <c r="L104" s="980">
        <f>семестровка!K167</f>
        <v>18</v>
      </c>
      <c r="M104" s="980">
        <f t="shared" si="34"/>
        <v>1229</v>
      </c>
      <c r="N104" s="980">
        <f t="shared" si="34"/>
        <v>0</v>
      </c>
      <c r="O104" s="980">
        <f t="shared" si="34"/>
        <v>0</v>
      </c>
      <c r="P104" s="980">
        <f t="shared" si="34"/>
        <v>0</v>
      </c>
      <c r="Q104" s="980" t="s">
        <v>311</v>
      </c>
      <c r="R104" s="981" t="s">
        <v>302</v>
      </c>
      <c r="S104" s="980" t="s">
        <v>285</v>
      </c>
      <c r="T104" s="980" t="s">
        <v>310</v>
      </c>
      <c r="U104" s="980" t="s">
        <v>312</v>
      </c>
      <c r="V104" s="223">
        <f t="shared" si="34"/>
        <v>0</v>
      </c>
      <c r="W104" s="103">
        <f t="shared" si="34"/>
        <v>0</v>
      </c>
      <c r="X104" s="103">
        <f t="shared" si="34"/>
        <v>0</v>
      </c>
      <c r="Y104" s="103">
        <f t="shared" si="34"/>
        <v>0</v>
      </c>
      <c r="Z104" s="103">
        <f t="shared" si="34"/>
        <v>0</v>
      </c>
      <c r="AA104" s="770"/>
      <c r="AB104" s="770"/>
      <c r="AC104" s="770"/>
      <c r="AE104" s="1031">
        <f>SUMIF(AE84:AE103,FALSE,$G84:$G103)</f>
        <v>0</v>
      </c>
      <c r="AF104" s="1031">
        <f t="shared" ref="AF104:AL104" si="35">SUMIF(AF84:AF103,FALSE,$G84:$G103)</f>
        <v>0</v>
      </c>
      <c r="AG104" s="1031">
        <f t="shared" si="35"/>
        <v>0</v>
      </c>
      <c r="AH104" s="1031">
        <f t="shared" si="35"/>
        <v>10.5</v>
      </c>
      <c r="AI104" s="1031">
        <f t="shared" si="35"/>
        <v>3</v>
      </c>
      <c r="AJ104" s="1031">
        <f t="shared" si="35"/>
        <v>6</v>
      </c>
      <c r="AK104" s="1031">
        <f t="shared" si="35"/>
        <v>14</v>
      </c>
      <c r="AL104" s="1031">
        <f t="shared" si="35"/>
        <v>10</v>
      </c>
      <c r="AM104" s="1032">
        <f>SUM(AE104:AL104)</f>
        <v>43.5</v>
      </c>
    </row>
    <row r="105" spans="1:39" ht="16.5" thickBot="1" x14ac:dyDescent="0.3">
      <c r="A105" s="1530" t="s">
        <v>182</v>
      </c>
      <c r="B105" s="1531"/>
      <c r="C105" s="1531"/>
      <c r="D105" s="1531"/>
      <c r="E105" s="1531"/>
      <c r="F105" s="1532"/>
      <c r="G105" s="982">
        <f>G104+G82</f>
        <v>65</v>
      </c>
      <c r="H105" s="983">
        <f t="shared" ref="H105:Z105" si="36">H104+H82</f>
        <v>1950</v>
      </c>
      <c r="I105" s="983">
        <f t="shared" si="36"/>
        <v>108</v>
      </c>
      <c r="J105" s="983"/>
      <c r="K105" s="983"/>
      <c r="L105" s="983"/>
      <c r="M105" s="983">
        <f t="shared" si="36"/>
        <v>2216</v>
      </c>
      <c r="N105" s="980">
        <f t="shared" si="36"/>
        <v>0</v>
      </c>
      <c r="O105" s="980">
        <f t="shared" si="36"/>
        <v>0</v>
      </c>
      <c r="P105" s="883" t="s">
        <v>290</v>
      </c>
      <c r="Q105" s="980" t="s">
        <v>312</v>
      </c>
      <c r="R105" s="981" t="s">
        <v>305</v>
      </c>
      <c r="S105" s="981" t="s">
        <v>286</v>
      </c>
      <c r="T105" s="981" t="s">
        <v>324</v>
      </c>
      <c r="U105" s="981" t="s">
        <v>310</v>
      </c>
      <c r="V105" s="223">
        <f t="shared" si="36"/>
        <v>0</v>
      </c>
      <c r="W105" s="103">
        <f t="shared" si="36"/>
        <v>0</v>
      </c>
      <c r="X105" s="103">
        <f t="shared" si="36"/>
        <v>0</v>
      </c>
      <c r="Y105" s="103">
        <f t="shared" si="36"/>
        <v>0</v>
      </c>
      <c r="Z105" s="103">
        <f t="shared" si="36"/>
        <v>0</v>
      </c>
      <c r="AA105" s="770"/>
      <c r="AB105" s="770"/>
      <c r="AC105" s="770"/>
    </row>
    <row r="106" spans="1:39" s="76" customFormat="1" ht="16.5" thickBot="1" x14ac:dyDescent="0.3">
      <c r="A106" s="1533" t="s">
        <v>183</v>
      </c>
      <c r="B106" s="1533"/>
      <c r="C106" s="1533"/>
      <c r="D106" s="1533"/>
      <c r="E106" s="1533"/>
      <c r="F106" s="1533"/>
      <c r="G106" s="982">
        <f t="shared" ref="G106:M106" si="37">G105+G66</f>
        <v>240</v>
      </c>
      <c r="H106" s="983">
        <f t="shared" si="37"/>
        <v>7200</v>
      </c>
      <c r="I106" s="983">
        <f t="shared" si="37"/>
        <v>414</v>
      </c>
      <c r="J106" s="984"/>
      <c r="K106" s="983"/>
      <c r="L106" s="984"/>
      <c r="M106" s="983">
        <f t="shared" si="37"/>
        <v>6370</v>
      </c>
      <c r="N106" s="379" t="s">
        <v>448</v>
      </c>
      <c r="O106" s="379" t="s">
        <v>352</v>
      </c>
      <c r="P106" s="981" t="s">
        <v>450</v>
      </c>
      <c r="Q106" s="981" t="s">
        <v>477</v>
      </c>
      <c r="R106" s="981" t="s">
        <v>452</v>
      </c>
      <c r="S106" s="981" t="s">
        <v>478</v>
      </c>
      <c r="T106" s="981" t="s">
        <v>454</v>
      </c>
      <c r="U106" s="981" t="s">
        <v>455</v>
      </c>
      <c r="X106" s="131">
        <v>22</v>
      </c>
      <c r="Y106" s="131">
        <v>22</v>
      </c>
      <c r="Z106" s="131">
        <v>22</v>
      </c>
      <c r="AA106" s="771"/>
      <c r="AB106" s="771"/>
      <c r="AC106" s="776"/>
      <c r="AE106" s="764"/>
      <c r="AF106" s="764"/>
      <c r="AG106" s="764"/>
      <c r="AH106" s="764"/>
      <c r="AI106" s="764"/>
      <c r="AJ106" s="764"/>
      <c r="AK106" s="764"/>
      <c r="AL106" s="764"/>
    </row>
    <row r="107" spans="1:39" s="76" customFormat="1" ht="16.5" thickBot="1" x14ac:dyDescent="0.3">
      <c r="A107" s="1534" t="s">
        <v>96</v>
      </c>
      <c r="B107" s="1534"/>
      <c r="C107" s="1534"/>
      <c r="D107" s="1534"/>
      <c r="E107" s="1534"/>
      <c r="F107" s="1534"/>
      <c r="G107" s="1534"/>
      <c r="H107" s="1534"/>
      <c r="I107" s="1534"/>
      <c r="J107" s="1534"/>
      <c r="K107" s="1534"/>
      <c r="L107" s="1534"/>
      <c r="M107" s="1534"/>
      <c r="N107" s="980" t="str">
        <f>N106</f>
        <v>56/12</v>
      </c>
      <c r="O107" s="980" t="str">
        <f t="shared" ref="O107:Z107" si="38">O106</f>
        <v>40/12</v>
      </c>
      <c r="P107" s="980" t="str">
        <f t="shared" si="38"/>
        <v>40/10</v>
      </c>
      <c r="Q107" s="980" t="str">
        <f t="shared" si="38"/>
        <v>42 /2</v>
      </c>
      <c r="R107" s="980" t="str">
        <f t="shared" si="38"/>
        <v>52/ 8</v>
      </c>
      <c r="S107" s="980" t="str">
        <f t="shared" si="38"/>
        <v xml:space="preserve">48/0 </v>
      </c>
      <c r="T107" s="980" t="str">
        <f t="shared" si="38"/>
        <v>52 /8</v>
      </c>
      <c r="U107" s="980" t="str">
        <f t="shared" si="38"/>
        <v>36 /0</v>
      </c>
      <c r="V107" s="223">
        <f t="shared" si="38"/>
        <v>0</v>
      </c>
      <c r="W107" s="103">
        <f t="shared" si="38"/>
        <v>0</v>
      </c>
      <c r="X107" s="103">
        <f t="shared" si="38"/>
        <v>22</v>
      </c>
      <c r="Y107" s="103">
        <f t="shared" si="38"/>
        <v>22</v>
      </c>
      <c r="Z107" s="103">
        <f t="shared" si="38"/>
        <v>22</v>
      </c>
      <c r="AA107" s="770"/>
      <c r="AB107" s="770"/>
      <c r="AC107" s="770"/>
      <c r="AE107" s="764"/>
      <c r="AF107" s="764"/>
      <c r="AG107" s="764"/>
      <c r="AH107" s="764"/>
      <c r="AI107" s="764"/>
      <c r="AJ107" s="764"/>
      <c r="AK107" s="764"/>
      <c r="AL107" s="764"/>
    </row>
    <row r="108" spans="1:39" s="76" customFormat="1" ht="16.5" thickBot="1" x14ac:dyDescent="0.3">
      <c r="A108" s="1535" t="s">
        <v>149</v>
      </c>
      <c r="B108" s="1535"/>
      <c r="C108" s="1535"/>
      <c r="D108" s="1535"/>
      <c r="E108" s="1535"/>
      <c r="F108" s="1535"/>
      <c r="G108" s="1535"/>
      <c r="H108" s="1535"/>
      <c r="I108" s="1535"/>
      <c r="J108" s="1535"/>
      <c r="K108" s="1535"/>
      <c r="L108" s="1535"/>
      <c r="M108" s="1535"/>
      <c r="N108" s="980">
        <v>3</v>
      </c>
      <c r="O108" s="985">
        <v>3</v>
      </c>
      <c r="P108" s="985">
        <v>3</v>
      </c>
      <c r="Q108" s="985">
        <v>4</v>
      </c>
      <c r="R108" s="985">
        <v>3</v>
      </c>
      <c r="S108" s="985">
        <v>3</v>
      </c>
      <c r="T108" s="985">
        <v>3</v>
      </c>
      <c r="U108" s="985">
        <v>3</v>
      </c>
      <c r="AE108" s="764"/>
      <c r="AF108" s="764"/>
      <c r="AG108" s="764"/>
      <c r="AH108" s="764"/>
      <c r="AI108" s="764"/>
      <c r="AJ108" s="764"/>
      <c r="AK108" s="764"/>
      <c r="AL108" s="764"/>
    </row>
    <row r="109" spans="1:39" s="76" customFormat="1" ht="16.5" thickBot="1" x14ac:dyDescent="0.3">
      <c r="A109" s="1535" t="s">
        <v>150</v>
      </c>
      <c r="B109" s="1535"/>
      <c r="C109" s="1535"/>
      <c r="D109" s="1535"/>
      <c r="E109" s="1535"/>
      <c r="F109" s="1535"/>
      <c r="G109" s="1535"/>
      <c r="H109" s="1535"/>
      <c r="I109" s="1535"/>
      <c r="J109" s="1535"/>
      <c r="K109" s="1535"/>
      <c r="L109" s="1535"/>
      <c r="M109" s="1535"/>
      <c r="N109" s="986">
        <v>3</v>
      </c>
      <c r="O109" s="987">
        <v>3</v>
      </c>
      <c r="P109" s="987">
        <v>3</v>
      </c>
      <c r="Q109" s="987">
        <v>2</v>
      </c>
      <c r="R109" s="987">
        <v>4</v>
      </c>
      <c r="S109" s="987">
        <v>2</v>
      </c>
      <c r="T109" s="987">
        <v>4</v>
      </c>
      <c r="U109" s="987">
        <v>1</v>
      </c>
      <c r="AE109" s="764"/>
      <c r="AF109" s="764"/>
      <c r="AG109" s="764"/>
      <c r="AH109" s="764"/>
      <c r="AI109" s="764"/>
      <c r="AJ109" s="764"/>
      <c r="AK109" s="764"/>
      <c r="AL109" s="764"/>
    </row>
    <row r="110" spans="1:39" s="76" customFormat="1" ht="16.5" thickBot="1" x14ac:dyDescent="0.3">
      <c r="A110" s="1535" t="s">
        <v>151</v>
      </c>
      <c r="B110" s="1535"/>
      <c r="C110" s="1535"/>
      <c r="D110" s="1535"/>
      <c r="E110" s="1535"/>
      <c r="F110" s="1535"/>
      <c r="G110" s="1535"/>
      <c r="H110" s="1535"/>
      <c r="I110" s="1535"/>
      <c r="J110" s="1535"/>
      <c r="K110" s="1535"/>
      <c r="L110" s="1535"/>
      <c r="M110" s="1535"/>
      <c r="N110" s="988"/>
      <c r="O110" s="989"/>
      <c r="P110" s="990"/>
      <c r="Q110" s="990"/>
      <c r="R110" s="990"/>
      <c r="S110" s="990"/>
      <c r="T110" s="990"/>
      <c r="U110" s="990"/>
      <c r="AE110" s="764"/>
      <c r="AF110" s="764"/>
      <c r="AG110" s="764"/>
      <c r="AH110" s="764"/>
      <c r="AI110" s="764"/>
      <c r="AJ110" s="764"/>
      <c r="AK110" s="764"/>
      <c r="AL110" s="764"/>
    </row>
    <row r="111" spans="1:39" s="76" customFormat="1" ht="16.5" thickBot="1" x14ac:dyDescent="0.3">
      <c r="A111" s="1536" t="s">
        <v>152</v>
      </c>
      <c r="B111" s="1536"/>
      <c r="C111" s="1536"/>
      <c r="D111" s="1536"/>
      <c r="E111" s="1536"/>
      <c r="F111" s="1536"/>
      <c r="G111" s="1536"/>
      <c r="H111" s="1536"/>
      <c r="I111" s="1536"/>
      <c r="J111" s="1536"/>
      <c r="K111" s="1536"/>
      <c r="L111" s="1536"/>
      <c r="M111" s="1536"/>
      <c r="N111" s="991"/>
      <c r="O111" s="989"/>
      <c r="P111" s="992"/>
      <c r="Q111" s="993">
        <v>1</v>
      </c>
      <c r="R111" s="993">
        <v>1</v>
      </c>
      <c r="S111" s="993"/>
      <c r="T111" s="993">
        <v>1</v>
      </c>
      <c r="U111" s="992"/>
      <c r="AE111" s="764"/>
      <c r="AF111" s="764"/>
      <c r="AG111" s="764"/>
      <c r="AH111" s="764"/>
      <c r="AI111" s="764"/>
      <c r="AJ111" s="764"/>
      <c r="AK111" s="764"/>
      <c r="AL111" s="764"/>
    </row>
    <row r="112" spans="1:39" s="76" customFormat="1" ht="26.25" thickBot="1" x14ac:dyDescent="0.3">
      <c r="A112" s="1537" t="s">
        <v>185</v>
      </c>
      <c r="B112" s="1538"/>
      <c r="C112" s="1538"/>
      <c r="D112" s="1538"/>
      <c r="E112" s="1538"/>
      <c r="F112" s="1538"/>
      <c r="G112" s="1538"/>
      <c r="H112" s="1538"/>
      <c r="I112" s="1538"/>
      <c r="J112" s="1538"/>
      <c r="K112" s="1538"/>
      <c r="L112" s="1538"/>
      <c r="M112" s="1539"/>
      <c r="N112" s="1540" t="s">
        <v>184</v>
      </c>
      <c r="O112" s="1541"/>
      <c r="P112" s="1528">
        <f>G66/G106*100</f>
        <v>72.916666666666657</v>
      </c>
      <c r="Q112" s="1529"/>
      <c r="R112" s="1528" t="s">
        <v>45</v>
      </c>
      <c r="S112" s="1529"/>
      <c r="T112" s="1528">
        <f>G105/G106*100</f>
        <v>27.083333333333332</v>
      </c>
      <c r="U112" s="1529"/>
      <c r="V112" s="133">
        <f>SUM(N112:U112)</f>
        <v>99.999999999999986</v>
      </c>
      <c r="AE112" s="76" t="s">
        <v>463</v>
      </c>
      <c r="AF112" s="76" t="s">
        <v>464</v>
      </c>
      <c r="AG112" s="1035" t="s">
        <v>465</v>
      </c>
      <c r="AH112" s="1036" t="s">
        <v>466</v>
      </c>
      <c r="AI112" s="1036" t="s">
        <v>467</v>
      </c>
      <c r="AJ112" s="764"/>
      <c r="AK112" s="764"/>
      <c r="AL112" s="764"/>
    </row>
    <row r="113" spans="1:38" s="76" customFormat="1" x14ac:dyDescent="0.25">
      <c r="A113" s="1009"/>
      <c r="B113" s="1010"/>
      <c r="C113" s="1010"/>
      <c r="D113" s="1010"/>
      <c r="E113" s="1010"/>
      <c r="F113" s="1010"/>
      <c r="G113" s="1010"/>
      <c r="H113" s="1010"/>
      <c r="I113" s="1010"/>
      <c r="J113" s="1010"/>
      <c r="K113" s="1010"/>
      <c r="L113" s="1010"/>
      <c r="M113" s="1011"/>
      <c r="N113" s="1006"/>
      <c r="O113" s="1007"/>
      <c r="P113" s="1012"/>
      <c r="Q113" s="1008"/>
      <c r="R113" s="1012"/>
      <c r="S113" s="1008"/>
      <c r="T113" s="918"/>
      <c r="U113" s="1008"/>
      <c r="V113" s="133"/>
      <c r="AD113" s="772" t="s">
        <v>106</v>
      </c>
      <c r="AE113" s="764">
        <f>AD12</f>
        <v>57</v>
      </c>
      <c r="AF113" s="764">
        <f>AD30</f>
        <v>3</v>
      </c>
      <c r="AG113" s="764">
        <f>AD60</f>
        <v>0</v>
      </c>
      <c r="AH113" s="764">
        <f>AD69</f>
        <v>0</v>
      </c>
      <c r="AI113" s="764">
        <f>AD84</f>
        <v>0</v>
      </c>
      <c r="AJ113" s="767">
        <f>SUM(AE113:AI113)</f>
        <v>60</v>
      </c>
      <c r="AK113" s="764"/>
      <c r="AL113" s="764"/>
    </row>
    <row r="114" spans="1:38" ht="47.25" x14ac:dyDescent="0.25">
      <c r="A114" s="877" t="s">
        <v>392</v>
      </c>
      <c r="B114" s="1013" t="s">
        <v>459</v>
      </c>
      <c r="C114" s="1014"/>
      <c r="D114" s="1015"/>
      <c r="E114" s="1016"/>
      <c r="F114" s="1017"/>
      <c r="G114" s="1018">
        <f>SUM(G115:G118)</f>
        <v>18</v>
      </c>
      <c r="H114" s="1018">
        <f t="shared" ref="H114:M114" si="39">SUM(H115:H118)</f>
        <v>540</v>
      </c>
      <c r="I114" s="1018">
        <f t="shared" si="39"/>
        <v>96</v>
      </c>
      <c r="J114" s="1018">
        <f t="shared" si="39"/>
        <v>0</v>
      </c>
      <c r="K114" s="1018">
        <f t="shared" si="39"/>
        <v>0</v>
      </c>
      <c r="L114" s="1018">
        <f t="shared" si="39"/>
        <v>96</v>
      </c>
      <c r="M114" s="1038">
        <f t="shared" si="39"/>
        <v>444</v>
      </c>
      <c r="N114" s="813"/>
      <c r="O114" s="813"/>
      <c r="P114" s="813"/>
      <c r="Q114" s="813"/>
      <c r="R114" s="1019"/>
      <c r="S114" s="1019"/>
      <c r="T114" s="765"/>
      <c r="U114" s="765"/>
      <c r="AD114" s="772" t="s">
        <v>107</v>
      </c>
      <c r="AE114" s="764">
        <f t="shared" ref="AE114:AE116" si="40">AD13</f>
        <v>19</v>
      </c>
      <c r="AF114" s="764">
        <f t="shared" ref="AF114:AF116" si="41">AD31</f>
        <v>22</v>
      </c>
      <c r="AG114" s="764">
        <f t="shared" ref="AG114:AG116" si="42">AD61</f>
        <v>0</v>
      </c>
      <c r="AH114" s="764">
        <f t="shared" ref="AH114:AH116" si="43">AD70</f>
        <v>8.5</v>
      </c>
      <c r="AI114" s="764">
        <f t="shared" ref="AI114:AI116" si="44">AD85</f>
        <v>10.5</v>
      </c>
      <c r="AJ114" s="767">
        <f t="shared" ref="AJ114:AJ116" si="45">SUM(AE114:AI114)</f>
        <v>60</v>
      </c>
    </row>
    <row r="115" spans="1:38" x14ac:dyDescent="0.25">
      <c r="A115" s="1020"/>
      <c r="B115" s="1021" t="s">
        <v>460</v>
      </c>
      <c r="C115" s="111">
        <v>2</v>
      </c>
      <c r="D115" s="111" t="s">
        <v>392</v>
      </c>
      <c r="E115" s="1016"/>
      <c r="F115" s="1017"/>
      <c r="G115" s="1022">
        <v>6</v>
      </c>
      <c r="H115" s="47">
        <f>G115*30</f>
        <v>180</v>
      </c>
      <c r="I115" s="1023">
        <f>J115+K115+L115</f>
        <v>24</v>
      </c>
      <c r="J115" s="47"/>
      <c r="K115" s="47"/>
      <c r="L115" s="47">
        <v>24</v>
      </c>
      <c r="M115" s="1039">
        <f>H115-I115</f>
        <v>156</v>
      </c>
      <c r="N115" s="814" t="s">
        <v>461</v>
      </c>
      <c r="O115" s="814" t="s">
        <v>461</v>
      </c>
      <c r="P115" s="814"/>
      <c r="Q115" s="814"/>
      <c r="R115" s="1024"/>
      <c r="S115" s="1024"/>
      <c r="T115" s="765"/>
      <c r="U115" s="765"/>
      <c r="AD115" s="772" t="s">
        <v>108</v>
      </c>
      <c r="AE115" s="764">
        <f t="shared" si="40"/>
        <v>0</v>
      </c>
      <c r="AF115" s="764">
        <f t="shared" si="41"/>
        <v>44</v>
      </c>
      <c r="AG115" s="764">
        <f t="shared" si="42"/>
        <v>0</v>
      </c>
      <c r="AH115" s="764">
        <f t="shared" si="43"/>
        <v>7</v>
      </c>
      <c r="AI115" s="764">
        <f t="shared" si="44"/>
        <v>9</v>
      </c>
      <c r="AJ115" s="767">
        <f t="shared" si="45"/>
        <v>60</v>
      </c>
    </row>
    <row r="116" spans="1:38" x14ac:dyDescent="0.25">
      <c r="A116" s="1020"/>
      <c r="B116" s="1021" t="s">
        <v>460</v>
      </c>
      <c r="C116" s="111">
        <v>4</v>
      </c>
      <c r="D116" s="111" t="s">
        <v>116</v>
      </c>
      <c r="E116" s="1016"/>
      <c r="F116" s="1017"/>
      <c r="G116" s="1022">
        <v>6</v>
      </c>
      <c r="H116" s="47">
        <f t="shared" ref="H116:H118" si="46">G116*30</f>
        <v>180</v>
      </c>
      <c r="I116" s="1023">
        <f t="shared" ref="I116:I118" si="47">J116+K116+L116</f>
        <v>24</v>
      </c>
      <c r="J116" s="47"/>
      <c r="K116" s="47"/>
      <c r="L116" s="47">
        <v>24</v>
      </c>
      <c r="M116" s="1039">
        <f t="shared" ref="M116:M118" si="48">H116-I116</f>
        <v>156</v>
      </c>
      <c r="N116" s="814"/>
      <c r="O116" s="814"/>
      <c r="P116" s="814" t="s">
        <v>461</v>
      </c>
      <c r="Q116" s="814" t="s">
        <v>461</v>
      </c>
      <c r="R116" s="1024"/>
      <c r="S116" s="1024"/>
      <c r="T116" s="765"/>
      <c r="U116" s="765"/>
      <c r="AD116" s="772" t="s">
        <v>109</v>
      </c>
      <c r="AE116" s="764">
        <f t="shared" si="40"/>
        <v>3</v>
      </c>
      <c r="AF116" s="764">
        <f t="shared" si="41"/>
        <v>15</v>
      </c>
      <c r="AG116" s="764">
        <f t="shared" si="42"/>
        <v>12</v>
      </c>
      <c r="AH116" s="764">
        <f t="shared" si="43"/>
        <v>6</v>
      </c>
      <c r="AI116" s="764">
        <f t="shared" si="44"/>
        <v>24</v>
      </c>
      <c r="AJ116" s="767">
        <f t="shared" si="45"/>
        <v>60</v>
      </c>
    </row>
    <row r="117" spans="1:38" x14ac:dyDescent="0.25">
      <c r="A117" s="1020"/>
      <c r="B117" s="1021" t="s">
        <v>460</v>
      </c>
      <c r="C117" s="111">
        <v>6</v>
      </c>
      <c r="D117" s="111" t="s">
        <v>462</v>
      </c>
      <c r="E117" s="1016"/>
      <c r="F117" s="1017"/>
      <c r="G117" s="1022">
        <v>4</v>
      </c>
      <c r="H117" s="47">
        <f t="shared" si="46"/>
        <v>120</v>
      </c>
      <c r="I117" s="1023">
        <f t="shared" si="47"/>
        <v>24</v>
      </c>
      <c r="J117" s="47"/>
      <c r="K117" s="47"/>
      <c r="L117" s="47">
        <v>24</v>
      </c>
      <c r="M117" s="1039">
        <f t="shared" si="48"/>
        <v>96</v>
      </c>
      <c r="N117" s="814"/>
      <c r="O117" s="814"/>
      <c r="P117" s="814"/>
      <c r="Q117" s="814"/>
      <c r="R117" s="814" t="s">
        <v>461</v>
      </c>
      <c r="S117" s="814" t="s">
        <v>461</v>
      </c>
      <c r="T117" s="765"/>
      <c r="U117" s="765"/>
      <c r="AH117" s="764"/>
    </row>
    <row r="118" spans="1:38" x14ac:dyDescent="0.25">
      <c r="A118" s="1020"/>
      <c r="B118" s="1021" t="s">
        <v>460</v>
      </c>
      <c r="C118" s="111">
        <v>7</v>
      </c>
      <c r="D118" s="111"/>
      <c r="E118" s="1016"/>
      <c r="F118" s="1017"/>
      <c r="G118" s="1022">
        <v>2</v>
      </c>
      <c r="H118" s="47">
        <f t="shared" si="46"/>
        <v>60</v>
      </c>
      <c r="I118" s="1023">
        <f t="shared" si="47"/>
        <v>24</v>
      </c>
      <c r="J118" s="47"/>
      <c r="K118" s="47"/>
      <c r="L118" s="47">
        <v>24</v>
      </c>
      <c r="M118" s="1039">
        <f t="shared" si="48"/>
        <v>36</v>
      </c>
      <c r="N118" s="814"/>
      <c r="O118" s="814"/>
      <c r="P118" s="814"/>
      <c r="Q118" s="814"/>
      <c r="R118" s="1024"/>
      <c r="S118" s="1024"/>
      <c r="T118" s="765" t="s">
        <v>287</v>
      </c>
      <c r="U118" s="765">
        <v>0</v>
      </c>
    </row>
    <row r="119" spans="1:38" s="76" customFormat="1" x14ac:dyDescent="0.25">
      <c r="A119" s="1005"/>
      <c r="B119" s="1005"/>
      <c r="C119" s="1005"/>
      <c r="D119" s="1005"/>
      <c r="E119" s="1005"/>
      <c r="F119" s="1005"/>
      <c r="G119" s="1005"/>
      <c r="H119" s="1005"/>
      <c r="I119" s="1005"/>
      <c r="J119" s="1005"/>
      <c r="K119" s="1005"/>
      <c r="L119" s="1005"/>
      <c r="M119" s="1005"/>
      <c r="N119" s="1006"/>
      <c r="O119" s="1007"/>
      <c r="P119" s="918"/>
      <c r="Q119" s="1008"/>
      <c r="R119" s="918"/>
      <c r="S119" s="1008"/>
      <c r="T119" s="918"/>
      <c r="U119" s="1008"/>
      <c r="V119" s="133"/>
      <c r="AE119" s="764"/>
      <c r="AF119" s="764"/>
      <c r="AG119" s="764"/>
      <c r="AH119" s="764"/>
      <c r="AI119" s="764"/>
      <c r="AJ119" s="764"/>
      <c r="AK119" s="764"/>
      <c r="AL119" s="764"/>
    </row>
    <row r="120" spans="1:38" s="76" customFormat="1" hidden="1" x14ac:dyDescent="0.25">
      <c r="A120" s="1005"/>
      <c r="B120" s="1005"/>
      <c r="C120" s="1005"/>
      <c r="D120" s="1005"/>
      <c r="E120" s="1005"/>
      <c r="F120" s="1005"/>
      <c r="G120" s="1005"/>
      <c r="H120" s="1005"/>
      <c r="I120" s="1005"/>
      <c r="J120" s="1005"/>
      <c r="K120" s="1005"/>
      <c r="L120" s="1005"/>
      <c r="M120" s="1005"/>
      <c r="N120" s="1006"/>
      <c r="O120" s="1007"/>
      <c r="P120" s="918"/>
      <c r="Q120" s="1008"/>
      <c r="R120" s="918"/>
      <c r="S120" s="1008"/>
      <c r="T120" s="918"/>
      <c r="U120" s="1008"/>
      <c r="V120" s="133"/>
      <c r="AE120" s="764"/>
      <c r="AF120" s="764"/>
      <c r="AG120" s="764"/>
      <c r="AH120" s="764"/>
      <c r="AI120" s="764"/>
      <c r="AJ120" s="764"/>
      <c r="AK120" s="764"/>
      <c r="AL120" s="764"/>
    </row>
    <row r="121" spans="1:38" s="76" customFormat="1" hidden="1" x14ac:dyDescent="0.25">
      <c r="A121" s="994"/>
      <c r="B121" s="994"/>
      <c r="C121" s="994"/>
      <c r="D121" s="994"/>
      <c r="E121" s="994"/>
      <c r="F121" s="994"/>
      <c r="G121" s="994"/>
      <c r="H121" s="994"/>
      <c r="I121" s="994"/>
      <c r="J121" s="994"/>
      <c r="K121" s="994"/>
      <c r="L121" s="994"/>
      <c r="M121" s="994"/>
      <c r="N121" s="995"/>
      <c r="O121" s="995"/>
      <c r="P121" s="996"/>
      <c r="Q121" s="996"/>
      <c r="R121" s="995"/>
      <c r="S121" s="995"/>
      <c r="T121" s="995"/>
      <c r="U121" s="995"/>
      <c r="AE121" s="764"/>
      <c r="AF121" s="764"/>
      <c r="AG121" s="764"/>
      <c r="AH121" s="764"/>
      <c r="AI121" s="764"/>
      <c r="AJ121" s="764"/>
      <c r="AK121" s="764"/>
      <c r="AL121" s="764"/>
    </row>
    <row r="122" spans="1:38" s="76" customFormat="1" x14ac:dyDescent="0.25">
      <c r="B122" s="1028" t="s">
        <v>457</v>
      </c>
      <c r="C122" s="1028"/>
      <c r="D122" s="1444"/>
      <c r="E122" s="1444"/>
      <c r="F122" s="1445"/>
      <c r="G122" s="1445"/>
      <c r="H122" s="1028"/>
      <c r="I122" s="1446" t="s">
        <v>458</v>
      </c>
      <c r="J122" s="1447"/>
      <c r="K122" s="1447"/>
      <c r="AE122" s="764"/>
      <c r="AF122" s="764"/>
      <c r="AG122" s="764"/>
      <c r="AH122" s="764"/>
      <c r="AI122" s="764"/>
      <c r="AJ122" s="764"/>
      <c r="AK122" s="764"/>
      <c r="AL122" s="764"/>
    </row>
    <row r="123" spans="1:38" s="76" customFormat="1" x14ac:dyDescent="0.25">
      <c r="B123" s="1028"/>
      <c r="C123" s="1028"/>
      <c r="D123" s="1028"/>
      <c r="E123" s="1028"/>
      <c r="F123" s="1028"/>
      <c r="G123" s="1028"/>
      <c r="H123" s="1028"/>
      <c r="I123" s="1028"/>
      <c r="J123" s="1028"/>
      <c r="K123" s="1028"/>
      <c r="AE123" s="1442" t="s">
        <v>106</v>
      </c>
      <c r="AF123" s="1443"/>
      <c r="AG123" s="1442" t="s">
        <v>107</v>
      </c>
      <c r="AH123" s="1443"/>
      <c r="AI123" s="1442" t="s">
        <v>108</v>
      </c>
      <c r="AJ123" s="1443"/>
      <c r="AK123" s="1442" t="s">
        <v>109</v>
      </c>
      <c r="AL123" s="1443"/>
    </row>
    <row r="124" spans="1:38" s="76" customFormat="1" x14ac:dyDescent="0.25">
      <c r="B124" s="1028" t="s">
        <v>355</v>
      </c>
      <c r="C124" s="1028"/>
      <c r="D124" s="1444"/>
      <c r="E124" s="1444"/>
      <c r="F124" s="1445"/>
      <c r="G124" s="1445"/>
      <c r="H124" s="1028"/>
      <c r="I124" s="1446" t="s">
        <v>356</v>
      </c>
      <c r="J124" s="1447"/>
      <c r="K124" s="1447"/>
      <c r="AE124" s="764" t="s">
        <v>468</v>
      </c>
      <c r="AF124" s="764" t="s">
        <v>469</v>
      </c>
      <c r="AG124" s="764" t="s">
        <v>470</v>
      </c>
      <c r="AH124" s="764" t="s">
        <v>471</v>
      </c>
      <c r="AI124" s="764" t="s">
        <v>472</v>
      </c>
      <c r="AJ124" s="764" t="s">
        <v>473</v>
      </c>
      <c r="AK124" s="764" t="s">
        <v>474</v>
      </c>
      <c r="AL124" s="764" t="s">
        <v>475</v>
      </c>
    </row>
    <row r="125" spans="1:38" s="76" customFormat="1" x14ac:dyDescent="0.25">
      <c r="AE125" s="767">
        <f>AE28+AE52+AE82+AE104</f>
        <v>30</v>
      </c>
      <c r="AF125" s="767">
        <f t="shared" ref="AF125:AK125" si="49">AF28+AF52+AF82+AF104</f>
        <v>30</v>
      </c>
      <c r="AG125" s="767">
        <f t="shared" si="49"/>
        <v>30</v>
      </c>
      <c r="AH125" s="767">
        <f t="shared" si="49"/>
        <v>30</v>
      </c>
      <c r="AI125" s="767">
        <f t="shared" si="49"/>
        <v>30</v>
      </c>
      <c r="AJ125" s="767">
        <f t="shared" si="49"/>
        <v>30</v>
      </c>
      <c r="AK125" s="767">
        <f t="shared" si="49"/>
        <v>30</v>
      </c>
      <c r="AL125" s="767">
        <f>AL28+AL52+AL82+AL104+AD63</f>
        <v>30</v>
      </c>
    </row>
    <row r="126" spans="1:38" s="76" customFormat="1" x14ac:dyDescent="0.25">
      <c r="B126" s="1028" t="s">
        <v>207</v>
      </c>
      <c r="C126" s="1028"/>
      <c r="D126" s="1444"/>
      <c r="E126" s="1444"/>
      <c r="F126" s="1445"/>
      <c r="G126" s="1445"/>
      <c r="H126" s="1028"/>
      <c r="I126" s="1446" t="s">
        <v>265</v>
      </c>
      <c r="J126" s="1543"/>
      <c r="K126" s="1543"/>
      <c r="AE126" s="764"/>
      <c r="AF126" s="764"/>
      <c r="AG126" s="764"/>
      <c r="AH126" s="764"/>
      <c r="AI126" s="764"/>
      <c r="AJ126" s="764"/>
      <c r="AK126" s="764"/>
      <c r="AL126" s="764"/>
    </row>
    <row r="127" spans="1:38" s="76" customFormat="1" x14ac:dyDescent="0.25">
      <c r="AE127" s="764"/>
      <c r="AF127" s="764"/>
      <c r="AG127" s="764"/>
      <c r="AH127" s="764"/>
      <c r="AI127" s="764"/>
      <c r="AJ127" s="764"/>
      <c r="AK127" s="764"/>
      <c r="AL127" s="764"/>
    </row>
    <row r="128" spans="1:38" s="76" customFormat="1" x14ac:dyDescent="0.25">
      <c r="B128" s="1028" t="s">
        <v>456</v>
      </c>
      <c r="C128" s="1028"/>
      <c r="D128" s="1444"/>
      <c r="E128" s="1444"/>
      <c r="F128" s="1445"/>
      <c r="G128" s="1445"/>
      <c r="H128" s="1028"/>
      <c r="I128" s="1446"/>
      <c r="J128" s="1543"/>
      <c r="K128" s="1543"/>
      <c r="AE128" s="764"/>
      <c r="AF128" s="764"/>
      <c r="AG128" s="764"/>
      <c r="AH128" s="764"/>
      <c r="AI128" s="764"/>
      <c r="AJ128" s="764"/>
      <c r="AK128" s="764"/>
      <c r="AL128" s="764"/>
    </row>
    <row r="129" spans="1:38" s="76" customFormat="1" x14ac:dyDescent="0.25">
      <c r="A129" s="790"/>
      <c r="B129" s="997"/>
      <c r="C129" s="1542" t="s">
        <v>85</v>
      </c>
      <c r="D129" s="1542"/>
      <c r="E129" s="1542"/>
      <c r="F129" s="1542"/>
      <c r="G129" s="1542"/>
      <c r="H129" s="1542"/>
      <c r="I129" s="1542"/>
      <c r="J129" s="1542"/>
      <c r="K129" s="1542"/>
      <c r="L129" s="998"/>
      <c r="M129" s="998"/>
      <c r="AE129" s="764"/>
      <c r="AF129" s="764"/>
      <c r="AG129" s="764"/>
      <c r="AH129" s="764"/>
      <c r="AI129" s="764"/>
      <c r="AJ129" s="764"/>
      <c r="AK129" s="764"/>
      <c r="AL129" s="764"/>
    </row>
    <row r="136" spans="1:38" x14ac:dyDescent="0.25">
      <c r="N136" s="765">
        <v>0</v>
      </c>
      <c r="O136" s="765" t="s">
        <v>431</v>
      </c>
      <c r="P136" s="765" t="s">
        <v>444</v>
      </c>
      <c r="Q136" s="765" t="s">
        <v>445</v>
      </c>
      <c r="R136" s="765" t="s">
        <v>306</v>
      </c>
      <c r="S136" s="765" t="s">
        <v>351</v>
      </c>
      <c r="T136" s="765" t="s">
        <v>322</v>
      </c>
      <c r="U136" s="765" t="s">
        <v>286</v>
      </c>
    </row>
    <row r="137" spans="1:38" x14ac:dyDescent="0.25">
      <c r="H137" s="1000" t="s">
        <v>298</v>
      </c>
      <c r="I137" s="90">
        <v>8</v>
      </c>
      <c r="J137" s="90">
        <v>2</v>
      </c>
      <c r="N137" s="1002" t="s">
        <v>443</v>
      </c>
      <c r="O137" s="765" t="s">
        <v>446</v>
      </c>
      <c r="P137" s="1003"/>
      <c r="Q137" s="1003" t="s">
        <v>447</v>
      </c>
      <c r="R137" s="765" t="s">
        <v>306</v>
      </c>
      <c r="S137" s="765" t="s">
        <v>351</v>
      </c>
      <c r="T137" s="1003" t="s">
        <v>323</v>
      </c>
      <c r="U137" s="1003" t="s">
        <v>286</v>
      </c>
    </row>
    <row r="138" spans="1:38" x14ac:dyDescent="0.25">
      <c r="H138" s="1000" t="s">
        <v>284</v>
      </c>
      <c r="I138" s="90">
        <v>4</v>
      </c>
    </row>
    <row r="142" spans="1:38" x14ac:dyDescent="0.25">
      <c r="N142" s="1004" t="s">
        <v>448</v>
      </c>
      <c r="O142" s="1004" t="s">
        <v>352</v>
      </c>
      <c r="P142" s="1004" t="s">
        <v>449</v>
      </c>
      <c r="Q142" s="1004" t="s">
        <v>447</v>
      </c>
      <c r="R142" s="1004" t="s">
        <v>306</v>
      </c>
      <c r="S142" s="1004" t="s">
        <v>351</v>
      </c>
      <c r="T142" s="1004" t="s">
        <v>323</v>
      </c>
      <c r="U142" s="1004" t="s">
        <v>286</v>
      </c>
    </row>
    <row r="143" spans="1:38" x14ac:dyDescent="0.25">
      <c r="N143" s="90">
        <v>0</v>
      </c>
      <c r="O143" s="90">
        <v>0</v>
      </c>
      <c r="P143" s="90" t="s">
        <v>290</v>
      </c>
      <c r="Q143" s="90" t="s">
        <v>312</v>
      </c>
      <c r="R143" s="90" t="s">
        <v>305</v>
      </c>
      <c r="S143" s="90" t="s">
        <v>286</v>
      </c>
      <c r="T143" s="90" t="s">
        <v>324</v>
      </c>
      <c r="U143" s="90" t="s">
        <v>310</v>
      </c>
    </row>
    <row r="144" spans="1:38" x14ac:dyDescent="0.25">
      <c r="H144" s="1000" t="s">
        <v>302</v>
      </c>
      <c r="I144" s="90">
        <v>6</v>
      </c>
      <c r="J144" s="90">
        <v>2</v>
      </c>
      <c r="N144" s="1004" t="s">
        <v>448</v>
      </c>
      <c r="O144" s="1004" t="s">
        <v>352</v>
      </c>
      <c r="P144" s="1004" t="s">
        <v>450</v>
      </c>
      <c r="Q144" s="1004" t="s">
        <v>451</v>
      </c>
      <c r="R144" s="1004" t="s">
        <v>452</v>
      </c>
      <c r="S144" s="1004" t="s">
        <v>453</v>
      </c>
      <c r="T144" s="1004" t="s">
        <v>454</v>
      </c>
      <c r="U144" s="1004" t="s">
        <v>455</v>
      </c>
    </row>
    <row r="146" spans="8:10" x14ac:dyDescent="0.25">
      <c r="H146" s="1000" t="s">
        <v>298</v>
      </c>
      <c r="I146" s="90">
        <v>8</v>
      </c>
      <c r="J146" s="90">
        <v>2</v>
      </c>
    </row>
    <row r="147" spans="8:10" x14ac:dyDescent="0.25">
      <c r="I147" s="90">
        <f>SUM(I117:I146)</f>
        <v>74</v>
      </c>
      <c r="J147" s="90">
        <f>SUM(J117:J146)</f>
        <v>6</v>
      </c>
    </row>
    <row r="155" spans="8:10" x14ac:dyDescent="0.25">
      <c r="I155" s="90" t="s">
        <v>284</v>
      </c>
      <c r="J155" s="90">
        <v>4</v>
      </c>
    </row>
    <row r="160" spans="8:10" x14ac:dyDescent="0.25">
      <c r="I160" s="90" t="s">
        <v>284</v>
      </c>
      <c r="J160" s="90">
        <v>4</v>
      </c>
    </row>
    <row r="161" spans="9:11" x14ac:dyDescent="0.25">
      <c r="I161" s="90" t="s">
        <v>284</v>
      </c>
      <c r="J161" s="90">
        <v>4</v>
      </c>
    </row>
    <row r="163" spans="9:11" x14ac:dyDescent="0.25">
      <c r="I163" s="90" t="s">
        <v>286</v>
      </c>
      <c r="J163" s="90">
        <v>12</v>
      </c>
    </row>
    <row r="166" spans="9:11" x14ac:dyDescent="0.25">
      <c r="I166" s="90" t="s">
        <v>294</v>
      </c>
      <c r="J166" s="90">
        <v>12</v>
      </c>
      <c r="K166" s="90">
        <v>8</v>
      </c>
    </row>
  </sheetData>
  <mergeCells count="86">
    <mergeCell ref="C129:K129"/>
    <mergeCell ref="D124:G124"/>
    <mergeCell ref="I124:K124"/>
    <mergeCell ref="D126:G126"/>
    <mergeCell ref="I126:K126"/>
    <mergeCell ref="D128:G128"/>
    <mergeCell ref="I128:K128"/>
    <mergeCell ref="T112:U112"/>
    <mergeCell ref="A105:F105"/>
    <mergeCell ref="A106:F106"/>
    <mergeCell ref="A107:M107"/>
    <mergeCell ref="A108:M108"/>
    <mergeCell ref="A109:M109"/>
    <mergeCell ref="A110:M110"/>
    <mergeCell ref="A111:M111"/>
    <mergeCell ref="A112:M112"/>
    <mergeCell ref="N112:O112"/>
    <mergeCell ref="P112:Q112"/>
    <mergeCell ref="R112:S112"/>
    <mergeCell ref="A104:F104"/>
    <mergeCell ref="A83:U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58:F58"/>
    <mergeCell ref="A59:X59"/>
    <mergeCell ref="A82:F82"/>
    <mergeCell ref="A62:U62"/>
    <mergeCell ref="A65:F65"/>
    <mergeCell ref="A66:F66"/>
    <mergeCell ref="A67:U67"/>
    <mergeCell ref="A68:U68"/>
    <mergeCell ref="A69:A71"/>
    <mergeCell ref="A72:A73"/>
    <mergeCell ref="A74:A75"/>
    <mergeCell ref="A76:A77"/>
    <mergeCell ref="A78:A79"/>
    <mergeCell ref="A80:A81"/>
    <mergeCell ref="A61:F61"/>
    <mergeCell ref="A29:U29"/>
    <mergeCell ref="A52:F52"/>
    <mergeCell ref="A53:U53"/>
    <mergeCell ref="J4:J7"/>
    <mergeCell ref="K4:K7"/>
    <mergeCell ref="A28:B28"/>
    <mergeCell ref="AI4:AJ4"/>
    <mergeCell ref="AK4:AL4"/>
    <mergeCell ref="N6:U6"/>
    <mergeCell ref="A9:U9"/>
    <mergeCell ref="A10:U10"/>
    <mergeCell ref="N4:O4"/>
    <mergeCell ref="P4:Q4"/>
    <mergeCell ref="R4:S4"/>
    <mergeCell ref="T4:U4"/>
    <mergeCell ref="AE4:AF4"/>
    <mergeCell ref="AG4:AH4"/>
    <mergeCell ref="H3:H7"/>
    <mergeCell ref="I3:L3"/>
    <mergeCell ref="M3:M7"/>
    <mergeCell ref="L4:L7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E4:E7"/>
    <mergeCell ref="F4:F7"/>
    <mergeCell ref="I4:I7"/>
    <mergeCell ref="AE123:AF123"/>
    <mergeCell ref="AG123:AH123"/>
    <mergeCell ref="AI123:AJ123"/>
    <mergeCell ref="AK123:AL123"/>
    <mergeCell ref="D122:G122"/>
    <mergeCell ref="I122:K12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2"/>
  <sheetViews>
    <sheetView topLeftCell="A67" workbookViewId="0">
      <selection activeCell="C71" sqref="C71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2" width="7" style="3" customWidth="1"/>
    <col min="13" max="13" width="6" style="3" customWidth="1"/>
    <col min="14" max="14" width="9.140625" style="3"/>
    <col min="15" max="16" width="3.42578125" style="3" customWidth="1"/>
    <col min="17" max="17" width="5" style="484" customWidth="1"/>
    <col min="18" max="18" width="5.5703125" style="484" customWidth="1"/>
    <col min="19" max="19" width="7" style="484" customWidth="1"/>
    <col min="20" max="20" width="6.28515625" style="484" customWidth="1"/>
    <col min="21" max="21" width="7.140625" style="484" customWidth="1"/>
    <col min="22" max="22" width="7.28515625" style="484" customWidth="1"/>
    <col min="23" max="25" width="4.42578125" customWidth="1"/>
    <col min="26" max="26" width="5.5703125" customWidth="1"/>
    <col min="27" max="27" width="7" customWidth="1"/>
    <col min="28" max="28" width="11" customWidth="1"/>
    <col min="29" max="29" width="9.140625" customWidth="1"/>
    <col min="31" max="31" width="6.5703125" customWidth="1"/>
    <col min="32" max="32" width="6" customWidth="1"/>
    <col min="33" max="33" width="6.5703125" customWidth="1"/>
    <col min="35" max="35" width="7.140625" customWidth="1"/>
    <col min="36" max="36" width="7.28515625" customWidth="1"/>
    <col min="37" max="39" width="4.42578125" customWidth="1"/>
    <col min="40" max="40" width="5.5703125" customWidth="1"/>
    <col min="41" max="41" width="7" customWidth="1"/>
    <col min="42" max="43" width="9.140625" style="144"/>
    <col min="44" max="16384" width="9.140625" style="3"/>
  </cols>
  <sheetData>
    <row r="1" spans="1:43" x14ac:dyDescent="0.25">
      <c r="C1" s="1554" t="s">
        <v>223</v>
      </c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AP1" s="3"/>
      <c r="AQ1" s="3"/>
    </row>
    <row r="2" spans="1:43" ht="15" customHeight="1" x14ac:dyDescent="0.25">
      <c r="C2" s="2" t="s">
        <v>198</v>
      </c>
      <c r="L2" s="16">
        <f>K17+L17+K35+L35+K56+L56+K74+L74+K97+L97+K116+L116+K137+L137+K155+L155</f>
        <v>408</v>
      </c>
      <c r="AP2" s="3"/>
      <c r="AQ2" s="3"/>
    </row>
    <row r="3" spans="1:43" ht="15" customHeight="1" x14ac:dyDescent="0.25">
      <c r="C3" s="1555" t="s">
        <v>0</v>
      </c>
      <c r="D3" s="1551" t="s">
        <v>1</v>
      </c>
      <c r="E3" s="1556" t="s">
        <v>2</v>
      </c>
      <c r="F3" s="1556"/>
      <c r="G3" s="1556"/>
      <c r="H3" s="1556"/>
      <c r="I3" s="1556"/>
      <c r="J3" s="1557"/>
      <c r="K3" s="1551" t="s">
        <v>277</v>
      </c>
      <c r="L3" s="1551" t="s">
        <v>276</v>
      </c>
      <c r="M3" s="1551" t="s">
        <v>4</v>
      </c>
      <c r="N3" s="1551" t="s">
        <v>5</v>
      </c>
      <c r="AP3" s="3"/>
      <c r="AQ3" s="3"/>
    </row>
    <row r="4" spans="1:43" ht="15" customHeight="1" x14ac:dyDescent="0.25">
      <c r="C4" s="1555"/>
      <c r="D4" s="1551"/>
      <c r="E4" s="1551" t="s">
        <v>6</v>
      </c>
      <c r="F4" s="1559" t="s">
        <v>7</v>
      </c>
      <c r="G4" s="1559"/>
      <c r="H4" s="1559"/>
      <c r="I4" s="1559"/>
      <c r="J4" s="1551" t="s">
        <v>8</v>
      </c>
      <c r="K4" s="1551"/>
      <c r="L4" s="1551"/>
      <c r="M4" s="1551"/>
      <c r="N4" s="1551"/>
      <c r="AP4" s="3"/>
      <c r="AQ4" s="3"/>
    </row>
    <row r="5" spans="1:43" ht="15" customHeight="1" x14ac:dyDescent="0.25">
      <c r="C5" s="1555"/>
      <c r="D5" s="1551"/>
      <c r="E5" s="1557"/>
      <c r="F5" s="1551" t="s">
        <v>9</v>
      </c>
      <c r="G5" s="1556" t="s">
        <v>10</v>
      </c>
      <c r="H5" s="1557"/>
      <c r="I5" s="1557"/>
      <c r="J5" s="1557"/>
      <c r="K5" s="1551"/>
      <c r="L5" s="1551"/>
      <c r="M5" s="1551"/>
      <c r="N5" s="1551"/>
      <c r="AP5" s="3"/>
      <c r="AQ5" s="3"/>
    </row>
    <row r="6" spans="1:43" ht="12.75" customHeight="1" x14ac:dyDescent="0.25">
      <c r="C6" s="1555"/>
      <c r="D6" s="1551"/>
      <c r="E6" s="1557"/>
      <c r="F6" s="1560"/>
      <c r="G6" s="1551" t="s">
        <v>11</v>
      </c>
      <c r="H6" s="1551" t="s">
        <v>12</v>
      </c>
      <c r="I6" s="1551" t="s">
        <v>13</v>
      </c>
      <c r="J6" s="1557"/>
      <c r="K6" s="1551"/>
      <c r="L6" s="1551"/>
      <c r="M6" s="1551"/>
      <c r="N6" s="1551"/>
      <c r="R6" s="1551" t="s">
        <v>11</v>
      </c>
      <c r="S6" s="1551" t="s">
        <v>12</v>
      </c>
      <c r="T6" s="1551" t="s">
        <v>13</v>
      </c>
      <c r="U6" s="1553" t="s">
        <v>9</v>
      </c>
      <c r="V6" s="1544" t="s">
        <v>278</v>
      </c>
      <c r="W6" s="1544"/>
      <c r="X6" s="1544"/>
      <c r="Y6" s="1544"/>
      <c r="Z6" s="1544"/>
      <c r="AA6" s="1544"/>
      <c r="AB6" s="1544"/>
      <c r="AC6" s="1544"/>
      <c r="AP6" s="3"/>
      <c r="AQ6" s="3"/>
    </row>
    <row r="7" spans="1:43" x14ac:dyDescent="0.25">
      <c r="C7" s="1555"/>
      <c r="D7" s="1551"/>
      <c r="E7" s="1557"/>
      <c r="F7" s="1560"/>
      <c r="G7" s="1551"/>
      <c r="H7" s="1551"/>
      <c r="I7" s="1551"/>
      <c r="J7" s="1557"/>
      <c r="K7" s="1551"/>
      <c r="L7" s="1551"/>
      <c r="M7" s="1551"/>
      <c r="N7" s="1551"/>
      <c r="R7" s="1551"/>
      <c r="S7" s="1551"/>
      <c r="T7" s="1551"/>
      <c r="U7" s="1553"/>
      <c r="V7" s="1544"/>
      <c r="W7" s="1544"/>
      <c r="X7" s="1544"/>
      <c r="Y7" s="1544"/>
      <c r="Z7" s="1544"/>
      <c r="AA7" s="1544"/>
      <c r="AB7" s="1544"/>
      <c r="AC7" s="1544"/>
      <c r="AP7" s="3"/>
      <c r="AQ7" s="3"/>
    </row>
    <row r="8" spans="1:43" x14ac:dyDescent="0.25">
      <c r="C8" s="1555"/>
      <c r="D8" s="1551"/>
      <c r="E8" s="1557"/>
      <c r="F8" s="1560"/>
      <c r="G8" s="1551"/>
      <c r="H8" s="1551"/>
      <c r="I8" s="1551"/>
      <c r="J8" s="1557"/>
      <c r="K8" s="1551"/>
      <c r="L8" s="1551"/>
      <c r="M8" s="1551"/>
      <c r="N8" s="1551"/>
      <c r="R8" s="1551"/>
      <c r="S8" s="1551"/>
      <c r="T8" s="1551"/>
      <c r="U8" s="1553"/>
      <c r="V8" s="1544" t="s">
        <v>279</v>
      </c>
      <c r="W8" s="1544"/>
      <c r="X8" s="1544" t="s">
        <v>280</v>
      </c>
      <c r="Y8" s="1544"/>
      <c r="Z8" s="1544" t="s">
        <v>281</v>
      </c>
      <c r="AA8" s="1544"/>
      <c r="AB8" s="224" t="s">
        <v>282</v>
      </c>
      <c r="AC8" s="224"/>
      <c r="AP8" s="3"/>
      <c r="AQ8" s="3"/>
    </row>
    <row r="9" spans="1:43" ht="13.5" customHeight="1" x14ac:dyDescent="0.25">
      <c r="C9" s="1555"/>
      <c r="D9" s="1551"/>
      <c r="E9" s="1557"/>
      <c r="F9" s="1560"/>
      <c r="G9" s="1551"/>
      <c r="H9" s="1551"/>
      <c r="I9" s="1551"/>
      <c r="J9" s="1557"/>
      <c r="K9" s="1551"/>
      <c r="L9" s="1551"/>
      <c r="M9" s="1551"/>
      <c r="N9" s="1551"/>
      <c r="R9" s="1551"/>
      <c r="S9" s="1551"/>
      <c r="T9" s="1551"/>
      <c r="U9" s="485"/>
      <c r="V9" s="485" t="s">
        <v>283</v>
      </c>
      <c r="W9" s="224" t="s">
        <v>14</v>
      </c>
      <c r="X9" s="224" t="s">
        <v>283</v>
      </c>
      <c r="Y9" s="224" t="s">
        <v>14</v>
      </c>
      <c r="Z9" s="224" t="s">
        <v>283</v>
      </c>
      <c r="AA9" s="224" t="s">
        <v>14</v>
      </c>
      <c r="AB9" s="225" t="s">
        <v>283</v>
      </c>
      <c r="AC9" s="225" t="s">
        <v>14</v>
      </c>
      <c r="AP9" s="3"/>
      <c r="AQ9" s="3"/>
    </row>
    <row r="10" spans="1:43" s="512" customFormat="1" x14ac:dyDescent="0.25">
      <c r="A10" s="507" t="s">
        <v>17</v>
      </c>
      <c r="B10" s="507" t="s">
        <v>15</v>
      </c>
      <c r="C10" s="508" t="s">
        <v>16</v>
      </c>
      <c r="D10" s="509">
        <v>4</v>
      </c>
      <c r="E10" s="510">
        <f>D10*30</f>
        <v>120</v>
      </c>
      <c r="F10" s="510">
        <f>G10+H10+I10</f>
        <v>4</v>
      </c>
      <c r="G10" s="510"/>
      <c r="H10" s="510"/>
      <c r="I10" s="510">
        <v>4</v>
      </c>
      <c r="J10" s="510">
        <f>E10-F10</f>
        <v>116</v>
      </c>
      <c r="K10" s="511">
        <v>4</v>
      </c>
      <c r="L10" s="511"/>
      <c r="M10" s="510" t="s">
        <v>17</v>
      </c>
      <c r="N10" s="511"/>
      <c r="O10" s="512" t="s">
        <v>217</v>
      </c>
      <c r="P10" s="512" t="s">
        <v>314</v>
      </c>
      <c r="Q10" s="513"/>
      <c r="R10" s="514"/>
      <c r="S10" s="514"/>
      <c r="T10" s="514" t="s">
        <v>284</v>
      </c>
      <c r="U10" s="515" t="s">
        <v>284</v>
      </c>
      <c r="V10" s="515"/>
      <c r="W10" s="516"/>
      <c r="X10" s="516"/>
      <c r="Y10" s="516"/>
      <c r="Z10" s="516">
        <v>4</v>
      </c>
      <c r="AA10" s="516"/>
      <c r="AB10" s="516">
        <f t="shared" ref="AB10:AC17" si="0">V10+X10+Z10</f>
        <v>4</v>
      </c>
      <c r="AC10" s="516">
        <f t="shared" si="0"/>
        <v>0</v>
      </c>
      <c r="AD10" s="517" t="s">
        <v>357</v>
      </c>
      <c r="AE10" s="517"/>
      <c r="AF10" s="517"/>
      <c r="AG10" s="517"/>
      <c r="AH10" s="517"/>
      <c r="AI10" s="517"/>
      <c r="AJ10" s="517"/>
      <c r="AK10" s="517"/>
      <c r="AL10" s="517"/>
      <c r="AM10" s="517"/>
      <c r="AN10" s="517"/>
      <c r="AO10" s="517"/>
    </row>
    <row r="11" spans="1:43" x14ac:dyDescent="0.25">
      <c r="A11" s="1" t="s">
        <v>17</v>
      </c>
      <c r="B11" s="1" t="s">
        <v>15</v>
      </c>
      <c r="C11" s="4"/>
      <c r="D11" s="7"/>
      <c r="E11" s="6"/>
      <c r="F11" s="6"/>
      <c r="G11" s="6"/>
      <c r="H11" s="6"/>
      <c r="I11" s="6"/>
      <c r="J11" s="6"/>
      <c r="K11" s="7"/>
      <c r="L11" s="7"/>
      <c r="M11" s="6"/>
      <c r="N11" s="7"/>
      <c r="O11" s="3" t="s">
        <v>217</v>
      </c>
      <c r="P11" s="3" t="s">
        <v>314</v>
      </c>
      <c r="R11" s="486"/>
      <c r="S11" s="486"/>
      <c r="T11" s="486"/>
      <c r="U11" s="485"/>
      <c r="V11" s="485"/>
      <c r="W11" s="224"/>
      <c r="X11" s="224"/>
      <c r="Y11" s="224"/>
      <c r="Z11" s="224"/>
      <c r="AA11" s="224"/>
      <c r="AB11" s="224">
        <f t="shared" si="0"/>
        <v>0</v>
      </c>
      <c r="AC11" s="224">
        <f t="shared" si="0"/>
        <v>0</v>
      </c>
      <c r="AP11" s="3"/>
      <c r="AQ11" s="3"/>
    </row>
    <row r="12" spans="1:43" s="512" customFormat="1" x14ac:dyDescent="0.25">
      <c r="A12" s="507" t="s">
        <v>17</v>
      </c>
      <c r="B12" s="507" t="s">
        <v>15</v>
      </c>
      <c r="C12" s="508" t="s">
        <v>209</v>
      </c>
      <c r="D12" s="511">
        <v>7</v>
      </c>
      <c r="E12" s="510">
        <f>D12*30</f>
        <v>210</v>
      </c>
      <c r="F12" s="510">
        <f>G12+H12+I12</f>
        <v>8</v>
      </c>
      <c r="G12" s="510">
        <v>8</v>
      </c>
      <c r="H12" s="510"/>
      <c r="I12" s="510">
        <v>0</v>
      </c>
      <c r="J12" s="510">
        <f>E12-F12</f>
        <v>202</v>
      </c>
      <c r="K12" s="511">
        <v>8</v>
      </c>
      <c r="L12" s="511"/>
      <c r="M12" s="510" t="s">
        <v>18</v>
      </c>
      <c r="N12" s="511"/>
      <c r="O12" s="512" t="s">
        <v>217</v>
      </c>
      <c r="P12" s="512" t="s">
        <v>314</v>
      </c>
      <c r="Q12" s="513"/>
      <c r="R12" s="514" t="s">
        <v>285</v>
      </c>
      <c r="S12" s="514"/>
      <c r="T12" s="514"/>
      <c r="U12" s="515" t="s">
        <v>285</v>
      </c>
      <c r="V12" s="515">
        <v>8</v>
      </c>
      <c r="W12" s="516"/>
      <c r="X12" s="516"/>
      <c r="Y12" s="516"/>
      <c r="Z12" s="516"/>
      <c r="AA12" s="516"/>
      <c r="AB12" s="516">
        <f t="shared" si="0"/>
        <v>8</v>
      </c>
      <c r="AC12" s="516">
        <f t="shared" si="0"/>
        <v>0</v>
      </c>
      <c r="AD12" s="517" t="s">
        <v>358</v>
      </c>
      <c r="AE12" s="517"/>
      <c r="AF12" s="517"/>
      <c r="AG12" s="517"/>
      <c r="AH12" s="517"/>
      <c r="AI12" s="517"/>
      <c r="AJ12" s="517"/>
      <c r="AK12" s="517"/>
      <c r="AL12" s="517"/>
      <c r="AM12" s="517"/>
      <c r="AN12" s="517"/>
      <c r="AO12" s="517"/>
    </row>
    <row r="13" spans="1:43" s="512" customFormat="1" x14ac:dyDescent="0.25">
      <c r="A13" s="507" t="s">
        <v>17</v>
      </c>
      <c r="B13" s="507" t="s">
        <v>15</v>
      </c>
      <c r="C13" s="508" t="s">
        <v>19</v>
      </c>
      <c r="D13" s="511">
        <v>6</v>
      </c>
      <c r="E13" s="510">
        <f>D13*30</f>
        <v>180</v>
      </c>
      <c r="F13" s="510">
        <f>G13+H13+I13</f>
        <v>20</v>
      </c>
      <c r="G13" s="510">
        <v>12</v>
      </c>
      <c r="H13" s="510"/>
      <c r="I13" s="510">
        <v>8</v>
      </c>
      <c r="J13" s="510">
        <f>E13-F13</f>
        <v>160</v>
      </c>
      <c r="K13" s="511">
        <v>16</v>
      </c>
      <c r="L13" s="511">
        <v>4</v>
      </c>
      <c r="M13" s="510" t="s">
        <v>18</v>
      </c>
      <c r="N13" s="511"/>
      <c r="O13" s="512" t="s">
        <v>217</v>
      </c>
      <c r="P13" s="512" t="s">
        <v>314</v>
      </c>
      <c r="Q13" s="513"/>
      <c r="R13" s="514" t="s">
        <v>286</v>
      </c>
      <c r="S13" s="514"/>
      <c r="T13" s="514" t="s">
        <v>287</v>
      </c>
      <c r="U13" s="514" t="s">
        <v>288</v>
      </c>
      <c r="V13" s="515">
        <v>12</v>
      </c>
      <c r="W13" s="516"/>
      <c r="X13" s="516"/>
      <c r="Y13" s="516"/>
      <c r="Z13" s="516">
        <v>4</v>
      </c>
      <c r="AA13" s="516">
        <v>4</v>
      </c>
      <c r="AB13" s="516">
        <f t="shared" si="0"/>
        <v>16</v>
      </c>
      <c r="AC13" s="516">
        <f t="shared" si="0"/>
        <v>4</v>
      </c>
      <c r="AD13" s="517" t="s">
        <v>359</v>
      </c>
      <c r="AE13" s="517"/>
      <c r="AF13" s="517"/>
      <c r="AG13" s="517"/>
      <c r="AH13" s="517"/>
      <c r="AI13" s="517"/>
      <c r="AJ13" s="517"/>
      <c r="AK13" s="517"/>
      <c r="AL13" s="517"/>
      <c r="AM13" s="517"/>
      <c r="AN13" s="517"/>
      <c r="AO13" s="517"/>
    </row>
    <row r="14" spans="1:43" s="512" customFormat="1" x14ac:dyDescent="0.25">
      <c r="A14" s="507" t="s">
        <v>17</v>
      </c>
      <c r="B14" s="507" t="s">
        <v>15</v>
      </c>
      <c r="C14" s="508" t="s">
        <v>388</v>
      </c>
      <c r="D14" s="511">
        <v>6</v>
      </c>
      <c r="E14" s="510">
        <f>D14*30</f>
        <v>180</v>
      </c>
      <c r="F14" s="510">
        <f>G14+H14+I14</f>
        <v>12</v>
      </c>
      <c r="G14" s="510">
        <v>8</v>
      </c>
      <c r="H14" s="510"/>
      <c r="I14" s="510">
        <v>4</v>
      </c>
      <c r="J14" s="510">
        <f>E14-F14</f>
        <v>168</v>
      </c>
      <c r="K14" s="511">
        <v>8</v>
      </c>
      <c r="L14" s="511">
        <v>4</v>
      </c>
      <c r="M14" s="510" t="s">
        <v>18</v>
      </c>
      <c r="N14" s="511"/>
      <c r="O14" s="512" t="s">
        <v>214</v>
      </c>
      <c r="P14" s="512" t="s">
        <v>314</v>
      </c>
      <c r="Q14" s="513"/>
      <c r="R14" s="514" t="s">
        <v>285</v>
      </c>
      <c r="S14" s="514"/>
      <c r="T14" s="514" t="s">
        <v>289</v>
      </c>
      <c r="U14" s="514" t="s">
        <v>290</v>
      </c>
      <c r="V14" s="515">
        <v>8</v>
      </c>
      <c r="W14" s="516"/>
      <c r="X14" s="516"/>
      <c r="Y14" s="516"/>
      <c r="Z14" s="516"/>
      <c r="AA14" s="516">
        <v>4</v>
      </c>
      <c r="AB14" s="516">
        <f t="shared" si="0"/>
        <v>8</v>
      </c>
      <c r="AC14" s="516">
        <f t="shared" si="0"/>
        <v>4</v>
      </c>
      <c r="AD14" s="517" t="s">
        <v>360</v>
      </c>
      <c r="AE14" s="517"/>
      <c r="AF14" s="517"/>
      <c r="AG14" s="517"/>
      <c r="AH14" s="517"/>
      <c r="AI14" s="517"/>
      <c r="AJ14" s="517"/>
      <c r="AK14" s="517"/>
      <c r="AL14" s="517"/>
      <c r="AM14" s="517"/>
      <c r="AN14" s="517"/>
      <c r="AO14" s="517"/>
    </row>
    <row r="15" spans="1:43" s="512" customFormat="1" x14ac:dyDescent="0.25">
      <c r="A15" s="507" t="s">
        <v>17</v>
      </c>
      <c r="B15" s="507" t="s">
        <v>15</v>
      </c>
      <c r="C15" s="508" t="s">
        <v>389</v>
      </c>
      <c r="D15" s="511">
        <v>6</v>
      </c>
      <c r="E15" s="510">
        <f>D15*30</f>
        <v>180</v>
      </c>
      <c r="F15" s="510">
        <f>G15+H15+I15</f>
        <v>16</v>
      </c>
      <c r="G15" s="510">
        <v>8</v>
      </c>
      <c r="H15" s="510">
        <v>8</v>
      </c>
      <c r="I15" s="510"/>
      <c r="J15" s="510">
        <f>E15-F15</f>
        <v>164</v>
      </c>
      <c r="K15" s="511">
        <v>12</v>
      </c>
      <c r="L15" s="511">
        <v>4</v>
      </c>
      <c r="M15" s="510" t="s">
        <v>29</v>
      </c>
      <c r="N15" s="511"/>
      <c r="O15" s="512" t="s">
        <v>217</v>
      </c>
      <c r="P15" s="512" t="s">
        <v>314</v>
      </c>
      <c r="Q15" s="513"/>
      <c r="R15" s="514" t="s">
        <v>285</v>
      </c>
      <c r="S15" s="514" t="s">
        <v>287</v>
      </c>
      <c r="T15" s="514"/>
      <c r="U15" s="514" t="s">
        <v>291</v>
      </c>
      <c r="V15" s="515">
        <v>8</v>
      </c>
      <c r="W15" s="516"/>
      <c r="X15" s="516">
        <v>4</v>
      </c>
      <c r="Y15" s="516">
        <v>4</v>
      </c>
      <c r="Z15" s="516"/>
      <c r="AA15" s="516"/>
      <c r="AB15" s="516">
        <f t="shared" si="0"/>
        <v>12</v>
      </c>
      <c r="AC15" s="516">
        <f t="shared" si="0"/>
        <v>4</v>
      </c>
      <c r="AD15" s="517" t="s">
        <v>361</v>
      </c>
      <c r="AE15" s="517"/>
      <c r="AF15" s="517"/>
      <c r="AG15" s="517"/>
      <c r="AH15" s="517"/>
      <c r="AI15" s="517"/>
      <c r="AJ15" s="517"/>
      <c r="AK15" s="517"/>
      <c r="AL15" s="517"/>
      <c r="AM15" s="517"/>
      <c r="AN15" s="517"/>
      <c r="AO15" s="517"/>
    </row>
    <row r="16" spans="1:43" s="561" customFormat="1" x14ac:dyDescent="0.25">
      <c r="A16" s="557" t="s">
        <v>17</v>
      </c>
      <c r="B16" s="557" t="s">
        <v>15</v>
      </c>
      <c r="C16" s="558" t="s">
        <v>390</v>
      </c>
      <c r="D16" s="559">
        <v>1</v>
      </c>
      <c r="E16" s="560">
        <f>D16*30</f>
        <v>30</v>
      </c>
      <c r="F16" s="560">
        <f>G16+H16+I16</f>
        <v>4</v>
      </c>
      <c r="G16" s="560">
        <v>4</v>
      </c>
      <c r="H16" s="560"/>
      <c r="I16" s="560"/>
      <c r="J16" s="560"/>
      <c r="K16" s="559">
        <v>12</v>
      </c>
      <c r="L16" s="559">
        <v>4</v>
      </c>
      <c r="M16" s="560" t="s">
        <v>391</v>
      </c>
      <c r="N16" s="559"/>
      <c r="O16" s="561" t="s">
        <v>214</v>
      </c>
      <c r="P16" s="561" t="s">
        <v>314</v>
      </c>
      <c r="Q16" s="562"/>
      <c r="R16" s="563" t="s">
        <v>284</v>
      </c>
      <c r="S16" s="563"/>
      <c r="T16" s="563"/>
      <c r="U16" s="563" t="s">
        <v>284</v>
      </c>
      <c r="V16" s="564">
        <v>4</v>
      </c>
      <c r="W16" s="564"/>
      <c r="X16" s="564"/>
      <c r="Y16" s="564"/>
      <c r="Z16" s="564"/>
      <c r="AA16" s="564"/>
      <c r="AB16" s="564">
        <f t="shared" si="0"/>
        <v>4</v>
      </c>
      <c r="AC16" s="564">
        <f t="shared" si="0"/>
        <v>0</v>
      </c>
      <c r="AD16" s="562"/>
      <c r="AE16" s="562"/>
      <c r="AF16" s="562"/>
      <c r="AG16" s="562"/>
      <c r="AH16" s="562"/>
      <c r="AI16" s="562"/>
      <c r="AJ16" s="562"/>
      <c r="AK16" s="562"/>
      <c r="AL16" s="562"/>
      <c r="AM16" s="562"/>
      <c r="AN16" s="562"/>
      <c r="AO16" s="562"/>
    </row>
    <row r="17" spans="1:43" x14ac:dyDescent="0.25">
      <c r="C17" s="8" t="s">
        <v>22</v>
      </c>
      <c r="D17" s="198">
        <f t="shared" ref="D17:L17" si="1">SUM(D10:D16)</f>
        <v>30</v>
      </c>
      <c r="E17" s="481">
        <f t="shared" si="1"/>
        <v>900</v>
      </c>
      <c r="F17" s="481">
        <f t="shared" si="1"/>
        <v>64</v>
      </c>
      <c r="G17" s="481">
        <f t="shared" si="1"/>
        <v>40</v>
      </c>
      <c r="H17" s="481">
        <f t="shared" si="1"/>
        <v>8</v>
      </c>
      <c r="I17" s="481">
        <f t="shared" si="1"/>
        <v>16</v>
      </c>
      <c r="J17" s="481">
        <f t="shared" si="1"/>
        <v>810</v>
      </c>
      <c r="K17" s="481">
        <f t="shared" si="1"/>
        <v>60</v>
      </c>
      <c r="L17" s="481">
        <f t="shared" si="1"/>
        <v>16</v>
      </c>
      <c r="M17" s="481"/>
      <c r="N17" s="481"/>
      <c r="R17" s="486"/>
      <c r="S17" s="486"/>
      <c r="T17" s="486"/>
      <c r="U17" s="486"/>
      <c r="V17" s="485">
        <f t="shared" ref="V17:AA17" si="2">SUM(V10:V16)</f>
        <v>40</v>
      </c>
      <c r="W17" s="224">
        <f t="shared" si="2"/>
        <v>0</v>
      </c>
      <c r="X17" s="224">
        <f t="shared" si="2"/>
        <v>4</v>
      </c>
      <c r="Y17" s="224">
        <f t="shared" si="2"/>
        <v>4</v>
      </c>
      <c r="Z17" s="224">
        <f t="shared" si="2"/>
        <v>8</v>
      </c>
      <c r="AA17" s="224">
        <f t="shared" si="2"/>
        <v>8</v>
      </c>
      <c r="AB17" s="224">
        <f>V17+X17+Z17</f>
        <v>52</v>
      </c>
      <c r="AC17" s="224">
        <f t="shared" si="0"/>
        <v>12</v>
      </c>
      <c r="AP17" s="3"/>
      <c r="AQ17" s="3"/>
    </row>
    <row r="18" spans="1:43" x14ac:dyDescent="0.25">
      <c r="C18" s="9" t="s">
        <v>23</v>
      </c>
      <c r="D18" s="10">
        <f>30-D17</f>
        <v>0</v>
      </c>
      <c r="E18" s="10"/>
      <c r="F18" s="10"/>
      <c r="G18" s="10"/>
      <c r="H18" s="10"/>
      <c r="I18" s="10"/>
      <c r="J18" s="10"/>
      <c r="K18" s="10"/>
      <c r="L18" s="10"/>
      <c r="M18" s="10"/>
      <c r="AP18" s="3"/>
      <c r="AQ18" s="3"/>
    </row>
    <row r="19" spans="1:43" x14ac:dyDescent="0.25">
      <c r="C19" s="2" t="s">
        <v>24</v>
      </c>
      <c r="AP19" s="3"/>
      <c r="AQ19" s="3"/>
    </row>
    <row r="20" spans="1:43" ht="15" customHeight="1" x14ac:dyDescent="0.25">
      <c r="C20" s="1555" t="s">
        <v>0</v>
      </c>
      <c r="D20" s="1551" t="s">
        <v>1</v>
      </c>
      <c r="E20" s="1556" t="s">
        <v>2</v>
      </c>
      <c r="F20" s="1556"/>
      <c r="G20" s="1556"/>
      <c r="H20" s="1556"/>
      <c r="I20" s="1556"/>
      <c r="J20" s="1557"/>
      <c r="K20" s="1551" t="s">
        <v>3</v>
      </c>
      <c r="L20" s="1551" t="s">
        <v>276</v>
      </c>
      <c r="M20" s="1551" t="s">
        <v>4</v>
      </c>
      <c r="N20" s="1551" t="s">
        <v>5</v>
      </c>
      <c r="AP20" s="3"/>
      <c r="AQ20" s="3"/>
    </row>
    <row r="21" spans="1:43" ht="15" customHeight="1" x14ac:dyDescent="0.25">
      <c r="C21" s="1555"/>
      <c r="D21" s="1551"/>
      <c r="E21" s="1551" t="s">
        <v>6</v>
      </c>
      <c r="F21" s="1559" t="s">
        <v>7</v>
      </c>
      <c r="G21" s="1559"/>
      <c r="H21" s="1559"/>
      <c r="I21" s="1559"/>
      <c r="J21" s="1551" t="s">
        <v>25</v>
      </c>
      <c r="K21" s="1551"/>
      <c r="L21" s="1551"/>
      <c r="M21" s="1551"/>
      <c r="N21" s="1551"/>
      <c r="AP21" s="3"/>
      <c r="AQ21" s="3"/>
    </row>
    <row r="22" spans="1:43" ht="15" customHeight="1" x14ac:dyDescent="0.25">
      <c r="C22" s="1555"/>
      <c r="D22" s="1551"/>
      <c r="E22" s="1557"/>
      <c r="F22" s="1551" t="s">
        <v>9</v>
      </c>
      <c r="G22" s="1556" t="s">
        <v>10</v>
      </c>
      <c r="H22" s="1557"/>
      <c r="I22" s="1557"/>
      <c r="J22" s="1557"/>
      <c r="K22" s="1551"/>
      <c r="L22" s="1551"/>
      <c r="M22" s="1551"/>
      <c r="N22" s="1551"/>
      <c r="AP22" s="3"/>
      <c r="AQ22" s="3"/>
    </row>
    <row r="23" spans="1:43" ht="15" customHeight="1" x14ac:dyDescent="0.25">
      <c r="C23" s="1555"/>
      <c r="D23" s="1551"/>
      <c r="E23" s="1557"/>
      <c r="F23" s="1560"/>
      <c r="G23" s="1558" t="s">
        <v>26</v>
      </c>
      <c r="H23" s="1558" t="s">
        <v>27</v>
      </c>
      <c r="I23" s="1558" t="s">
        <v>28</v>
      </c>
      <c r="J23" s="1557"/>
      <c r="K23" s="1551"/>
      <c r="L23" s="1551"/>
      <c r="M23" s="1551"/>
      <c r="N23" s="1551"/>
      <c r="R23" s="1551" t="s">
        <v>11</v>
      </c>
      <c r="S23" s="1551" t="s">
        <v>12</v>
      </c>
      <c r="T23" s="1551" t="s">
        <v>13</v>
      </c>
      <c r="U23" s="1552" t="s">
        <v>9</v>
      </c>
      <c r="V23" s="1545" t="s">
        <v>278</v>
      </c>
      <c r="W23" s="1546"/>
      <c r="X23" s="1546"/>
      <c r="Y23" s="1546"/>
      <c r="Z23" s="1546"/>
      <c r="AA23" s="1546"/>
      <c r="AB23" s="1546"/>
      <c r="AC23" s="1547"/>
      <c r="AP23" s="3"/>
      <c r="AQ23" s="3"/>
    </row>
    <row r="24" spans="1:43" x14ac:dyDescent="0.25">
      <c r="C24" s="1555"/>
      <c r="D24" s="1551"/>
      <c r="E24" s="1557"/>
      <c r="F24" s="1560"/>
      <c r="G24" s="1558"/>
      <c r="H24" s="1558"/>
      <c r="I24" s="1558"/>
      <c r="J24" s="1557"/>
      <c r="K24" s="1551"/>
      <c r="L24" s="1551"/>
      <c r="M24" s="1551"/>
      <c r="N24" s="1551"/>
      <c r="R24" s="1551"/>
      <c r="S24" s="1551"/>
      <c r="T24" s="1551"/>
      <c r="U24" s="1552"/>
      <c r="V24" s="1548"/>
      <c r="W24" s="1549"/>
      <c r="X24" s="1549"/>
      <c r="Y24" s="1549"/>
      <c r="Z24" s="1549"/>
      <c r="AA24" s="1549"/>
      <c r="AB24" s="1549"/>
      <c r="AC24" s="1550"/>
      <c r="AP24" s="3"/>
      <c r="AQ24" s="3"/>
    </row>
    <row r="25" spans="1:43" x14ac:dyDescent="0.25">
      <c r="C25" s="1555"/>
      <c r="D25" s="1551"/>
      <c r="E25" s="1557"/>
      <c r="F25" s="1560"/>
      <c r="G25" s="1558"/>
      <c r="H25" s="1558"/>
      <c r="I25" s="1558"/>
      <c r="J25" s="1557"/>
      <c r="K25" s="1551"/>
      <c r="L25" s="1551"/>
      <c r="M25" s="1551"/>
      <c r="N25" s="1551"/>
      <c r="R25" s="1551"/>
      <c r="S25" s="1551"/>
      <c r="T25" s="1551"/>
      <c r="U25" s="1552"/>
      <c r="V25" s="1544" t="s">
        <v>279</v>
      </c>
      <c r="W25" s="1544"/>
      <c r="X25" s="1544" t="s">
        <v>280</v>
      </c>
      <c r="Y25" s="1544"/>
      <c r="Z25" s="1544" t="s">
        <v>281</v>
      </c>
      <c r="AA25" s="1544"/>
      <c r="AB25" s="224" t="s">
        <v>282</v>
      </c>
      <c r="AC25" s="224"/>
      <c r="AP25" s="3"/>
      <c r="AQ25" s="3"/>
    </row>
    <row r="26" spans="1:43" x14ac:dyDescent="0.25">
      <c r="C26" s="1555"/>
      <c r="D26" s="1551"/>
      <c r="E26" s="1557"/>
      <c r="F26" s="1560"/>
      <c r="G26" s="1558"/>
      <c r="H26" s="1558"/>
      <c r="I26" s="1558"/>
      <c r="J26" s="1557"/>
      <c r="K26" s="1551"/>
      <c r="L26" s="1551"/>
      <c r="M26" s="1551"/>
      <c r="N26" s="1551"/>
      <c r="R26" s="1551"/>
      <c r="S26" s="1551"/>
      <c r="T26" s="1551"/>
      <c r="V26" s="485" t="s">
        <v>283</v>
      </c>
      <c r="W26" s="224" t="s">
        <v>14</v>
      </c>
      <c r="X26" s="224" t="s">
        <v>283</v>
      </c>
      <c r="Y26" s="224" t="s">
        <v>14</v>
      </c>
      <c r="Z26" s="224" t="s">
        <v>283</v>
      </c>
      <c r="AA26" s="224" t="s">
        <v>14</v>
      </c>
      <c r="AB26" s="225" t="s">
        <v>283</v>
      </c>
      <c r="AC26" s="225" t="s">
        <v>14</v>
      </c>
      <c r="AP26" s="3"/>
      <c r="AQ26" s="3"/>
    </row>
    <row r="27" spans="1:43" s="512" customFormat="1" x14ac:dyDescent="0.25">
      <c r="A27" s="507" t="s">
        <v>17</v>
      </c>
      <c r="B27" s="507" t="s">
        <v>15</v>
      </c>
      <c r="C27" s="508" t="s">
        <v>16</v>
      </c>
      <c r="D27" s="509">
        <v>3</v>
      </c>
      <c r="E27" s="510">
        <f>D27*30</f>
        <v>90</v>
      </c>
      <c r="F27" s="510">
        <f>G27+H27+I27</f>
        <v>4</v>
      </c>
      <c r="G27" s="510"/>
      <c r="H27" s="510"/>
      <c r="I27" s="510">
        <v>4</v>
      </c>
      <c r="J27" s="510">
        <f>E27-F27</f>
        <v>86</v>
      </c>
      <c r="K27" s="511">
        <v>4</v>
      </c>
      <c r="L27" s="511"/>
      <c r="M27" s="510" t="s">
        <v>29</v>
      </c>
      <c r="N27" s="511">
        <f>F27/E27*100</f>
        <v>4.4444444444444446</v>
      </c>
      <c r="O27" s="512" t="s">
        <v>217</v>
      </c>
      <c r="P27" s="512" t="s">
        <v>314</v>
      </c>
      <c r="Q27" s="513"/>
      <c r="R27" s="565"/>
      <c r="S27" s="565"/>
      <c r="T27" s="565" t="s">
        <v>284</v>
      </c>
      <c r="U27" s="565" t="s">
        <v>284</v>
      </c>
      <c r="V27" s="513"/>
      <c r="W27" s="517"/>
      <c r="X27" s="517"/>
      <c r="Y27" s="517"/>
      <c r="Z27" s="517">
        <v>4</v>
      </c>
      <c r="AA27" s="517"/>
      <c r="AB27" s="516">
        <f>V27+X27+Z27</f>
        <v>4</v>
      </c>
      <c r="AC27" s="516">
        <f>W27+Y27+AA27</f>
        <v>0</v>
      </c>
      <c r="AD27" s="517" t="s">
        <v>357</v>
      </c>
      <c r="AE27" s="517"/>
      <c r="AF27" s="517"/>
      <c r="AG27" s="517"/>
      <c r="AH27" s="517"/>
      <c r="AI27" s="517"/>
      <c r="AJ27" s="517"/>
      <c r="AK27" s="517"/>
      <c r="AL27" s="517"/>
      <c r="AM27" s="517"/>
      <c r="AN27" s="517"/>
      <c r="AO27" s="517"/>
    </row>
    <row r="28" spans="1:43" s="561" customFormat="1" x14ac:dyDescent="0.25">
      <c r="A28" s="557" t="s">
        <v>17</v>
      </c>
      <c r="B28" s="557" t="s">
        <v>15</v>
      </c>
      <c r="C28" s="558" t="s">
        <v>271</v>
      </c>
      <c r="D28" s="559">
        <v>3</v>
      </c>
      <c r="E28" s="560">
        <f>D28*30</f>
        <v>90</v>
      </c>
      <c r="F28" s="560">
        <v>8</v>
      </c>
      <c r="G28" s="560">
        <v>4</v>
      </c>
      <c r="H28" s="560"/>
      <c r="I28" s="560">
        <v>4</v>
      </c>
      <c r="J28" s="560"/>
      <c r="K28" s="559"/>
      <c r="L28" s="559"/>
      <c r="M28" s="560" t="s">
        <v>17</v>
      </c>
      <c r="N28" s="559"/>
      <c r="O28" s="561" t="s">
        <v>217</v>
      </c>
      <c r="Q28" s="562"/>
      <c r="R28" s="581" t="s">
        <v>284</v>
      </c>
      <c r="S28" s="581"/>
      <c r="T28" s="581" t="s">
        <v>289</v>
      </c>
      <c r="U28" s="581" t="s">
        <v>287</v>
      </c>
      <c r="V28" s="562">
        <v>4</v>
      </c>
      <c r="W28" s="562"/>
      <c r="X28" s="562"/>
      <c r="Y28" s="562"/>
      <c r="Z28" s="562"/>
      <c r="AA28" s="562">
        <v>4</v>
      </c>
      <c r="AB28" s="564">
        <f t="shared" ref="AB28:AB34" si="3">V28+X28+Z28</f>
        <v>4</v>
      </c>
      <c r="AC28" s="564">
        <f t="shared" ref="AC28:AC34" si="4">W28+Y28+AA28</f>
        <v>4</v>
      </c>
      <c r="AD28" s="562"/>
      <c r="AE28" s="562"/>
      <c r="AF28" s="562"/>
      <c r="AG28" s="562"/>
      <c r="AH28" s="562"/>
      <c r="AI28" s="562"/>
      <c r="AJ28" s="562"/>
      <c r="AK28" s="562"/>
      <c r="AL28" s="562"/>
      <c r="AM28" s="562"/>
      <c r="AN28" s="562"/>
      <c r="AO28" s="562"/>
    </row>
    <row r="29" spans="1:43" s="512" customFormat="1" x14ac:dyDescent="0.25">
      <c r="A29" s="507" t="s">
        <v>17</v>
      </c>
      <c r="B29" s="507" t="s">
        <v>15</v>
      </c>
      <c r="C29" s="508" t="s">
        <v>34</v>
      </c>
      <c r="D29" s="762">
        <v>8.5</v>
      </c>
      <c r="E29" s="510">
        <f t="shared" ref="E29:E34" si="5">D29*30</f>
        <v>255</v>
      </c>
      <c r="F29" s="510">
        <f t="shared" ref="F29:F34" si="6">G29+H29+I29</f>
        <v>12</v>
      </c>
      <c r="G29" s="510">
        <v>8</v>
      </c>
      <c r="H29" s="510"/>
      <c r="I29" s="510">
        <v>4</v>
      </c>
      <c r="J29" s="510">
        <f t="shared" ref="J29:J34" si="7">E29-F29</f>
        <v>243</v>
      </c>
      <c r="K29" s="511">
        <v>12</v>
      </c>
      <c r="L29" s="511"/>
      <c r="M29" s="510" t="s">
        <v>18</v>
      </c>
      <c r="N29" s="511">
        <f t="shared" ref="N29:N34" si="8">F29/E29*100</f>
        <v>4.7058823529411766</v>
      </c>
      <c r="O29" s="512" t="s">
        <v>217</v>
      </c>
      <c r="P29" s="512" t="s">
        <v>314</v>
      </c>
      <c r="Q29" s="513"/>
      <c r="R29" s="565" t="s">
        <v>285</v>
      </c>
      <c r="S29" s="565"/>
      <c r="T29" s="565" t="s">
        <v>284</v>
      </c>
      <c r="U29" s="565" t="s">
        <v>286</v>
      </c>
      <c r="V29" s="513">
        <v>8</v>
      </c>
      <c r="W29" s="517"/>
      <c r="X29" s="517"/>
      <c r="Y29" s="517"/>
      <c r="Z29" s="517">
        <v>4</v>
      </c>
      <c r="AA29" s="517"/>
      <c r="AB29" s="516">
        <f t="shared" si="3"/>
        <v>12</v>
      </c>
      <c r="AC29" s="516">
        <f t="shared" si="4"/>
        <v>0</v>
      </c>
      <c r="AD29" s="517" t="s">
        <v>359</v>
      </c>
      <c r="AE29" s="517"/>
      <c r="AF29" s="517"/>
      <c r="AG29" s="517"/>
      <c r="AH29" s="517"/>
      <c r="AI29" s="517"/>
      <c r="AJ29" s="517"/>
      <c r="AK29" s="517"/>
      <c r="AL29" s="517"/>
      <c r="AM29" s="517"/>
      <c r="AN29" s="517"/>
      <c r="AO29" s="517"/>
    </row>
    <row r="30" spans="1:43" s="512" customFormat="1" x14ac:dyDescent="0.25">
      <c r="A30" s="507" t="s">
        <v>17</v>
      </c>
      <c r="B30" s="507" t="s">
        <v>15</v>
      </c>
      <c r="C30" s="508" t="s">
        <v>231</v>
      </c>
      <c r="D30" s="511">
        <v>6</v>
      </c>
      <c r="E30" s="510">
        <f t="shared" si="5"/>
        <v>180</v>
      </c>
      <c r="F30" s="510">
        <f t="shared" si="6"/>
        <v>20</v>
      </c>
      <c r="G30" s="510">
        <v>12</v>
      </c>
      <c r="H30" s="510"/>
      <c r="I30" s="510">
        <v>8</v>
      </c>
      <c r="J30" s="510">
        <f t="shared" si="7"/>
        <v>160</v>
      </c>
      <c r="K30" s="511">
        <v>12</v>
      </c>
      <c r="L30" s="511">
        <v>8</v>
      </c>
      <c r="M30" s="510" t="s">
        <v>18</v>
      </c>
      <c r="N30" s="511">
        <f t="shared" si="8"/>
        <v>11.111111111111111</v>
      </c>
      <c r="O30" s="512" t="s">
        <v>214</v>
      </c>
      <c r="P30" s="512" t="s">
        <v>314</v>
      </c>
      <c r="Q30" s="513"/>
      <c r="R30" s="565" t="s">
        <v>290</v>
      </c>
      <c r="S30" s="565"/>
      <c r="T30" s="565" t="s">
        <v>287</v>
      </c>
      <c r="U30" s="565" t="s">
        <v>294</v>
      </c>
      <c r="V30" s="513">
        <v>8</v>
      </c>
      <c r="W30" s="517">
        <v>4</v>
      </c>
      <c r="X30" s="517"/>
      <c r="Y30" s="517"/>
      <c r="Z30" s="517">
        <v>4</v>
      </c>
      <c r="AA30" s="517">
        <v>4</v>
      </c>
      <c r="AB30" s="516">
        <f t="shared" si="3"/>
        <v>12</v>
      </c>
      <c r="AC30" s="516">
        <f t="shared" si="4"/>
        <v>8</v>
      </c>
      <c r="AD30" s="517" t="s">
        <v>360</v>
      </c>
      <c r="AE30" s="517"/>
      <c r="AF30" s="517"/>
      <c r="AG30" s="517"/>
      <c r="AH30" s="517"/>
      <c r="AI30" s="517"/>
      <c r="AJ30" s="517"/>
      <c r="AK30" s="517"/>
      <c r="AL30" s="517"/>
      <c r="AM30" s="517"/>
      <c r="AN30" s="517"/>
      <c r="AO30" s="517"/>
    </row>
    <row r="31" spans="1:43" s="512" customFormat="1" x14ac:dyDescent="0.25">
      <c r="A31" s="507" t="s">
        <v>17</v>
      </c>
      <c r="B31" s="507" t="s">
        <v>15</v>
      </c>
      <c r="C31" s="508" t="s">
        <v>30</v>
      </c>
      <c r="D31" s="762">
        <v>6</v>
      </c>
      <c r="E31" s="510">
        <f t="shared" si="5"/>
        <v>180</v>
      </c>
      <c r="F31" s="510">
        <f t="shared" si="6"/>
        <v>4</v>
      </c>
      <c r="G31" s="510">
        <v>4</v>
      </c>
      <c r="H31" s="510"/>
      <c r="I31" s="510"/>
      <c r="J31" s="510">
        <f t="shared" si="7"/>
        <v>176</v>
      </c>
      <c r="K31" s="511">
        <v>4</v>
      </c>
      <c r="L31" s="511"/>
      <c r="M31" s="510" t="s">
        <v>18</v>
      </c>
      <c r="N31" s="511">
        <f t="shared" si="8"/>
        <v>2.2222222222222223</v>
      </c>
      <c r="O31" s="512" t="s">
        <v>217</v>
      </c>
      <c r="P31" s="512" t="s">
        <v>314</v>
      </c>
      <c r="Q31" s="513"/>
      <c r="R31" s="565" t="s">
        <v>284</v>
      </c>
      <c r="S31" s="565"/>
      <c r="T31" s="565"/>
      <c r="U31" s="565" t="s">
        <v>284</v>
      </c>
      <c r="V31" s="513">
        <v>4</v>
      </c>
      <c r="W31" s="517"/>
      <c r="X31" s="517"/>
      <c r="Y31" s="517"/>
      <c r="Z31" s="517"/>
      <c r="AA31" s="517"/>
      <c r="AB31" s="516">
        <f t="shared" si="3"/>
        <v>4</v>
      </c>
      <c r="AC31" s="516">
        <f t="shared" si="4"/>
        <v>0</v>
      </c>
      <c r="AD31" s="517" t="s">
        <v>358</v>
      </c>
      <c r="AE31" s="517"/>
      <c r="AF31" s="517"/>
      <c r="AG31" s="517"/>
      <c r="AH31" s="517"/>
      <c r="AI31" s="517"/>
      <c r="AJ31" s="517"/>
      <c r="AK31" s="517"/>
      <c r="AL31" s="517"/>
      <c r="AM31" s="517"/>
      <c r="AN31" s="517"/>
      <c r="AO31" s="517"/>
    </row>
    <row r="32" spans="1:43" x14ac:dyDescent="0.25">
      <c r="A32" s="1" t="s">
        <v>17</v>
      </c>
      <c r="B32" s="1" t="s">
        <v>15</v>
      </c>
      <c r="C32" s="269"/>
      <c r="D32" s="7"/>
      <c r="E32" s="6"/>
      <c r="F32" s="6"/>
      <c r="G32" s="6"/>
      <c r="H32" s="6"/>
      <c r="I32" s="6"/>
      <c r="J32" s="6"/>
      <c r="K32" s="7"/>
      <c r="L32" s="7"/>
      <c r="M32" s="6"/>
      <c r="N32" s="7"/>
      <c r="O32" s="3" t="s">
        <v>215</v>
      </c>
      <c r="R32" s="487"/>
      <c r="S32" s="487"/>
      <c r="T32" s="487"/>
      <c r="U32" s="487"/>
      <c r="AB32" s="224">
        <f t="shared" si="3"/>
        <v>0</v>
      </c>
      <c r="AC32" s="224">
        <f t="shared" si="4"/>
        <v>0</v>
      </c>
      <c r="AP32" s="3"/>
      <c r="AQ32" s="3"/>
    </row>
    <row r="33" spans="1:43" x14ac:dyDescent="0.25">
      <c r="A33" s="1" t="s">
        <v>17</v>
      </c>
      <c r="B33" s="1" t="s">
        <v>15</v>
      </c>
      <c r="C33" s="508" t="s">
        <v>32</v>
      </c>
      <c r="D33" s="7">
        <v>3.5</v>
      </c>
      <c r="E33" s="6">
        <f t="shared" si="5"/>
        <v>105</v>
      </c>
      <c r="F33" s="6">
        <f t="shared" si="6"/>
        <v>4</v>
      </c>
      <c r="G33" s="6"/>
      <c r="H33" s="6"/>
      <c r="I33" s="6">
        <v>4</v>
      </c>
      <c r="J33" s="6">
        <f t="shared" si="7"/>
        <v>101</v>
      </c>
      <c r="K33" s="7">
        <v>4</v>
      </c>
      <c r="L33" s="7"/>
      <c r="M33" s="6" t="s">
        <v>29</v>
      </c>
      <c r="N33" s="7">
        <f t="shared" si="8"/>
        <v>3.8095238095238098</v>
      </c>
      <c r="O33" s="3" t="s">
        <v>217</v>
      </c>
      <c r="P33" s="3" t="s">
        <v>314</v>
      </c>
      <c r="R33" s="487" t="s">
        <v>284</v>
      </c>
      <c r="S33" s="487"/>
      <c r="T33" s="487"/>
      <c r="U33" s="487" t="s">
        <v>284</v>
      </c>
      <c r="Z33">
        <v>4</v>
      </c>
      <c r="AB33" s="224">
        <f t="shared" si="3"/>
        <v>4</v>
      </c>
      <c r="AC33" s="224">
        <f t="shared" si="4"/>
        <v>0</v>
      </c>
      <c r="AD33" t="s">
        <v>357</v>
      </c>
      <c r="AP33" s="3"/>
      <c r="AQ33" s="3"/>
    </row>
    <row r="34" spans="1:43" x14ac:dyDescent="0.25">
      <c r="C34" s="4"/>
      <c r="D34" s="7"/>
      <c r="E34" s="6">
        <f t="shared" si="5"/>
        <v>0</v>
      </c>
      <c r="F34" s="6">
        <f t="shared" si="6"/>
        <v>0</v>
      </c>
      <c r="G34" s="6"/>
      <c r="H34" s="6"/>
      <c r="I34" s="6"/>
      <c r="J34" s="6">
        <f t="shared" si="7"/>
        <v>0</v>
      </c>
      <c r="K34" s="7"/>
      <c r="L34" s="7"/>
      <c r="M34" s="6"/>
      <c r="N34" s="7" t="e">
        <f t="shared" si="8"/>
        <v>#DIV/0!</v>
      </c>
      <c r="R34" s="487"/>
      <c r="S34" s="487"/>
      <c r="T34" s="487"/>
      <c r="U34" s="487"/>
      <c r="AB34" s="224">
        <f t="shared" si="3"/>
        <v>0</v>
      </c>
      <c r="AC34" s="224">
        <f t="shared" si="4"/>
        <v>0</v>
      </c>
      <c r="AP34" s="3"/>
      <c r="AQ34" s="3"/>
    </row>
    <row r="35" spans="1:43" x14ac:dyDescent="0.25">
      <c r="C35" s="8" t="s">
        <v>22</v>
      </c>
      <c r="D35" s="198">
        <f>SUM(D27:D34)</f>
        <v>30</v>
      </c>
      <c r="E35" s="481">
        <f t="shared" ref="E35:J35" si="9">SUM(E27:E34)</f>
        <v>900</v>
      </c>
      <c r="F35" s="481">
        <f t="shared" si="9"/>
        <v>52</v>
      </c>
      <c r="G35" s="481">
        <f t="shared" si="9"/>
        <v>28</v>
      </c>
      <c r="H35" s="481">
        <f t="shared" si="9"/>
        <v>0</v>
      </c>
      <c r="I35" s="481">
        <f t="shared" si="9"/>
        <v>24</v>
      </c>
      <c r="J35" s="481">
        <f t="shared" si="9"/>
        <v>766</v>
      </c>
      <c r="K35" s="481">
        <f>SUM(K27:K34)</f>
        <v>36</v>
      </c>
      <c r="L35" s="481">
        <f>SUM(L27:L34)</f>
        <v>8</v>
      </c>
      <c r="M35" s="481"/>
      <c r="N35" s="481"/>
      <c r="V35" s="484">
        <f>SUM(V27:V34)</f>
        <v>24</v>
      </c>
      <c r="W35" s="144">
        <f t="shared" ref="W35:AC35" si="10">SUM(W27:W34)</f>
        <v>4</v>
      </c>
      <c r="X35" s="144">
        <f t="shared" si="10"/>
        <v>0</v>
      </c>
      <c r="Y35" s="144">
        <f t="shared" si="10"/>
        <v>0</v>
      </c>
      <c r="Z35" s="144">
        <f t="shared" si="10"/>
        <v>16</v>
      </c>
      <c r="AA35" s="144">
        <f t="shared" si="10"/>
        <v>8</v>
      </c>
      <c r="AB35" s="144">
        <f t="shared" si="10"/>
        <v>40</v>
      </c>
      <c r="AC35" s="144">
        <f t="shared" si="10"/>
        <v>12</v>
      </c>
      <c r="AP35" s="3"/>
      <c r="AQ35" s="3"/>
    </row>
    <row r="36" spans="1:43" x14ac:dyDescent="0.25">
      <c r="C36" s="9" t="s">
        <v>23</v>
      </c>
      <c r="D36" s="12">
        <f>30-D35</f>
        <v>0</v>
      </c>
      <c r="AC36" s="224"/>
      <c r="AP36" s="3"/>
      <c r="AQ36" s="3"/>
    </row>
    <row r="37" spans="1:43" x14ac:dyDescent="0.25">
      <c r="C37" s="9"/>
      <c r="D37" s="12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3"/>
      <c r="AQ37" s="3"/>
    </row>
    <row r="38" spans="1:43" x14ac:dyDescent="0.25">
      <c r="C38" s="9"/>
      <c r="D38" s="12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3"/>
      <c r="AQ38" s="3"/>
    </row>
    <row r="39" spans="1:43" x14ac:dyDescent="0.25">
      <c r="C39" s="9"/>
      <c r="D39" s="12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3"/>
      <c r="AQ39" s="3"/>
    </row>
    <row r="40" spans="1:43" x14ac:dyDescent="0.25">
      <c r="C40" s="2" t="s">
        <v>199</v>
      </c>
      <c r="AP40" s="3"/>
      <c r="AQ40" s="3"/>
    </row>
    <row r="41" spans="1:43" ht="15" customHeight="1" x14ac:dyDescent="0.25">
      <c r="C41" s="1555" t="s">
        <v>0</v>
      </c>
      <c r="D41" s="1551" t="s">
        <v>1</v>
      </c>
      <c r="E41" s="1556" t="s">
        <v>2</v>
      </c>
      <c r="F41" s="1556"/>
      <c r="G41" s="1556"/>
      <c r="H41" s="1556"/>
      <c r="I41" s="1556"/>
      <c r="J41" s="1557"/>
      <c r="K41" s="1551" t="s">
        <v>277</v>
      </c>
      <c r="L41" s="1551" t="s">
        <v>276</v>
      </c>
      <c r="M41" s="1551" t="s">
        <v>4</v>
      </c>
      <c r="N41" s="1551" t="s">
        <v>5</v>
      </c>
      <c r="AP41" s="3"/>
      <c r="AQ41" s="3"/>
    </row>
    <row r="42" spans="1:43" ht="15" customHeight="1" x14ac:dyDescent="0.25">
      <c r="C42" s="1555"/>
      <c r="D42" s="1551"/>
      <c r="E42" s="1551" t="s">
        <v>6</v>
      </c>
      <c r="F42" s="1559" t="s">
        <v>7</v>
      </c>
      <c r="G42" s="1559"/>
      <c r="H42" s="1559"/>
      <c r="I42" s="1559"/>
      <c r="J42" s="1551" t="s">
        <v>25</v>
      </c>
      <c r="K42" s="1551"/>
      <c r="L42" s="1551"/>
      <c r="M42" s="1551"/>
      <c r="N42" s="1551"/>
      <c r="AP42" s="3"/>
      <c r="AQ42" s="3"/>
    </row>
    <row r="43" spans="1:43" ht="15" customHeight="1" x14ac:dyDescent="0.25">
      <c r="C43" s="1555"/>
      <c r="D43" s="1551"/>
      <c r="E43" s="1557"/>
      <c r="F43" s="1551" t="s">
        <v>9</v>
      </c>
      <c r="G43" s="1556" t="s">
        <v>10</v>
      </c>
      <c r="H43" s="1557"/>
      <c r="I43" s="1557"/>
      <c r="J43" s="1557"/>
      <c r="K43" s="1551"/>
      <c r="L43" s="1551"/>
      <c r="M43" s="1551"/>
      <c r="N43" s="1551"/>
      <c r="R43" s="1551" t="s">
        <v>11</v>
      </c>
      <c r="S43" s="1551" t="s">
        <v>12</v>
      </c>
      <c r="T43" s="1551" t="s">
        <v>13</v>
      </c>
      <c r="U43" s="1552" t="s">
        <v>9</v>
      </c>
      <c r="V43" s="1545" t="s">
        <v>278</v>
      </c>
      <c r="W43" s="1546"/>
      <c r="X43" s="1546"/>
      <c r="Y43" s="1546"/>
      <c r="Z43" s="1546"/>
      <c r="AA43" s="1546"/>
      <c r="AB43" s="1546"/>
      <c r="AC43" s="1547"/>
      <c r="AP43" s="3"/>
      <c r="AQ43" s="3"/>
    </row>
    <row r="44" spans="1:43" ht="15" customHeight="1" x14ac:dyDescent="0.25">
      <c r="C44" s="1555"/>
      <c r="D44" s="1551"/>
      <c r="E44" s="1557"/>
      <c r="F44" s="1560"/>
      <c r="G44" s="1551" t="s">
        <v>26</v>
      </c>
      <c r="H44" s="1551" t="s">
        <v>27</v>
      </c>
      <c r="I44" s="1551" t="s">
        <v>28</v>
      </c>
      <c r="J44" s="1557"/>
      <c r="K44" s="1551"/>
      <c r="L44" s="1551"/>
      <c r="M44" s="1551"/>
      <c r="N44" s="1551"/>
      <c r="R44" s="1551"/>
      <c r="S44" s="1551"/>
      <c r="T44" s="1551"/>
      <c r="U44" s="1552"/>
      <c r="V44" s="1548"/>
      <c r="W44" s="1549"/>
      <c r="X44" s="1549"/>
      <c r="Y44" s="1549"/>
      <c r="Z44" s="1549"/>
      <c r="AA44" s="1549"/>
      <c r="AB44" s="1549"/>
      <c r="AC44" s="1550"/>
      <c r="AP44" s="3"/>
      <c r="AQ44" s="3"/>
    </row>
    <row r="45" spans="1:43" x14ac:dyDescent="0.25">
      <c r="C45" s="1555"/>
      <c r="D45" s="1551"/>
      <c r="E45" s="1557"/>
      <c r="F45" s="1560"/>
      <c r="G45" s="1551"/>
      <c r="H45" s="1551"/>
      <c r="I45" s="1551"/>
      <c r="J45" s="1557"/>
      <c r="K45" s="1551"/>
      <c r="L45" s="1551"/>
      <c r="M45" s="1551"/>
      <c r="N45" s="1551"/>
      <c r="R45" s="1551"/>
      <c r="S45" s="1551"/>
      <c r="T45" s="1551"/>
      <c r="U45" s="1552"/>
      <c r="V45" s="1544" t="s">
        <v>279</v>
      </c>
      <c r="W45" s="1544"/>
      <c r="X45" s="1544" t="s">
        <v>280</v>
      </c>
      <c r="Y45" s="1544"/>
      <c r="Z45" s="1544" t="s">
        <v>281</v>
      </c>
      <c r="AA45" s="1544"/>
      <c r="AB45" s="224" t="s">
        <v>282</v>
      </c>
      <c r="AC45" s="224"/>
      <c r="AP45" s="3"/>
      <c r="AQ45" s="3"/>
    </row>
    <row r="46" spans="1:43" ht="10.5" customHeight="1" x14ac:dyDescent="0.25">
      <c r="C46" s="1555"/>
      <c r="D46" s="1551"/>
      <c r="E46" s="1557"/>
      <c r="F46" s="1560"/>
      <c r="G46" s="1551"/>
      <c r="H46" s="1551"/>
      <c r="I46" s="1551"/>
      <c r="J46" s="1557"/>
      <c r="K46" s="1551"/>
      <c r="L46" s="1551"/>
      <c r="M46" s="1551"/>
      <c r="N46" s="1551"/>
      <c r="R46" s="1551"/>
      <c r="S46" s="1551"/>
      <c r="T46" s="1551"/>
      <c r="V46" s="485" t="s">
        <v>283</v>
      </c>
      <c r="W46" s="224" t="s">
        <v>14</v>
      </c>
      <c r="X46" s="224" t="s">
        <v>283</v>
      </c>
      <c r="Y46" s="224" t="s">
        <v>14</v>
      </c>
      <c r="Z46" s="224" t="s">
        <v>283</v>
      </c>
      <c r="AA46" s="224" t="s">
        <v>14</v>
      </c>
      <c r="AB46" s="225" t="s">
        <v>283</v>
      </c>
      <c r="AC46" s="225" t="s">
        <v>14</v>
      </c>
      <c r="AP46" s="3"/>
      <c r="AQ46" s="3"/>
    </row>
    <row r="47" spans="1:43" ht="15" customHeight="1" x14ac:dyDescent="0.25">
      <c r="C47" s="1555"/>
      <c r="D47" s="1551"/>
      <c r="E47" s="1557"/>
      <c r="F47" s="1560"/>
      <c r="G47" s="1551"/>
      <c r="H47" s="1551"/>
      <c r="I47" s="1551"/>
      <c r="J47" s="1557"/>
      <c r="K47" s="1551"/>
      <c r="L47" s="1551"/>
      <c r="M47" s="1551"/>
      <c r="N47" s="1551"/>
      <c r="AP47" s="3"/>
      <c r="AQ47" s="3"/>
    </row>
    <row r="48" spans="1:43" s="512" customFormat="1" x14ac:dyDescent="0.25">
      <c r="A48" s="507" t="s">
        <v>17</v>
      </c>
      <c r="B48" s="507" t="s">
        <v>15</v>
      </c>
      <c r="C48" s="508" t="s">
        <v>33</v>
      </c>
      <c r="D48" s="509">
        <v>4</v>
      </c>
      <c r="E48" s="510">
        <f>D48*30</f>
        <v>120</v>
      </c>
      <c r="F48" s="510">
        <f>G48+H48+I48</f>
        <v>4</v>
      </c>
      <c r="G48" s="510"/>
      <c r="H48" s="510"/>
      <c r="I48" s="510">
        <v>4</v>
      </c>
      <c r="J48" s="510">
        <f>E48-F48</f>
        <v>116</v>
      </c>
      <c r="K48" s="511">
        <v>4</v>
      </c>
      <c r="L48" s="511"/>
      <c r="M48" s="510" t="s">
        <v>17</v>
      </c>
      <c r="N48" s="511">
        <f>F48/E48*100</f>
        <v>3.3333333333333335</v>
      </c>
      <c r="O48" s="512" t="s">
        <v>217</v>
      </c>
      <c r="P48" s="512" t="s">
        <v>314</v>
      </c>
      <c r="Q48" s="513"/>
      <c r="R48" s="565"/>
      <c r="S48" s="565"/>
      <c r="T48" s="565" t="s">
        <v>284</v>
      </c>
      <c r="U48" s="565" t="s">
        <v>284</v>
      </c>
      <c r="V48" s="513"/>
      <c r="W48" s="517"/>
      <c r="X48" s="517"/>
      <c r="Y48" s="517"/>
      <c r="Z48" s="517">
        <v>4</v>
      </c>
      <c r="AA48" s="517"/>
      <c r="AB48" s="516">
        <f>V48+X48+Z48</f>
        <v>4</v>
      </c>
      <c r="AC48" s="516">
        <f>W48+Y48+AA48</f>
        <v>0</v>
      </c>
      <c r="AD48" s="517" t="s">
        <v>357</v>
      </c>
      <c r="AE48" s="517"/>
      <c r="AF48" s="517"/>
      <c r="AG48" s="517"/>
      <c r="AH48" s="517"/>
      <c r="AI48" s="517"/>
      <c r="AJ48" s="517"/>
      <c r="AK48" s="517"/>
      <c r="AL48" s="517"/>
      <c r="AM48" s="517"/>
      <c r="AN48" s="517"/>
      <c r="AO48" s="517"/>
    </row>
    <row r="49" spans="1:43" x14ac:dyDescent="0.25">
      <c r="A49" s="1" t="s">
        <v>17</v>
      </c>
      <c r="B49" s="1" t="s">
        <v>15</v>
      </c>
      <c r="C49" s="4"/>
      <c r="D49" s="7"/>
      <c r="E49" s="6"/>
      <c r="F49" s="6"/>
      <c r="G49" s="6"/>
      <c r="H49" s="6"/>
      <c r="I49" s="6"/>
      <c r="J49" s="6"/>
      <c r="K49" s="7"/>
      <c r="L49" s="7"/>
      <c r="M49" s="6"/>
      <c r="N49" s="7"/>
      <c r="O49" s="3" t="s">
        <v>217</v>
      </c>
      <c r="R49" s="487"/>
      <c r="S49" s="487"/>
      <c r="T49" s="487"/>
      <c r="U49" s="487"/>
      <c r="AB49" s="224">
        <f t="shared" ref="AB49:AB55" si="11">V49+X49+Z49</f>
        <v>0</v>
      </c>
      <c r="AC49" s="224">
        <f t="shared" ref="AC49:AC55" si="12">W49+Y49+AA49</f>
        <v>0</v>
      </c>
      <c r="AP49" s="3"/>
      <c r="AQ49" s="3"/>
    </row>
    <row r="50" spans="1:43" x14ac:dyDescent="0.25">
      <c r="A50" s="507" t="s">
        <v>13</v>
      </c>
      <c r="B50" s="1" t="s">
        <v>15</v>
      </c>
      <c r="C50" s="508" t="s">
        <v>397</v>
      </c>
      <c r="D50" s="7">
        <v>6</v>
      </c>
      <c r="E50" s="6">
        <f t="shared" ref="E50:E54" si="13">D50*30</f>
        <v>180</v>
      </c>
      <c r="F50" s="6">
        <f t="shared" ref="F50:F54" si="14">G50+H50+I50</f>
        <v>8</v>
      </c>
      <c r="G50" s="488">
        <v>4</v>
      </c>
      <c r="H50" s="6"/>
      <c r="I50" s="6">
        <v>4</v>
      </c>
      <c r="J50" s="6">
        <f t="shared" ref="J50:J54" si="15">E50-F50</f>
        <v>172</v>
      </c>
      <c r="K50" s="7">
        <v>8</v>
      </c>
      <c r="L50" s="7">
        <v>2</v>
      </c>
      <c r="M50" s="6" t="s">
        <v>29</v>
      </c>
      <c r="N50" s="7">
        <f t="shared" ref="N50:N54" si="16">F50/E50*100</f>
        <v>4.4444444444444446</v>
      </c>
      <c r="O50" s="3" t="s">
        <v>217</v>
      </c>
      <c r="P50" s="3" t="s">
        <v>317</v>
      </c>
      <c r="R50" s="487" t="s">
        <v>284</v>
      </c>
      <c r="S50" s="487"/>
      <c r="T50" s="487" t="s">
        <v>284</v>
      </c>
      <c r="U50" s="487" t="s">
        <v>285</v>
      </c>
      <c r="V50" s="484">
        <v>4</v>
      </c>
      <c r="Z50">
        <v>4</v>
      </c>
      <c r="AB50" s="224">
        <f t="shared" si="11"/>
        <v>8</v>
      </c>
      <c r="AC50" s="224">
        <f t="shared" si="12"/>
        <v>0</v>
      </c>
      <c r="AD50" t="s">
        <v>360</v>
      </c>
      <c r="AP50" s="3"/>
      <c r="AQ50" s="3"/>
    </row>
    <row r="51" spans="1:43" s="512" customFormat="1" x14ac:dyDescent="0.25">
      <c r="A51" s="507" t="s">
        <v>13</v>
      </c>
      <c r="B51" s="507" t="s">
        <v>15</v>
      </c>
      <c r="C51" s="508" t="s">
        <v>41</v>
      </c>
      <c r="D51" s="511">
        <v>5</v>
      </c>
      <c r="E51" s="510">
        <f t="shared" si="13"/>
        <v>150</v>
      </c>
      <c r="F51" s="510">
        <f t="shared" si="14"/>
        <v>10</v>
      </c>
      <c r="G51" s="510">
        <v>8</v>
      </c>
      <c r="H51" s="510"/>
      <c r="I51" s="510">
        <v>2</v>
      </c>
      <c r="J51" s="510">
        <f t="shared" si="15"/>
        <v>140</v>
      </c>
      <c r="K51" s="511">
        <v>8</v>
      </c>
      <c r="L51" s="511">
        <v>2</v>
      </c>
      <c r="M51" s="510" t="s">
        <v>18</v>
      </c>
      <c r="N51" s="511">
        <f t="shared" si="16"/>
        <v>6.666666666666667</v>
      </c>
      <c r="O51" s="512" t="s">
        <v>214</v>
      </c>
      <c r="P51" s="512" t="s">
        <v>317</v>
      </c>
      <c r="Q51" s="513"/>
      <c r="R51" s="565" t="s">
        <v>285</v>
      </c>
      <c r="S51" s="565"/>
      <c r="T51" s="565" t="s">
        <v>297</v>
      </c>
      <c r="U51" s="565" t="s">
        <v>298</v>
      </c>
      <c r="V51" s="513">
        <v>8</v>
      </c>
      <c r="W51" s="517"/>
      <c r="X51" s="517"/>
      <c r="Y51" s="517"/>
      <c r="Z51" s="517"/>
      <c r="AA51" s="517">
        <v>2</v>
      </c>
      <c r="AB51" s="516">
        <f t="shared" si="11"/>
        <v>8</v>
      </c>
      <c r="AC51" s="516">
        <f t="shared" si="12"/>
        <v>2</v>
      </c>
      <c r="AD51" s="517" t="s">
        <v>360</v>
      </c>
      <c r="AE51" s="517"/>
      <c r="AF51" s="517"/>
      <c r="AG51" s="517"/>
      <c r="AH51" s="517"/>
      <c r="AI51" s="517"/>
      <c r="AJ51" s="517"/>
      <c r="AK51" s="517"/>
      <c r="AL51" s="517"/>
      <c r="AM51" s="517"/>
      <c r="AN51" s="517"/>
      <c r="AO51" s="517"/>
    </row>
    <row r="52" spans="1:43" s="512" customFormat="1" x14ac:dyDescent="0.25">
      <c r="A52" s="507" t="s">
        <v>13</v>
      </c>
      <c r="B52" s="507" t="s">
        <v>15</v>
      </c>
      <c r="C52" s="508" t="s">
        <v>134</v>
      </c>
      <c r="D52" s="511">
        <v>6</v>
      </c>
      <c r="E52" s="510">
        <f t="shared" si="13"/>
        <v>180</v>
      </c>
      <c r="F52" s="510">
        <f t="shared" si="14"/>
        <v>12</v>
      </c>
      <c r="G52" s="510">
        <v>8</v>
      </c>
      <c r="H52" s="510"/>
      <c r="I52" s="510">
        <v>4</v>
      </c>
      <c r="J52" s="510">
        <f t="shared" si="15"/>
        <v>168</v>
      </c>
      <c r="K52" s="511">
        <v>8</v>
      </c>
      <c r="L52" s="511">
        <v>4</v>
      </c>
      <c r="M52" s="510" t="s">
        <v>18</v>
      </c>
      <c r="N52" s="511">
        <f t="shared" si="16"/>
        <v>6.666666666666667</v>
      </c>
      <c r="O52" s="512" t="s">
        <v>215</v>
      </c>
      <c r="P52" s="512" t="s">
        <v>317</v>
      </c>
      <c r="Q52" s="513"/>
      <c r="R52" s="565" t="s">
        <v>285</v>
      </c>
      <c r="S52" s="565"/>
      <c r="T52" s="565" t="s">
        <v>289</v>
      </c>
      <c r="U52" s="565" t="s">
        <v>290</v>
      </c>
      <c r="V52" s="513">
        <v>8</v>
      </c>
      <c r="W52" s="517"/>
      <c r="X52" s="517"/>
      <c r="Y52" s="517"/>
      <c r="Z52" s="517"/>
      <c r="AA52" s="517">
        <v>4</v>
      </c>
      <c r="AB52" s="516">
        <f t="shared" si="11"/>
        <v>8</v>
      </c>
      <c r="AC52" s="516">
        <f t="shared" si="12"/>
        <v>4</v>
      </c>
      <c r="AD52" s="517" t="s">
        <v>362</v>
      </c>
      <c r="AE52" s="517"/>
      <c r="AF52" s="517"/>
      <c r="AG52" s="517"/>
      <c r="AH52" s="517"/>
      <c r="AI52" s="517"/>
      <c r="AJ52" s="517"/>
      <c r="AK52" s="517"/>
      <c r="AL52" s="517"/>
      <c r="AM52" s="517"/>
      <c r="AN52" s="517"/>
      <c r="AO52" s="517"/>
    </row>
    <row r="53" spans="1:43" s="512" customFormat="1" x14ac:dyDescent="0.25">
      <c r="A53" s="507" t="s">
        <v>17</v>
      </c>
      <c r="B53" s="507" t="s">
        <v>15</v>
      </c>
      <c r="C53" s="508" t="s">
        <v>394</v>
      </c>
      <c r="D53" s="511">
        <v>5</v>
      </c>
      <c r="E53" s="510">
        <f t="shared" si="13"/>
        <v>150</v>
      </c>
      <c r="F53" s="510">
        <f t="shared" si="14"/>
        <v>12</v>
      </c>
      <c r="G53" s="510">
        <v>8</v>
      </c>
      <c r="H53" s="510"/>
      <c r="I53" s="510">
        <v>4</v>
      </c>
      <c r="J53" s="510">
        <f t="shared" si="15"/>
        <v>138</v>
      </c>
      <c r="K53" s="511">
        <v>8</v>
      </c>
      <c r="L53" s="511">
        <v>4</v>
      </c>
      <c r="M53" s="510" t="s">
        <v>18</v>
      </c>
      <c r="N53" s="511">
        <f t="shared" si="16"/>
        <v>8</v>
      </c>
      <c r="O53" s="512" t="s">
        <v>216</v>
      </c>
      <c r="P53" s="512" t="s">
        <v>314</v>
      </c>
      <c r="Q53" s="513"/>
      <c r="R53" s="565" t="s">
        <v>285</v>
      </c>
      <c r="S53" s="565"/>
      <c r="T53" s="565" t="s">
        <v>289</v>
      </c>
      <c r="U53" s="565" t="s">
        <v>290</v>
      </c>
      <c r="V53" s="513">
        <v>8</v>
      </c>
      <c r="W53" s="517"/>
      <c r="X53" s="517"/>
      <c r="Y53" s="517"/>
      <c r="Z53" s="517"/>
      <c r="AA53" s="517">
        <v>4</v>
      </c>
      <c r="AB53" s="516">
        <f t="shared" si="11"/>
        <v>8</v>
      </c>
      <c r="AC53" s="516">
        <f t="shared" si="12"/>
        <v>4</v>
      </c>
      <c r="AD53" s="517" t="s">
        <v>363</v>
      </c>
      <c r="AE53" s="517"/>
      <c r="AF53" s="517"/>
      <c r="AG53" s="517"/>
      <c r="AH53" s="517"/>
      <c r="AI53" s="517"/>
      <c r="AJ53" s="517"/>
      <c r="AK53" s="517"/>
      <c r="AL53" s="517"/>
      <c r="AM53" s="517"/>
      <c r="AN53" s="517"/>
      <c r="AO53" s="517"/>
    </row>
    <row r="54" spans="1:43" s="512" customFormat="1" x14ac:dyDescent="0.25">
      <c r="A54" s="507" t="s">
        <v>17</v>
      </c>
      <c r="B54" s="507" t="s">
        <v>31</v>
      </c>
      <c r="C54" s="508" t="s">
        <v>399</v>
      </c>
      <c r="D54" s="511">
        <v>4</v>
      </c>
      <c r="E54" s="510">
        <f t="shared" si="13"/>
        <v>120</v>
      </c>
      <c r="F54" s="510">
        <f t="shared" si="14"/>
        <v>4</v>
      </c>
      <c r="G54" s="510">
        <v>4</v>
      </c>
      <c r="H54" s="510"/>
      <c r="I54" s="510"/>
      <c r="J54" s="510">
        <f t="shared" si="15"/>
        <v>116</v>
      </c>
      <c r="K54" s="511">
        <v>4</v>
      </c>
      <c r="L54" s="511"/>
      <c r="M54" s="510" t="s">
        <v>17</v>
      </c>
      <c r="N54" s="511">
        <f t="shared" si="16"/>
        <v>3.3333333333333335</v>
      </c>
      <c r="O54" s="512" t="s">
        <v>216</v>
      </c>
      <c r="P54" s="512" t="s">
        <v>318</v>
      </c>
      <c r="Q54" s="513"/>
      <c r="R54" s="565" t="s">
        <v>284</v>
      </c>
      <c r="S54" s="565"/>
      <c r="T54" s="565"/>
      <c r="U54" s="565" t="s">
        <v>284</v>
      </c>
      <c r="V54" s="513">
        <v>4</v>
      </c>
      <c r="W54" s="517"/>
      <c r="X54" s="517"/>
      <c r="Y54" s="517"/>
      <c r="Z54" s="517"/>
      <c r="AA54" s="517"/>
      <c r="AB54" s="516">
        <f t="shared" si="11"/>
        <v>4</v>
      </c>
      <c r="AC54" s="516">
        <f t="shared" si="12"/>
        <v>0</v>
      </c>
      <c r="AD54" s="517" t="s">
        <v>363</v>
      </c>
      <c r="AE54" s="517"/>
      <c r="AF54" s="517"/>
      <c r="AG54" s="517"/>
      <c r="AH54" s="517"/>
      <c r="AI54" s="517"/>
      <c r="AJ54" s="517"/>
      <c r="AK54" s="517"/>
      <c r="AL54" s="517"/>
      <c r="AM54" s="517"/>
      <c r="AN54" s="517"/>
      <c r="AO54" s="517"/>
    </row>
    <row r="55" spans="1:43" x14ac:dyDescent="0.25">
      <c r="C55" s="4"/>
      <c r="D55" s="7"/>
      <c r="E55" s="6">
        <f t="shared" ref="E55" si="17">D55*30</f>
        <v>0</v>
      </c>
      <c r="F55" s="6">
        <f t="shared" ref="F55" si="18">G55+H55+I55</f>
        <v>0</v>
      </c>
      <c r="G55" s="6"/>
      <c r="H55" s="6"/>
      <c r="I55" s="6"/>
      <c r="J55" s="6">
        <f t="shared" ref="J55" si="19">E55-F55</f>
        <v>0</v>
      </c>
      <c r="K55" s="7">
        <f t="shared" ref="K55" si="20">F55/18</f>
        <v>0</v>
      </c>
      <c r="L55" s="7"/>
      <c r="M55" s="6"/>
      <c r="N55" s="7" t="e">
        <f t="shared" ref="N55" si="21">F55/E55*100</f>
        <v>#DIV/0!</v>
      </c>
      <c r="AB55" s="224">
        <f t="shared" si="11"/>
        <v>0</v>
      </c>
      <c r="AC55" s="224">
        <f t="shared" si="12"/>
        <v>0</v>
      </c>
      <c r="AP55" s="3"/>
      <c r="AQ55" s="3"/>
    </row>
    <row r="56" spans="1:43" x14ac:dyDescent="0.25">
      <c r="C56" s="8" t="s">
        <v>22</v>
      </c>
      <c r="D56" s="198">
        <f>SUM(D48:D55)</f>
        <v>30</v>
      </c>
      <c r="E56" s="481">
        <f>SUM(E48:E55)</f>
        <v>900</v>
      </c>
      <c r="F56" s="481">
        <f t="shared" ref="F56:M56" si="22">SUM(F48:F55)</f>
        <v>50</v>
      </c>
      <c r="G56" s="481">
        <f t="shared" si="22"/>
        <v>32</v>
      </c>
      <c r="H56" s="481">
        <f t="shared" si="22"/>
        <v>0</v>
      </c>
      <c r="I56" s="481">
        <f t="shared" si="22"/>
        <v>18</v>
      </c>
      <c r="J56" s="481">
        <f t="shared" si="22"/>
        <v>850</v>
      </c>
      <c r="K56" s="481">
        <f t="shared" si="22"/>
        <v>40</v>
      </c>
      <c r="L56" s="481">
        <f t="shared" si="22"/>
        <v>12</v>
      </c>
      <c r="M56" s="481">
        <f t="shared" si="22"/>
        <v>0</v>
      </c>
      <c r="N56" s="481"/>
      <c r="V56" s="484">
        <f>SUM(V48:V55)</f>
        <v>32</v>
      </c>
      <c r="W56" s="144">
        <f t="shared" ref="W56:AC56" si="23">SUM(W48:W55)</f>
        <v>0</v>
      </c>
      <c r="X56" s="144">
        <f t="shared" si="23"/>
        <v>0</v>
      </c>
      <c r="Y56" s="144">
        <f t="shared" si="23"/>
        <v>0</v>
      </c>
      <c r="Z56" s="144">
        <f t="shared" si="23"/>
        <v>8</v>
      </c>
      <c r="AA56" s="144">
        <f t="shared" si="23"/>
        <v>10</v>
      </c>
      <c r="AB56" s="144">
        <f t="shared" si="23"/>
        <v>40</v>
      </c>
      <c r="AC56" s="144">
        <f t="shared" si="23"/>
        <v>10</v>
      </c>
      <c r="AP56" s="3"/>
      <c r="AQ56" s="3"/>
    </row>
    <row r="57" spans="1:43" x14ac:dyDescent="0.25">
      <c r="C57" s="9" t="s">
        <v>23</v>
      </c>
      <c r="D57" s="10">
        <f>30-D56</f>
        <v>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AP57" s="3"/>
      <c r="AQ57" s="3"/>
    </row>
    <row r="58" spans="1:43" ht="15" customHeight="1" x14ac:dyDescent="0.25">
      <c r="C58" s="2" t="s">
        <v>200</v>
      </c>
      <c r="AP58" s="3"/>
      <c r="AQ58" s="3"/>
    </row>
    <row r="59" spans="1:43" ht="15" customHeight="1" x14ac:dyDescent="0.25">
      <c r="C59" s="1555" t="s">
        <v>0</v>
      </c>
      <c r="D59" s="1551" t="s">
        <v>1</v>
      </c>
      <c r="E59" s="1556" t="s">
        <v>2</v>
      </c>
      <c r="F59" s="1556"/>
      <c r="G59" s="1556"/>
      <c r="H59" s="1556"/>
      <c r="I59" s="1556"/>
      <c r="J59" s="1557"/>
      <c r="K59" s="1551" t="s">
        <v>277</v>
      </c>
      <c r="L59" s="1551" t="s">
        <v>276</v>
      </c>
      <c r="M59" s="1551" t="s">
        <v>4</v>
      </c>
      <c r="N59" s="1551" t="s">
        <v>5</v>
      </c>
      <c r="AP59" s="3"/>
      <c r="AQ59" s="3"/>
    </row>
    <row r="60" spans="1:43" ht="15" customHeight="1" x14ac:dyDescent="0.25">
      <c r="C60" s="1555"/>
      <c r="D60" s="1551"/>
      <c r="E60" s="1551" t="s">
        <v>6</v>
      </c>
      <c r="F60" s="1559" t="s">
        <v>7</v>
      </c>
      <c r="G60" s="1559"/>
      <c r="H60" s="1559"/>
      <c r="I60" s="1559"/>
      <c r="J60" s="1551" t="s">
        <v>25</v>
      </c>
      <c r="K60" s="1551"/>
      <c r="L60" s="1551"/>
      <c r="M60" s="1551"/>
      <c r="N60" s="1551"/>
      <c r="AP60" s="3"/>
      <c r="AQ60" s="3"/>
    </row>
    <row r="61" spans="1:43" ht="15" customHeight="1" x14ac:dyDescent="0.25">
      <c r="C61" s="1555"/>
      <c r="D61" s="1551"/>
      <c r="E61" s="1557"/>
      <c r="F61" s="1551" t="s">
        <v>9</v>
      </c>
      <c r="G61" s="1556" t="s">
        <v>10</v>
      </c>
      <c r="H61" s="1557"/>
      <c r="I61" s="1557"/>
      <c r="J61" s="1557"/>
      <c r="K61" s="1551"/>
      <c r="L61" s="1551"/>
      <c r="M61" s="1551"/>
      <c r="N61" s="1551"/>
      <c r="R61" s="1551" t="s">
        <v>11</v>
      </c>
      <c r="S61" s="1551" t="s">
        <v>12</v>
      </c>
      <c r="T61" s="1551" t="s">
        <v>13</v>
      </c>
      <c r="U61" s="1552" t="s">
        <v>9</v>
      </c>
      <c r="V61" s="1545" t="s">
        <v>278</v>
      </c>
      <c r="W61" s="1546"/>
      <c r="X61" s="1546"/>
      <c r="Y61" s="1546"/>
      <c r="Z61" s="1546"/>
      <c r="AA61" s="1546"/>
      <c r="AB61" s="1546"/>
      <c r="AC61" s="1547"/>
      <c r="AP61" s="3"/>
      <c r="AQ61" s="3"/>
    </row>
    <row r="62" spans="1:43" x14ac:dyDescent="0.25">
      <c r="C62" s="1555"/>
      <c r="D62" s="1551"/>
      <c r="E62" s="1557"/>
      <c r="F62" s="1560"/>
      <c r="G62" s="1551" t="s">
        <v>26</v>
      </c>
      <c r="H62" s="1551" t="s">
        <v>27</v>
      </c>
      <c r="I62" s="1551" t="s">
        <v>28</v>
      </c>
      <c r="J62" s="1557"/>
      <c r="K62" s="1551"/>
      <c r="L62" s="1551"/>
      <c r="M62" s="1551"/>
      <c r="N62" s="1551"/>
      <c r="R62" s="1551"/>
      <c r="S62" s="1551"/>
      <c r="T62" s="1551"/>
      <c r="U62" s="1552"/>
      <c r="V62" s="1548"/>
      <c r="W62" s="1549"/>
      <c r="X62" s="1549"/>
      <c r="Y62" s="1549"/>
      <c r="Z62" s="1549"/>
      <c r="AA62" s="1549"/>
      <c r="AB62" s="1549"/>
      <c r="AC62" s="1550"/>
      <c r="AP62" s="3"/>
      <c r="AQ62" s="3"/>
    </row>
    <row r="63" spans="1:43" x14ac:dyDescent="0.25">
      <c r="C63" s="1555"/>
      <c r="D63" s="1551"/>
      <c r="E63" s="1557"/>
      <c r="F63" s="1560"/>
      <c r="G63" s="1551"/>
      <c r="H63" s="1551"/>
      <c r="I63" s="1551"/>
      <c r="J63" s="1557"/>
      <c r="K63" s="1551"/>
      <c r="L63" s="1551"/>
      <c r="M63" s="1551"/>
      <c r="N63" s="1551"/>
      <c r="R63" s="1551"/>
      <c r="S63" s="1551"/>
      <c r="T63" s="1551"/>
      <c r="U63" s="1552"/>
      <c r="V63" s="1544" t="s">
        <v>279</v>
      </c>
      <c r="W63" s="1544"/>
      <c r="X63" s="1544" t="s">
        <v>280</v>
      </c>
      <c r="Y63" s="1544"/>
      <c r="Z63" s="1544" t="s">
        <v>281</v>
      </c>
      <c r="AA63" s="1544"/>
      <c r="AB63" s="224" t="s">
        <v>282</v>
      </c>
      <c r="AC63" s="224"/>
      <c r="AP63" s="3"/>
      <c r="AQ63" s="3"/>
    </row>
    <row r="64" spans="1:43" ht="13.5" customHeight="1" x14ac:dyDescent="0.25">
      <c r="C64" s="1555"/>
      <c r="D64" s="1551"/>
      <c r="E64" s="1557"/>
      <c r="F64" s="1560"/>
      <c r="G64" s="1551"/>
      <c r="H64" s="1551"/>
      <c r="I64" s="1551"/>
      <c r="J64" s="1557"/>
      <c r="K64" s="1551"/>
      <c r="L64" s="1551"/>
      <c r="M64" s="1551"/>
      <c r="N64" s="1551"/>
      <c r="R64" s="1551"/>
      <c r="S64" s="1551"/>
      <c r="T64" s="1551"/>
      <c r="V64" s="485" t="s">
        <v>283</v>
      </c>
      <c r="W64" s="224" t="s">
        <v>14</v>
      </c>
      <c r="X64" s="224" t="s">
        <v>283</v>
      </c>
      <c r="Y64" s="224" t="s">
        <v>14</v>
      </c>
      <c r="Z64" s="224" t="s">
        <v>283</v>
      </c>
      <c r="AA64" s="224" t="s">
        <v>14</v>
      </c>
      <c r="AB64" s="225" t="s">
        <v>283</v>
      </c>
      <c r="AC64" s="225" t="s">
        <v>14</v>
      </c>
      <c r="AP64" s="3"/>
      <c r="AQ64" s="3"/>
    </row>
    <row r="65" spans="1:43" ht="15" customHeight="1" x14ac:dyDescent="0.25">
      <c r="C65" s="1555"/>
      <c r="D65" s="1551"/>
      <c r="E65" s="1557"/>
      <c r="F65" s="1560"/>
      <c r="G65" s="1551"/>
      <c r="H65" s="1551"/>
      <c r="I65" s="1551"/>
      <c r="J65" s="1557"/>
      <c r="K65" s="1551"/>
      <c r="L65" s="1551"/>
      <c r="M65" s="1551"/>
      <c r="N65" s="1551"/>
      <c r="AP65" s="3"/>
      <c r="AQ65" s="3"/>
    </row>
    <row r="66" spans="1:43" x14ac:dyDescent="0.25">
      <c r="A66" s="1" t="s">
        <v>13</v>
      </c>
      <c r="B66" s="1" t="s">
        <v>15</v>
      </c>
      <c r="C66" s="671" t="s">
        <v>405</v>
      </c>
      <c r="D66" s="5"/>
      <c r="E66" s="6"/>
      <c r="F66" s="6"/>
      <c r="G66" s="6"/>
      <c r="H66" s="6"/>
      <c r="I66" s="6"/>
      <c r="J66" s="6"/>
      <c r="K66" s="7"/>
      <c r="L66" s="7"/>
      <c r="M66" s="6"/>
      <c r="N66" s="7"/>
      <c r="O66" s="3" t="s">
        <v>214</v>
      </c>
      <c r="AP66" s="3"/>
      <c r="AQ66" s="3"/>
    </row>
    <row r="67" spans="1:43" s="512" customFormat="1" x14ac:dyDescent="0.25">
      <c r="A67" s="507" t="s">
        <v>17</v>
      </c>
      <c r="B67" s="507" t="s">
        <v>15</v>
      </c>
      <c r="C67" s="1037" t="s">
        <v>16</v>
      </c>
      <c r="D67" s="511">
        <v>5</v>
      </c>
      <c r="E67" s="510">
        <f t="shared" ref="E67:E68" si="24">D67*30</f>
        <v>150</v>
      </c>
      <c r="F67" s="510">
        <f t="shared" ref="F67:F68" si="25">G67+H67+I67</f>
        <v>4</v>
      </c>
      <c r="G67" s="510"/>
      <c r="H67" s="510"/>
      <c r="I67" s="510">
        <v>4</v>
      </c>
      <c r="J67" s="510">
        <f t="shared" ref="J67:J68" si="26">E67-F67</f>
        <v>146</v>
      </c>
      <c r="K67" s="511">
        <v>4</v>
      </c>
      <c r="L67" s="511"/>
      <c r="M67" s="510" t="s">
        <v>29</v>
      </c>
      <c r="N67" s="511">
        <f t="shared" ref="N67" si="27">F67/E67*100</f>
        <v>2.666666666666667</v>
      </c>
      <c r="O67" s="512" t="s">
        <v>217</v>
      </c>
      <c r="Q67" s="513"/>
      <c r="R67" s="565"/>
      <c r="S67" s="565"/>
      <c r="T67" s="565" t="s">
        <v>284</v>
      </c>
      <c r="U67" s="565" t="s">
        <v>284</v>
      </c>
      <c r="V67" s="513"/>
      <c r="W67" s="517"/>
      <c r="X67" s="517"/>
      <c r="Y67" s="517"/>
      <c r="Z67" s="517">
        <v>4</v>
      </c>
      <c r="AA67" s="517"/>
      <c r="AB67" s="516">
        <f>V67+X67+Z67</f>
        <v>4</v>
      </c>
      <c r="AC67" s="516">
        <f>W67+Y67+AA67</f>
        <v>0</v>
      </c>
      <c r="AD67" s="517" t="s">
        <v>357</v>
      </c>
      <c r="AE67" s="517"/>
      <c r="AF67" s="517"/>
      <c r="AG67" s="517"/>
      <c r="AH67" s="517"/>
      <c r="AI67" s="517"/>
      <c r="AJ67" s="517"/>
      <c r="AK67" s="517"/>
      <c r="AL67" s="517"/>
      <c r="AM67" s="517"/>
      <c r="AN67" s="517"/>
      <c r="AO67" s="517"/>
    </row>
    <row r="68" spans="1:43" x14ac:dyDescent="0.25">
      <c r="A68" s="1" t="s">
        <v>17</v>
      </c>
      <c r="B68" s="1" t="s">
        <v>15</v>
      </c>
      <c r="C68" s="1037" t="s">
        <v>249</v>
      </c>
      <c r="D68" s="274">
        <v>5</v>
      </c>
      <c r="E68" s="510">
        <f t="shared" si="24"/>
        <v>150</v>
      </c>
      <c r="F68" s="510">
        <f t="shared" si="25"/>
        <v>8</v>
      </c>
      <c r="G68" s="6">
        <v>6</v>
      </c>
      <c r="H68" s="6"/>
      <c r="I68" s="6">
        <v>2</v>
      </c>
      <c r="J68" s="510">
        <f t="shared" si="26"/>
        <v>142</v>
      </c>
      <c r="K68" s="7"/>
      <c r="L68" s="7"/>
      <c r="M68" s="6" t="s">
        <v>18</v>
      </c>
      <c r="N68" s="7"/>
      <c r="O68" s="3" t="s">
        <v>217</v>
      </c>
      <c r="R68" s="487" t="s">
        <v>299</v>
      </c>
      <c r="T68" s="484" t="s">
        <v>297</v>
      </c>
      <c r="U68" s="487" t="s">
        <v>302</v>
      </c>
      <c r="V68" s="484">
        <v>6</v>
      </c>
      <c r="W68" s="144"/>
      <c r="X68" s="144"/>
      <c r="Y68" s="144"/>
      <c r="Z68" s="144"/>
      <c r="AA68" s="144">
        <v>2</v>
      </c>
      <c r="AB68" s="224">
        <f t="shared" ref="AB68" si="28">V68+X68+Z68</f>
        <v>6</v>
      </c>
      <c r="AC68" s="224">
        <f t="shared" ref="AC68" si="29">W68+Y68+AA68</f>
        <v>2</v>
      </c>
      <c r="AP68" s="3"/>
      <c r="AQ68" s="3"/>
    </row>
    <row r="69" spans="1:43" s="512" customFormat="1" ht="26.25" x14ac:dyDescent="0.25">
      <c r="A69" s="507" t="s">
        <v>13</v>
      </c>
      <c r="B69" s="507" t="s">
        <v>15</v>
      </c>
      <c r="C69" s="1037" t="s">
        <v>400</v>
      </c>
      <c r="D69" s="762">
        <v>5</v>
      </c>
      <c r="E69" s="510">
        <f t="shared" ref="E69:E72" si="30">D69*30</f>
        <v>150</v>
      </c>
      <c r="F69" s="510">
        <f t="shared" ref="F69:F72" si="31">G69+H69+I69</f>
        <v>8</v>
      </c>
      <c r="G69" s="510">
        <v>6</v>
      </c>
      <c r="H69" s="510"/>
      <c r="I69" s="510">
        <v>2</v>
      </c>
      <c r="J69" s="510">
        <f t="shared" ref="J69:J72" si="32">E69-F69</f>
        <v>142</v>
      </c>
      <c r="K69" s="511">
        <v>8</v>
      </c>
      <c r="L69" s="511"/>
      <c r="M69" s="510" t="s">
        <v>18</v>
      </c>
      <c r="N69" s="511">
        <f t="shared" ref="N69:N72" si="33">F69/E69*100</f>
        <v>5.3333333333333339</v>
      </c>
      <c r="O69" s="512" t="s">
        <v>215</v>
      </c>
      <c r="Q69" s="513"/>
      <c r="R69" s="565" t="s">
        <v>299</v>
      </c>
      <c r="S69" s="565"/>
      <c r="T69" s="565" t="s">
        <v>300</v>
      </c>
      <c r="U69" s="565" t="s">
        <v>285</v>
      </c>
      <c r="V69" s="513">
        <v>6</v>
      </c>
      <c r="W69" s="517"/>
      <c r="X69" s="517"/>
      <c r="Y69" s="517"/>
      <c r="Z69" s="517">
        <v>2</v>
      </c>
      <c r="AA69" s="517"/>
      <c r="AB69" s="516">
        <f t="shared" ref="AB69:AB72" si="34">V69+X69+Z69</f>
        <v>8</v>
      </c>
      <c r="AC69" s="516">
        <f t="shared" ref="AC69:AC72" si="35">W69+Y69+AA69</f>
        <v>0</v>
      </c>
      <c r="AD69" s="517" t="s">
        <v>362</v>
      </c>
      <c r="AE69" s="517"/>
      <c r="AF69" s="517"/>
      <c r="AG69" s="517"/>
      <c r="AH69" s="517"/>
      <c r="AI69" s="517"/>
      <c r="AJ69" s="517"/>
      <c r="AK69" s="517"/>
      <c r="AL69" s="517"/>
      <c r="AM69" s="517"/>
      <c r="AN69" s="517"/>
      <c r="AO69" s="517"/>
    </row>
    <row r="70" spans="1:43" s="512" customFormat="1" x14ac:dyDescent="0.25">
      <c r="A70" s="507" t="s">
        <v>13</v>
      </c>
      <c r="B70" s="507" t="s">
        <v>15</v>
      </c>
      <c r="C70" s="1037" t="s">
        <v>212</v>
      </c>
      <c r="D70" s="762">
        <v>6</v>
      </c>
      <c r="E70" s="510">
        <f t="shared" si="30"/>
        <v>180</v>
      </c>
      <c r="F70" s="510">
        <f t="shared" si="31"/>
        <v>12</v>
      </c>
      <c r="G70" s="510">
        <v>8</v>
      </c>
      <c r="H70" s="510"/>
      <c r="I70" s="510">
        <v>4</v>
      </c>
      <c r="J70" s="510">
        <f t="shared" si="32"/>
        <v>168</v>
      </c>
      <c r="K70" s="511">
        <v>12</v>
      </c>
      <c r="L70" s="511"/>
      <c r="M70" s="510" t="s">
        <v>18</v>
      </c>
      <c r="N70" s="511">
        <f t="shared" si="33"/>
        <v>6.666666666666667</v>
      </c>
      <c r="O70" s="512" t="s">
        <v>216</v>
      </c>
      <c r="Q70" s="513"/>
      <c r="R70" s="565" t="s">
        <v>285</v>
      </c>
      <c r="S70" s="565"/>
      <c r="T70" s="565" t="s">
        <v>284</v>
      </c>
      <c r="U70" s="565" t="s">
        <v>286</v>
      </c>
      <c r="V70" s="513">
        <v>8</v>
      </c>
      <c r="W70" s="517"/>
      <c r="X70" s="517"/>
      <c r="Y70" s="517"/>
      <c r="Z70" s="517">
        <v>4</v>
      </c>
      <c r="AA70" s="517"/>
      <c r="AB70" s="516">
        <f t="shared" si="34"/>
        <v>12</v>
      </c>
      <c r="AC70" s="516">
        <f t="shared" si="35"/>
        <v>0</v>
      </c>
      <c r="AD70" s="517" t="s">
        <v>363</v>
      </c>
      <c r="AE70" s="517"/>
      <c r="AF70" s="517"/>
      <c r="AG70" s="517"/>
      <c r="AH70" s="517"/>
      <c r="AI70" s="517"/>
      <c r="AJ70" s="517"/>
      <c r="AK70" s="517"/>
      <c r="AL70" s="517"/>
      <c r="AM70" s="517"/>
      <c r="AN70" s="517"/>
      <c r="AO70" s="517"/>
    </row>
    <row r="71" spans="1:43" s="512" customFormat="1" x14ac:dyDescent="0.25">
      <c r="A71" s="507" t="s">
        <v>13</v>
      </c>
      <c r="B71" s="507" t="s">
        <v>15</v>
      </c>
      <c r="C71" s="1037" t="s">
        <v>402</v>
      </c>
      <c r="D71" s="762">
        <v>5.5</v>
      </c>
      <c r="E71" s="510">
        <f t="shared" si="30"/>
        <v>165</v>
      </c>
      <c r="F71" s="510">
        <f t="shared" si="31"/>
        <v>8</v>
      </c>
      <c r="G71" s="510">
        <v>8</v>
      </c>
      <c r="H71" s="510"/>
      <c r="I71" s="510"/>
      <c r="J71" s="510">
        <f t="shared" si="32"/>
        <v>157</v>
      </c>
      <c r="K71" s="511">
        <v>8</v>
      </c>
      <c r="L71" s="511"/>
      <c r="M71" s="510" t="s">
        <v>18</v>
      </c>
      <c r="N71" s="511">
        <f t="shared" si="33"/>
        <v>4.8484848484848486</v>
      </c>
      <c r="O71" s="512" t="s">
        <v>213</v>
      </c>
      <c r="Q71" s="513"/>
      <c r="R71" s="565" t="s">
        <v>285</v>
      </c>
      <c r="S71" s="565"/>
      <c r="T71" s="565"/>
      <c r="U71" s="565" t="s">
        <v>285</v>
      </c>
      <c r="V71" s="513">
        <v>8</v>
      </c>
      <c r="W71" s="517"/>
      <c r="X71" s="517"/>
      <c r="Y71" s="517"/>
      <c r="Z71" s="517"/>
      <c r="AA71" s="517"/>
      <c r="AB71" s="516">
        <f t="shared" si="34"/>
        <v>8</v>
      </c>
      <c r="AC71" s="516">
        <f t="shared" si="35"/>
        <v>0</v>
      </c>
      <c r="AD71" s="517" t="s">
        <v>364</v>
      </c>
      <c r="AE71" s="517"/>
      <c r="AF71" s="517"/>
      <c r="AG71" s="517"/>
      <c r="AH71" s="517"/>
      <c r="AI71" s="517"/>
      <c r="AJ71" s="517"/>
      <c r="AK71" s="517"/>
      <c r="AL71" s="517"/>
      <c r="AM71" s="517"/>
      <c r="AN71" s="517"/>
      <c r="AO71" s="517"/>
    </row>
    <row r="72" spans="1:43" x14ac:dyDescent="0.25">
      <c r="A72" s="1" t="s">
        <v>17</v>
      </c>
      <c r="B72" s="1" t="s">
        <v>31</v>
      </c>
      <c r="C72" s="508" t="s">
        <v>264</v>
      </c>
      <c r="D72" s="7">
        <v>3.5</v>
      </c>
      <c r="E72" s="6">
        <f t="shared" si="30"/>
        <v>105</v>
      </c>
      <c r="F72" s="6">
        <f t="shared" si="31"/>
        <v>4</v>
      </c>
      <c r="G72" s="6">
        <v>4</v>
      </c>
      <c r="H72" s="6"/>
      <c r="I72" s="6"/>
      <c r="J72" s="6">
        <f t="shared" si="32"/>
        <v>101</v>
      </c>
      <c r="K72" s="7">
        <v>4</v>
      </c>
      <c r="L72" s="7"/>
      <c r="M72" s="6" t="s">
        <v>17</v>
      </c>
      <c r="N72" s="7">
        <f t="shared" si="33"/>
        <v>3.8095238095238098</v>
      </c>
      <c r="O72" s="3" t="s">
        <v>216</v>
      </c>
      <c r="R72" s="487" t="s">
        <v>284</v>
      </c>
      <c r="S72" s="487"/>
      <c r="T72" s="487"/>
      <c r="U72" s="487" t="s">
        <v>284</v>
      </c>
      <c r="V72" s="484">
        <v>4</v>
      </c>
      <c r="AB72" s="224">
        <f t="shared" si="34"/>
        <v>4</v>
      </c>
      <c r="AC72" s="224">
        <f t="shared" si="35"/>
        <v>0</v>
      </c>
      <c r="AD72" t="s">
        <v>363</v>
      </c>
      <c r="AP72" s="3"/>
      <c r="AQ72" s="3"/>
    </row>
    <row r="73" spans="1:43" s="220" customFormat="1" x14ac:dyDescent="0.25">
      <c r="A73" s="219"/>
      <c r="B73" s="219"/>
      <c r="C73" s="670" t="s">
        <v>404</v>
      </c>
      <c r="D73" s="203"/>
      <c r="E73" s="6"/>
      <c r="F73" s="6"/>
      <c r="G73" s="6"/>
      <c r="H73" s="6"/>
      <c r="I73" s="6"/>
      <c r="J73" s="6"/>
      <c r="K73" s="7"/>
      <c r="L73" s="7"/>
      <c r="M73" s="6"/>
      <c r="N73" s="7"/>
      <c r="O73" s="3"/>
      <c r="P73" s="3"/>
      <c r="Q73" s="484"/>
      <c r="R73" s="484"/>
      <c r="S73" s="484"/>
      <c r="T73" s="484"/>
      <c r="U73" s="487"/>
      <c r="V73" s="484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</row>
    <row r="74" spans="1:43" x14ac:dyDescent="0.25">
      <c r="C74" s="8" t="s">
        <v>22</v>
      </c>
      <c r="D74" s="198">
        <f t="shared" ref="D74:M74" si="36">SUM(D66:D73)</f>
        <v>30</v>
      </c>
      <c r="E74" s="481">
        <f t="shared" si="36"/>
        <v>900</v>
      </c>
      <c r="F74" s="481">
        <f t="shared" si="36"/>
        <v>44</v>
      </c>
      <c r="G74" s="481">
        <f t="shared" si="36"/>
        <v>32</v>
      </c>
      <c r="H74" s="481">
        <f t="shared" si="36"/>
        <v>0</v>
      </c>
      <c r="I74" s="481">
        <f t="shared" si="36"/>
        <v>12</v>
      </c>
      <c r="J74" s="481">
        <f t="shared" si="36"/>
        <v>856</v>
      </c>
      <c r="K74" s="481">
        <f t="shared" si="36"/>
        <v>36</v>
      </c>
      <c r="L74" s="481"/>
      <c r="M74" s="481">
        <f t="shared" si="36"/>
        <v>0</v>
      </c>
      <c r="N74" s="481"/>
      <c r="V74" s="484">
        <f>SUM(V67:V73)</f>
        <v>32</v>
      </c>
      <c r="W74" s="144">
        <f t="shared" ref="W74:AC74" si="37">SUM(W67:W73)</f>
        <v>0</v>
      </c>
      <c r="X74" s="144">
        <f t="shared" si="37"/>
        <v>0</v>
      </c>
      <c r="Y74" s="144">
        <f t="shared" si="37"/>
        <v>0</v>
      </c>
      <c r="Z74" s="144">
        <f t="shared" si="37"/>
        <v>10</v>
      </c>
      <c r="AA74" s="144">
        <f t="shared" si="37"/>
        <v>2</v>
      </c>
      <c r="AB74" s="144">
        <f t="shared" si="37"/>
        <v>42</v>
      </c>
      <c r="AC74" s="144">
        <f t="shared" si="37"/>
        <v>2</v>
      </c>
      <c r="AP74" s="3"/>
      <c r="AQ74" s="3"/>
    </row>
    <row r="75" spans="1:43" x14ac:dyDescent="0.25">
      <c r="C75" s="9" t="s">
        <v>23</v>
      </c>
      <c r="D75" s="12">
        <f>30-D74</f>
        <v>0</v>
      </c>
      <c r="E75" s="10"/>
      <c r="F75" s="10"/>
      <c r="G75" s="10"/>
      <c r="H75" s="10"/>
      <c r="I75" s="10"/>
      <c r="J75" s="10"/>
      <c r="K75" s="10"/>
      <c r="L75" s="10"/>
      <c r="M75" s="10"/>
      <c r="AP75" s="3"/>
      <c r="AQ75" s="3"/>
    </row>
    <row r="76" spans="1:43" x14ac:dyDescent="0.25">
      <c r="C76" s="9"/>
      <c r="D76" s="12"/>
      <c r="E76" s="10"/>
      <c r="F76" s="10"/>
      <c r="G76" s="10"/>
      <c r="H76" s="10"/>
      <c r="I76" s="10"/>
      <c r="J76" s="10"/>
      <c r="K76" s="10"/>
      <c r="L76" s="10"/>
      <c r="M76" s="10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3"/>
      <c r="AQ76" s="3"/>
    </row>
    <row r="77" spans="1:43" x14ac:dyDescent="0.25">
      <c r="C77" s="9"/>
      <c r="D77" s="12"/>
      <c r="E77" s="10"/>
      <c r="F77" s="10"/>
      <c r="G77" s="10"/>
      <c r="H77" s="10"/>
      <c r="I77" s="10"/>
      <c r="J77" s="10"/>
      <c r="K77" s="10"/>
      <c r="L77" s="10"/>
      <c r="M77" s="10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3"/>
      <c r="AQ77" s="3"/>
    </row>
    <row r="78" spans="1:43" x14ac:dyDescent="0.25">
      <c r="C78" s="9"/>
      <c r="D78" s="12"/>
      <c r="E78" s="10"/>
      <c r="F78" s="10"/>
      <c r="G78" s="10"/>
      <c r="H78" s="10"/>
      <c r="I78" s="10"/>
      <c r="J78" s="10"/>
      <c r="K78" s="10"/>
      <c r="L78" s="10"/>
      <c r="M78" s="10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3"/>
      <c r="AQ78" s="3"/>
    </row>
    <row r="79" spans="1:43" x14ac:dyDescent="0.25">
      <c r="C79" s="9"/>
      <c r="D79" s="12"/>
      <c r="E79" s="10"/>
      <c r="F79" s="10"/>
      <c r="G79" s="10"/>
      <c r="H79" s="10"/>
      <c r="I79" s="10"/>
      <c r="J79" s="10"/>
      <c r="K79" s="10"/>
      <c r="L79" s="10"/>
      <c r="M79" s="10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3"/>
      <c r="AQ79" s="3"/>
    </row>
    <row r="80" spans="1:43" x14ac:dyDescent="0.25">
      <c r="C80" s="9"/>
      <c r="D80" s="12"/>
      <c r="E80" s="10"/>
      <c r="F80" s="10"/>
      <c r="G80" s="10"/>
      <c r="H80" s="10"/>
      <c r="I80" s="10"/>
      <c r="J80" s="10"/>
      <c r="K80" s="10"/>
      <c r="L80" s="10"/>
      <c r="M80" s="10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3"/>
      <c r="AQ80" s="3"/>
    </row>
    <row r="81" spans="1:43" ht="15" customHeight="1" x14ac:dyDescent="0.25">
      <c r="C81" s="2" t="s">
        <v>201</v>
      </c>
      <c r="AP81" s="3"/>
      <c r="AQ81" s="3"/>
    </row>
    <row r="82" spans="1:43" ht="15" customHeight="1" x14ac:dyDescent="0.25">
      <c r="C82" s="1555" t="s">
        <v>0</v>
      </c>
      <c r="D82" s="1551" t="s">
        <v>1</v>
      </c>
      <c r="E82" s="1556" t="s">
        <v>2</v>
      </c>
      <c r="F82" s="1556"/>
      <c r="G82" s="1556"/>
      <c r="H82" s="1556"/>
      <c r="I82" s="1556"/>
      <c r="J82" s="1557"/>
      <c r="K82" s="1551" t="s">
        <v>277</v>
      </c>
      <c r="L82" s="1551" t="s">
        <v>276</v>
      </c>
      <c r="M82" s="1551" t="s">
        <v>4</v>
      </c>
      <c r="N82" s="1551" t="s">
        <v>5</v>
      </c>
      <c r="AP82" s="3"/>
      <c r="AQ82" s="3"/>
    </row>
    <row r="83" spans="1:43" ht="15" customHeight="1" x14ac:dyDescent="0.25">
      <c r="C83" s="1555"/>
      <c r="D83" s="1551"/>
      <c r="E83" s="1551" t="s">
        <v>6</v>
      </c>
      <c r="F83" s="1559" t="s">
        <v>7</v>
      </c>
      <c r="G83" s="1559"/>
      <c r="H83" s="1559"/>
      <c r="I83" s="1559"/>
      <c r="J83" s="1551" t="s">
        <v>25</v>
      </c>
      <c r="K83" s="1551"/>
      <c r="L83" s="1551"/>
      <c r="M83" s="1551"/>
      <c r="N83" s="1551"/>
      <c r="AP83" s="3"/>
      <c r="AQ83" s="3"/>
    </row>
    <row r="84" spans="1:43" x14ac:dyDescent="0.25">
      <c r="C84" s="1555"/>
      <c r="D84" s="1551"/>
      <c r="E84" s="1557"/>
      <c r="F84" s="1551" t="s">
        <v>9</v>
      </c>
      <c r="G84" s="1556" t="s">
        <v>10</v>
      </c>
      <c r="H84" s="1557"/>
      <c r="I84" s="1557"/>
      <c r="J84" s="1557"/>
      <c r="K84" s="1551"/>
      <c r="L84" s="1551"/>
      <c r="M84" s="1551"/>
      <c r="N84" s="1551"/>
      <c r="R84" s="1551" t="s">
        <v>11</v>
      </c>
      <c r="S84" s="1551" t="s">
        <v>12</v>
      </c>
      <c r="T84" s="1551" t="s">
        <v>13</v>
      </c>
      <c r="U84" s="1552" t="s">
        <v>9</v>
      </c>
      <c r="V84" s="1545" t="s">
        <v>278</v>
      </c>
      <c r="W84" s="1546"/>
      <c r="X84" s="1546"/>
      <c r="Y84" s="1546"/>
      <c r="Z84" s="1546"/>
      <c r="AA84" s="1546"/>
      <c r="AB84" s="1546"/>
      <c r="AC84" s="1547"/>
      <c r="AP84" s="3"/>
      <c r="AQ84" s="3"/>
    </row>
    <row r="85" spans="1:43" x14ac:dyDescent="0.25">
      <c r="C85" s="1555"/>
      <c r="D85" s="1551"/>
      <c r="E85" s="1557"/>
      <c r="F85" s="1560"/>
      <c r="G85" s="1551" t="s">
        <v>26</v>
      </c>
      <c r="H85" s="1551" t="s">
        <v>27</v>
      </c>
      <c r="I85" s="1551" t="s">
        <v>28</v>
      </c>
      <c r="J85" s="1557"/>
      <c r="K85" s="1551"/>
      <c r="L85" s="1551"/>
      <c r="M85" s="1551"/>
      <c r="N85" s="1551"/>
      <c r="R85" s="1551"/>
      <c r="S85" s="1551"/>
      <c r="T85" s="1551"/>
      <c r="U85" s="1552"/>
      <c r="V85" s="1548"/>
      <c r="W85" s="1549"/>
      <c r="X85" s="1549"/>
      <c r="Y85" s="1549"/>
      <c r="Z85" s="1549"/>
      <c r="AA85" s="1549"/>
      <c r="AB85" s="1549"/>
      <c r="AC85" s="1550"/>
      <c r="AP85" s="3"/>
      <c r="AQ85" s="3"/>
    </row>
    <row r="86" spans="1:43" x14ac:dyDescent="0.25">
      <c r="C86" s="1555"/>
      <c r="D86" s="1551"/>
      <c r="E86" s="1557"/>
      <c r="F86" s="1560"/>
      <c r="G86" s="1551"/>
      <c r="H86" s="1551"/>
      <c r="I86" s="1551"/>
      <c r="J86" s="1557"/>
      <c r="K86" s="1551"/>
      <c r="L86" s="1551"/>
      <c r="M86" s="1551"/>
      <c r="N86" s="1551"/>
      <c r="R86" s="1551"/>
      <c r="S86" s="1551"/>
      <c r="T86" s="1551"/>
      <c r="U86" s="1552"/>
      <c r="V86" s="1544" t="s">
        <v>279</v>
      </c>
      <c r="W86" s="1544"/>
      <c r="X86" s="1544" t="s">
        <v>280</v>
      </c>
      <c r="Y86" s="1544"/>
      <c r="Z86" s="1544" t="s">
        <v>281</v>
      </c>
      <c r="AA86" s="1544"/>
      <c r="AB86" s="224" t="s">
        <v>282</v>
      </c>
      <c r="AC86" s="224"/>
      <c r="AP86" s="3"/>
      <c r="AQ86" s="3"/>
    </row>
    <row r="87" spans="1:43" x14ac:dyDescent="0.25">
      <c r="C87" s="1555"/>
      <c r="D87" s="1551"/>
      <c r="E87" s="1557"/>
      <c r="F87" s="1560"/>
      <c r="G87" s="1551"/>
      <c r="H87" s="1551"/>
      <c r="I87" s="1551"/>
      <c r="J87" s="1557"/>
      <c r="K87" s="1551"/>
      <c r="L87" s="1551"/>
      <c r="M87" s="1551"/>
      <c r="N87" s="1551"/>
      <c r="R87" s="1551"/>
      <c r="S87" s="1551"/>
      <c r="T87" s="1551"/>
      <c r="V87" s="485" t="s">
        <v>283</v>
      </c>
      <c r="W87" s="224" t="s">
        <v>14</v>
      </c>
      <c r="X87" s="224" t="s">
        <v>283</v>
      </c>
      <c r="Y87" s="224" t="s">
        <v>14</v>
      </c>
      <c r="Z87" s="224" t="s">
        <v>283</v>
      </c>
      <c r="AA87" s="224" t="s">
        <v>14</v>
      </c>
      <c r="AB87" s="225" t="s">
        <v>283</v>
      </c>
      <c r="AC87" s="225" t="s">
        <v>14</v>
      </c>
      <c r="AP87" s="3"/>
      <c r="AQ87" s="3"/>
    </row>
    <row r="88" spans="1:43" ht="3.75" customHeight="1" x14ac:dyDescent="0.25">
      <c r="C88" s="1555"/>
      <c r="D88" s="1551"/>
      <c r="E88" s="1557"/>
      <c r="F88" s="1560"/>
      <c r="G88" s="1551"/>
      <c r="H88" s="1551"/>
      <c r="I88" s="1551"/>
      <c r="J88" s="1557"/>
      <c r="K88" s="1551"/>
      <c r="L88" s="1551"/>
      <c r="M88" s="1551"/>
      <c r="N88" s="1551"/>
      <c r="AP88" s="3"/>
      <c r="AQ88" s="3"/>
    </row>
    <row r="89" spans="1:43" s="512" customFormat="1" ht="27" customHeight="1" x14ac:dyDescent="0.25">
      <c r="A89" s="507" t="s">
        <v>17</v>
      </c>
      <c r="B89" s="507" t="s">
        <v>31</v>
      </c>
      <c r="C89" s="508" t="s">
        <v>188</v>
      </c>
      <c r="D89" s="509">
        <v>3</v>
      </c>
      <c r="E89" s="510">
        <f>D89*30</f>
        <v>90</v>
      </c>
      <c r="F89" s="510">
        <f>G89+H89+I89</f>
        <v>4</v>
      </c>
      <c r="G89" s="510"/>
      <c r="H89" s="510"/>
      <c r="I89" s="510">
        <v>4</v>
      </c>
      <c r="J89" s="510">
        <f>E89-F89</f>
        <v>86</v>
      </c>
      <c r="K89" s="511">
        <v>4</v>
      </c>
      <c r="L89" s="511"/>
      <c r="M89" s="510" t="s">
        <v>17</v>
      </c>
      <c r="N89" s="511">
        <f>F89/E89*100</f>
        <v>4.4444444444444446</v>
      </c>
      <c r="O89" s="512" t="s">
        <v>214</v>
      </c>
      <c r="Q89" s="513"/>
      <c r="R89" s="565"/>
      <c r="S89" s="565"/>
      <c r="T89" s="565" t="s">
        <v>284</v>
      </c>
      <c r="U89" s="565" t="s">
        <v>284</v>
      </c>
      <c r="V89" s="513"/>
      <c r="W89" s="517"/>
      <c r="X89" s="517"/>
      <c r="Y89" s="517"/>
      <c r="Z89" s="517">
        <v>4</v>
      </c>
      <c r="AA89" s="517"/>
      <c r="AB89" s="516">
        <f>V89+X89+Z89</f>
        <v>4</v>
      </c>
      <c r="AC89" s="516">
        <f>W89+Y89+AA89</f>
        <v>0</v>
      </c>
      <c r="AD89" s="517" t="s">
        <v>360</v>
      </c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</row>
    <row r="90" spans="1:43" s="512" customFormat="1" x14ac:dyDescent="0.25">
      <c r="A90" s="507" t="s">
        <v>13</v>
      </c>
      <c r="B90" s="507" t="s">
        <v>15</v>
      </c>
      <c r="C90" s="508" t="s">
        <v>40</v>
      </c>
      <c r="D90" s="511">
        <v>5</v>
      </c>
      <c r="E90" s="510">
        <f t="shared" ref="E90:E91" si="38">D90*30</f>
        <v>150</v>
      </c>
      <c r="F90" s="510">
        <f t="shared" ref="F90" si="39">G90+H90+I90</f>
        <v>8</v>
      </c>
      <c r="G90" s="510">
        <v>8</v>
      </c>
      <c r="H90" s="510"/>
      <c r="I90" s="510"/>
      <c r="J90" s="510">
        <f t="shared" ref="J90" si="40">E90-F90</f>
        <v>142</v>
      </c>
      <c r="K90" s="511">
        <v>8</v>
      </c>
      <c r="L90" s="511"/>
      <c r="M90" s="510" t="s">
        <v>18</v>
      </c>
      <c r="N90" s="511">
        <f t="shared" ref="N90" si="41">F90/E90*100</f>
        <v>5.3333333333333339</v>
      </c>
      <c r="O90" s="512" t="s">
        <v>213</v>
      </c>
      <c r="Q90" s="513"/>
      <c r="R90" s="565" t="s">
        <v>285</v>
      </c>
      <c r="S90" s="565"/>
      <c r="T90" s="565"/>
      <c r="U90" s="565" t="s">
        <v>285</v>
      </c>
      <c r="V90" s="513">
        <v>8</v>
      </c>
      <c r="W90" s="517"/>
      <c r="X90" s="517"/>
      <c r="Y90" s="517"/>
      <c r="Z90" s="517"/>
      <c r="AA90" s="517"/>
      <c r="AB90" s="516">
        <f t="shared" ref="AB90:AB96" si="42">V90+X90+Z90</f>
        <v>8</v>
      </c>
      <c r="AC90" s="516">
        <f t="shared" ref="AC90:AC96" si="43">W90+Y90+AA90</f>
        <v>0</v>
      </c>
      <c r="AD90" s="517" t="s">
        <v>364</v>
      </c>
      <c r="AE90" s="517"/>
      <c r="AF90" s="517"/>
      <c r="AG90" s="517"/>
      <c r="AH90" s="517"/>
      <c r="AI90" s="517"/>
      <c r="AJ90" s="517"/>
      <c r="AK90" s="517"/>
      <c r="AL90" s="517"/>
      <c r="AM90" s="517"/>
      <c r="AN90" s="517"/>
      <c r="AO90" s="517"/>
    </row>
    <row r="91" spans="1:43" s="512" customFormat="1" x14ac:dyDescent="0.25">
      <c r="A91" s="507" t="s">
        <v>13</v>
      </c>
      <c r="B91" s="507" t="s">
        <v>15</v>
      </c>
      <c r="C91" s="508" t="s">
        <v>224</v>
      </c>
      <c r="D91" s="511">
        <v>5</v>
      </c>
      <c r="E91" s="510">
        <f t="shared" si="38"/>
        <v>150</v>
      </c>
      <c r="F91" s="510">
        <f t="shared" ref="F91:F95" si="44">G91+H91+I91</f>
        <v>10</v>
      </c>
      <c r="G91" s="510">
        <v>8</v>
      </c>
      <c r="H91" s="510"/>
      <c r="I91" s="510">
        <v>2</v>
      </c>
      <c r="J91" s="510">
        <f t="shared" ref="J91:J95" si="45">E91-F91</f>
        <v>140</v>
      </c>
      <c r="K91" s="511">
        <v>8</v>
      </c>
      <c r="L91" s="511">
        <v>2</v>
      </c>
      <c r="M91" s="510" t="s">
        <v>29</v>
      </c>
      <c r="N91" s="511">
        <f t="shared" ref="N91:N96" si="46">F91/E91*100</f>
        <v>6.666666666666667</v>
      </c>
      <c r="O91" s="512" t="s">
        <v>214</v>
      </c>
      <c r="Q91" s="513"/>
      <c r="R91" s="565" t="s">
        <v>285</v>
      </c>
      <c r="S91" s="565"/>
      <c r="T91" s="565" t="s">
        <v>297</v>
      </c>
      <c r="U91" s="565" t="s">
        <v>298</v>
      </c>
      <c r="V91" s="513">
        <v>8</v>
      </c>
      <c r="W91" s="517"/>
      <c r="X91" s="517"/>
      <c r="Y91" s="517"/>
      <c r="Z91" s="517"/>
      <c r="AA91" s="517">
        <v>2</v>
      </c>
      <c r="AB91" s="516">
        <f t="shared" si="42"/>
        <v>8</v>
      </c>
      <c r="AC91" s="516">
        <f t="shared" si="43"/>
        <v>2</v>
      </c>
      <c r="AD91" s="517" t="s">
        <v>360</v>
      </c>
      <c r="AE91" s="517"/>
      <c r="AF91" s="517"/>
      <c r="AG91" s="517"/>
      <c r="AH91" s="517"/>
      <c r="AI91" s="517"/>
      <c r="AJ91" s="517"/>
      <c r="AK91" s="517"/>
      <c r="AL91" s="517"/>
      <c r="AM91" s="517"/>
      <c r="AN91" s="517"/>
      <c r="AO91" s="517"/>
    </row>
    <row r="92" spans="1:43" s="512" customFormat="1" x14ac:dyDescent="0.25">
      <c r="A92" s="507" t="s">
        <v>13</v>
      </c>
      <c r="B92" s="507" t="s">
        <v>15</v>
      </c>
      <c r="C92" s="508" t="s">
        <v>268</v>
      </c>
      <c r="D92" s="511">
        <v>4</v>
      </c>
      <c r="E92" s="510">
        <f t="shared" ref="E92:E96" si="47">D92*30</f>
        <v>120</v>
      </c>
      <c r="F92" s="510">
        <f t="shared" si="44"/>
        <v>8</v>
      </c>
      <c r="G92" s="510">
        <v>8</v>
      </c>
      <c r="H92" s="510"/>
      <c r="I92" s="510">
        <v>0</v>
      </c>
      <c r="J92" s="510">
        <f t="shared" si="45"/>
        <v>112</v>
      </c>
      <c r="K92" s="511">
        <v>8</v>
      </c>
      <c r="L92" s="511"/>
      <c r="M92" s="510" t="s">
        <v>18</v>
      </c>
      <c r="N92" s="511">
        <f t="shared" si="46"/>
        <v>6.666666666666667</v>
      </c>
      <c r="O92" s="512" t="s">
        <v>214</v>
      </c>
      <c r="Q92" s="513"/>
      <c r="R92" s="513" t="s">
        <v>285</v>
      </c>
      <c r="S92" s="513"/>
      <c r="T92" s="513"/>
      <c r="U92" s="513" t="s">
        <v>285</v>
      </c>
      <c r="V92" s="513">
        <v>8</v>
      </c>
      <c r="W92" s="517"/>
      <c r="X92" s="517"/>
      <c r="Y92" s="517"/>
      <c r="Z92" s="517"/>
      <c r="AA92" s="517"/>
      <c r="AB92" s="516">
        <f t="shared" si="42"/>
        <v>8</v>
      </c>
      <c r="AC92" s="516">
        <f t="shared" si="43"/>
        <v>0</v>
      </c>
      <c r="AD92" s="517" t="s">
        <v>360</v>
      </c>
      <c r="AE92" s="517"/>
      <c r="AF92" s="517"/>
      <c r="AG92" s="517"/>
      <c r="AH92" s="517"/>
      <c r="AI92" s="517"/>
      <c r="AJ92" s="517"/>
      <c r="AK92" s="517"/>
      <c r="AL92" s="517"/>
      <c r="AM92" s="517"/>
      <c r="AN92" s="517"/>
      <c r="AO92" s="517"/>
    </row>
    <row r="93" spans="1:43" s="512" customFormat="1" ht="26.25" x14ac:dyDescent="0.25">
      <c r="A93" s="507" t="s">
        <v>13</v>
      </c>
      <c r="B93" s="507" t="s">
        <v>31</v>
      </c>
      <c r="C93" s="558" t="s">
        <v>406</v>
      </c>
      <c r="D93" s="511">
        <v>3</v>
      </c>
      <c r="E93" s="510">
        <f t="shared" si="47"/>
        <v>90</v>
      </c>
      <c r="F93" s="510">
        <f t="shared" si="44"/>
        <v>8</v>
      </c>
      <c r="G93" s="510">
        <v>6</v>
      </c>
      <c r="H93" s="510"/>
      <c r="I93" s="510">
        <v>2</v>
      </c>
      <c r="J93" s="510">
        <f t="shared" si="45"/>
        <v>82</v>
      </c>
      <c r="K93" s="511">
        <v>6</v>
      </c>
      <c r="L93" s="511">
        <v>2</v>
      </c>
      <c r="M93" s="510" t="s">
        <v>29</v>
      </c>
      <c r="N93" s="511">
        <f t="shared" si="46"/>
        <v>8.8888888888888893</v>
      </c>
      <c r="O93" s="512" t="s">
        <v>214</v>
      </c>
      <c r="Q93" s="513"/>
      <c r="R93" s="565" t="s">
        <v>299</v>
      </c>
      <c r="S93" s="513"/>
      <c r="T93" s="513" t="s">
        <v>297</v>
      </c>
      <c r="U93" s="565" t="s">
        <v>302</v>
      </c>
      <c r="V93" s="513">
        <v>6</v>
      </c>
      <c r="W93" s="517"/>
      <c r="X93" s="517"/>
      <c r="Y93" s="517"/>
      <c r="Z93" s="517"/>
      <c r="AA93" s="517">
        <v>2</v>
      </c>
      <c r="AB93" s="516">
        <f t="shared" si="42"/>
        <v>6</v>
      </c>
      <c r="AC93" s="516">
        <f t="shared" si="43"/>
        <v>2</v>
      </c>
      <c r="AD93" s="517" t="s">
        <v>360</v>
      </c>
      <c r="AE93" s="517"/>
      <c r="AF93" s="517"/>
      <c r="AG93" s="517"/>
      <c r="AH93" s="517"/>
      <c r="AI93" s="517"/>
      <c r="AJ93" s="517"/>
      <c r="AK93" s="517"/>
      <c r="AL93" s="517"/>
      <c r="AM93" s="517"/>
      <c r="AN93" s="517"/>
      <c r="AO93" s="517"/>
    </row>
    <row r="94" spans="1:43" s="512" customFormat="1" x14ac:dyDescent="0.25">
      <c r="A94" s="507" t="s">
        <v>13</v>
      </c>
      <c r="B94" s="507" t="s">
        <v>15</v>
      </c>
      <c r="C94" s="508" t="s">
        <v>218</v>
      </c>
      <c r="D94" s="511">
        <v>4</v>
      </c>
      <c r="E94" s="510">
        <f t="shared" si="47"/>
        <v>120</v>
      </c>
      <c r="F94" s="510">
        <f t="shared" si="44"/>
        <v>10</v>
      </c>
      <c r="G94" s="510">
        <v>8</v>
      </c>
      <c r="H94" s="510"/>
      <c r="I94" s="510">
        <v>2</v>
      </c>
      <c r="J94" s="510">
        <f t="shared" si="45"/>
        <v>110</v>
      </c>
      <c r="K94" s="511">
        <v>8</v>
      </c>
      <c r="L94" s="511">
        <v>2</v>
      </c>
      <c r="M94" s="510" t="s">
        <v>18</v>
      </c>
      <c r="N94" s="511">
        <f t="shared" si="46"/>
        <v>8.3333333333333321</v>
      </c>
      <c r="O94" s="512" t="s">
        <v>214</v>
      </c>
      <c r="Q94" s="513"/>
      <c r="R94" s="565" t="s">
        <v>285</v>
      </c>
      <c r="S94" s="565"/>
      <c r="T94" s="565" t="s">
        <v>297</v>
      </c>
      <c r="U94" s="565" t="s">
        <v>298</v>
      </c>
      <c r="V94" s="513">
        <v>8</v>
      </c>
      <c r="W94" s="517"/>
      <c r="X94" s="517"/>
      <c r="Y94" s="517"/>
      <c r="Z94" s="517"/>
      <c r="AA94" s="517">
        <v>2</v>
      </c>
      <c r="AB94" s="516">
        <f t="shared" si="42"/>
        <v>8</v>
      </c>
      <c r="AC94" s="516">
        <f t="shared" si="43"/>
        <v>2</v>
      </c>
      <c r="AD94" s="517" t="s">
        <v>360</v>
      </c>
      <c r="AE94" s="517"/>
      <c r="AF94" s="517"/>
      <c r="AG94" s="517"/>
      <c r="AH94" s="517"/>
      <c r="AI94" s="517"/>
      <c r="AJ94" s="517"/>
      <c r="AK94" s="517"/>
      <c r="AL94" s="517"/>
      <c r="AM94" s="517"/>
      <c r="AN94" s="517"/>
      <c r="AO94" s="517"/>
    </row>
    <row r="95" spans="1:43" s="512" customFormat="1" x14ac:dyDescent="0.25">
      <c r="A95" s="507" t="s">
        <v>13</v>
      </c>
      <c r="B95" s="507" t="s">
        <v>15</v>
      </c>
      <c r="C95" s="508" t="s">
        <v>233</v>
      </c>
      <c r="D95" s="511">
        <v>1</v>
      </c>
      <c r="E95" s="510">
        <f t="shared" si="47"/>
        <v>30</v>
      </c>
      <c r="F95" s="510">
        <f t="shared" si="44"/>
        <v>4</v>
      </c>
      <c r="G95" s="510"/>
      <c r="H95" s="510"/>
      <c r="I95" s="510">
        <v>4</v>
      </c>
      <c r="J95" s="510">
        <f t="shared" si="45"/>
        <v>26</v>
      </c>
      <c r="K95" s="511">
        <v>4</v>
      </c>
      <c r="L95" s="511"/>
      <c r="M95" s="510" t="s">
        <v>29</v>
      </c>
      <c r="N95" s="511">
        <f t="shared" si="46"/>
        <v>13.333333333333334</v>
      </c>
      <c r="O95" s="512" t="s">
        <v>214</v>
      </c>
      <c r="Q95" s="513"/>
      <c r="R95" s="513"/>
      <c r="S95" s="513"/>
      <c r="T95" s="565" t="s">
        <v>284</v>
      </c>
      <c r="U95" s="565" t="s">
        <v>284</v>
      </c>
      <c r="V95" s="513"/>
      <c r="W95" s="517"/>
      <c r="X95" s="517"/>
      <c r="Y95" s="517"/>
      <c r="Z95" s="517">
        <v>4</v>
      </c>
      <c r="AA95" s="517"/>
      <c r="AB95" s="516">
        <f t="shared" si="42"/>
        <v>4</v>
      </c>
      <c r="AC95" s="516">
        <f t="shared" si="43"/>
        <v>0</v>
      </c>
      <c r="AD95" s="517" t="s">
        <v>360</v>
      </c>
      <c r="AE95" s="517"/>
      <c r="AF95" s="517"/>
      <c r="AG95" s="517"/>
      <c r="AH95" s="517"/>
      <c r="AI95" s="517"/>
      <c r="AJ95" s="517"/>
      <c r="AK95" s="517"/>
      <c r="AL95" s="517"/>
      <c r="AM95" s="517"/>
      <c r="AN95" s="517"/>
      <c r="AO95" s="517"/>
    </row>
    <row r="96" spans="1:43" s="512" customFormat="1" x14ac:dyDescent="0.25">
      <c r="A96" s="507" t="s">
        <v>13</v>
      </c>
      <c r="B96" s="507" t="s">
        <v>15</v>
      </c>
      <c r="C96" s="558" t="s">
        <v>266</v>
      </c>
      <c r="D96" s="511">
        <v>5</v>
      </c>
      <c r="E96" s="510">
        <f t="shared" si="47"/>
        <v>150</v>
      </c>
      <c r="F96" s="510">
        <f>G96+H96+I96</f>
        <v>8</v>
      </c>
      <c r="G96" s="510">
        <v>6</v>
      </c>
      <c r="H96" s="510"/>
      <c r="I96" s="510">
        <v>2</v>
      </c>
      <c r="J96" s="510">
        <f>E96-F96</f>
        <v>142</v>
      </c>
      <c r="K96" s="511">
        <v>6</v>
      </c>
      <c r="L96" s="511">
        <v>2</v>
      </c>
      <c r="M96" s="510" t="s">
        <v>29</v>
      </c>
      <c r="N96" s="511">
        <f t="shared" si="46"/>
        <v>5.3333333333333339</v>
      </c>
      <c r="O96" s="512" t="s">
        <v>214</v>
      </c>
      <c r="Q96" s="513"/>
      <c r="R96" s="565" t="s">
        <v>299</v>
      </c>
      <c r="S96" s="513"/>
      <c r="T96" s="513" t="s">
        <v>297</v>
      </c>
      <c r="U96" s="565" t="s">
        <v>302</v>
      </c>
      <c r="V96" s="513">
        <v>6</v>
      </c>
      <c r="W96" s="517"/>
      <c r="X96" s="517"/>
      <c r="Y96" s="517"/>
      <c r="Z96" s="517"/>
      <c r="AA96" s="517">
        <v>2</v>
      </c>
      <c r="AB96" s="516">
        <f t="shared" si="42"/>
        <v>6</v>
      </c>
      <c r="AC96" s="516">
        <f t="shared" si="43"/>
        <v>2</v>
      </c>
      <c r="AD96" s="517" t="s">
        <v>360</v>
      </c>
      <c r="AE96" s="517"/>
      <c r="AF96" s="517"/>
      <c r="AG96" s="517"/>
      <c r="AH96" s="517"/>
      <c r="AI96" s="517"/>
      <c r="AJ96" s="517"/>
      <c r="AK96" s="517"/>
      <c r="AL96" s="517"/>
      <c r="AM96" s="517"/>
      <c r="AN96" s="517"/>
      <c r="AO96" s="517"/>
    </row>
    <row r="97" spans="1:43" ht="15" customHeight="1" x14ac:dyDescent="0.25">
      <c r="C97" s="8" t="s">
        <v>22</v>
      </c>
      <c r="D97" s="198">
        <f t="shared" ref="D97:N97" si="48">SUM(D89:D96)</f>
        <v>30</v>
      </c>
      <c r="E97" s="481">
        <f t="shared" si="48"/>
        <v>900</v>
      </c>
      <c r="F97" s="481">
        <f t="shared" si="48"/>
        <v>60</v>
      </c>
      <c r="G97" s="481">
        <f t="shared" si="48"/>
        <v>44</v>
      </c>
      <c r="H97" s="481">
        <f t="shared" si="48"/>
        <v>0</v>
      </c>
      <c r="I97" s="481">
        <f t="shared" si="48"/>
        <v>16</v>
      </c>
      <c r="J97" s="481">
        <f t="shared" si="48"/>
        <v>840</v>
      </c>
      <c r="K97" s="481">
        <f t="shared" si="48"/>
        <v>52</v>
      </c>
      <c r="L97" s="481">
        <f t="shared" si="48"/>
        <v>8</v>
      </c>
      <c r="M97" s="481">
        <f t="shared" si="48"/>
        <v>0</v>
      </c>
      <c r="N97" s="481">
        <f t="shared" si="48"/>
        <v>59</v>
      </c>
      <c r="V97" s="484">
        <f>SUM(V89:V96)</f>
        <v>44</v>
      </c>
      <c r="W97" s="144">
        <f t="shared" ref="W97:AC97" si="49">SUM(W89:W96)</f>
        <v>0</v>
      </c>
      <c r="X97" s="144">
        <f t="shared" si="49"/>
        <v>0</v>
      </c>
      <c r="Y97" s="144">
        <f t="shared" si="49"/>
        <v>0</v>
      </c>
      <c r="Z97" s="144">
        <f t="shared" si="49"/>
        <v>8</v>
      </c>
      <c r="AA97" s="144">
        <f t="shared" si="49"/>
        <v>8</v>
      </c>
      <c r="AB97" s="144">
        <f t="shared" si="49"/>
        <v>52</v>
      </c>
      <c r="AC97" s="144">
        <f t="shared" si="49"/>
        <v>8</v>
      </c>
      <c r="AE97">
        <f>AB90+AB91+AB92+AB94+AB95+AB96</f>
        <v>42</v>
      </c>
      <c r="AF97" s="144">
        <f>AC90+AC91+AC92+AC94+AC95+AC96</f>
        <v>6</v>
      </c>
      <c r="AP97" s="3"/>
      <c r="AQ97" s="3"/>
    </row>
    <row r="98" spans="1:43" ht="15" customHeight="1" x14ac:dyDescent="0.25">
      <c r="C98" s="9" t="s">
        <v>23</v>
      </c>
      <c r="D98" s="10">
        <f>30-D97</f>
        <v>0</v>
      </c>
      <c r="AE98">
        <f>AB89+AB93</f>
        <v>10</v>
      </c>
      <c r="AF98" s="144">
        <f>AC89+AC93</f>
        <v>2</v>
      </c>
      <c r="AP98" s="3"/>
      <c r="AQ98" s="3"/>
    </row>
    <row r="99" spans="1:43" ht="15" customHeight="1" x14ac:dyDescent="0.25">
      <c r="C99" s="9"/>
      <c r="D99" s="10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3"/>
      <c r="AQ99" s="3"/>
    </row>
    <row r="100" spans="1:43" ht="30" customHeight="1" x14ac:dyDescent="0.25">
      <c r="C100" s="9" t="s">
        <v>308</v>
      </c>
      <c r="D100" s="10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3"/>
      <c r="AQ100" s="3"/>
    </row>
    <row r="101" spans="1:43" x14ac:dyDescent="0.25">
      <c r="C101" s="2" t="s">
        <v>202</v>
      </c>
      <c r="AP101" s="3"/>
      <c r="AQ101" s="3"/>
    </row>
    <row r="102" spans="1:43" ht="15" customHeight="1" x14ac:dyDescent="0.25">
      <c r="C102" s="1555" t="s">
        <v>0</v>
      </c>
      <c r="D102" s="1551" t="s">
        <v>1</v>
      </c>
      <c r="E102" s="1556" t="s">
        <v>2</v>
      </c>
      <c r="F102" s="1556"/>
      <c r="G102" s="1556"/>
      <c r="H102" s="1556"/>
      <c r="I102" s="1556"/>
      <c r="J102" s="1557"/>
      <c r="K102" s="1551" t="s">
        <v>277</v>
      </c>
      <c r="L102" s="1551" t="s">
        <v>276</v>
      </c>
      <c r="M102" s="1551" t="s">
        <v>4</v>
      </c>
      <c r="N102" s="1551" t="s">
        <v>5</v>
      </c>
      <c r="AP102" s="3"/>
      <c r="AQ102" s="3"/>
    </row>
    <row r="103" spans="1:43" x14ac:dyDescent="0.25">
      <c r="C103" s="1555"/>
      <c r="D103" s="1551"/>
      <c r="E103" s="1551" t="s">
        <v>6</v>
      </c>
      <c r="F103" s="1559" t="s">
        <v>7</v>
      </c>
      <c r="G103" s="1559"/>
      <c r="H103" s="1559"/>
      <c r="I103" s="1559"/>
      <c r="J103" s="1551" t="s">
        <v>25</v>
      </c>
      <c r="K103" s="1551"/>
      <c r="L103" s="1551"/>
      <c r="M103" s="1551"/>
      <c r="N103" s="1551"/>
      <c r="AP103" s="3"/>
      <c r="AQ103" s="3"/>
    </row>
    <row r="104" spans="1:43" x14ac:dyDescent="0.25">
      <c r="C104" s="1555"/>
      <c r="D104" s="1551"/>
      <c r="E104" s="1557"/>
      <c r="F104" s="1551" t="s">
        <v>9</v>
      </c>
      <c r="G104" s="1556" t="s">
        <v>10</v>
      </c>
      <c r="H104" s="1557"/>
      <c r="I104" s="1557"/>
      <c r="J104" s="1557"/>
      <c r="K104" s="1551"/>
      <c r="L104" s="1551"/>
      <c r="M104" s="1551"/>
      <c r="N104" s="1551"/>
      <c r="AP104" s="3"/>
      <c r="AQ104" s="3"/>
    </row>
    <row r="105" spans="1:43" x14ac:dyDescent="0.25">
      <c r="C105" s="1555"/>
      <c r="D105" s="1551"/>
      <c r="E105" s="1557"/>
      <c r="F105" s="1560"/>
      <c r="G105" s="1551" t="s">
        <v>26</v>
      </c>
      <c r="H105" s="1551" t="s">
        <v>27</v>
      </c>
      <c r="I105" s="1551" t="s">
        <v>28</v>
      </c>
      <c r="J105" s="1557"/>
      <c r="K105" s="1551"/>
      <c r="L105" s="1551"/>
      <c r="M105" s="1551"/>
      <c r="N105" s="1551"/>
      <c r="R105" s="1551" t="s">
        <v>11</v>
      </c>
      <c r="S105" s="1551" t="s">
        <v>12</v>
      </c>
      <c r="T105" s="1551" t="s">
        <v>13</v>
      </c>
      <c r="U105" s="1552" t="s">
        <v>9</v>
      </c>
      <c r="V105" s="1545" t="s">
        <v>278</v>
      </c>
      <c r="W105" s="1546"/>
      <c r="X105" s="1546"/>
      <c r="Y105" s="1546"/>
      <c r="Z105" s="1546"/>
      <c r="AA105" s="1546"/>
      <c r="AB105" s="1546"/>
      <c r="AC105" s="1547"/>
      <c r="AP105" s="3"/>
      <c r="AQ105" s="3"/>
    </row>
    <row r="106" spans="1:43" x14ac:dyDescent="0.25">
      <c r="C106" s="1555"/>
      <c r="D106" s="1551"/>
      <c r="E106" s="1557"/>
      <c r="F106" s="1560"/>
      <c r="G106" s="1551"/>
      <c r="H106" s="1551"/>
      <c r="I106" s="1551"/>
      <c r="J106" s="1557"/>
      <c r="K106" s="1551"/>
      <c r="L106" s="1551"/>
      <c r="M106" s="1551"/>
      <c r="N106" s="1551"/>
      <c r="R106" s="1551"/>
      <c r="S106" s="1551"/>
      <c r="T106" s="1551"/>
      <c r="U106" s="1552"/>
      <c r="V106" s="1548"/>
      <c r="W106" s="1549"/>
      <c r="X106" s="1549"/>
      <c r="Y106" s="1549"/>
      <c r="Z106" s="1549"/>
      <c r="AA106" s="1549"/>
      <c r="AB106" s="1549"/>
      <c r="AC106" s="1550"/>
      <c r="AP106" s="3"/>
      <c r="AQ106" s="3"/>
    </row>
    <row r="107" spans="1:43" x14ac:dyDescent="0.25">
      <c r="C107" s="1555"/>
      <c r="D107" s="1551"/>
      <c r="E107" s="1557"/>
      <c r="F107" s="1560"/>
      <c r="G107" s="1551"/>
      <c r="H107" s="1551"/>
      <c r="I107" s="1551"/>
      <c r="J107" s="1557"/>
      <c r="K107" s="1551"/>
      <c r="L107" s="1551"/>
      <c r="M107" s="1551"/>
      <c r="N107" s="1551"/>
      <c r="R107" s="1551"/>
      <c r="S107" s="1551"/>
      <c r="T107" s="1551"/>
      <c r="U107" s="1552"/>
      <c r="V107" s="1544" t="s">
        <v>279</v>
      </c>
      <c r="W107" s="1544"/>
      <c r="X107" s="1544" t="s">
        <v>280</v>
      </c>
      <c r="Y107" s="1544"/>
      <c r="Z107" s="1544" t="s">
        <v>281</v>
      </c>
      <c r="AA107" s="1544"/>
      <c r="AB107" s="224" t="s">
        <v>282</v>
      </c>
      <c r="AC107" s="224"/>
      <c r="AP107" s="3"/>
      <c r="AQ107" s="3"/>
    </row>
    <row r="108" spans="1:43" ht="15.75" customHeight="1" x14ac:dyDescent="0.25">
      <c r="C108" s="1555"/>
      <c r="D108" s="1551"/>
      <c r="E108" s="1557"/>
      <c r="F108" s="1560"/>
      <c r="G108" s="1551"/>
      <c r="H108" s="1551"/>
      <c r="I108" s="1551"/>
      <c r="J108" s="1557"/>
      <c r="K108" s="1551"/>
      <c r="L108" s="1551"/>
      <c r="M108" s="1551"/>
      <c r="N108" s="1551"/>
      <c r="R108" s="1551"/>
      <c r="S108" s="1551"/>
      <c r="T108" s="1551"/>
      <c r="V108" s="485" t="s">
        <v>283</v>
      </c>
      <c r="W108" s="224" t="s">
        <v>14</v>
      </c>
      <c r="X108" s="224" t="s">
        <v>283</v>
      </c>
      <c r="Y108" s="224" t="s">
        <v>14</v>
      </c>
      <c r="Z108" s="224" t="s">
        <v>283</v>
      </c>
      <c r="AA108" s="224" t="s">
        <v>14</v>
      </c>
      <c r="AB108" s="225" t="s">
        <v>283</v>
      </c>
      <c r="AC108" s="225" t="s">
        <v>14</v>
      </c>
      <c r="AP108" s="3"/>
      <c r="AQ108" s="3"/>
    </row>
    <row r="109" spans="1:43" x14ac:dyDescent="0.25">
      <c r="A109" s="1" t="s">
        <v>13</v>
      </c>
      <c r="B109" s="1" t="s">
        <v>15</v>
      </c>
      <c r="C109" s="8"/>
      <c r="D109" s="5"/>
      <c r="E109" s="6"/>
      <c r="F109" s="6"/>
      <c r="G109" s="6"/>
      <c r="H109" s="6"/>
      <c r="I109" s="6"/>
      <c r="J109" s="6"/>
      <c r="K109" s="7"/>
      <c r="L109" s="7"/>
      <c r="M109" s="6"/>
      <c r="N109" s="7"/>
      <c r="O109" s="3" t="s">
        <v>214</v>
      </c>
      <c r="AD109" t="s">
        <v>360</v>
      </c>
      <c r="AP109" s="3"/>
      <c r="AQ109" s="3"/>
    </row>
    <row r="110" spans="1:43" s="512" customFormat="1" ht="26.25" x14ac:dyDescent="0.25">
      <c r="A110" s="507" t="s">
        <v>17</v>
      </c>
      <c r="B110" s="507" t="s">
        <v>31</v>
      </c>
      <c r="C110" s="508" t="s">
        <v>187</v>
      </c>
      <c r="D110" s="511">
        <v>4</v>
      </c>
      <c r="E110" s="510">
        <f t="shared" ref="E110" si="50">D110*30</f>
        <v>120</v>
      </c>
      <c r="F110" s="510">
        <f t="shared" ref="F110" si="51">G110+H110+I110</f>
        <v>4</v>
      </c>
      <c r="G110" s="510"/>
      <c r="H110" s="510"/>
      <c r="I110" s="510">
        <v>4</v>
      </c>
      <c r="J110" s="510">
        <f t="shared" ref="J110" si="52">E110-F110</f>
        <v>116</v>
      </c>
      <c r="K110" s="511">
        <v>4</v>
      </c>
      <c r="L110" s="511"/>
      <c r="M110" s="510" t="s">
        <v>17</v>
      </c>
      <c r="N110" s="511">
        <f t="shared" ref="N110" si="53">F110/E110*100</f>
        <v>3.3333333333333335</v>
      </c>
      <c r="O110" s="512" t="s">
        <v>217</v>
      </c>
      <c r="Q110" s="513"/>
      <c r="R110" s="565"/>
      <c r="S110" s="565"/>
      <c r="T110" s="565" t="s">
        <v>284</v>
      </c>
      <c r="U110" s="565" t="s">
        <v>284</v>
      </c>
      <c r="V110" s="513"/>
      <c r="W110" s="517"/>
      <c r="X110" s="517"/>
      <c r="Y110" s="517"/>
      <c r="Z110" s="517">
        <v>4</v>
      </c>
      <c r="AA110" s="517"/>
      <c r="AB110" s="516">
        <f>V110+X110+Z110</f>
        <v>4</v>
      </c>
      <c r="AC110" s="516">
        <f>W110+Y110+AA110</f>
        <v>0</v>
      </c>
      <c r="AD110" s="517" t="s">
        <v>360</v>
      </c>
      <c r="AE110" s="517"/>
      <c r="AF110" s="517"/>
      <c r="AG110" s="517"/>
      <c r="AH110" s="517"/>
      <c r="AI110" s="517"/>
      <c r="AJ110" s="517"/>
      <c r="AK110" s="517"/>
      <c r="AL110" s="517"/>
      <c r="AM110" s="517"/>
      <c r="AN110" s="517"/>
      <c r="AO110" s="517"/>
    </row>
    <row r="111" spans="1:43" s="512" customFormat="1" x14ac:dyDescent="0.25">
      <c r="A111" s="507" t="s">
        <v>13</v>
      </c>
      <c r="B111" s="507" t="s">
        <v>15</v>
      </c>
      <c r="C111" s="508" t="s">
        <v>219</v>
      </c>
      <c r="D111" s="511">
        <v>6.5</v>
      </c>
      <c r="E111" s="510">
        <f t="shared" ref="E111:E115" si="54">D111*30</f>
        <v>195</v>
      </c>
      <c r="F111" s="510">
        <f t="shared" ref="F111:F115" si="55">G111+H111+I111</f>
        <v>12</v>
      </c>
      <c r="G111" s="510">
        <v>8</v>
      </c>
      <c r="H111" s="510"/>
      <c r="I111" s="510">
        <v>4</v>
      </c>
      <c r="J111" s="510">
        <f t="shared" ref="J111:J115" si="56">E111-F111</f>
        <v>183</v>
      </c>
      <c r="K111" s="511">
        <v>12</v>
      </c>
      <c r="L111" s="511"/>
      <c r="M111" s="510" t="s">
        <v>18</v>
      </c>
      <c r="N111" s="511">
        <f t="shared" ref="N111:N115" si="57">F111/E111*100</f>
        <v>6.1538461538461542</v>
      </c>
      <c r="O111" s="512" t="s">
        <v>214</v>
      </c>
      <c r="Q111" s="513"/>
      <c r="R111" s="513" t="s">
        <v>285</v>
      </c>
      <c r="S111" s="513"/>
      <c r="T111" s="513" t="s">
        <v>284</v>
      </c>
      <c r="U111" s="513" t="s">
        <v>286</v>
      </c>
      <c r="V111" s="513">
        <v>8</v>
      </c>
      <c r="W111" s="517"/>
      <c r="X111" s="517"/>
      <c r="Y111" s="517"/>
      <c r="Z111" s="517">
        <v>4</v>
      </c>
      <c r="AA111" s="517"/>
      <c r="AB111" s="516">
        <f t="shared" ref="AB111:AB115" si="58">V111+X111+Z111</f>
        <v>12</v>
      </c>
      <c r="AC111" s="516">
        <f t="shared" ref="AC111:AC115" si="59">W111+Y111+AA111</f>
        <v>0</v>
      </c>
      <c r="AD111" s="517" t="s">
        <v>360</v>
      </c>
      <c r="AE111" s="517"/>
      <c r="AF111" s="517"/>
      <c r="AG111" s="517"/>
      <c r="AH111" s="517"/>
      <c r="AI111" s="517"/>
      <c r="AJ111" s="517"/>
      <c r="AK111" s="517"/>
      <c r="AL111" s="517"/>
      <c r="AM111" s="517"/>
      <c r="AN111" s="517"/>
      <c r="AO111" s="517"/>
    </row>
    <row r="112" spans="1:43" s="512" customFormat="1" ht="26.25" x14ac:dyDescent="0.25">
      <c r="A112" s="507" t="s">
        <v>13</v>
      </c>
      <c r="B112" s="507" t="s">
        <v>31</v>
      </c>
      <c r="C112" s="689" t="s">
        <v>234</v>
      </c>
      <c r="D112" s="762">
        <v>6</v>
      </c>
      <c r="E112" s="510">
        <f t="shared" si="54"/>
        <v>180</v>
      </c>
      <c r="F112" s="510">
        <f t="shared" si="55"/>
        <v>8</v>
      </c>
      <c r="G112" s="510">
        <v>8</v>
      </c>
      <c r="H112" s="510"/>
      <c r="I112" s="510">
        <v>0</v>
      </c>
      <c r="J112" s="510">
        <f t="shared" si="56"/>
        <v>172</v>
      </c>
      <c r="K112" s="511">
        <v>8</v>
      </c>
      <c r="L112" s="511"/>
      <c r="M112" s="510" t="s">
        <v>18</v>
      </c>
      <c r="N112" s="511">
        <f t="shared" si="57"/>
        <v>4.4444444444444446</v>
      </c>
      <c r="O112" s="512" t="s">
        <v>214</v>
      </c>
      <c r="Q112" s="513"/>
      <c r="R112" s="513" t="s">
        <v>285</v>
      </c>
      <c r="S112" s="513"/>
      <c r="T112" s="513"/>
      <c r="U112" s="513" t="s">
        <v>285</v>
      </c>
      <c r="V112" s="513">
        <v>8</v>
      </c>
      <c r="W112" s="517"/>
      <c r="X112" s="517"/>
      <c r="Y112" s="517"/>
      <c r="Z112" s="517"/>
      <c r="AA112" s="517"/>
      <c r="AB112" s="516">
        <f t="shared" si="58"/>
        <v>8</v>
      </c>
      <c r="AC112" s="516">
        <f t="shared" si="59"/>
        <v>0</v>
      </c>
      <c r="AD112" s="517" t="s">
        <v>360</v>
      </c>
      <c r="AE112" s="517"/>
      <c r="AF112" s="517"/>
      <c r="AG112" s="517"/>
      <c r="AH112" s="517"/>
      <c r="AI112" s="517"/>
      <c r="AJ112" s="517"/>
      <c r="AK112" s="517"/>
      <c r="AL112" s="517"/>
      <c r="AM112" s="517"/>
      <c r="AN112" s="517"/>
      <c r="AO112" s="517"/>
    </row>
    <row r="113" spans="1:43" s="512" customFormat="1" ht="16.5" customHeight="1" x14ac:dyDescent="0.25">
      <c r="A113" s="507" t="s">
        <v>13</v>
      </c>
      <c r="B113" s="507" t="s">
        <v>31</v>
      </c>
      <c r="C113" s="558" t="s">
        <v>258</v>
      </c>
      <c r="D113" s="763">
        <v>6</v>
      </c>
      <c r="E113" s="510">
        <f t="shared" si="54"/>
        <v>180</v>
      </c>
      <c r="F113" s="510">
        <f t="shared" si="55"/>
        <v>8</v>
      </c>
      <c r="G113" s="510">
        <v>6</v>
      </c>
      <c r="H113" s="510"/>
      <c r="I113" s="510">
        <v>2</v>
      </c>
      <c r="J113" s="510">
        <f t="shared" si="56"/>
        <v>172</v>
      </c>
      <c r="K113" s="511">
        <v>8</v>
      </c>
      <c r="L113" s="511"/>
      <c r="M113" s="510" t="s">
        <v>29</v>
      </c>
      <c r="N113" s="511">
        <f t="shared" si="57"/>
        <v>4.4444444444444446</v>
      </c>
      <c r="O113" s="512" t="s">
        <v>214</v>
      </c>
      <c r="Q113" s="513"/>
      <c r="R113" s="513" t="s">
        <v>299</v>
      </c>
      <c r="S113" s="513"/>
      <c r="T113" s="513" t="s">
        <v>300</v>
      </c>
      <c r="U113" s="513" t="s">
        <v>285</v>
      </c>
      <c r="V113" s="513">
        <v>6</v>
      </c>
      <c r="W113" s="517"/>
      <c r="X113" s="517"/>
      <c r="Y113" s="517"/>
      <c r="Z113" s="517">
        <v>2</v>
      </c>
      <c r="AA113" s="517"/>
      <c r="AB113" s="516">
        <f t="shared" si="58"/>
        <v>8</v>
      </c>
      <c r="AC113" s="516">
        <f t="shared" si="59"/>
        <v>0</v>
      </c>
      <c r="AD113" s="517" t="s">
        <v>360</v>
      </c>
      <c r="AE113" s="517"/>
      <c r="AF113" s="517"/>
      <c r="AG113" s="517"/>
      <c r="AH113" s="517"/>
      <c r="AI113" s="517"/>
      <c r="AJ113" s="517"/>
      <c r="AK113" s="517"/>
      <c r="AL113" s="517"/>
      <c r="AM113" s="517"/>
      <c r="AN113" s="517"/>
      <c r="AO113" s="517"/>
    </row>
    <row r="114" spans="1:43" ht="15.75" customHeight="1" x14ac:dyDescent="0.25">
      <c r="A114" s="1" t="s">
        <v>13</v>
      </c>
      <c r="B114" s="1" t="s">
        <v>15</v>
      </c>
      <c r="C114" s="508" t="s">
        <v>220</v>
      </c>
      <c r="D114" s="203">
        <v>1.5</v>
      </c>
      <c r="E114" s="6">
        <f t="shared" si="54"/>
        <v>45</v>
      </c>
      <c r="F114" s="6">
        <v>4</v>
      </c>
      <c r="G114" s="6"/>
      <c r="H114" s="6"/>
      <c r="I114" s="6">
        <v>4</v>
      </c>
      <c r="J114" s="6"/>
      <c r="K114" s="7"/>
      <c r="L114" s="7"/>
      <c r="M114" s="6" t="s">
        <v>29</v>
      </c>
      <c r="N114" s="7"/>
      <c r="T114" s="484" t="s">
        <v>284</v>
      </c>
      <c r="U114" s="484" t="s">
        <v>284</v>
      </c>
      <c r="Z114">
        <v>4</v>
      </c>
      <c r="AB114" s="224">
        <f t="shared" si="58"/>
        <v>4</v>
      </c>
      <c r="AC114" s="224">
        <f t="shared" si="59"/>
        <v>0</v>
      </c>
      <c r="AD114" s="144" t="s">
        <v>360</v>
      </c>
      <c r="AP114" s="3"/>
      <c r="AQ114" s="3"/>
    </row>
    <row r="115" spans="1:43" s="512" customFormat="1" ht="15" customHeight="1" x14ac:dyDescent="0.25">
      <c r="A115" s="507" t="s">
        <v>13</v>
      </c>
      <c r="B115" s="507" t="s">
        <v>15</v>
      </c>
      <c r="C115" s="690" t="s">
        <v>409</v>
      </c>
      <c r="D115" s="762">
        <v>6</v>
      </c>
      <c r="E115" s="510">
        <f t="shared" si="54"/>
        <v>180</v>
      </c>
      <c r="F115" s="510">
        <f t="shared" si="55"/>
        <v>12</v>
      </c>
      <c r="G115" s="510">
        <v>8</v>
      </c>
      <c r="H115" s="510"/>
      <c r="I115" s="510">
        <v>4</v>
      </c>
      <c r="J115" s="510">
        <f t="shared" si="56"/>
        <v>168</v>
      </c>
      <c r="K115" s="511">
        <v>12</v>
      </c>
      <c r="L115" s="511"/>
      <c r="M115" s="510" t="s">
        <v>18</v>
      </c>
      <c r="N115" s="511">
        <f t="shared" si="57"/>
        <v>6.666666666666667</v>
      </c>
      <c r="O115" s="512" t="s">
        <v>214</v>
      </c>
      <c r="Q115" s="513"/>
      <c r="R115" s="513" t="s">
        <v>285</v>
      </c>
      <c r="S115" s="513"/>
      <c r="T115" s="513" t="s">
        <v>284</v>
      </c>
      <c r="U115" s="513" t="s">
        <v>286</v>
      </c>
      <c r="V115" s="513">
        <v>8</v>
      </c>
      <c r="W115" s="517"/>
      <c r="X115" s="517"/>
      <c r="Y115" s="517"/>
      <c r="Z115" s="517">
        <v>4</v>
      </c>
      <c r="AA115" s="517"/>
      <c r="AB115" s="516">
        <f t="shared" si="58"/>
        <v>12</v>
      </c>
      <c r="AC115" s="516">
        <f t="shared" si="59"/>
        <v>0</v>
      </c>
      <c r="AD115" s="517" t="s">
        <v>360</v>
      </c>
      <c r="AE115" s="517"/>
      <c r="AF115" s="517"/>
      <c r="AG115" s="517"/>
      <c r="AH115" s="517"/>
      <c r="AI115" s="517"/>
      <c r="AJ115" s="517"/>
      <c r="AK115" s="517"/>
      <c r="AL115" s="517"/>
      <c r="AM115" s="517"/>
      <c r="AN115" s="517"/>
      <c r="AO115" s="517"/>
    </row>
    <row r="116" spans="1:43" ht="15" customHeight="1" x14ac:dyDescent="0.25">
      <c r="C116" s="8" t="s">
        <v>22</v>
      </c>
      <c r="D116" s="198">
        <f t="shared" ref="D116:K116" si="60">SUM(D109:D115)</f>
        <v>30</v>
      </c>
      <c r="E116" s="481">
        <f t="shared" si="60"/>
        <v>900</v>
      </c>
      <c r="F116" s="481">
        <f t="shared" si="60"/>
        <v>48</v>
      </c>
      <c r="G116" s="481">
        <f t="shared" si="60"/>
        <v>30</v>
      </c>
      <c r="H116" s="481">
        <f t="shared" si="60"/>
        <v>0</v>
      </c>
      <c r="I116" s="481">
        <f t="shared" si="60"/>
        <v>18</v>
      </c>
      <c r="J116" s="481">
        <f t="shared" si="60"/>
        <v>811</v>
      </c>
      <c r="K116" s="481">
        <f t="shared" si="60"/>
        <v>44</v>
      </c>
      <c r="L116" s="481"/>
      <c r="M116" s="481"/>
      <c r="N116" s="481"/>
      <c r="V116" s="484">
        <f>SUM(V110:V115)</f>
        <v>30</v>
      </c>
      <c r="W116" s="144">
        <f t="shared" ref="W116:AC116" si="61">SUM(W110:W115)</f>
        <v>0</v>
      </c>
      <c r="X116" s="144">
        <f t="shared" si="61"/>
        <v>0</v>
      </c>
      <c r="Y116" s="144">
        <f t="shared" si="61"/>
        <v>0</v>
      </c>
      <c r="Z116" s="144">
        <f t="shared" si="61"/>
        <v>18</v>
      </c>
      <c r="AA116" s="144">
        <f t="shared" si="61"/>
        <v>0</v>
      </c>
      <c r="AB116" s="144">
        <f t="shared" si="61"/>
        <v>48</v>
      </c>
      <c r="AC116" s="144">
        <f t="shared" si="61"/>
        <v>0</v>
      </c>
      <c r="AP116" s="3"/>
      <c r="AQ116" s="3"/>
    </row>
    <row r="117" spans="1:43" ht="15" customHeight="1" x14ac:dyDescent="0.25">
      <c r="C117" s="9" t="s">
        <v>23</v>
      </c>
      <c r="D117" s="761">
        <f>30-D116</f>
        <v>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AP117" s="3"/>
      <c r="AQ117" s="3"/>
    </row>
    <row r="118" spans="1:43" ht="15" customHeight="1" x14ac:dyDescent="0.25">
      <c r="C118" s="9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3"/>
      <c r="AQ118" s="3"/>
    </row>
    <row r="119" spans="1:43" ht="15" customHeight="1" x14ac:dyDescent="0.25">
      <c r="C119" s="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3"/>
      <c r="AQ119" s="3"/>
    </row>
    <row r="120" spans="1:43" x14ac:dyDescent="0.25">
      <c r="C120" s="2" t="s">
        <v>203</v>
      </c>
      <c r="AP120" s="3"/>
      <c r="AQ120" s="3"/>
    </row>
    <row r="121" spans="1:43" ht="15" customHeight="1" x14ac:dyDescent="0.25">
      <c r="C121" s="1555" t="s">
        <v>0</v>
      </c>
      <c r="D121" s="1551" t="s">
        <v>1</v>
      </c>
      <c r="E121" s="1556" t="s">
        <v>2</v>
      </c>
      <c r="F121" s="1556"/>
      <c r="G121" s="1556"/>
      <c r="H121" s="1556"/>
      <c r="I121" s="1556"/>
      <c r="J121" s="1557"/>
      <c r="K121" s="1551" t="s">
        <v>277</v>
      </c>
      <c r="L121" s="1551" t="s">
        <v>276</v>
      </c>
      <c r="M121" s="1551" t="s">
        <v>4</v>
      </c>
      <c r="N121" s="1551" t="s">
        <v>5</v>
      </c>
      <c r="AP121" s="3"/>
      <c r="AQ121" s="3"/>
    </row>
    <row r="122" spans="1:43" x14ac:dyDescent="0.25">
      <c r="C122" s="1555"/>
      <c r="D122" s="1551"/>
      <c r="E122" s="1551" t="s">
        <v>6</v>
      </c>
      <c r="F122" s="1559" t="s">
        <v>7</v>
      </c>
      <c r="G122" s="1559"/>
      <c r="H122" s="1559"/>
      <c r="I122" s="1559"/>
      <c r="J122" s="1551" t="s">
        <v>25</v>
      </c>
      <c r="K122" s="1551"/>
      <c r="L122" s="1551"/>
      <c r="M122" s="1551"/>
      <c r="N122" s="1551"/>
      <c r="AP122" s="3"/>
      <c r="AQ122" s="3"/>
    </row>
    <row r="123" spans="1:43" x14ac:dyDescent="0.25">
      <c r="C123" s="1555"/>
      <c r="D123" s="1551"/>
      <c r="E123" s="1557"/>
      <c r="F123" s="1551" t="s">
        <v>9</v>
      </c>
      <c r="G123" s="1556" t="s">
        <v>10</v>
      </c>
      <c r="H123" s="1557"/>
      <c r="I123" s="1557"/>
      <c r="J123" s="1557"/>
      <c r="K123" s="1551"/>
      <c r="L123" s="1551"/>
      <c r="M123" s="1551"/>
      <c r="N123" s="1551"/>
      <c r="R123" s="1551" t="s">
        <v>11</v>
      </c>
      <c r="S123" s="1551" t="s">
        <v>12</v>
      </c>
      <c r="T123" s="1551" t="s">
        <v>13</v>
      </c>
      <c r="U123" s="1552" t="s">
        <v>9</v>
      </c>
      <c r="V123" s="1545" t="s">
        <v>278</v>
      </c>
      <c r="W123" s="1546"/>
      <c r="X123" s="1546"/>
      <c r="Y123" s="1546"/>
      <c r="Z123" s="1546"/>
      <c r="AA123" s="1546"/>
      <c r="AB123" s="1546"/>
      <c r="AC123" s="1547"/>
      <c r="AP123" s="3"/>
      <c r="AQ123" s="3"/>
    </row>
    <row r="124" spans="1:43" x14ac:dyDescent="0.25">
      <c r="C124" s="1555"/>
      <c r="D124" s="1551"/>
      <c r="E124" s="1557"/>
      <c r="F124" s="1560"/>
      <c r="G124" s="1551" t="s">
        <v>26</v>
      </c>
      <c r="H124" s="1551" t="s">
        <v>27</v>
      </c>
      <c r="I124" s="1551" t="s">
        <v>28</v>
      </c>
      <c r="J124" s="1557"/>
      <c r="K124" s="1551"/>
      <c r="L124" s="1551"/>
      <c r="M124" s="1551"/>
      <c r="N124" s="1551"/>
      <c r="R124" s="1551"/>
      <c r="S124" s="1551"/>
      <c r="T124" s="1551"/>
      <c r="U124" s="1552"/>
      <c r="V124" s="1548"/>
      <c r="W124" s="1549"/>
      <c r="X124" s="1549"/>
      <c r="Y124" s="1549"/>
      <c r="Z124" s="1549"/>
      <c r="AA124" s="1549"/>
      <c r="AB124" s="1549"/>
      <c r="AC124" s="1550"/>
      <c r="AP124" s="3"/>
      <c r="AQ124" s="3"/>
    </row>
    <row r="125" spans="1:43" ht="30.75" customHeight="1" x14ac:dyDescent="0.25">
      <c r="C125" s="1555"/>
      <c r="D125" s="1551"/>
      <c r="E125" s="1557"/>
      <c r="F125" s="1560"/>
      <c r="G125" s="1551"/>
      <c r="H125" s="1551"/>
      <c r="I125" s="1551"/>
      <c r="J125" s="1557"/>
      <c r="K125" s="1551"/>
      <c r="L125" s="1551"/>
      <c r="M125" s="1551"/>
      <c r="N125" s="1551"/>
      <c r="R125" s="1551"/>
      <c r="S125" s="1551"/>
      <c r="T125" s="1551"/>
      <c r="U125" s="1552"/>
      <c r="V125" s="1544" t="s">
        <v>279</v>
      </c>
      <c r="W125" s="1544"/>
      <c r="X125" s="1544" t="s">
        <v>280</v>
      </c>
      <c r="Y125" s="1544"/>
      <c r="Z125" s="1544" t="s">
        <v>281</v>
      </c>
      <c r="AA125" s="1544"/>
      <c r="AB125" s="224" t="s">
        <v>282</v>
      </c>
      <c r="AC125" s="224"/>
      <c r="AP125" s="3"/>
      <c r="AQ125" s="3"/>
    </row>
    <row r="126" spans="1:43" ht="15" customHeight="1" x14ac:dyDescent="0.25">
      <c r="C126" s="1555"/>
      <c r="D126" s="1551"/>
      <c r="E126" s="1557"/>
      <c r="F126" s="1560"/>
      <c r="G126" s="1551"/>
      <c r="H126" s="1551"/>
      <c r="I126" s="1551"/>
      <c r="J126" s="1557"/>
      <c r="K126" s="1551"/>
      <c r="L126" s="1551"/>
      <c r="M126" s="1551"/>
      <c r="N126" s="1551"/>
      <c r="R126" s="1551"/>
      <c r="S126" s="1551"/>
      <c r="T126" s="1551"/>
      <c r="V126" s="485" t="s">
        <v>283</v>
      </c>
      <c r="W126" s="224" t="s">
        <v>14</v>
      </c>
      <c r="X126" s="224" t="s">
        <v>283</v>
      </c>
      <c r="Y126" s="224" t="s">
        <v>14</v>
      </c>
      <c r="Z126" s="224" t="s">
        <v>283</v>
      </c>
      <c r="AA126" s="224" t="s">
        <v>14</v>
      </c>
      <c r="AB126" s="225" t="s">
        <v>283</v>
      </c>
      <c r="AC126" s="225" t="s">
        <v>14</v>
      </c>
      <c r="AP126" s="3"/>
      <c r="AQ126" s="3"/>
    </row>
    <row r="127" spans="1:43" ht="27" customHeight="1" x14ac:dyDescent="0.25">
      <c r="C127" s="1555"/>
      <c r="D127" s="1551"/>
      <c r="E127" s="1557"/>
      <c r="F127" s="1560"/>
      <c r="G127" s="1551"/>
      <c r="H127" s="1551"/>
      <c r="I127" s="1551"/>
      <c r="J127" s="1557"/>
      <c r="K127" s="1551"/>
      <c r="L127" s="1551"/>
      <c r="M127" s="1551"/>
      <c r="N127" s="1551"/>
      <c r="AP127" s="3"/>
      <c r="AQ127" s="3"/>
    </row>
    <row r="128" spans="1:43" ht="17.25" customHeight="1" x14ac:dyDescent="0.25">
      <c r="C128" s="483"/>
      <c r="D128" s="479"/>
      <c r="E128" s="480"/>
      <c r="F128" s="482"/>
      <c r="G128" s="479"/>
      <c r="H128" s="479"/>
      <c r="I128" s="479"/>
      <c r="J128" s="480"/>
      <c r="K128" s="479"/>
      <c r="L128" s="479"/>
      <c r="M128" s="479"/>
      <c r="N128" s="479"/>
      <c r="V128" s="485" t="s">
        <v>283</v>
      </c>
      <c r="W128" s="224" t="s">
        <v>14</v>
      </c>
      <c r="X128" s="224" t="s">
        <v>283</v>
      </c>
      <c r="Y128" s="224" t="s">
        <v>14</v>
      </c>
      <c r="Z128" s="224" t="s">
        <v>283</v>
      </c>
      <c r="AA128" s="224" t="s">
        <v>14</v>
      </c>
      <c r="AB128" s="225" t="s">
        <v>283</v>
      </c>
      <c r="AC128" s="225" t="s">
        <v>14</v>
      </c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3"/>
      <c r="AQ128" s="3"/>
    </row>
    <row r="129" spans="1:43" s="512" customFormat="1" ht="26.25" x14ac:dyDescent="0.25">
      <c r="A129" s="507" t="s">
        <v>17</v>
      </c>
      <c r="B129" s="507" t="s">
        <v>31</v>
      </c>
      <c r="C129" s="508" t="s">
        <v>410</v>
      </c>
      <c r="D129" s="509">
        <v>3</v>
      </c>
      <c r="E129" s="510">
        <f>D129*30</f>
        <v>90</v>
      </c>
      <c r="F129" s="510">
        <f>G129+H129+I129</f>
        <v>4</v>
      </c>
      <c r="G129" s="510"/>
      <c r="H129" s="510"/>
      <c r="I129" s="510">
        <v>4</v>
      </c>
      <c r="J129" s="510">
        <f>E129-F129</f>
        <v>86</v>
      </c>
      <c r="K129" s="511">
        <v>4</v>
      </c>
      <c r="L129" s="511"/>
      <c r="M129" s="510" t="s">
        <v>17</v>
      </c>
      <c r="N129" s="511">
        <f>F129/E129*100</f>
        <v>4.4444444444444446</v>
      </c>
      <c r="O129" s="512" t="s">
        <v>217</v>
      </c>
      <c r="Q129" s="513"/>
      <c r="R129" s="565"/>
      <c r="S129" s="565"/>
      <c r="T129" s="565" t="s">
        <v>284</v>
      </c>
      <c r="U129" s="565" t="s">
        <v>284</v>
      </c>
      <c r="V129" s="513"/>
      <c r="W129" s="517"/>
      <c r="X129" s="517"/>
      <c r="Y129" s="517"/>
      <c r="Z129" s="517">
        <v>4</v>
      </c>
      <c r="AA129" s="517"/>
      <c r="AB129" s="516">
        <f>V129+X129+Z129</f>
        <v>4</v>
      </c>
      <c r="AC129" s="516">
        <f>W129+Y129+AA129</f>
        <v>0</v>
      </c>
      <c r="AD129" s="517" t="s">
        <v>357</v>
      </c>
      <c r="AE129" s="517"/>
      <c r="AF129" s="517"/>
      <c r="AG129" s="517"/>
      <c r="AH129" s="517"/>
      <c r="AI129" s="517"/>
      <c r="AJ129" s="517"/>
      <c r="AK129" s="517"/>
      <c r="AL129" s="517"/>
      <c r="AM129" s="517"/>
      <c r="AN129" s="517"/>
      <c r="AO129" s="517"/>
    </row>
    <row r="130" spans="1:43" s="512" customFormat="1" ht="26.25" x14ac:dyDescent="0.25">
      <c r="A130" s="507" t="s">
        <v>13</v>
      </c>
      <c r="B130" s="507" t="s">
        <v>31</v>
      </c>
      <c r="C130" s="558" t="s">
        <v>411</v>
      </c>
      <c r="D130" s="511">
        <v>4</v>
      </c>
      <c r="E130" s="510">
        <f t="shared" ref="E130:E136" si="62">D130*30</f>
        <v>120</v>
      </c>
      <c r="F130" s="510">
        <f t="shared" ref="F130:F136" si="63">G130+H130+I130</f>
        <v>8</v>
      </c>
      <c r="G130" s="510">
        <v>6</v>
      </c>
      <c r="H130" s="510"/>
      <c r="I130" s="510">
        <v>2</v>
      </c>
      <c r="J130" s="510">
        <f t="shared" ref="J130:J134" si="64">E130-F130</f>
        <v>112</v>
      </c>
      <c r="K130" s="511">
        <v>8</v>
      </c>
      <c r="L130" s="511"/>
      <c r="M130" s="510" t="s">
        <v>17</v>
      </c>
      <c r="N130" s="511">
        <f t="shared" ref="N130:N136" si="65">F130/E130*100</f>
        <v>6.666666666666667</v>
      </c>
      <c r="O130" s="512" t="s">
        <v>214</v>
      </c>
      <c r="Q130" s="513"/>
      <c r="R130" s="513" t="s">
        <v>299</v>
      </c>
      <c r="S130" s="513"/>
      <c r="T130" s="513" t="s">
        <v>300</v>
      </c>
      <c r="U130" s="513" t="s">
        <v>285</v>
      </c>
      <c r="V130" s="513">
        <v>6</v>
      </c>
      <c r="W130" s="517"/>
      <c r="X130" s="517"/>
      <c r="Y130" s="517"/>
      <c r="Z130" s="517">
        <v>2</v>
      </c>
      <c r="AA130" s="517"/>
      <c r="AB130" s="516">
        <f t="shared" ref="AB130:AB136" si="66">V130+X130+Z130</f>
        <v>8</v>
      </c>
      <c r="AC130" s="516">
        <f t="shared" ref="AC130:AC136" si="67">W130+Y130+AA130</f>
        <v>0</v>
      </c>
      <c r="AD130" s="517" t="s">
        <v>360</v>
      </c>
      <c r="AE130" s="517"/>
      <c r="AF130" s="517"/>
      <c r="AG130" s="517"/>
      <c r="AH130" s="517"/>
      <c r="AI130" s="517"/>
      <c r="AJ130" s="517"/>
      <c r="AK130" s="517"/>
      <c r="AL130" s="517"/>
      <c r="AM130" s="517"/>
      <c r="AN130" s="517"/>
      <c r="AO130" s="517"/>
    </row>
    <row r="131" spans="1:43" s="512" customFormat="1" x14ac:dyDescent="0.25">
      <c r="A131" s="507" t="s">
        <v>13</v>
      </c>
      <c r="B131" s="507" t="s">
        <v>15</v>
      </c>
      <c r="C131" s="508" t="s">
        <v>227</v>
      </c>
      <c r="D131" s="511">
        <v>4</v>
      </c>
      <c r="E131" s="510">
        <f t="shared" ref="E131:E132" si="68">D131*30</f>
        <v>120</v>
      </c>
      <c r="F131" s="510">
        <f t="shared" ref="F131:F132" si="69">G131+H131+I131</f>
        <v>12</v>
      </c>
      <c r="G131" s="510">
        <v>8</v>
      </c>
      <c r="H131" s="510"/>
      <c r="I131" s="510">
        <v>4</v>
      </c>
      <c r="J131" s="510">
        <f t="shared" si="64"/>
        <v>108</v>
      </c>
      <c r="K131" s="511">
        <v>8</v>
      </c>
      <c r="L131" s="511">
        <v>4</v>
      </c>
      <c r="M131" s="510" t="s">
        <v>17</v>
      </c>
      <c r="N131" s="511">
        <f t="shared" ref="N131:N134" si="70">F131/E131*100</f>
        <v>10</v>
      </c>
      <c r="O131" s="512" t="s">
        <v>214</v>
      </c>
      <c r="Q131" s="513"/>
      <c r="R131" s="565" t="s">
        <v>302</v>
      </c>
      <c r="S131" s="565"/>
      <c r="T131" s="565" t="s">
        <v>313</v>
      </c>
      <c r="U131" s="565" t="s">
        <v>290</v>
      </c>
      <c r="V131" s="513">
        <v>6</v>
      </c>
      <c r="W131" s="517">
        <v>2</v>
      </c>
      <c r="X131" s="517"/>
      <c r="Y131" s="517"/>
      <c r="Z131" s="517">
        <v>2</v>
      </c>
      <c r="AA131" s="517">
        <v>2</v>
      </c>
      <c r="AB131" s="516">
        <f t="shared" si="66"/>
        <v>8</v>
      </c>
      <c r="AC131" s="516">
        <f t="shared" si="67"/>
        <v>4</v>
      </c>
      <c r="AD131" s="517" t="s">
        <v>360</v>
      </c>
      <c r="AE131" s="517"/>
      <c r="AF131" s="517"/>
      <c r="AG131" s="517"/>
      <c r="AH131" s="517"/>
      <c r="AI131" s="517"/>
      <c r="AJ131" s="517"/>
      <c r="AK131" s="517"/>
      <c r="AL131" s="517"/>
      <c r="AM131" s="517"/>
      <c r="AN131" s="517"/>
      <c r="AO131" s="517"/>
    </row>
    <row r="132" spans="1:43" s="512" customFormat="1" x14ac:dyDescent="0.25">
      <c r="A132" s="507" t="s">
        <v>13</v>
      </c>
      <c r="B132" s="507" t="s">
        <v>15</v>
      </c>
      <c r="C132" s="508" t="s">
        <v>261</v>
      </c>
      <c r="D132" s="511">
        <v>5</v>
      </c>
      <c r="E132" s="510">
        <f t="shared" si="68"/>
        <v>150</v>
      </c>
      <c r="F132" s="510">
        <f t="shared" si="69"/>
        <v>8</v>
      </c>
      <c r="G132" s="510">
        <v>4</v>
      </c>
      <c r="H132" s="510"/>
      <c r="I132" s="510">
        <v>4</v>
      </c>
      <c r="J132" s="510">
        <f t="shared" si="64"/>
        <v>142</v>
      </c>
      <c r="K132" s="511">
        <v>8</v>
      </c>
      <c r="L132" s="511"/>
      <c r="M132" s="510" t="s">
        <v>18</v>
      </c>
      <c r="N132" s="511">
        <f t="shared" si="70"/>
        <v>5.3333333333333339</v>
      </c>
      <c r="O132" s="512" t="s">
        <v>215</v>
      </c>
      <c r="Q132" s="513"/>
      <c r="R132" s="565" t="s">
        <v>284</v>
      </c>
      <c r="S132" s="565"/>
      <c r="T132" s="565" t="s">
        <v>284</v>
      </c>
      <c r="U132" s="565" t="s">
        <v>285</v>
      </c>
      <c r="V132" s="513">
        <v>4</v>
      </c>
      <c r="W132" s="517"/>
      <c r="X132" s="517"/>
      <c r="Y132" s="517"/>
      <c r="Z132" s="517">
        <v>4</v>
      </c>
      <c r="AA132" s="517"/>
      <c r="AB132" s="516">
        <f t="shared" si="66"/>
        <v>8</v>
      </c>
      <c r="AC132" s="516">
        <f t="shared" si="67"/>
        <v>0</v>
      </c>
      <c r="AD132" s="698" t="s">
        <v>362</v>
      </c>
      <c r="AE132" s="517"/>
      <c r="AF132" s="517"/>
      <c r="AG132" s="517"/>
      <c r="AH132" s="517"/>
      <c r="AI132" s="517"/>
      <c r="AJ132" s="517"/>
      <c r="AK132" s="517"/>
      <c r="AL132" s="517"/>
      <c r="AM132" s="517"/>
      <c r="AN132" s="517"/>
      <c r="AO132" s="517"/>
    </row>
    <row r="133" spans="1:43" s="512" customFormat="1" ht="26.25" x14ac:dyDescent="0.25">
      <c r="A133" s="507" t="s">
        <v>13</v>
      </c>
      <c r="B133" s="507" t="s">
        <v>31</v>
      </c>
      <c r="C133" s="508" t="s">
        <v>222</v>
      </c>
      <c r="D133" s="511">
        <v>5</v>
      </c>
      <c r="E133" s="510">
        <f t="shared" si="62"/>
        <v>150</v>
      </c>
      <c r="F133" s="510">
        <f t="shared" si="63"/>
        <v>8</v>
      </c>
      <c r="G133" s="510">
        <v>4</v>
      </c>
      <c r="H133" s="510"/>
      <c r="I133" s="510">
        <v>4</v>
      </c>
      <c r="J133" s="510">
        <f t="shared" si="64"/>
        <v>142</v>
      </c>
      <c r="K133" s="511">
        <v>8</v>
      </c>
      <c r="L133" s="511"/>
      <c r="M133" s="510" t="s">
        <v>18</v>
      </c>
      <c r="N133" s="511">
        <f t="shared" si="70"/>
        <v>5.3333333333333339</v>
      </c>
      <c r="O133" s="512" t="s">
        <v>360</v>
      </c>
      <c r="Q133" s="513"/>
      <c r="R133" s="565" t="s">
        <v>284</v>
      </c>
      <c r="S133" s="565"/>
      <c r="T133" s="565" t="s">
        <v>284</v>
      </c>
      <c r="U133" s="565" t="s">
        <v>285</v>
      </c>
      <c r="V133" s="513">
        <v>4</v>
      </c>
      <c r="W133" s="517"/>
      <c r="X133" s="517"/>
      <c r="Y133" s="517"/>
      <c r="Z133" s="517">
        <v>4</v>
      </c>
      <c r="AA133" s="517"/>
      <c r="AB133" s="516">
        <f t="shared" si="66"/>
        <v>8</v>
      </c>
      <c r="AC133" s="516">
        <f t="shared" si="67"/>
        <v>0</v>
      </c>
      <c r="AD133" s="698" t="s">
        <v>360</v>
      </c>
      <c r="AE133" s="517"/>
      <c r="AF133" s="517"/>
      <c r="AG133" s="517"/>
      <c r="AH133" s="517"/>
      <c r="AI133" s="517"/>
      <c r="AJ133" s="517"/>
      <c r="AK133" s="517"/>
      <c r="AL133" s="517"/>
      <c r="AM133" s="517"/>
      <c r="AN133" s="517"/>
      <c r="AO133" s="517"/>
    </row>
    <row r="134" spans="1:43" s="512" customFormat="1" ht="28.5" customHeight="1" x14ac:dyDescent="0.25">
      <c r="A134" s="507" t="s">
        <v>13</v>
      </c>
      <c r="B134" s="507" t="s">
        <v>31</v>
      </c>
      <c r="C134" s="508" t="s">
        <v>412</v>
      </c>
      <c r="D134" s="511">
        <v>5</v>
      </c>
      <c r="E134" s="510">
        <f t="shared" si="62"/>
        <v>150</v>
      </c>
      <c r="F134" s="510">
        <f t="shared" si="63"/>
        <v>8</v>
      </c>
      <c r="G134" s="510">
        <v>4</v>
      </c>
      <c r="H134" s="510"/>
      <c r="I134" s="510">
        <v>4</v>
      </c>
      <c r="J134" s="510">
        <f t="shared" si="64"/>
        <v>142</v>
      </c>
      <c r="K134" s="511">
        <v>8</v>
      </c>
      <c r="L134" s="511"/>
      <c r="M134" s="510" t="s">
        <v>18</v>
      </c>
      <c r="N134" s="511">
        <f t="shared" si="70"/>
        <v>5.3333333333333339</v>
      </c>
      <c r="O134" s="512" t="s">
        <v>360</v>
      </c>
      <c r="Q134" s="513"/>
      <c r="R134" s="565" t="s">
        <v>284</v>
      </c>
      <c r="S134" s="565"/>
      <c r="T134" s="565" t="s">
        <v>284</v>
      </c>
      <c r="U134" s="565" t="s">
        <v>285</v>
      </c>
      <c r="V134" s="513">
        <v>4</v>
      </c>
      <c r="W134" s="517"/>
      <c r="X134" s="517"/>
      <c r="Y134" s="517"/>
      <c r="Z134" s="517">
        <v>4</v>
      </c>
      <c r="AA134" s="517"/>
      <c r="AB134" s="516">
        <f t="shared" si="66"/>
        <v>8</v>
      </c>
      <c r="AC134" s="516">
        <f t="shared" si="67"/>
        <v>0</v>
      </c>
      <c r="AD134" s="698" t="s">
        <v>360</v>
      </c>
      <c r="AE134" s="517"/>
      <c r="AF134" s="517"/>
      <c r="AG134" s="517"/>
      <c r="AH134" s="517"/>
      <c r="AI134" s="517"/>
      <c r="AJ134" s="517"/>
      <c r="AK134" s="517"/>
      <c r="AL134" s="517"/>
      <c r="AM134" s="517"/>
      <c r="AN134" s="517"/>
      <c r="AO134" s="517"/>
    </row>
    <row r="135" spans="1:43" ht="15" customHeight="1" x14ac:dyDescent="0.25">
      <c r="A135" s="1" t="s">
        <v>17</v>
      </c>
      <c r="B135" s="1" t="s">
        <v>15</v>
      </c>
      <c r="C135" s="508" t="s">
        <v>42</v>
      </c>
      <c r="D135" s="7">
        <v>3</v>
      </c>
      <c r="E135" s="6">
        <f t="shared" si="62"/>
        <v>90</v>
      </c>
      <c r="F135" s="6">
        <f t="shared" si="63"/>
        <v>8</v>
      </c>
      <c r="G135" s="6">
        <v>8</v>
      </c>
      <c r="H135" s="6"/>
      <c r="I135" s="6"/>
      <c r="J135" s="6">
        <f t="shared" ref="J135:J136" si="71">E135-F135</f>
        <v>82</v>
      </c>
      <c r="K135" s="7">
        <v>4</v>
      </c>
      <c r="L135" s="7">
        <v>4</v>
      </c>
      <c r="M135" s="6" t="s">
        <v>29</v>
      </c>
      <c r="N135" s="7">
        <f t="shared" si="65"/>
        <v>8.8888888888888893</v>
      </c>
      <c r="O135" s="3" t="s">
        <v>217</v>
      </c>
      <c r="R135" s="487" t="s">
        <v>287</v>
      </c>
      <c r="S135" s="487"/>
      <c r="T135" s="487"/>
      <c r="U135" s="489" t="s">
        <v>287</v>
      </c>
      <c r="V135" s="484">
        <v>4</v>
      </c>
      <c r="W135">
        <v>4</v>
      </c>
      <c r="AB135" s="224">
        <f t="shared" si="66"/>
        <v>4</v>
      </c>
      <c r="AC135" s="224">
        <f t="shared" si="67"/>
        <v>4</v>
      </c>
      <c r="AD135" s="470" t="s">
        <v>365</v>
      </c>
      <c r="AP135" s="3"/>
      <c r="AQ135" s="3"/>
    </row>
    <row r="136" spans="1:43" s="512" customFormat="1" ht="15" customHeight="1" x14ac:dyDescent="0.25">
      <c r="A136" s="507" t="s">
        <v>13</v>
      </c>
      <c r="B136" s="507" t="s">
        <v>15</v>
      </c>
      <c r="C136" s="508" t="s">
        <v>221</v>
      </c>
      <c r="D136" s="511">
        <v>1</v>
      </c>
      <c r="E136" s="510">
        <f t="shared" si="62"/>
        <v>30</v>
      </c>
      <c r="F136" s="510">
        <f t="shared" si="63"/>
        <v>4</v>
      </c>
      <c r="G136" s="510"/>
      <c r="H136" s="510"/>
      <c r="I136" s="510">
        <v>4</v>
      </c>
      <c r="J136" s="510">
        <f t="shared" si="71"/>
        <v>26</v>
      </c>
      <c r="K136" s="511">
        <v>4</v>
      </c>
      <c r="L136" s="511"/>
      <c r="M136" s="510" t="s">
        <v>29</v>
      </c>
      <c r="N136" s="511">
        <f t="shared" si="65"/>
        <v>13.333333333333334</v>
      </c>
      <c r="O136" s="512" t="s">
        <v>214</v>
      </c>
      <c r="Q136" s="513"/>
      <c r="R136" s="513"/>
      <c r="S136" s="513"/>
      <c r="T136" s="513" t="s">
        <v>284</v>
      </c>
      <c r="U136" s="513" t="s">
        <v>284</v>
      </c>
      <c r="V136" s="513"/>
      <c r="W136" s="517"/>
      <c r="X136" s="517"/>
      <c r="Y136" s="517"/>
      <c r="Z136" s="517">
        <v>4</v>
      </c>
      <c r="AA136" s="517"/>
      <c r="AB136" s="516">
        <f t="shared" si="66"/>
        <v>4</v>
      </c>
      <c r="AC136" s="516">
        <f t="shared" si="67"/>
        <v>0</v>
      </c>
      <c r="AD136" s="698" t="s">
        <v>360</v>
      </c>
      <c r="AE136" s="517"/>
      <c r="AF136" s="517"/>
      <c r="AG136" s="517"/>
      <c r="AH136" s="517"/>
      <c r="AI136" s="517"/>
      <c r="AJ136" s="517"/>
      <c r="AK136" s="517"/>
      <c r="AL136" s="517"/>
      <c r="AM136" s="517"/>
      <c r="AN136" s="517"/>
      <c r="AO136" s="517"/>
    </row>
    <row r="137" spans="1:43" ht="15" customHeight="1" x14ac:dyDescent="0.25">
      <c r="C137" s="8" t="s">
        <v>22</v>
      </c>
      <c r="D137" s="198">
        <f t="shared" ref="D137:N137" si="72">SUM(D129:D136)</f>
        <v>30</v>
      </c>
      <c r="E137" s="481">
        <f t="shared" si="72"/>
        <v>900</v>
      </c>
      <c r="F137" s="481">
        <f t="shared" si="72"/>
        <v>60</v>
      </c>
      <c r="G137" s="481">
        <f t="shared" si="72"/>
        <v>34</v>
      </c>
      <c r="H137" s="481">
        <f t="shared" si="72"/>
        <v>0</v>
      </c>
      <c r="I137" s="481">
        <f t="shared" si="72"/>
        <v>26</v>
      </c>
      <c r="J137" s="481">
        <f t="shared" si="72"/>
        <v>840</v>
      </c>
      <c r="K137" s="481">
        <f t="shared" si="72"/>
        <v>52</v>
      </c>
      <c r="L137" s="481">
        <f t="shared" si="72"/>
        <v>8</v>
      </c>
      <c r="M137" s="481">
        <f t="shared" si="72"/>
        <v>0</v>
      </c>
      <c r="N137" s="481">
        <f t="shared" si="72"/>
        <v>59.333333333333336</v>
      </c>
      <c r="V137" s="484">
        <f>SUM(V129:V136)</f>
        <v>28</v>
      </c>
      <c r="W137" s="144">
        <f t="shared" ref="W137:AC137" si="73">SUM(W129:W136)</f>
        <v>6</v>
      </c>
      <c r="X137" s="144">
        <f t="shared" si="73"/>
        <v>0</v>
      </c>
      <c r="Y137" s="144">
        <f t="shared" si="73"/>
        <v>0</v>
      </c>
      <c r="Z137" s="144">
        <f t="shared" si="73"/>
        <v>24</v>
      </c>
      <c r="AA137" s="144">
        <f t="shared" si="73"/>
        <v>2</v>
      </c>
      <c r="AB137" s="144">
        <f t="shared" si="73"/>
        <v>52</v>
      </c>
      <c r="AC137" s="144">
        <f t="shared" si="73"/>
        <v>8</v>
      </c>
      <c r="AP137" s="3"/>
      <c r="AQ137" s="3"/>
    </row>
    <row r="138" spans="1:43" ht="15" customHeight="1" x14ac:dyDescent="0.25">
      <c r="C138" s="9" t="s">
        <v>23</v>
      </c>
      <c r="D138" s="10">
        <f>30-D137</f>
        <v>0</v>
      </c>
      <c r="AP138" s="3"/>
      <c r="AQ138" s="3"/>
    </row>
    <row r="139" spans="1:43" x14ac:dyDescent="0.25">
      <c r="C139" s="2" t="s">
        <v>204</v>
      </c>
      <c r="AP139" s="3"/>
      <c r="AQ139" s="3"/>
    </row>
    <row r="140" spans="1:43" ht="15" customHeight="1" x14ac:dyDescent="0.25">
      <c r="C140" s="1555" t="s">
        <v>0</v>
      </c>
      <c r="D140" s="1551" t="s">
        <v>1</v>
      </c>
      <c r="E140" s="1556" t="s">
        <v>2</v>
      </c>
      <c r="F140" s="1556"/>
      <c r="G140" s="1556"/>
      <c r="H140" s="1556"/>
      <c r="I140" s="1556"/>
      <c r="J140" s="1557"/>
      <c r="K140" s="1551" t="s">
        <v>277</v>
      </c>
      <c r="L140" s="1551" t="s">
        <v>276</v>
      </c>
      <c r="M140" s="1551" t="s">
        <v>4</v>
      </c>
      <c r="N140" s="1551" t="s">
        <v>5</v>
      </c>
      <c r="AP140" s="3"/>
      <c r="AQ140" s="3"/>
    </row>
    <row r="141" spans="1:43" x14ac:dyDescent="0.25">
      <c r="C141" s="1555"/>
      <c r="D141" s="1551"/>
      <c r="E141" s="1551" t="s">
        <v>6</v>
      </c>
      <c r="F141" s="1559" t="s">
        <v>7</v>
      </c>
      <c r="G141" s="1559"/>
      <c r="H141" s="1559"/>
      <c r="I141" s="1559"/>
      <c r="J141" s="1551" t="s">
        <v>25</v>
      </c>
      <c r="K141" s="1551"/>
      <c r="L141" s="1551"/>
      <c r="M141" s="1551"/>
      <c r="N141" s="1551"/>
      <c r="AP141" s="3"/>
      <c r="AQ141" s="3"/>
    </row>
    <row r="142" spans="1:43" x14ac:dyDescent="0.25">
      <c r="C142" s="1555"/>
      <c r="D142" s="1551"/>
      <c r="E142" s="1557"/>
      <c r="F142" s="1551" t="s">
        <v>9</v>
      </c>
      <c r="G142" s="1556" t="s">
        <v>10</v>
      </c>
      <c r="H142" s="1557"/>
      <c r="I142" s="1557"/>
      <c r="J142" s="1557"/>
      <c r="K142" s="1551"/>
      <c r="L142" s="1551"/>
      <c r="M142" s="1551"/>
      <c r="N142" s="1551"/>
      <c r="AP142" s="3"/>
      <c r="AQ142" s="3"/>
    </row>
    <row r="143" spans="1:43" x14ac:dyDescent="0.25">
      <c r="C143" s="1555"/>
      <c r="D143" s="1551"/>
      <c r="E143" s="1557"/>
      <c r="F143" s="1560"/>
      <c r="G143" s="1551" t="s">
        <v>26</v>
      </c>
      <c r="H143" s="1551" t="s">
        <v>27</v>
      </c>
      <c r="I143" s="1551" t="s">
        <v>28</v>
      </c>
      <c r="J143" s="1557"/>
      <c r="K143" s="1551"/>
      <c r="L143" s="1551"/>
      <c r="M143" s="1551"/>
      <c r="N143" s="1551"/>
      <c r="R143" s="1551" t="s">
        <v>11</v>
      </c>
      <c r="S143" s="1551" t="s">
        <v>12</v>
      </c>
      <c r="T143" s="1551" t="s">
        <v>13</v>
      </c>
      <c r="U143" s="1552" t="s">
        <v>9</v>
      </c>
      <c r="V143" s="1545" t="s">
        <v>278</v>
      </c>
      <c r="W143" s="1546"/>
      <c r="X143" s="1546"/>
      <c r="Y143" s="1546"/>
      <c r="Z143" s="1546"/>
      <c r="AA143" s="1546"/>
      <c r="AB143" s="1546"/>
      <c r="AC143" s="1547"/>
      <c r="AP143" s="3"/>
      <c r="AQ143" s="3"/>
    </row>
    <row r="144" spans="1:43" x14ac:dyDescent="0.25">
      <c r="C144" s="1555"/>
      <c r="D144" s="1551"/>
      <c r="E144" s="1557"/>
      <c r="F144" s="1560"/>
      <c r="G144" s="1551"/>
      <c r="H144" s="1551"/>
      <c r="I144" s="1551"/>
      <c r="J144" s="1557"/>
      <c r="K144" s="1551"/>
      <c r="L144" s="1551"/>
      <c r="M144" s="1551"/>
      <c r="N144" s="1551"/>
      <c r="R144" s="1551"/>
      <c r="S144" s="1551"/>
      <c r="T144" s="1551"/>
      <c r="U144" s="1552"/>
      <c r="V144" s="1548"/>
      <c r="W144" s="1549"/>
      <c r="X144" s="1549"/>
      <c r="Y144" s="1549"/>
      <c r="Z144" s="1549"/>
      <c r="AA144" s="1549"/>
      <c r="AB144" s="1549"/>
      <c r="AC144" s="1550"/>
      <c r="AP144" s="3"/>
      <c r="AQ144" s="3"/>
    </row>
    <row r="145" spans="1:43" x14ac:dyDescent="0.25">
      <c r="C145" s="1555"/>
      <c r="D145" s="1551"/>
      <c r="E145" s="1557"/>
      <c r="F145" s="1560"/>
      <c r="G145" s="1551"/>
      <c r="H145" s="1551"/>
      <c r="I145" s="1551"/>
      <c r="J145" s="1557"/>
      <c r="K145" s="1551"/>
      <c r="L145" s="1551"/>
      <c r="M145" s="1551"/>
      <c r="N145" s="1551"/>
      <c r="R145" s="1551"/>
      <c r="S145" s="1551"/>
      <c r="T145" s="1551"/>
      <c r="U145" s="1552"/>
      <c r="V145" s="1544" t="s">
        <v>279</v>
      </c>
      <c r="W145" s="1544"/>
      <c r="X145" s="1544" t="s">
        <v>280</v>
      </c>
      <c r="Y145" s="1544"/>
      <c r="Z145" s="1544" t="s">
        <v>281</v>
      </c>
      <c r="AA145" s="1544"/>
      <c r="AB145" s="224" t="s">
        <v>282</v>
      </c>
      <c r="AC145" s="224"/>
      <c r="AP145" s="3"/>
      <c r="AQ145" s="3"/>
    </row>
    <row r="146" spans="1:43" ht="12" customHeight="1" x14ac:dyDescent="0.25">
      <c r="C146" s="1555"/>
      <c r="D146" s="1551"/>
      <c r="E146" s="1557"/>
      <c r="F146" s="1560"/>
      <c r="G146" s="1551"/>
      <c r="H146" s="1551"/>
      <c r="I146" s="1551"/>
      <c r="J146" s="1557"/>
      <c r="K146" s="1551"/>
      <c r="L146" s="1551"/>
      <c r="M146" s="1551"/>
      <c r="N146" s="1551"/>
      <c r="R146" s="1551"/>
      <c r="S146" s="1551"/>
      <c r="T146" s="1551"/>
      <c r="V146" s="485" t="s">
        <v>283</v>
      </c>
      <c r="W146" s="224" t="s">
        <v>14</v>
      </c>
      <c r="X146" s="224" t="s">
        <v>283</v>
      </c>
      <c r="Y146" s="224" t="s">
        <v>14</v>
      </c>
      <c r="Z146" s="224" t="s">
        <v>283</v>
      </c>
      <c r="AA146" s="224" t="s">
        <v>14</v>
      </c>
      <c r="AB146" s="225" t="s">
        <v>283</v>
      </c>
      <c r="AC146" s="225" t="s">
        <v>14</v>
      </c>
      <c r="AP146" s="3"/>
      <c r="AQ146" s="3"/>
    </row>
    <row r="147" spans="1:43" x14ac:dyDescent="0.25">
      <c r="A147" s="1" t="s">
        <v>13</v>
      </c>
      <c r="B147" s="1" t="s">
        <v>15</v>
      </c>
      <c r="C147" s="758" t="s">
        <v>417</v>
      </c>
      <c r="D147" s="5">
        <v>6</v>
      </c>
      <c r="E147" s="6">
        <f>D147*30</f>
        <v>180</v>
      </c>
      <c r="F147" s="6"/>
      <c r="G147" s="6"/>
      <c r="H147" s="6"/>
      <c r="I147" s="6"/>
      <c r="J147" s="6"/>
      <c r="K147" s="7"/>
      <c r="L147" s="7"/>
      <c r="M147" s="6"/>
      <c r="N147" s="7"/>
      <c r="O147" s="3" t="s">
        <v>214</v>
      </c>
      <c r="AP147" s="3"/>
      <c r="AQ147" s="3"/>
    </row>
    <row r="148" spans="1:43" x14ac:dyDescent="0.25">
      <c r="A148" s="1" t="s">
        <v>13</v>
      </c>
      <c r="B148" s="1" t="s">
        <v>15</v>
      </c>
      <c r="C148" s="508" t="s">
        <v>88</v>
      </c>
      <c r="D148" s="712">
        <v>3</v>
      </c>
      <c r="E148" s="6">
        <f>D148*30</f>
        <v>90</v>
      </c>
      <c r="F148" s="6">
        <f>G148+H148+I148</f>
        <v>0</v>
      </c>
      <c r="G148" s="6"/>
      <c r="H148" s="6"/>
      <c r="I148" s="6"/>
      <c r="J148" s="6">
        <f>E148-F148</f>
        <v>90</v>
      </c>
      <c r="K148" s="7">
        <f t="shared" ref="K148:K149" si="74">F148/13</f>
        <v>0</v>
      </c>
      <c r="L148" s="7"/>
      <c r="M148" s="6"/>
      <c r="N148" s="7">
        <f t="shared" ref="N148:N154" si="75">F148/E148*100</f>
        <v>0</v>
      </c>
      <c r="O148" s="3" t="s">
        <v>214</v>
      </c>
      <c r="AB148" s="224">
        <f>V148+X148+Z148</f>
        <v>0</v>
      </c>
      <c r="AC148" s="224">
        <f>W148+Y148+AA148</f>
        <v>0</v>
      </c>
      <c r="AP148" s="3"/>
      <c r="AQ148" s="3"/>
    </row>
    <row r="149" spans="1:43" x14ac:dyDescent="0.25">
      <c r="A149" s="1" t="s">
        <v>13</v>
      </c>
      <c r="B149" s="1" t="s">
        <v>15</v>
      </c>
      <c r="C149" s="508" t="s">
        <v>43</v>
      </c>
      <c r="D149" s="7">
        <v>3</v>
      </c>
      <c r="E149" s="6">
        <f t="shared" ref="E149:E154" si="76">D149*30</f>
        <v>90</v>
      </c>
      <c r="F149" s="6">
        <f t="shared" ref="F149:F154" si="77">G149+H149+I149</f>
        <v>0</v>
      </c>
      <c r="G149" s="6"/>
      <c r="H149" s="6"/>
      <c r="I149" s="6"/>
      <c r="J149" s="6">
        <f t="shared" ref="J149:J154" si="78">E149-F149</f>
        <v>90</v>
      </c>
      <c r="K149" s="7">
        <f t="shared" si="74"/>
        <v>0</v>
      </c>
      <c r="L149" s="7"/>
      <c r="M149" s="6"/>
      <c r="N149" s="7">
        <f t="shared" si="75"/>
        <v>0</v>
      </c>
      <c r="O149" s="3" t="s">
        <v>214</v>
      </c>
      <c r="AB149" s="224">
        <f t="shared" ref="AB149:AB154" si="79">V149+X149+Z149</f>
        <v>0</v>
      </c>
      <c r="AC149" s="224">
        <f t="shared" ref="AC149:AC154" si="80">W149+Y149+AA149</f>
        <v>0</v>
      </c>
      <c r="AP149" s="3"/>
      <c r="AQ149" s="3"/>
    </row>
    <row r="150" spans="1:43" ht="26.25" x14ac:dyDescent="0.25">
      <c r="A150" s="1" t="s">
        <v>17</v>
      </c>
      <c r="B150" s="1" t="s">
        <v>31</v>
      </c>
      <c r="C150" s="508" t="s">
        <v>415</v>
      </c>
      <c r="D150" s="274">
        <v>3</v>
      </c>
      <c r="E150" s="6">
        <f t="shared" si="76"/>
        <v>90</v>
      </c>
      <c r="F150" s="6">
        <f t="shared" si="77"/>
        <v>4</v>
      </c>
      <c r="G150" s="6"/>
      <c r="H150" s="6"/>
      <c r="I150" s="6">
        <v>4</v>
      </c>
      <c r="J150" s="6">
        <f t="shared" si="78"/>
        <v>86</v>
      </c>
      <c r="K150" s="7">
        <v>4</v>
      </c>
      <c r="L150" s="7"/>
      <c r="M150" s="6" t="s">
        <v>29</v>
      </c>
      <c r="N150" s="7">
        <f t="shared" si="75"/>
        <v>4.4444444444444446</v>
      </c>
      <c r="O150" s="3" t="s">
        <v>217</v>
      </c>
      <c r="T150" s="484" t="s">
        <v>284</v>
      </c>
      <c r="U150" s="484" t="s">
        <v>284</v>
      </c>
      <c r="Z150">
        <v>4</v>
      </c>
      <c r="AB150" s="224">
        <f t="shared" si="79"/>
        <v>4</v>
      </c>
      <c r="AC150" s="224">
        <f t="shared" si="80"/>
        <v>0</v>
      </c>
      <c r="AD150" t="s">
        <v>357</v>
      </c>
      <c r="AP150" s="3"/>
      <c r="AQ150" s="3"/>
    </row>
    <row r="151" spans="1:43" x14ac:dyDescent="0.25">
      <c r="A151" s="1" t="s">
        <v>13</v>
      </c>
      <c r="B151" s="1" t="s">
        <v>15</v>
      </c>
      <c r="C151" s="508" t="s">
        <v>225</v>
      </c>
      <c r="D151" s="7">
        <v>5</v>
      </c>
      <c r="E151" s="6">
        <f t="shared" si="76"/>
        <v>150</v>
      </c>
      <c r="F151" s="6">
        <f t="shared" si="77"/>
        <v>12</v>
      </c>
      <c r="G151" s="6">
        <v>8</v>
      </c>
      <c r="H151" s="6"/>
      <c r="I151" s="6">
        <v>4</v>
      </c>
      <c r="J151" s="6">
        <f t="shared" si="78"/>
        <v>138</v>
      </c>
      <c r="K151" s="7">
        <v>12</v>
      </c>
      <c r="L151" s="7"/>
      <c r="M151" s="6" t="s">
        <v>18</v>
      </c>
      <c r="N151" s="7">
        <f t="shared" si="75"/>
        <v>8</v>
      </c>
      <c r="O151" s="3" t="s">
        <v>214</v>
      </c>
      <c r="R151" s="484" t="s">
        <v>285</v>
      </c>
      <c r="T151" s="484" t="s">
        <v>284</v>
      </c>
      <c r="U151" s="484" t="s">
        <v>286</v>
      </c>
      <c r="V151" s="484">
        <v>8</v>
      </c>
      <c r="Z151">
        <v>4</v>
      </c>
      <c r="AB151" s="224">
        <f t="shared" si="79"/>
        <v>12</v>
      </c>
      <c r="AC151" s="224">
        <f t="shared" si="80"/>
        <v>0</v>
      </c>
      <c r="AD151" t="s">
        <v>360</v>
      </c>
      <c r="AP151" s="3"/>
      <c r="AQ151" s="3"/>
    </row>
    <row r="152" spans="1:43" s="283" customFormat="1" ht="26.25" x14ac:dyDescent="0.25">
      <c r="A152" s="280" t="s">
        <v>13</v>
      </c>
      <c r="B152" s="280" t="s">
        <v>31</v>
      </c>
      <c r="C152" s="276" t="s">
        <v>274</v>
      </c>
      <c r="D152" s="282"/>
      <c r="E152" s="281">
        <f t="shared" si="76"/>
        <v>0</v>
      </c>
      <c r="F152" s="281"/>
      <c r="G152" s="281"/>
      <c r="H152" s="281"/>
      <c r="I152" s="281"/>
      <c r="J152" s="281"/>
      <c r="K152" s="282"/>
      <c r="L152" s="282"/>
      <c r="M152" s="281"/>
      <c r="N152" s="282"/>
      <c r="O152" s="490" t="s">
        <v>214</v>
      </c>
      <c r="P152" s="490"/>
      <c r="Q152" s="491"/>
      <c r="R152" s="491"/>
      <c r="S152" s="491"/>
      <c r="T152" s="491"/>
      <c r="U152" s="491"/>
      <c r="V152" s="491"/>
      <c r="W152" s="284"/>
      <c r="X152" s="284"/>
      <c r="Y152" s="284"/>
      <c r="Z152" s="284"/>
      <c r="AA152" s="284"/>
      <c r="AB152" s="224">
        <f t="shared" si="79"/>
        <v>0</v>
      </c>
      <c r="AC152" s="224">
        <f t="shared" si="80"/>
        <v>0</v>
      </c>
      <c r="AD152" s="284"/>
      <c r="AE152" s="284"/>
      <c r="AF152" s="284"/>
      <c r="AG152" s="284"/>
      <c r="AH152" s="284"/>
      <c r="AI152" s="284"/>
      <c r="AJ152" s="284"/>
      <c r="AK152" s="284"/>
      <c r="AL152" s="284"/>
      <c r="AM152" s="284"/>
      <c r="AN152" s="284"/>
      <c r="AO152" s="284"/>
    </row>
    <row r="153" spans="1:43" ht="26.25" customHeight="1" x14ac:dyDescent="0.25">
      <c r="A153" s="1" t="s">
        <v>13</v>
      </c>
      <c r="B153" s="1" t="s">
        <v>31</v>
      </c>
      <c r="C153" s="4" t="s">
        <v>421</v>
      </c>
      <c r="D153" s="7">
        <v>5</v>
      </c>
      <c r="E153" s="6">
        <f t="shared" si="76"/>
        <v>150</v>
      </c>
      <c r="F153" s="6">
        <f t="shared" si="77"/>
        <v>8</v>
      </c>
      <c r="G153" s="6">
        <v>8</v>
      </c>
      <c r="H153" s="6"/>
      <c r="I153" s="6"/>
      <c r="J153" s="6">
        <f t="shared" si="78"/>
        <v>142</v>
      </c>
      <c r="K153" s="7">
        <v>8</v>
      </c>
      <c r="L153" s="7"/>
      <c r="M153" s="6" t="s">
        <v>18</v>
      </c>
      <c r="N153" s="7">
        <f t="shared" si="75"/>
        <v>5.3333333333333339</v>
      </c>
      <c r="O153" s="3" t="s">
        <v>214</v>
      </c>
      <c r="R153" s="484" t="s">
        <v>285</v>
      </c>
      <c r="U153" s="484" t="s">
        <v>285</v>
      </c>
      <c r="V153" s="484">
        <v>8</v>
      </c>
      <c r="AB153" s="224">
        <f t="shared" si="79"/>
        <v>8</v>
      </c>
      <c r="AC153" s="224">
        <f t="shared" si="80"/>
        <v>0</v>
      </c>
      <c r="AD153" t="s">
        <v>360</v>
      </c>
      <c r="AP153" s="3"/>
      <c r="AQ153" s="3"/>
    </row>
    <row r="154" spans="1:43" s="512" customFormat="1" ht="17.25" customHeight="1" x14ac:dyDescent="0.25">
      <c r="A154" s="507" t="s">
        <v>13</v>
      </c>
      <c r="B154" s="507" t="s">
        <v>31</v>
      </c>
      <c r="C154" s="508" t="s">
        <v>420</v>
      </c>
      <c r="D154" s="511">
        <v>5</v>
      </c>
      <c r="E154" s="510">
        <f t="shared" si="76"/>
        <v>150</v>
      </c>
      <c r="F154" s="510">
        <f t="shared" si="77"/>
        <v>12</v>
      </c>
      <c r="G154" s="510">
        <v>8</v>
      </c>
      <c r="H154" s="510"/>
      <c r="I154" s="510">
        <v>4</v>
      </c>
      <c r="J154" s="510">
        <f t="shared" si="78"/>
        <v>138</v>
      </c>
      <c r="K154" s="511">
        <v>12</v>
      </c>
      <c r="L154" s="511"/>
      <c r="M154" s="510" t="s">
        <v>18</v>
      </c>
      <c r="N154" s="511">
        <f t="shared" si="75"/>
        <v>8</v>
      </c>
      <c r="O154" s="512" t="s">
        <v>214</v>
      </c>
      <c r="Q154" s="513"/>
      <c r="R154" s="513" t="s">
        <v>285</v>
      </c>
      <c r="S154" s="513"/>
      <c r="T154" s="513" t="s">
        <v>284</v>
      </c>
      <c r="U154" s="513" t="s">
        <v>286</v>
      </c>
      <c r="V154" s="513">
        <v>8</v>
      </c>
      <c r="W154" s="517"/>
      <c r="X154" s="517"/>
      <c r="Y154" s="517"/>
      <c r="Z154" s="517">
        <v>4</v>
      </c>
      <c r="AA154" s="517"/>
      <c r="AB154" s="516">
        <f t="shared" si="79"/>
        <v>12</v>
      </c>
      <c r="AC154" s="516">
        <f t="shared" si="80"/>
        <v>0</v>
      </c>
      <c r="AD154" s="517" t="s">
        <v>360</v>
      </c>
      <c r="AE154" s="517"/>
      <c r="AF154" s="517"/>
      <c r="AG154" s="517"/>
      <c r="AH154" s="517"/>
      <c r="AI154" s="517"/>
      <c r="AJ154" s="517"/>
      <c r="AK154" s="517"/>
      <c r="AL154" s="517"/>
      <c r="AM154" s="517"/>
      <c r="AN154" s="517"/>
      <c r="AO154" s="517"/>
    </row>
    <row r="155" spans="1:43" x14ac:dyDescent="0.25">
      <c r="C155" s="8" t="s">
        <v>22</v>
      </c>
      <c r="D155" s="198">
        <f t="shared" ref="D155:N155" si="81">SUM(D147:D154)</f>
        <v>30</v>
      </c>
      <c r="E155" s="481">
        <f t="shared" si="81"/>
        <v>900</v>
      </c>
      <c r="F155" s="481">
        <f t="shared" si="81"/>
        <v>36</v>
      </c>
      <c r="G155" s="481">
        <f t="shared" si="81"/>
        <v>24</v>
      </c>
      <c r="H155" s="481">
        <f t="shared" si="81"/>
        <v>0</v>
      </c>
      <c r="I155" s="481">
        <f t="shared" si="81"/>
        <v>12</v>
      </c>
      <c r="J155" s="481">
        <f t="shared" si="81"/>
        <v>684</v>
      </c>
      <c r="K155" s="481">
        <f t="shared" si="81"/>
        <v>36</v>
      </c>
      <c r="L155" s="481"/>
      <c r="M155" s="481">
        <f t="shared" si="81"/>
        <v>0</v>
      </c>
      <c r="N155" s="481">
        <f t="shared" si="81"/>
        <v>25.777777777777779</v>
      </c>
      <c r="V155" s="484">
        <f>SUM(V148:V154)</f>
        <v>24</v>
      </c>
      <c r="W155" s="144">
        <f t="shared" ref="W155:AC155" si="82">SUM(W148:W154)</f>
        <v>0</v>
      </c>
      <c r="X155" s="144">
        <f t="shared" si="82"/>
        <v>0</v>
      </c>
      <c r="Y155" s="144">
        <f t="shared" si="82"/>
        <v>0</v>
      </c>
      <c r="Z155" s="144">
        <f t="shared" si="82"/>
        <v>12</v>
      </c>
      <c r="AA155" s="144">
        <f t="shared" si="82"/>
        <v>0</v>
      </c>
      <c r="AB155" s="144">
        <f t="shared" si="82"/>
        <v>36</v>
      </c>
      <c r="AC155" s="144">
        <f t="shared" si="82"/>
        <v>0</v>
      </c>
      <c r="AP155" s="3"/>
      <c r="AQ155" s="3"/>
    </row>
    <row r="156" spans="1:43" x14ac:dyDescent="0.25">
      <c r="C156" s="9" t="s">
        <v>23</v>
      </c>
      <c r="D156" s="12">
        <f>30-D155</f>
        <v>0</v>
      </c>
      <c r="AP156" s="3"/>
      <c r="AQ156" s="3"/>
    </row>
    <row r="157" spans="1:43" x14ac:dyDescent="0.25">
      <c r="I157" s="3" t="s">
        <v>315</v>
      </c>
      <c r="J157" s="3" t="s">
        <v>280</v>
      </c>
      <c r="K157" s="3" t="s">
        <v>316</v>
      </c>
      <c r="AP157" s="3"/>
      <c r="AQ157" s="3"/>
    </row>
    <row r="158" spans="1:43" x14ac:dyDescent="0.25">
      <c r="C158" s="2" t="s">
        <v>22</v>
      </c>
      <c r="D158" s="13">
        <f>D159+D160</f>
        <v>240</v>
      </c>
      <c r="E158" s="13">
        <f>E159+E160</f>
        <v>7200</v>
      </c>
      <c r="F158" s="14">
        <f>E158/$E$158*100</f>
        <v>100</v>
      </c>
      <c r="G158" s="15"/>
      <c r="H158" s="16"/>
      <c r="I158" s="16"/>
      <c r="J158" s="16"/>
      <c r="K158" s="16"/>
      <c r="L158" s="16"/>
      <c r="M158" s="3" t="s">
        <v>217</v>
      </c>
      <c r="N158" s="3">
        <f ca="1">SUMIF($O$3:$O$155,M158,$D$3:$D$154)</f>
        <v>80</v>
      </c>
      <c r="Q158" s="492">
        <f ca="1">N158/$N$163</f>
        <v>0.33542976939203356</v>
      </c>
      <c r="AP158" s="3"/>
      <c r="AQ158" s="3"/>
    </row>
    <row r="159" spans="1:43" x14ac:dyDescent="0.25">
      <c r="B159" s="1" t="s">
        <v>15</v>
      </c>
      <c r="C159" s="2" t="s">
        <v>44</v>
      </c>
      <c r="D159" s="14">
        <f>SUMIF(B$10:B$154,B159,D$10:D$154)</f>
        <v>180.5</v>
      </c>
      <c r="E159" s="1">
        <f>D159*30</f>
        <v>5415</v>
      </c>
      <c r="F159" s="14">
        <f>E159/E$158*100</f>
        <v>75.208333333333329</v>
      </c>
      <c r="G159" s="1"/>
      <c r="I159" s="17"/>
      <c r="J159" s="17"/>
      <c r="K159" s="17"/>
      <c r="L159" s="17"/>
      <c r="M159" s="3" t="s">
        <v>214</v>
      </c>
      <c r="N159" s="3">
        <f ca="1">SUMIF($O$3:$O$155,M159,$D$3:$D$154)</f>
        <v>113.5</v>
      </c>
      <c r="Q159" s="492">
        <f ca="1">N159/$N$163</f>
        <v>0.47589098532494761</v>
      </c>
      <c r="AP159" s="3"/>
      <c r="AQ159" s="3"/>
    </row>
    <row r="160" spans="1:43" x14ac:dyDescent="0.25">
      <c r="B160" s="1" t="s">
        <v>31</v>
      </c>
      <c r="C160" s="2" t="s">
        <v>45</v>
      </c>
      <c r="D160" s="14">
        <f>SUMIF(B$10:B$154,B160,D$10:D$154)</f>
        <v>59.5</v>
      </c>
      <c r="E160" s="1">
        <f t="shared" ref="E160:E167" si="83">D160*30</f>
        <v>1785</v>
      </c>
      <c r="F160" s="180">
        <f>E160/E$158*100</f>
        <v>24.791666666666668</v>
      </c>
      <c r="G160" s="1"/>
      <c r="K160" s="17"/>
      <c r="L160" s="17"/>
      <c r="M160" s="3" t="s">
        <v>216</v>
      </c>
      <c r="N160" s="3">
        <f ca="1">SUMIF($O$3:$O$155,M160,$D$3:$D$154)</f>
        <v>18.5</v>
      </c>
      <c r="Q160" s="492">
        <f ca="1">N160/$N$163</f>
        <v>7.7568134171907763E-2</v>
      </c>
      <c r="AP160" s="3"/>
      <c r="AQ160" s="3"/>
    </row>
    <row r="161" spans="1:43" x14ac:dyDescent="0.25">
      <c r="D161" s="1"/>
      <c r="E161" s="1"/>
      <c r="F161" s="1"/>
      <c r="G161" s="1"/>
      <c r="M161" s="3" t="s">
        <v>213</v>
      </c>
      <c r="N161" s="3">
        <f ca="1">SUMIF($O$3:$O$155,M161,$D$3:$D$154)</f>
        <v>10.5</v>
      </c>
      <c r="Q161" s="492">
        <f ca="1">N161/$N$163</f>
        <v>4.40251572327044E-2</v>
      </c>
      <c r="AP161" s="3"/>
      <c r="AQ161" s="3"/>
    </row>
    <row r="162" spans="1:43" x14ac:dyDescent="0.25">
      <c r="C162" s="2" t="s">
        <v>189</v>
      </c>
      <c r="D162" s="18">
        <f>D163+D164</f>
        <v>102.5</v>
      </c>
      <c r="E162" s="18">
        <f t="shared" ref="E162" si="84">E163+E164</f>
        <v>3075</v>
      </c>
      <c r="F162" s="14">
        <f>E162/$E$162*100</f>
        <v>100</v>
      </c>
      <c r="G162" s="1"/>
      <c r="M162" s="3" t="s">
        <v>215</v>
      </c>
      <c r="N162" s="3">
        <f ca="1">SUMIF($O$3:$O$155,M162,$D$3:$D$154)</f>
        <v>16</v>
      </c>
      <c r="Q162" s="492">
        <f ca="1">N162/$N$163</f>
        <v>6.7085953878406712E-2</v>
      </c>
      <c r="AP162" s="3"/>
      <c r="AQ162" s="3"/>
    </row>
    <row r="163" spans="1:43" x14ac:dyDescent="0.25">
      <c r="A163" s="1" t="s">
        <v>17</v>
      </c>
      <c r="B163" s="1" t="s">
        <v>15</v>
      </c>
      <c r="C163" s="2" t="s">
        <v>44</v>
      </c>
      <c r="D163" s="1">
        <f>SUMIFS(D$10:D$154,A$10:A$154,A163,B$10:B$154,B163)</f>
        <v>82</v>
      </c>
      <c r="E163" s="1">
        <f t="shared" si="83"/>
        <v>2460</v>
      </c>
      <c r="F163" s="14">
        <f>E163/E$162*100</f>
        <v>80</v>
      </c>
      <c r="G163" s="1"/>
      <c r="I163" s="3">
        <f>SUMIFS(G$10:G$154,A$10:A$154,A163,B$10:B$154,B163)</f>
        <v>90</v>
      </c>
      <c r="J163" s="3">
        <f>SUMIFS(H$10:H$154,A$10:A$154,A163,B$10:B$154,B163)</f>
        <v>8</v>
      </c>
      <c r="K163" s="3">
        <f>SUMIFS(I$10:I$154,A$10:A$154,A163,B$10:B$154,B163)</f>
        <v>54</v>
      </c>
      <c r="N163" s="3">
        <f ca="1">SUM(N158:N162)</f>
        <v>238.5</v>
      </c>
      <c r="Q163" s="492">
        <f ca="1">SUM(Q158:Q162)</f>
        <v>1</v>
      </c>
      <c r="AP163" s="3"/>
      <c r="AQ163" s="3"/>
    </row>
    <row r="164" spans="1:43" x14ac:dyDescent="0.25">
      <c r="A164" s="1" t="s">
        <v>17</v>
      </c>
      <c r="B164" s="1" t="s">
        <v>31</v>
      </c>
      <c r="C164" s="2" t="s">
        <v>45</v>
      </c>
      <c r="D164" s="1">
        <f>SUMIFS(D$10:D$154,A$10:A$154,A164,B$10:B$154,B164)</f>
        <v>20.5</v>
      </c>
      <c r="E164" s="1">
        <f t="shared" si="83"/>
        <v>615</v>
      </c>
      <c r="F164" s="14">
        <f>E164/E$162*100</f>
        <v>20</v>
      </c>
      <c r="G164" s="1"/>
      <c r="I164" s="3">
        <f>SUMIFS(G$10:G$154,A$10:A$154,A164,B$10:B$154,B164)</f>
        <v>8</v>
      </c>
      <c r="J164" s="3">
        <f>SUMIFS(H$10:H$154,A$10:A$154,A164,B$10:B$154,B164)</f>
        <v>0</v>
      </c>
      <c r="K164" s="3">
        <f>SUMIFS(I$10:I$154,A$10:A$154,A164,B$10:B$154,B164)</f>
        <v>16</v>
      </c>
      <c r="AP164" s="3"/>
      <c r="AQ164" s="3"/>
    </row>
    <row r="165" spans="1:43" x14ac:dyDescent="0.25">
      <c r="C165" s="2" t="s">
        <v>190</v>
      </c>
      <c r="D165" s="18">
        <f>D166+D167</f>
        <v>137.5</v>
      </c>
      <c r="E165" s="18">
        <f>E166+E167</f>
        <v>4125</v>
      </c>
      <c r="F165" s="18">
        <f>E165/$E$165*100</f>
        <v>100</v>
      </c>
      <c r="AP165" s="3"/>
      <c r="AQ165" s="3"/>
    </row>
    <row r="166" spans="1:43" x14ac:dyDescent="0.25">
      <c r="A166" s="1" t="s">
        <v>13</v>
      </c>
      <c r="B166" s="1" t="s">
        <v>15</v>
      </c>
      <c r="C166" s="2" t="s">
        <v>44</v>
      </c>
      <c r="D166" s="1">
        <f>SUMIFS(D$10:D$154,A$10:A$154,A166,B$10:B$154,B166)</f>
        <v>98.5</v>
      </c>
      <c r="E166" s="1">
        <f t="shared" si="83"/>
        <v>2955</v>
      </c>
      <c r="F166" s="3">
        <f>E166/E$165*100</f>
        <v>71.636363636363626</v>
      </c>
      <c r="I166" s="3">
        <f>SUMIFS(G$10:G$154,A$10:A$154,A166,B$10:B$154,B166)</f>
        <v>116</v>
      </c>
      <c r="J166" s="3">
        <f>SUMIFS(H$10:H$154,A$10:A$154,A166,B$10:B$154,B166)</f>
        <v>0</v>
      </c>
      <c r="K166" s="3">
        <f>SUMIFS(I$10:I$154,A$10:A$154,A166,B$10:B$154,B166)</f>
        <v>54</v>
      </c>
      <c r="AP166" s="3"/>
      <c r="AQ166" s="3"/>
    </row>
    <row r="167" spans="1:43" ht="15.75" x14ac:dyDescent="0.25">
      <c r="A167" s="1" t="s">
        <v>13</v>
      </c>
      <c r="B167" s="1" t="s">
        <v>31</v>
      </c>
      <c r="C167" s="2" t="s">
        <v>45</v>
      </c>
      <c r="D167" s="1">
        <f>SUMIFS(D$10:D$154,A$10:A$154,A167,B$10:B$154,B167)</f>
        <v>39</v>
      </c>
      <c r="E167" s="1">
        <f t="shared" si="83"/>
        <v>1170</v>
      </c>
      <c r="F167" s="17">
        <f>E167/E$165*100</f>
        <v>28.363636363636363</v>
      </c>
      <c r="I167" s="3">
        <f>SUMIFS(G$10:G$154,A$10:A$154,A167,B$10:B$154,B167)</f>
        <v>50</v>
      </c>
      <c r="J167" s="3">
        <f>SUMIFS(H$10:H$154,A$10:A$154,A167,B$10:B$154,B167)</f>
        <v>0</v>
      </c>
      <c r="K167" s="3">
        <f>SUMIFS(I$10:I$154,A$10:A$154,A167,B$10:B$154,B167)</f>
        <v>18</v>
      </c>
      <c r="AD167" s="471"/>
      <c r="AE167" s="76" t="s">
        <v>366</v>
      </c>
      <c r="AF167" s="76" t="s">
        <v>367</v>
      </c>
      <c r="AG167" s="76" t="s">
        <v>368</v>
      </c>
      <c r="AH167" s="76" t="s">
        <v>369</v>
      </c>
      <c r="AP167" s="3"/>
      <c r="AQ167" s="3"/>
    </row>
    <row r="168" spans="1:43" ht="15.75" x14ac:dyDescent="0.25">
      <c r="AD168" s="472" t="s">
        <v>370</v>
      </c>
      <c r="AE168" s="469">
        <f>SUMIF(AD$10:AD$34,AD168,D$10:D$34)</f>
        <v>0</v>
      </c>
      <c r="AF168" s="3">
        <f>SUMIF(AD$48:AD$73,AD168,D$48:D$73)</f>
        <v>0</v>
      </c>
      <c r="AG168" s="3">
        <f>SUMIF(AD$89:AD$115,AD168,D$89:D$115)</f>
        <v>0</v>
      </c>
      <c r="AH168" s="3">
        <f>SUMIF(AD$129:AD$154,AD168,D$129:D$154)</f>
        <v>0</v>
      </c>
    </row>
    <row r="169" spans="1:43" ht="15.75" x14ac:dyDescent="0.25">
      <c r="AD169" s="472" t="s">
        <v>371</v>
      </c>
      <c r="AE169" s="469">
        <f t="shared" ref="AE169:AE192" si="85">SUMIF(AD$10:AD$34,AD169,D$10:D$34)</f>
        <v>0</v>
      </c>
      <c r="AF169" s="3">
        <f t="shared" ref="AF169:AF192" si="86">SUMIF(AD$48:AD$73,AD169,D$48:D$73)</f>
        <v>0</v>
      </c>
      <c r="AG169" s="3">
        <f t="shared" ref="AG169:AG192" si="87">SUMIF(AD$89:AD$115,AD169,D$89:D$115)</f>
        <v>0</v>
      </c>
      <c r="AH169" s="3">
        <f t="shared" ref="AH169:AH192" si="88">SUMIF(AD$129:AD$154,AD169,D$129:D$154)</f>
        <v>0</v>
      </c>
    </row>
    <row r="170" spans="1:43" ht="15.75" x14ac:dyDescent="0.25">
      <c r="AD170" s="472" t="s">
        <v>372</v>
      </c>
      <c r="AE170" s="469">
        <f t="shared" si="85"/>
        <v>0</v>
      </c>
      <c r="AF170" s="3">
        <f t="shared" si="86"/>
        <v>0</v>
      </c>
      <c r="AG170" s="3">
        <f t="shared" si="87"/>
        <v>0</v>
      </c>
      <c r="AH170" s="3">
        <f t="shared" si="88"/>
        <v>0</v>
      </c>
    </row>
    <row r="171" spans="1:43" ht="15.75" x14ac:dyDescent="0.25">
      <c r="AD171" s="472" t="s">
        <v>373</v>
      </c>
      <c r="AE171" s="469">
        <f t="shared" si="85"/>
        <v>0</v>
      </c>
      <c r="AF171" s="3">
        <f t="shared" si="86"/>
        <v>0</v>
      </c>
      <c r="AG171" s="3">
        <f t="shared" si="87"/>
        <v>0</v>
      </c>
      <c r="AH171" s="3">
        <f t="shared" si="88"/>
        <v>0</v>
      </c>
    </row>
    <row r="172" spans="1:43" ht="15.75" x14ac:dyDescent="0.25">
      <c r="AD172" s="472" t="s">
        <v>374</v>
      </c>
      <c r="AE172" s="469">
        <f t="shared" si="85"/>
        <v>0</v>
      </c>
      <c r="AF172" s="3">
        <f t="shared" si="86"/>
        <v>0</v>
      </c>
      <c r="AG172" s="3">
        <f t="shared" si="87"/>
        <v>0</v>
      </c>
      <c r="AH172" s="3">
        <f t="shared" si="88"/>
        <v>0</v>
      </c>
    </row>
    <row r="173" spans="1:43" ht="15.75" x14ac:dyDescent="0.25">
      <c r="AD173" s="472" t="s">
        <v>361</v>
      </c>
      <c r="AE173" s="469">
        <f t="shared" si="85"/>
        <v>6</v>
      </c>
      <c r="AF173" s="3">
        <f t="shared" si="86"/>
        <v>0</v>
      </c>
      <c r="AG173" s="3">
        <f t="shared" si="87"/>
        <v>0</v>
      </c>
      <c r="AH173" s="3">
        <f t="shared" si="88"/>
        <v>0</v>
      </c>
    </row>
    <row r="174" spans="1:43" ht="15.75" x14ac:dyDescent="0.25">
      <c r="AD174" s="472" t="s">
        <v>375</v>
      </c>
      <c r="AE174" s="469">
        <f t="shared" si="85"/>
        <v>0</v>
      </c>
      <c r="AF174" s="3">
        <f t="shared" si="86"/>
        <v>0</v>
      </c>
      <c r="AG174" s="3">
        <f t="shared" si="87"/>
        <v>0</v>
      </c>
      <c r="AH174" s="3">
        <f t="shared" si="88"/>
        <v>0</v>
      </c>
    </row>
    <row r="175" spans="1:43" ht="15.75" x14ac:dyDescent="0.25">
      <c r="C175" s="2" t="s">
        <v>319</v>
      </c>
      <c r="AD175" s="472" t="s">
        <v>376</v>
      </c>
      <c r="AE175" s="469">
        <f t="shared" si="85"/>
        <v>0</v>
      </c>
      <c r="AF175" s="3">
        <f t="shared" si="86"/>
        <v>0</v>
      </c>
      <c r="AG175" s="3">
        <f t="shared" si="87"/>
        <v>0</v>
      </c>
      <c r="AH175" s="3">
        <f t="shared" si="88"/>
        <v>0</v>
      </c>
    </row>
    <row r="176" spans="1:43" ht="15.75" x14ac:dyDescent="0.25">
      <c r="AD176" s="472" t="s">
        <v>377</v>
      </c>
      <c r="AE176" s="469">
        <f t="shared" si="85"/>
        <v>0</v>
      </c>
      <c r="AF176" s="3">
        <f t="shared" si="86"/>
        <v>0</v>
      </c>
      <c r="AG176" s="3">
        <f t="shared" si="87"/>
        <v>0</v>
      </c>
      <c r="AH176" s="3">
        <f t="shared" si="88"/>
        <v>0</v>
      </c>
    </row>
    <row r="177" spans="1:34" ht="15.75" x14ac:dyDescent="0.25">
      <c r="A177" s="1" t="s">
        <v>17</v>
      </c>
      <c r="B177" s="1" t="s">
        <v>15</v>
      </c>
      <c r="C177" s="4" t="s">
        <v>16</v>
      </c>
      <c r="D177" s="5">
        <v>2.5</v>
      </c>
      <c r="E177" s="6">
        <v>75</v>
      </c>
      <c r="F177" s="6">
        <v>4</v>
      </c>
      <c r="G177" s="6"/>
      <c r="H177" s="6"/>
      <c r="I177" s="6">
        <v>4</v>
      </c>
      <c r="J177" s="6">
        <v>71</v>
      </c>
      <c r="K177" s="7">
        <v>4</v>
      </c>
      <c r="L177" s="7"/>
      <c r="M177" s="6" t="s">
        <v>17</v>
      </c>
      <c r="N177" s="7"/>
      <c r="O177" s="3" t="s">
        <v>217</v>
      </c>
      <c r="P177" s="3" t="s">
        <v>314</v>
      </c>
      <c r="R177" s="486"/>
      <c r="S177" s="486"/>
      <c r="T177" s="486" t="s">
        <v>284</v>
      </c>
      <c r="U177" s="485" t="s">
        <v>284</v>
      </c>
      <c r="V177" s="485"/>
      <c r="W177" s="224"/>
      <c r="X177" s="224"/>
      <c r="Y177" s="224"/>
      <c r="Z177" s="224">
        <v>4</v>
      </c>
      <c r="AA177" s="224"/>
      <c r="AB177" s="224">
        <v>4</v>
      </c>
      <c r="AC177" s="224">
        <v>0</v>
      </c>
      <c r="AD177" s="472" t="s">
        <v>359</v>
      </c>
      <c r="AE177" s="469">
        <f t="shared" si="85"/>
        <v>14.5</v>
      </c>
      <c r="AF177" s="3">
        <f t="shared" si="86"/>
        <v>0</v>
      </c>
      <c r="AG177" s="3">
        <f t="shared" si="87"/>
        <v>0</v>
      </c>
      <c r="AH177" s="3">
        <f t="shared" si="88"/>
        <v>0</v>
      </c>
    </row>
    <row r="178" spans="1:34" ht="15.75" x14ac:dyDescent="0.25">
      <c r="A178" s="1" t="s">
        <v>17</v>
      </c>
      <c r="B178" s="1" t="s">
        <v>15</v>
      </c>
      <c r="C178" s="4"/>
      <c r="D178" s="7"/>
      <c r="E178" s="6"/>
      <c r="F178" s="6"/>
      <c r="G178" s="6"/>
      <c r="H178" s="6"/>
      <c r="I178" s="6"/>
      <c r="J178" s="6"/>
      <c r="K178" s="7"/>
      <c r="L178" s="7"/>
      <c r="M178" s="6"/>
      <c r="N178" s="7"/>
      <c r="O178" s="3" t="s">
        <v>217</v>
      </c>
      <c r="P178" s="3" t="s">
        <v>314</v>
      </c>
      <c r="R178" s="486"/>
      <c r="S178" s="486"/>
      <c r="T178" s="486"/>
      <c r="U178" s="485"/>
      <c r="V178" s="485"/>
      <c r="W178" s="224"/>
      <c r="X178" s="224"/>
      <c r="Y178" s="224"/>
      <c r="Z178" s="224"/>
      <c r="AA178" s="224"/>
      <c r="AB178" s="224">
        <v>0</v>
      </c>
      <c r="AC178" s="224">
        <v>0</v>
      </c>
      <c r="AD178" s="472" t="s">
        <v>378</v>
      </c>
      <c r="AE178" s="469">
        <f t="shared" si="85"/>
        <v>0</v>
      </c>
      <c r="AF178" s="3">
        <f t="shared" si="86"/>
        <v>0</v>
      </c>
      <c r="AG178" s="3">
        <f t="shared" si="87"/>
        <v>0</v>
      </c>
      <c r="AH178" s="3">
        <f t="shared" si="88"/>
        <v>0</v>
      </c>
    </row>
    <row r="179" spans="1:34" ht="15.75" x14ac:dyDescent="0.25">
      <c r="A179" s="1" t="s">
        <v>17</v>
      </c>
      <c r="B179" s="1" t="s">
        <v>15</v>
      </c>
      <c r="C179" s="4" t="s">
        <v>209</v>
      </c>
      <c r="D179" s="7">
        <v>8</v>
      </c>
      <c r="E179" s="6">
        <v>240</v>
      </c>
      <c r="F179" s="6">
        <v>8</v>
      </c>
      <c r="G179" s="6">
        <v>8</v>
      </c>
      <c r="H179" s="6"/>
      <c r="I179" s="6">
        <v>0</v>
      </c>
      <c r="J179" s="6">
        <v>232</v>
      </c>
      <c r="K179" s="7">
        <v>8</v>
      </c>
      <c r="L179" s="7"/>
      <c r="M179" s="6" t="s">
        <v>18</v>
      </c>
      <c r="N179" s="7"/>
      <c r="O179" s="3" t="s">
        <v>217</v>
      </c>
      <c r="P179" s="3" t="s">
        <v>314</v>
      </c>
      <c r="R179" s="486" t="s">
        <v>285</v>
      </c>
      <c r="S179" s="486"/>
      <c r="T179" s="486"/>
      <c r="U179" s="485" t="s">
        <v>285</v>
      </c>
      <c r="V179" s="485">
        <v>8</v>
      </c>
      <c r="W179" s="224"/>
      <c r="X179" s="224"/>
      <c r="Y179" s="224"/>
      <c r="Z179" s="224"/>
      <c r="AA179" s="224"/>
      <c r="AB179" s="224">
        <v>8</v>
      </c>
      <c r="AC179" s="224">
        <v>0</v>
      </c>
      <c r="AD179" s="472" t="s">
        <v>318</v>
      </c>
      <c r="AE179" s="469">
        <f t="shared" si="85"/>
        <v>0</v>
      </c>
      <c r="AF179" s="3">
        <f t="shared" si="86"/>
        <v>0</v>
      </c>
      <c r="AG179" s="3">
        <f t="shared" si="87"/>
        <v>0</v>
      </c>
      <c r="AH179" s="3">
        <f t="shared" si="88"/>
        <v>0</v>
      </c>
    </row>
    <row r="180" spans="1:34" ht="15.75" x14ac:dyDescent="0.25">
      <c r="A180" s="1" t="s">
        <v>17</v>
      </c>
      <c r="B180" s="1" t="s">
        <v>15</v>
      </c>
      <c r="C180" s="4" t="s">
        <v>19</v>
      </c>
      <c r="D180" s="7">
        <v>7</v>
      </c>
      <c r="E180" s="6">
        <v>210</v>
      </c>
      <c r="F180" s="6">
        <v>20</v>
      </c>
      <c r="G180" s="6">
        <v>12</v>
      </c>
      <c r="H180" s="6"/>
      <c r="I180" s="6">
        <v>8</v>
      </c>
      <c r="J180" s="6">
        <v>190</v>
      </c>
      <c r="K180" s="7">
        <v>16</v>
      </c>
      <c r="L180" s="7">
        <v>4</v>
      </c>
      <c r="M180" s="6" t="s">
        <v>18</v>
      </c>
      <c r="N180" s="7"/>
      <c r="O180" s="3" t="s">
        <v>217</v>
      </c>
      <c r="P180" s="3" t="s">
        <v>314</v>
      </c>
      <c r="R180" s="486" t="s">
        <v>286</v>
      </c>
      <c r="S180" s="486"/>
      <c r="T180" s="486" t="s">
        <v>287</v>
      </c>
      <c r="U180" s="486" t="s">
        <v>288</v>
      </c>
      <c r="V180" s="485">
        <v>12</v>
      </c>
      <c r="W180" s="224"/>
      <c r="X180" s="224"/>
      <c r="Y180" s="224"/>
      <c r="Z180" s="224">
        <v>4</v>
      </c>
      <c r="AA180" s="224">
        <v>4</v>
      </c>
      <c r="AB180" s="224">
        <v>16</v>
      </c>
      <c r="AC180" s="224">
        <v>4</v>
      </c>
      <c r="AD180" s="472" t="s">
        <v>379</v>
      </c>
      <c r="AE180" s="469">
        <f t="shared" si="85"/>
        <v>0</v>
      </c>
      <c r="AF180" s="3">
        <f t="shared" si="86"/>
        <v>0</v>
      </c>
      <c r="AG180" s="3">
        <f t="shared" si="87"/>
        <v>0</v>
      </c>
      <c r="AH180" s="3">
        <f t="shared" si="88"/>
        <v>0</v>
      </c>
    </row>
    <row r="181" spans="1:34" ht="15.75" x14ac:dyDescent="0.25">
      <c r="A181" s="1" t="s">
        <v>17</v>
      </c>
      <c r="B181" s="1" t="s">
        <v>15</v>
      </c>
      <c r="C181" s="4" t="s">
        <v>20</v>
      </c>
      <c r="D181" s="7">
        <v>5</v>
      </c>
      <c r="E181" s="6">
        <v>150</v>
      </c>
      <c r="F181" s="6">
        <v>12</v>
      </c>
      <c r="G181" s="6">
        <v>8</v>
      </c>
      <c r="H181" s="6"/>
      <c r="I181" s="6">
        <v>4</v>
      </c>
      <c r="J181" s="6">
        <v>138</v>
      </c>
      <c r="K181" s="7">
        <v>8</v>
      </c>
      <c r="L181" s="7">
        <v>4</v>
      </c>
      <c r="M181" s="6" t="s">
        <v>18</v>
      </c>
      <c r="N181" s="7"/>
      <c r="O181" s="3" t="s">
        <v>214</v>
      </c>
      <c r="P181" s="3" t="s">
        <v>314</v>
      </c>
      <c r="R181" s="486" t="s">
        <v>285</v>
      </c>
      <c r="S181" s="486"/>
      <c r="T181" s="486" t="s">
        <v>289</v>
      </c>
      <c r="U181" s="486" t="s">
        <v>290</v>
      </c>
      <c r="V181" s="485">
        <v>8</v>
      </c>
      <c r="W181" s="224"/>
      <c r="X181" s="224"/>
      <c r="Y181" s="224"/>
      <c r="Z181" s="224"/>
      <c r="AA181" s="224">
        <v>4</v>
      </c>
      <c r="AB181" s="224">
        <v>8</v>
      </c>
      <c r="AC181" s="224">
        <v>4</v>
      </c>
      <c r="AD181" s="472" t="s">
        <v>380</v>
      </c>
      <c r="AE181" s="469">
        <f t="shared" si="85"/>
        <v>0</v>
      </c>
      <c r="AF181" s="3">
        <f t="shared" si="86"/>
        <v>0</v>
      </c>
      <c r="AG181" s="3">
        <f t="shared" si="87"/>
        <v>0</v>
      </c>
      <c r="AH181" s="3">
        <f t="shared" si="88"/>
        <v>0</v>
      </c>
    </row>
    <row r="182" spans="1:34" ht="15.75" x14ac:dyDescent="0.25">
      <c r="A182" s="1" t="s">
        <v>17</v>
      </c>
      <c r="B182" s="1" t="s">
        <v>15</v>
      </c>
      <c r="C182" s="4" t="s">
        <v>21</v>
      </c>
      <c r="D182" s="7">
        <v>7.5</v>
      </c>
      <c r="E182" s="6">
        <v>225</v>
      </c>
      <c r="F182" s="6">
        <v>16</v>
      </c>
      <c r="G182" s="6">
        <v>8</v>
      </c>
      <c r="H182" s="6">
        <v>8</v>
      </c>
      <c r="I182" s="6"/>
      <c r="J182" s="6">
        <v>209</v>
      </c>
      <c r="K182" s="7">
        <v>12</v>
      </c>
      <c r="L182" s="7">
        <v>4</v>
      </c>
      <c r="M182" s="6" t="s">
        <v>29</v>
      </c>
      <c r="N182" s="7"/>
      <c r="O182" s="3" t="s">
        <v>217</v>
      </c>
      <c r="P182" s="3" t="s">
        <v>314</v>
      </c>
      <c r="R182" s="486" t="s">
        <v>285</v>
      </c>
      <c r="S182" s="486" t="s">
        <v>287</v>
      </c>
      <c r="T182" s="486"/>
      <c r="U182" s="486" t="s">
        <v>291</v>
      </c>
      <c r="V182" s="485">
        <v>8</v>
      </c>
      <c r="W182" s="224"/>
      <c r="X182" s="224"/>
      <c r="Y182" s="224"/>
      <c r="Z182" s="224">
        <v>4</v>
      </c>
      <c r="AA182" s="224">
        <v>4</v>
      </c>
      <c r="AB182" s="224">
        <v>12</v>
      </c>
      <c r="AC182" s="224">
        <v>4</v>
      </c>
      <c r="AD182" s="472" t="s">
        <v>381</v>
      </c>
      <c r="AE182" s="469">
        <f t="shared" si="85"/>
        <v>0</v>
      </c>
      <c r="AF182" s="3">
        <f t="shared" si="86"/>
        <v>0</v>
      </c>
      <c r="AG182" s="3">
        <f t="shared" si="87"/>
        <v>0</v>
      </c>
      <c r="AH182" s="3">
        <f t="shared" si="88"/>
        <v>0</v>
      </c>
    </row>
    <row r="183" spans="1:34" ht="15.75" x14ac:dyDescent="0.25">
      <c r="A183" s="1" t="s">
        <v>17</v>
      </c>
      <c r="B183" s="1" t="s">
        <v>15</v>
      </c>
      <c r="C183" s="4"/>
      <c r="D183" s="7"/>
      <c r="E183" s="6"/>
      <c r="F183" s="6"/>
      <c r="G183" s="6"/>
      <c r="H183" s="6"/>
      <c r="I183" s="6"/>
      <c r="J183" s="6"/>
      <c r="K183" s="7"/>
      <c r="L183" s="7"/>
      <c r="M183" s="6"/>
      <c r="N183" s="7"/>
      <c r="O183" s="3" t="s">
        <v>214</v>
      </c>
      <c r="P183" s="3" t="s">
        <v>314</v>
      </c>
      <c r="R183" s="486"/>
      <c r="S183" s="486"/>
      <c r="T183" s="486"/>
      <c r="U183" s="486"/>
      <c r="V183" s="485"/>
      <c r="W183" s="224"/>
      <c r="X183" s="224"/>
      <c r="Y183" s="224"/>
      <c r="Z183" s="224"/>
      <c r="AA183" s="224"/>
      <c r="AB183" s="224">
        <v>0</v>
      </c>
      <c r="AC183" s="224">
        <v>0</v>
      </c>
      <c r="AD183" s="472" t="s">
        <v>382</v>
      </c>
      <c r="AE183" s="469">
        <f t="shared" si="85"/>
        <v>0</v>
      </c>
      <c r="AF183" s="3">
        <f t="shared" si="86"/>
        <v>0</v>
      </c>
      <c r="AG183" s="3">
        <f t="shared" si="87"/>
        <v>0</v>
      </c>
      <c r="AH183" s="3">
        <f t="shared" si="88"/>
        <v>0</v>
      </c>
    </row>
    <row r="184" spans="1:34" ht="15.75" x14ac:dyDescent="0.25">
      <c r="A184" s="1" t="s">
        <v>17</v>
      </c>
      <c r="B184" s="1" t="s">
        <v>15</v>
      </c>
      <c r="C184" s="4" t="s">
        <v>16</v>
      </c>
      <c r="D184" s="267">
        <v>3</v>
      </c>
      <c r="E184" s="6">
        <v>90</v>
      </c>
      <c r="F184" s="6">
        <v>4</v>
      </c>
      <c r="G184" s="6"/>
      <c r="H184" s="6"/>
      <c r="I184" s="6">
        <v>4</v>
      </c>
      <c r="J184" s="6">
        <v>86</v>
      </c>
      <c r="K184" s="7">
        <v>4</v>
      </c>
      <c r="L184" s="7"/>
      <c r="M184" s="6" t="s">
        <v>29</v>
      </c>
      <c r="N184" s="7">
        <v>4.4444444444444446</v>
      </c>
      <c r="O184" s="3" t="s">
        <v>217</v>
      </c>
      <c r="P184" s="3" t="s">
        <v>314</v>
      </c>
      <c r="R184" s="487"/>
      <c r="S184" s="487"/>
      <c r="T184" s="487" t="s">
        <v>284</v>
      </c>
      <c r="U184" s="487" t="s">
        <v>284</v>
      </c>
      <c r="W184" s="144"/>
      <c r="X184" s="144"/>
      <c r="Y184" s="144"/>
      <c r="Z184" s="144">
        <v>4</v>
      </c>
      <c r="AA184" s="144"/>
      <c r="AB184" s="224">
        <v>4</v>
      </c>
      <c r="AC184" s="224">
        <v>0</v>
      </c>
      <c r="AD184" s="472" t="s">
        <v>383</v>
      </c>
      <c r="AE184" s="469">
        <f t="shared" si="85"/>
        <v>0</v>
      </c>
      <c r="AF184" s="3">
        <f t="shared" si="86"/>
        <v>0</v>
      </c>
      <c r="AG184" s="3">
        <f t="shared" si="87"/>
        <v>0</v>
      </c>
      <c r="AH184" s="3">
        <f t="shared" si="88"/>
        <v>0</v>
      </c>
    </row>
    <row r="185" spans="1:34" ht="15.75" x14ac:dyDescent="0.25">
      <c r="A185" s="1" t="s">
        <v>17</v>
      </c>
      <c r="B185" s="1" t="s">
        <v>15</v>
      </c>
      <c r="C185" s="4"/>
      <c r="D185" s="7"/>
      <c r="E185" s="6"/>
      <c r="F185" s="6"/>
      <c r="G185" s="6"/>
      <c r="H185" s="6"/>
      <c r="I185" s="6"/>
      <c r="J185" s="6"/>
      <c r="K185" s="7"/>
      <c r="L185" s="7"/>
      <c r="M185" s="6"/>
      <c r="N185" s="7"/>
      <c r="O185" s="3" t="s">
        <v>217</v>
      </c>
      <c r="R185" s="487"/>
      <c r="S185" s="487"/>
      <c r="T185" s="487"/>
      <c r="U185" s="487"/>
      <c r="W185" s="144"/>
      <c r="X185" s="144"/>
      <c r="Y185" s="144"/>
      <c r="Z185" s="144"/>
      <c r="AA185" s="144"/>
      <c r="AB185" s="224">
        <v>0</v>
      </c>
      <c r="AC185" s="224">
        <v>0</v>
      </c>
      <c r="AD185" s="472" t="s">
        <v>365</v>
      </c>
      <c r="AE185" s="469">
        <f t="shared" si="85"/>
        <v>0</v>
      </c>
      <c r="AF185" s="3">
        <f t="shared" si="86"/>
        <v>0</v>
      </c>
      <c r="AG185" s="3">
        <f t="shared" si="87"/>
        <v>0</v>
      </c>
      <c r="AH185" s="3">
        <f>SUMIF(AD$129:AD$154,AD185,D$129:D$154)+AI198</f>
        <v>3.3</v>
      </c>
    </row>
    <row r="186" spans="1:34" ht="15.75" x14ac:dyDescent="0.25">
      <c r="A186" s="1" t="s">
        <v>17</v>
      </c>
      <c r="B186" s="1" t="s">
        <v>15</v>
      </c>
      <c r="C186" s="4" t="s">
        <v>34</v>
      </c>
      <c r="D186" s="7">
        <v>8.5</v>
      </c>
      <c r="E186" s="6">
        <v>255</v>
      </c>
      <c r="F186" s="6">
        <v>12</v>
      </c>
      <c r="G186" s="6">
        <v>8</v>
      </c>
      <c r="H186" s="6"/>
      <c r="I186" s="6">
        <v>4</v>
      </c>
      <c r="J186" s="6">
        <v>243</v>
      </c>
      <c r="K186" s="7">
        <v>12</v>
      </c>
      <c r="L186" s="7"/>
      <c r="M186" s="6" t="s">
        <v>18</v>
      </c>
      <c r="N186" s="7">
        <v>4.7058823529411766</v>
      </c>
      <c r="O186" s="3" t="s">
        <v>217</v>
      </c>
      <c r="P186" s="3" t="s">
        <v>314</v>
      </c>
      <c r="R186" s="487" t="s">
        <v>285</v>
      </c>
      <c r="S186" s="487"/>
      <c r="T186" s="487" t="s">
        <v>284</v>
      </c>
      <c r="U186" s="487" t="s">
        <v>286</v>
      </c>
      <c r="V186" s="484">
        <v>8</v>
      </c>
      <c r="W186" s="144"/>
      <c r="X186" s="144"/>
      <c r="Y186" s="144"/>
      <c r="Z186" s="144">
        <v>4</v>
      </c>
      <c r="AA186" s="144"/>
      <c r="AB186" s="224">
        <v>12</v>
      </c>
      <c r="AC186" s="224">
        <v>0</v>
      </c>
      <c r="AD186" s="472" t="s">
        <v>364</v>
      </c>
      <c r="AE186" s="469">
        <f t="shared" si="85"/>
        <v>0</v>
      </c>
      <c r="AF186" s="3">
        <f t="shared" si="86"/>
        <v>5.5</v>
      </c>
      <c r="AG186" s="3">
        <f t="shared" si="87"/>
        <v>5</v>
      </c>
      <c r="AH186" s="3">
        <f t="shared" si="88"/>
        <v>0</v>
      </c>
    </row>
    <row r="187" spans="1:34" ht="15.75" x14ac:dyDescent="0.25">
      <c r="A187" s="1" t="s">
        <v>17</v>
      </c>
      <c r="B187" s="1" t="s">
        <v>15</v>
      </c>
      <c r="C187" s="4" t="s">
        <v>231</v>
      </c>
      <c r="D187" s="268">
        <v>7</v>
      </c>
      <c r="E187" s="6">
        <v>210</v>
      </c>
      <c r="F187" s="6">
        <v>20</v>
      </c>
      <c r="G187" s="6">
        <v>12</v>
      </c>
      <c r="H187" s="6"/>
      <c r="I187" s="6">
        <v>8</v>
      </c>
      <c r="J187" s="6">
        <v>190</v>
      </c>
      <c r="K187" s="7">
        <v>12</v>
      </c>
      <c r="L187" s="7">
        <v>8</v>
      </c>
      <c r="M187" s="6" t="s">
        <v>18</v>
      </c>
      <c r="N187" s="7">
        <v>9.5238095238095237</v>
      </c>
      <c r="O187" s="3" t="s">
        <v>214</v>
      </c>
      <c r="P187" s="3" t="s">
        <v>314</v>
      </c>
      <c r="R187" s="487" t="s">
        <v>290</v>
      </c>
      <c r="S187" s="487"/>
      <c r="T187" s="487" t="s">
        <v>287</v>
      </c>
      <c r="U187" s="487" t="s">
        <v>294</v>
      </c>
      <c r="V187" s="484">
        <v>8</v>
      </c>
      <c r="W187" s="144">
        <v>4</v>
      </c>
      <c r="X187" s="144"/>
      <c r="Y187" s="144"/>
      <c r="Z187" s="144">
        <v>4</v>
      </c>
      <c r="AA187" s="144">
        <v>4</v>
      </c>
      <c r="AB187" s="224">
        <v>12</v>
      </c>
      <c r="AC187" s="224">
        <v>8</v>
      </c>
      <c r="AD187" s="472" t="s">
        <v>362</v>
      </c>
      <c r="AE187" s="469">
        <f t="shared" si="85"/>
        <v>0</v>
      </c>
      <c r="AF187" s="3">
        <f t="shared" si="86"/>
        <v>11</v>
      </c>
      <c r="AG187" s="3">
        <f t="shared" si="87"/>
        <v>0</v>
      </c>
      <c r="AH187" s="3">
        <f t="shared" si="88"/>
        <v>5</v>
      </c>
    </row>
    <row r="188" spans="1:34" ht="15.75" x14ac:dyDescent="0.25">
      <c r="A188" s="1" t="s">
        <v>17</v>
      </c>
      <c r="B188" s="1" t="s">
        <v>15</v>
      </c>
      <c r="C188" s="4" t="s">
        <v>30</v>
      </c>
      <c r="D188" s="268">
        <v>8</v>
      </c>
      <c r="E188" s="6">
        <v>240</v>
      </c>
      <c r="F188" s="6">
        <v>4</v>
      </c>
      <c r="G188" s="6">
        <v>4</v>
      </c>
      <c r="H188" s="6"/>
      <c r="I188" s="6"/>
      <c r="J188" s="6">
        <v>236</v>
      </c>
      <c r="K188" s="7">
        <v>4</v>
      </c>
      <c r="L188" s="7"/>
      <c r="M188" s="6" t="s">
        <v>18</v>
      </c>
      <c r="N188" s="7">
        <v>1.6666666666666667</v>
      </c>
      <c r="O188" s="3" t="s">
        <v>217</v>
      </c>
      <c r="P188" s="3" t="s">
        <v>314</v>
      </c>
      <c r="R188" s="487" t="s">
        <v>284</v>
      </c>
      <c r="S188" s="487"/>
      <c r="T188" s="487"/>
      <c r="U188" s="487" t="s">
        <v>284</v>
      </c>
      <c r="V188" s="484">
        <v>4</v>
      </c>
      <c r="W188" s="144"/>
      <c r="X188" s="144"/>
      <c r="Y188" s="144"/>
      <c r="Z188" s="144"/>
      <c r="AA188" s="144"/>
      <c r="AB188" s="224">
        <v>4</v>
      </c>
      <c r="AC188" s="224">
        <v>0</v>
      </c>
      <c r="AD188" s="472" t="s">
        <v>360</v>
      </c>
      <c r="AE188" s="469">
        <f t="shared" si="85"/>
        <v>12</v>
      </c>
      <c r="AF188" s="3">
        <f t="shared" si="86"/>
        <v>11</v>
      </c>
      <c r="AG188" s="3">
        <f t="shared" si="87"/>
        <v>55</v>
      </c>
      <c r="AH188" s="3">
        <f>SUMIF(AD$129:AD$154,AD188,D$129:D$154)+AI197</f>
        <v>39.700000000000003</v>
      </c>
    </row>
    <row r="189" spans="1:34" ht="15.75" x14ac:dyDescent="0.25">
      <c r="A189" s="1" t="s">
        <v>17</v>
      </c>
      <c r="B189" s="1" t="s">
        <v>15</v>
      </c>
      <c r="C189" s="269"/>
      <c r="D189" s="7"/>
      <c r="E189" s="6"/>
      <c r="F189" s="6"/>
      <c r="G189" s="6"/>
      <c r="H189" s="6"/>
      <c r="I189" s="6"/>
      <c r="J189" s="6"/>
      <c r="K189" s="7"/>
      <c r="L189" s="7"/>
      <c r="M189" s="6"/>
      <c r="N189" s="7"/>
      <c r="O189" s="3" t="s">
        <v>215</v>
      </c>
      <c r="R189" s="487"/>
      <c r="S189" s="487"/>
      <c r="T189" s="487"/>
      <c r="U189" s="487"/>
      <c r="W189" s="144"/>
      <c r="X189" s="144"/>
      <c r="Y189" s="144"/>
      <c r="Z189" s="144"/>
      <c r="AA189" s="144"/>
      <c r="AB189" s="224">
        <v>0</v>
      </c>
      <c r="AC189" s="224">
        <v>0</v>
      </c>
      <c r="AD189" s="472" t="s">
        <v>357</v>
      </c>
      <c r="AE189" s="469">
        <f t="shared" si="85"/>
        <v>10.5</v>
      </c>
      <c r="AF189" s="3">
        <f t="shared" si="86"/>
        <v>9</v>
      </c>
      <c r="AG189" s="3">
        <f t="shared" si="87"/>
        <v>0</v>
      </c>
      <c r="AH189" s="3">
        <f t="shared" si="88"/>
        <v>6</v>
      </c>
    </row>
    <row r="190" spans="1:34" ht="15.75" x14ac:dyDescent="0.25">
      <c r="A190" s="1" t="s">
        <v>17</v>
      </c>
      <c r="B190" s="1" t="s">
        <v>15</v>
      </c>
      <c r="C190" s="4" t="s">
        <v>32</v>
      </c>
      <c r="D190" s="7">
        <v>3.5</v>
      </c>
      <c r="E190" s="6">
        <v>105</v>
      </c>
      <c r="F190" s="6">
        <v>4</v>
      </c>
      <c r="G190" s="6"/>
      <c r="H190" s="6"/>
      <c r="I190" s="6">
        <v>4</v>
      </c>
      <c r="J190" s="6">
        <v>101</v>
      </c>
      <c r="K190" s="7">
        <v>4</v>
      </c>
      <c r="L190" s="7"/>
      <c r="M190" s="6" t="s">
        <v>29</v>
      </c>
      <c r="N190" s="7">
        <v>3.8095238095238098</v>
      </c>
      <c r="O190" s="3" t="s">
        <v>217</v>
      </c>
      <c r="P190" s="3" t="s">
        <v>314</v>
      </c>
      <c r="R190" s="487" t="s">
        <v>284</v>
      </c>
      <c r="S190" s="487"/>
      <c r="T190" s="487"/>
      <c r="U190" s="487" t="s">
        <v>284</v>
      </c>
      <c r="W190" s="144"/>
      <c r="X190" s="144"/>
      <c r="Y190" s="144"/>
      <c r="Z190" s="144">
        <v>4</v>
      </c>
      <c r="AA190" s="144"/>
      <c r="AB190" s="224">
        <v>4</v>
      </c>
      <c r="AC190" s="224">
        <v>0</v>
      </c>
      <c r="AD190" s="472" t="s">
        <v>358</v>
      </c>
      <c r="AE190" s="469">
        <f t="shared" si="85"/>
        <v>13</v>
      </c>
      <c r="AF190" s="3">
        <f t="shared" si="86"/>
        <v>0</v>
      </c>
      <c r="AG190" s="3">
        <f t="shared" si="87"/>
        <v>0</v>
      </c>
      <c r="AH190" s="3">
        <f t="shared" si="88"/>
        <v>0</v>
      </c>
    </row>
    <row r="191" spans="1:34" ht="15.75" x14ac:dyDescent="0.25">
      <c r="A191" s="1" t="s">
        <v>17</v>
      </c>
      <c r="B191" s="1" t="s">
        <v>15</v>
      </c>
      <c r="C191" s="4" t="s">
        <v>33</v>
      </c>
      <c r="D191" s="267">
        <v>4.5</v>
      </c>
      <c r="E191" s="6">
        <v>135</v>
      </c>
      <c r="F191" s="6">
        <v>4</v>
      </c>
      <c r="G191" s="6"/>
      <c r="H191" s="6"/>
      <c r="I191" s="6">
        <v>4</v>
      </c>
      <c r="J191" s="6">
        <v>131</v>
      </c>
      <c r="K191" s="7">
        <v>4</v>
      </c>
      <c r="L191" s="7"/>
      <c r="M191" s="6" t="s">
        <v>17</v>
      </c>
      <c r="N191" s="7">
        <v>2.9629629629629632</v>
      </c>
      <c r="O191" s="3" t="s">
        <v>217</v>
      </c>
      <c r="P191" s="3" t="s">
        <v>314</v>
      </c>
      <c r="R191" s="487"/>
      <c r="S191" s="487"/>
      <c r="T191" s="487" t="s">
        <v>284</v>
      </c>
      <c r="U191" s="487" t="s">
        <v>284</v>
      </c>
      <c r="W191" s="144"/>
      <c r="X191" s="144"/>
      <c r="Y191" s="144"/>
      <c r="Z191" s="144">
        <v>4</v>
      </c>
      <c r="AA191" s="144"/>
      <c r="AB191" s="224">
        <v>4</v>
      </c>
      <c r="AC191" s="224">
        <v>0</v>
      </c>
      <c r="AD191" s="472" t="s">
        <v>384</v>
      </c>
      <c r="AE191" s="469">
        <f t="shared" si="85"/>
        <v>0</v>
      </c>
      <c r="AF191" s="3">
        <f t="shared" si="86"/>
        <v>0</v>
      </c>
      <c r="AG191" s="3">
        <f t="shared" si="87"/>
        <v>0</v>
      </c>
      <c r="AH191" s="3">
        <f t="shared" si="88"/>
        <v>0</v>
      </c>
    </row>
    <row r="192" spans="1:34" x14ac:dyDescent="0.25">
      <c r="A192" s="1" t="s">
        <v>17</v>
      </c>
      <c r="B192" s="1" t="s">
        <v>15</v>
      </c>
      <c r="C192" s="4"/>
      <c r="D192" s="7"/>
      <c r="E192" s="6"/>
      <c r="F192" s="6"/>
      <c r="G192" s="6"/>
      <c r="H192" s="6"/>
      <c r="I192" s="6"/>
      <c r="J192" s="6"/>
      <c r="K192" s="7"/>
      <c r="L192" s="7"/>
      <c r="M192" s="6"/>
      <c r="N192" s="7"/>
      <c r="O192" s="3" t="s">
        <v>217</v>
      </c>
      <c r="R192" s="487"/>
      <c r="S192" s="487"/>
      <c r="T192" s="487"/>
      <c r="U192" s="487"/>
      <c r="W192" s="144"/>
      <c r="X192" s="144"/>
      <c r="Y192" s="144"/>
      <c r="Z192" s="144"/>
      <c r="AA192" s="144"/>
      <c r="AB192" s="224">
        <v>0</v>
      </c>
      <c r="AC192" s="224">
        <v>0</v>
      </c>
      <c r="AD192" s="473" t="s">
        <v>363</v>
      </c>
      <c r="AE192" s="469">
        <f t="shared" si="85"/>
        <v>0</v>
      </c>
      <c r="AF192" s="3">
        <f t="shared" si="86"/>
        <v>18.5</v>
      </c>
      <c r="AG192" s="3">
        <f t="shared" si="87"/>
        <v>0</v>
      </c>
      <c r="AH192" s="3">
        <f t="shared" si="88"/>
        <v>0</v>
      </c>
    </row>
    <row r="193" spans="1:35" x14ac:dyDescent="0.25">
      <c r="A193" s="1" t="s">
        <v>17</v>
      </c>
      <c r="B193" s="1" t="s">
        <v>15</v>
      </c>
      <c r="C193" s="4" t="s">
        <v>36</v>
      </c>
      <c r="D193" s="7">
        <v>5</v>
      </c>
      <c r="E193" s="6">
        <v>150</v>
      </c>
      <c r="F193" s="6">
        <v>12</v>
      </c>
      <c r="G193" s="6">
        <v>8</v>
      </c>
      <c r="H193" s="6"/>
      <c r="I193" s="6">
        <v>4</v>
      </c>
      <c r="J193" s="6">
        <v>138</v>
      </c>
      <c r="K193" s="7">
        <v>8</v>
      </c>
      <c r="L193" s="7">
        <v>4</v>
      </c>
      <c r="M193" s="6" t="s">
        <v>18</v>
      </c>
      <c r="N193" s="7">
        <v>8</v>
      </c>
      <c r="O193" s="3" t="s">
        <v>216</v>
      </c>
      <c r="P193" s="3" t="s">
        <v>314</v>
      </c>
      <c r="R193" s="487" t="s">
        <v>285</v>
      </c>
      <c r="S193" s="487"/>
      <c r="T193" s="487" t="s">
        <v>289</v>
      </c>
      <c r="U193" s="487" t="s">
        <v>290</v>
      </c>
      <c r="V193" s="484">
        <v>8</v>
      </c>
      <c r="W193" s="144"/>
      <c r="X193" s="144"/>
      <c r="Y193" s="144"/>
      <c r="Z193" s="144"/>
      <c r="AA193" s="144">
        <v>4</v>
      </c>
      <c r="AB193" s="224">
        <v>8</v>
      </c>
      <c r="AC193" s="224">
        <v>4</v>
      </c>
      <c r="AD193" s="474"/>
      <c r="AE193" s="475">
        <f>SUM(AE168:AE192)</f>
        <v>56</v>
      </c>
      <c r="AF193" s="475">
        <f t="shared" ref="AF193:AH193" si="89">SUM(AF168:AF192)</f>
        <v>55</v>
      </c>
      <c r="AG193" s="475">
        <f t="shared" si="89"/>
        <v>60</v>
      </c>
      <c r="AH193" s="475">
        <f t="shared" si="89"/>
        <v>54</v>
      </c>
    </row>
    <row r="194" spans="1:35" x14ac:dyDescent="0.25">
      <c r="A194" s="1" t="s">
        <v>17</v>
      </c>
      <c r="B194" s="1" t="s">
        <v>31</v>
      </c>
      <c r="C194" s="4" t="s">
        <v>192</v>
      </c>
      <c r="D194" s="7">
        <v>3</v>
      </c>
      <c r="E194" s="6">
        <v>90</v>
      </c>
      <c r="F194" s="6">
        <v>4</v>
      </c>
      <c r="G194" s="6">
        <v>4</v>
      </c>
      <c r="H194" s="6"/>
      <c r="I194" s="6"/>
      <c r="J194" s="6">
        <v>86</v>
      </c>
      <c r="K194" s="7">
        <v>4</v>
      </c>
      <c r="L194" s="7"/>
      <c r="M194" s="6" t="s">
        <v>17</v>
      </c>
      <c r="N194" s="7">
        <v>4.4444444444444446</v>
      </c>
      <c r="O194" s="3" t="s">
        <v>216</v>
      </c>
      <c r="P194" s="3" t="s">
        <v>318</v>
      </c>
      <c r="R194" s="487" t="s">
        <v>284</v>
      </c>
      <c r="S194" s="487"/>
      <c r="T194" s="487"/>
      <c r="U194" s="487" t="s">
        <v>284</v>
      </c>
      <c r="V194" s="484">
        <v>4</v>
      </c>
      <c r="W194" s="144"/>
      <c r="X194" s="144"/>
      <c r="Y194" s="144"/>
      <c r="Z194" s="144"/>
      <c r="AA194" s="144"/>
      <c r="AB194" s="224">
        <v>4</v>
      </c>
      <c r="AC194" s="224">
        <v>0</v>
      </c>
    </row>
    <row r="195" spans="1:35" x14ac:dyDescent="0.25">
      <c r="A195" s="1" t="s">
        <v>17</v>
      </c>
      <c r="B195" s="1" t="s">
        <v>15</v>
      </c>
      <c r="C195" s="4" t="s">
        <v>16</v>
      </c>
      <c r="D195" s="274">
        <v>5</v>
      </c>
      <c r="E195" s="6">
        <v>150</v>
      </c>
      <c r="F195" s="6">
        <v>4</v>
      </c>
      <c r="G195" s="6"/>
      <c r="H195" s="6"/>
      <c r="I195" s="6">
        <v>4</v>
      </c>
      <c r="J195" s="6">
        <v>146</v>
      </c>
      <c r="K195" s="7">
        <v>4</v>
      </c>
      <c r="L195" s="7"/>
      <c r="M195" s="6" t="s">
        <v>29</v>
      </c>
      <c r="N195" s="7">
        <v>2.666666666666667</v>
      </c>
      <c r="O195" s="3" t="s">
        <v>217</v>
      </c>
      <c r="R195" s="487"/>
      <c r="S195" s="487"/>
      <c r="T195" s="487" t="s">
        <v>284</v>
      </c>
      <c r="U195" s="487" t="s">
        <v>284</v>
      </c>
      <c r="W195" s="144"/>
      <c r="X195" s="144"/>
      <c r="Y195" s="144"/>
      <c r="Z195" s="144">
        <v>4</v>
      </c>
      <c r="AA195" s="144"/>
      <c r="AB195" s="224">
        <v>4</v>
      </c>
      <c r="AC195" s="224">
        <v>0</v>
      </c>
    </row>
    <row r="196" spans="1:35" x14ac:dyDescent="0.25">
      <c r="A196" s="1" t="s">
        <v>17</v>
      </c>
      <c r="B196" s="1" t="s">
        <v>15</v>
      </c>
      <c r="C196" s="4"/>
      <c r="D196" s="7"/>
      <c r="E196" s="6"/>
      <c r="F196" s="6"/>
      <c r="G196" s="6"/>
      <c r="H196" s="6"/>
      <c r="I196" s="6"/>
      <c r="J196" s="6"/>
      <c r="K196" s="7"/>
      <c r="L196" s="7"/>
      <c r="M196" s="6"/>
      <c r="N196" s="7"/>
      <c r="O196" s="3" t="s">
        <v>217</v>
      </c>
      <c r="W196" s="144"/>
      <c r="X196" s="144"/>
      <c r="Y196" s="144"/>
      <c r="Z196" s="144"/>
      <c r="AA196" s="144"/>
      <c r="AB196" s="224">
        <v>0</v>
      </c>
      <c r="AC196" s="224">
        <v>0</v>
      </c>
      <c r="AH196" t="s">
        <v>385</v>
      </c>
    </row>
    <row r="197" spans="1:35" x14ac:dyDescent="0.25">
      <c r="A197" s="1" t="s">
        <v>17</v>
      </c>
      <c r="B197" s="1" t="s">
        <v>31</v>
      </c>
      <c r="C197" s="4" t="s">
        <v>264</v>
      </c>
      <c r="D197" s="7">
        <v>3.5</v>
      </c>
      <c r="E197" s="6">
        <v>105</v>
      </c>
      <c r="F197" s="6">
        <v>4</v>
      </c>
      <c r="G197" s="6">
        <v>4</v>
      </c>
      <c r="H197" s="6"/>
      <c r="I197" s="6"/>
      <c r="J197" s="6">
        <v>101</v>
      </c>
      <c r="K197" s="7">
        <v>4</v>
      </c>
      <c r="L197" s="7"/>
      <c r="M197" s="6" t="s">
        <v>17</v>
      </c>
      <c r="N197" s="7">
        <v>3.8095238095238098</v>
      </c>
      <c r="O197" s="3" t="s">
        <v>216</v>
      </c>
      <c r="R197" s="487" t="s">
        <v>284</v>
      </c>
      <c r="S197" s="487"/>
      <c r="T197" s="487"/>
      <c r="U197" s="487" t="s">
        <v>284</v>
      </c>
      <c r="V197" s="484">
        <v>4</v>
      </c>
      <c r="W197" s="144"/>
      <c r="X197" s="144"/>
      <c r="Y197" s="144"/>
      <c r="Z197" s="144"/>
      <c r="AA197" s="144"/>
      <c r="AB197" s="224">
        <v>4</v>
      </c>
      <c r="AC197" s="224">
        <v>0</v>
      </c>
      <c r="AH197" t="s">
        <v>360</v>
      </c>
      <c r="AI197">
        <f>0.95*(D148+D149)</f>
        <v>5.6999999999999993</v>
      </c>
    </row>
    <row r="198" spans="1:35" ht="26.25" x14ac:dyDescent="0.25">
      <c r="A198" s="1" t="s">
        <v>17</v>
      </c>
      <c r="B198" s="1" t="s">
        <v>31</v>
      </c>
      <c r="C198" s="4" t="s">
        <v>187</v>
      </c>
      <c r="D198" s="5">
        <v>3</v>
      </c>
      <c r="E198" s="6">
        <v>90</v>
      </c>
      <c r="F198" s="6">
        <v>4</v>
      </c>
      <c r="G198" s="6"/>
      <c r="H198" s="6"/>
      <c r="I198" s="6">
        <v>4</v>
      </c>
      <c r="J198" s="6">
        <v>86</v>
      </c>
      <c r="K198" s="7">
        <v>4</v>
      </c>
      <c r="L198" s="7"/>
      <c r="M198" s="6" t="s">
        <v>17</v>
      </c>
      <c r="N198" s="7">
        <v>4.4444444444444446</v>
      </c>
      <c r="O198" s="3" t="s">
        <v>214</v>
      </c>
      <c r="R198" s="487"/>
      <c r="S198" s="487"/>
      <c r="T198" s="487" t="s">
        <v>284</v>
      </c>
      <c r="U198" s="487" t="s">
        <v>284</v>
      </c>
      <c r="W198" s="144"/>
      <c r="X198" s="144"/>
      <c r="Y198" s="144"/>
      <c r="Z198" s="144">
        <v>4</v>
      </c>
      <c r="AA198" s="144"/>
      <c r="AB198" s="224">
        <v>4</v>
      </c>
      <c r="AC198" s="224">
        <v>0</v>
      </c>
      <c r="AH198" t="s">
        <v>386</v>
      </c>
      <c r="AI198">
        <f>0.05*(D148+D149)</f>
        <v>0.30000000000000004</v>
      </c>
    </row>
    <row r="199" spans="1:35" ht="26.25" x14ac:dyDescent="0.25">
      <c r="A199" s="1" t="s">
        <v>17</v>
      </c>
      <c r="B199" s="1" t="s">
        <v>31</v>
      </c>
      <c r="C199" s="4" t="s">
        <v>39</v>
      </c>
      <c r="D199" s="7">
        <v>4</v>
      </c>
      <c r="E199" s="6">
        <v>120</v>
      </c>
      <c r="F199" s="6">
        <v>4</v>
      </c>
      <c r="G199" s="6"/>
      <c r="H199" s="6"/>
      <c r="I199" s="6">
        <v>4</v>
      </c>
      <c r="J199" s="6">
        <v>116</v>
      </c>
      <c r="K199" s="7">
        <v>4</v>
      </c>
      <c r="L199" s="7"/>
      <c r="M199" s="6" t="s">
        <v>17</v>
      </c>
      <c r="N199" s="7">
        <v>3.3333333333333335</v>
      </c>
      <c r="O199" s="3" t="s">
        <v>217</v>
      </c>
      <c r="R199" s="487"/>
      <c r="S199" s="487"/>
      <c r="T199" s="487" t="s">
        <v>284</v>
      </c>
      <c r="U199" s="487" t="s">
        <v>284</v>
      </c>
      <c r="W199" s="144"/>
      <c r="X199" s="144"/>
      <c r="Y199" s="144"/>
      <c r="Z199" s="144">
        <v>4</v>
      </c>
      <c r="AA199" s="144"/>
      <c r="AB199" s="224">
        <v>4</v>
      </c>
      <c r="AC199" s="224">
        <v>0</v>
      </c>
    </row>
    <row r="200" spans="1:35" ht="26.25" x14ac:dyDescent="0.25">
      <c r="A200" s="1" t="s">
        <v>17</v>
      </c>
      <c r="B200" s="1" t="s">
        <v>31</v>
      </c>
      <c r="C200" s="4" t="s">
        <v>188</v>
      </c>
      <c r="D200" s="5">
        <v>3</v>
      </c>
      <c r="E200" s="6">
        <v>90</v>
      </c>
      <c r="F200" s="6">
        <v>4</v>
      </c>
      <c r="G200" s="6"/>
      <c r="H200" s="6"/>
      <c r="I200" s="6">
        <v>4</v>
      </c>
      <c r="J200" s="6">
        <v>86</v>
      </c>
      <c r="K200" s="7">
        <v>4</v>
      </c>
      <c r="L200" s="7"/>
      <c r="M200" s="6" t="s">
        <v>17</v>
      </c>
      <c r="N200" s="7">
        <v>4.4444444444444446</v>
      </c>
      <c r="O200" s="3" t="s">
        <v>217</v>
      </c>
      <c r="R200" s="487"/>
      <c r="S200" s="487"/>
      <c r="T200" s="487" t="s">
        <v>284</v>
      </c>
      <c r="U200" s="489" t="s">
        <v>284</v>
      </c>
      <c r="W200" s="144"/>
      <c r="X200" s="144"/>
      <c r="Y200" s="144"/>
      <c r="Z200" s="144">
        <v>4</v>
      </c>
      <c r="AA200" s="144"/>
      <c r="AB200" s="224">
        <v>4</v>
      </c>
      <c r="AC200" s="224">
        <v>0</v>
      </c>
    </row>
    <row r="201" spans="1:35" x14ac:dyDescent="0.25">
      <c r="A201" s="1" t="s">
        <v>17</v>
      </c>
      <c r="B201" s="1" t="s">
        <v>15</v>
      </c>
      <c r="C201" s="11" t="s">
        <v>42</v>
      </c>
      <c r="D201" s="7">
        <v>3</v>
      </c>
      <c r="E201" s="6">
        <v>90</v>
      </c>
      <c r="F201" s="6">
        <v>8</v>
      </c>
      <c r="G201" s="6">
        <v>8</v>
      </c>
      <c r="H201" s="6"/>
      <c r="I201" s="6"/>
      <c r="J201" s="6">
        <v>82</v>
      </c>
      <c r="K201" s="7">
        <v>4</v>
      </c>
      <c r="L201" s="7">
        <v>4</v>
      </c>
      <c r="M201" s="6" t="s">
        <v>29</v>
      </c>
      <c r="N201" s="7">
        <v>8.8888888888888893</v>
      </c>
      <c r="O201" s="3" t="s">
        <v>217</v>
      </c>
      <c r="R201" s="487" t="s">
        <v>287</v>
      </c>
      <c r="S201" s="487"/>
      <c r="T201" s="487"/>
      <c r="U201" s="489" t="s">
        <v>287</v>
      </c>
      <c r="V201" s="484">
        <v>4</v>
      </c>
      <c r="W201" s="144">
        <v>4</v>
      </c>
      <c r="X201" s="144"/>
      <c r="Y201" s="144"/>
      <c r="Z201" s="144"/>
      <c r="AA201" s="144"/>
      <c r="AB201" s="224">
        <v>4</v>
      </c>
      <c r="AC201" s="224">
        <v>4</v>
      </c>
    </row>
    <row r="202" spans="1:35" ht="26.25" x14ac:dyDescent="0.25">
      <c r="A202" s="1" t="s">
        <v>17</v>
      </c>
      <c r="B202" s="1" t="s">
        <v>31</v>
      </c>
      <c r="C202" s="4" t="s">
        <v>210</v>
      </c>
      <c r="D202" s="274">
        <v>2</v>
      </c>
      <c r="E202" s="6">
        <v>60</v>
      </c>
      <c r="F202" s="6">
        <v>4</v>
      </c>
      <c r="G202" s="6"/>
      <c r="H202" s="6"/>
      <c r="I202" s="6">
        <v>4</v>
      </c>
      <c r="J202" s="6">
        <v>56</v>
      </c>
      <c r="K202" s="7">
        <v>4</v>
      </c>
      <c r="L202" s="7"/>
      <c r="M202" s="6" t="s">
        <v>29</v>
      </c>
      <c r="N202" s="7">
        <v>6.666666666666667</v>
      </c>
      <c r="O202" s="3" t="s">
        <v>217</v>
      </c>
      <c r="T202" s="484" t="s">
        <v>284</v>
      </c>
      <c r="U202" s="484" t="s">
        <v>284</v>
      </c>
      <c r="W202" s="144"/>
      <c r="X202" s="144"/>
      <c r="Y202" s="144"/>
      <c r="Z202" s="144">
        <v>4</v>
      </c>
      <c r="AA202" s="144"/>
      <c r="AB202" s="224">
        <v>4</v>
      </c>
      <c r="AC202" s="224">
        <v>0</v>
      </c>
    </row>
  </sheetData>
  <mergeCells count="185">
    <mergeCell ref="N140:N146"/>
    <mergeCell ref="E141:E146"/>
    <mergeCell ref="F141:I141"/>
    <mergeCell ref="J141:J146"/>
    <mergeCell ref="F142:F146"/>
    <mergeCell ref="G142:I142"/>
    <mergeCell ref="G143:G146"/>
    <mergeCell ref="H143:H146"/>
    <mergeCell ref="I143:I146"/>
    <mergeCell ref="I85:I88"/>
    <mergeCell ref="N121:N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N102:N108"/>
    <mergeCell ref="E103:E108"/>
    <mergeCell ref="N82:N88"/>
    <mergeCell ref="L82:L88"/>
    <mergeCell ref="L102:L108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  <mergeCell ref="C121:C127"/>
    <mergeCell ref="D121:D127"/>
    <mergeCell ref="E121:J121"/>
    <mergeCell ref="K121:K127"/>
    <mergeCell ref="M121:M127"/>
    <mergeCell ref="C140:C146"/>
    <mergeCell ref="D140:D146"/>
    <mergeCell ref="E140:J140"/>
    <mergeCell ref="K140:K146"/>
    <mergeCell ref="M140:M146"/>
    <mergeCell ref="L140:L146"/>
    <mergeCell ref="L121:L127"/>
    <mergeCell ref="C82:C88"/>
    <mergeCell ref="D82:D88"/>
    <mergeCell ref="E82:J82"/>
    <mergeCell ref="K82:K88"/>
    <mergeCell ref="M82:M88"/>
    <mergeCell ref="C102:C108"/>
    <mergeCell ref="D102:D108"/>
    <mergeCell ref="F103:I103"/>
    <mergeCell ref="J103:J108"/>
    <mergeCell ref="F104:F108"/>
    <mergeCell ref="G104:I104"/>
    <mergeCell ref="G105:G108"/>
    <mergeCell ref="H105:H108"/>
    <mergeCell ref="I105:I108"/>
    <mergeCell ref="E102:J102"/>
    <mergeCell ref="K102:K108"/>
    <mergeCell ref="M102:M108"/>
    <mergeCell ref="E83:E88"/>
    <mergeCell ref="F83:I83"/>
    <mergeCell ref="J83:J88"/>
    <mergeCell ref="F84:F88"/>
    <mergeCell ref="G84:I84"/>
    <mergeCell ref="G85:G88"/>
    <mergeCell ref="H85:H88"/>
    <mergeCell ref="H44:H47"/>
    <mergeCell ref="N59:N65"/>
    <mergeCell ref="I44:I47"/>
    <mergeCell ref="K59:K65"/>
    <mergeCell ref="M59:M65"/>
    <mergeCell ref="L20:L26"/>
    <mergeCell ref="L41:L47"/>
    <mergeCell ref="L59:L65"/>
    <mergeCell ref="C41:C47"/>
    <mergeCell ref="D41:D47"/>
    <mergeCell ref="E41:J41"/>
    <mergeCell ref="E60:E65"/>
    <mergeCell ref="F60:I60"/>
    <mergeCell ref="J60:J65"/>
    <mergeCell ref="F61:F65"/>
    <mergeCell ref="G61:I61"/>
    <mergeCell ref="G62:G65"/>
    <mergeCell ref="H62:H65"/>
    <mergeCell ref="I62:I65"/>
    <mergeCell ref="C59:C65"/>
    <mergeCell ref="D59:D65"/>
    <mergeCell ref="E59:J59"/>
    <mergeCell ref="C1:N1"/>
    <mergeCell ref="C20:C26"/>
    <mergeCell ref="D20:D26"/>
    <mergeCell ref="E20:J20"/>
    <mergeCell ref="I23:I26"/>
    <mergeCell ref="K41:K47"/>
    <mergeCell ref="M41:M47"/>
    <mergeCell ref="N41:N47"/>
    <mergeCell ref="E42:E47"/>
    <mergeCell ref="F42:I42"/>
    <mergeCell ref="J42:J47"/>
    <mergeCell ref="F43:F47"/>
    <mergeCell ref="K20:K26"/>
    <mergeCell ref="M20:M26"/>
    <mergeCell ref="N20:N26"/>
    <mergeCell ref="E21:E26"/>
    <mergeCell ref="F21:I21"/>
    <mergeCell ref="J21:J26"/>
    <mergeCell ref="F22:F26"/>
    <mergeCell ref="G22:I22"/>
    <mergeCell ref="G23:G26"/>
    <mergeCell ref="H23:H26"/>
    <mergeCell ref="G43:I43"/>
    <mergeCell ref="G44:G47"/>
    <mergeCell ref="R6:R9"/>
    <mergeCell ref="S6:S9"/>
    <mergeCell ref="T6:T9"/>
    <mergeCell ref="U6:U8"/>
    <mergeCell ref="R23:R26"/>
    <mergeCell ref="S23:S26"/>
    <mergeCell ref="T23:T26"/>
    <mergeCell ref="U23:U25"/>
    <mergeCell ref="R43:R46"/>
    <mergeCell ref="S43:S46"/>
    <mergeCell ref="T43:T46"/>
    <mergeCell ref="U43:U45"/>
    <mergeCell ref="R61:R64"/>
    <mergeCell ref="S61:S64"/>
    <mergeCell ref="T61:T64"/>
    <mergeCell ref="U61:U63"/>
    <mergeCell ref="R84:R87"/>
    <mergeCell ref="S84:S87"/>
    <mergeCell ref="T84:T87"/>
    <mergeCell ref="U84:U86"/>
    <mergeCell ref="R105:R108"/>
    <mergeCell ref="S105:S108"/>
    <mergeCell ref="T105:T108"/>
    <mergeCell ref="U105:U107"/>
    <mergeCell ref="R123:R126"/>
    <mergeCell ref="S123:S126"/>
    <mergeCell ref="T123:T126"/>
    <mergeCell ref="U123:U125"/>
    <mergeCell ref="R143:R146"/>
    <mergeCell ref="S143:S146"/>
    <mergeCell ref="T143:T146"/>
    <mergeCell ref="U143:U145"/>
    <mergeCell ref="V6:AC7"/>
    <mergeCell ref="V8:W8"/>
    <mergeCell ref="X8:Y8"/>
    <mergeCell ref="Z8:AA8"/>
    <mergeCell ref="V23:AC24"/>
    <mergeCell ref="V25:W25"/>
    <mergeCell ref="X25:Y25"/>
    <mergeCell ref="Z25:AA25"/>
    <mergeCell ref="V43:AC44"/>
    <mergeCell ref="V45:W45"/>
    <mergeCell ref="X45:Y45"/>
    <mergeCell ref="Z45:AA45"/>
    <mergeCell ref="V61:AC62"/>
    <mergeCell ref="V63:W63"/>
    <mergeCell ref="X63:Y63"/>
    <mergeCell ref="Z63:AA63"/>
    <mergeCell ref="V125:W125"/>
    <mergeCell ref="X125:Y125"/>
    <mergeCell ref="Z125:AA125"/>
    <mergeCell ref="V143:AC144"/>
    <mergeCell ref="V145:W145"/>
    <mergeCell ref="X145:Y145"/>
    <mergeCell ref="Z145:AA145"/>
    <mergeCell ref="V84:AC85"/>
    <mergeCell ref="V86:W86"/>
    <mergeCell ref="X86:Y86"/>
    <mergeCell ref="Z86:AA86"/>
    <mergeCell ref="V105:AC106"/>
    <mergeCell ref="V107:W107"/>
    <mergeCell ref="X107:Y107"/>
    <mergeCell ref="Z107:AA107"/>
    <mergeCell ref="V123:AC124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65"/>
  <sheetViews>
    <sheetView topLeftCell="A27" workbookViewId="0">
      <selection activeCell="H39" sqref="H39"/>
    </sheetView>
  </sheetViews>
  <sheetFormatPr defaultRowHeight="15" x14ac:dyDescent="0.25"/>
  <cols>
    <col min="1" max="1" width="2" bestFit="1" customWidth="1"/>
    <col min="2" max="2" width="2.28515625" bestFit="1" customWidth="1"/>
    <col min="3" max="3" width="25.85546875" customWidth="1"/>
  </cols>
  <sheetData>
    <row r="3" spans="1:43" s="3" customFormat="1" x14ac:dyDescent="0.25">
      <c r="A3" s="1"/>
      <c r="B3" s="1"/>
      <c r="C3" s="2" t="s">
        <v>319</v>
      </c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</row>
    <row r="4" spans="1:43" s="3" customFormat="1" x14ac:dyDescent="0.25">
      <c r="A4" s="1"/>
      <c r="B4" s="1"/>
      <c r="C4" s="2"/>
      <c r="G4" s="3" t="s">
        <v>279</v>
      </c>
      <c r="H4" s="3" t="s">
        <v>280</v>
      </c>
      <c r="I4" s="3" t="s">
        <v>281</v>
      </c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</row>
    <row r="5" spans="1:43" s="3" customFormat="1" x14ac:dyDescent="0.25">
      <c r="A5" s="1" t="s">
        <v>17</v>
      </c>
      <c r="B5" s="1" t="s">
        <v>15</v>
      </c>
      <c r="C5" s="226" t="s">
        <v>16</v>
      </c>
      <c r="D5" s="5">
        <v>2.5</v>
      </c>
      <c r="E5" s="227">
        <v>75</v>
      </c>
      <c r="F5" s="227">
        <v>4</v>
      </c>
      <c r="G5" s="227"/>
      <c r="H5" s="227"/>
      <c r="I5" s="227">
        <v>4</v>
      </c>
      <c r="J5" s="227">
        <v>71</v>
      </c>
      <c r="K5" s="228">
        <v>4</v>
      </c>
      <c r="L5" s="228"/>
      <c r="M5" s="227" t="s">
        <v>17</v>
      </c>
      <c r="N5" s="228"/>
      <c r="O5" s="229" t="s">
        <v>217</v>
      </c>
      <c r="P5" s="229" t="s">
        <v>314</v>
      </c>
      <c r="Q5" s="230"/>
      <c r="R5" s="262"/>
      <c r="S5" s="262"/>
      <c r="T5" s="262" t="s">
        <v>284</v>
      </c>
      <c r="U5" s="263" t="s">
        <v>284</v>
      </c>
      <c r="V5" s="224"/>
      <c r="W5" s="224"/>
      <c r="X5" s="224"/>
      <c r="Y5" s="224"/>
      <c r="Z5" s="224">
        <v>4</v>
      </c>
      <c r="AA5" s="224"/>
      <c r="AB5" s="224">
        <v>4</v>
      </c>
      <c r="AC5" s="224">
        <v>0</v>
      </c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</row>
    <row r="6" spans="1:43" s="3" customFormat="1" x14ac:dyDescent="0.25">
      <c r="A6" s="1" t="s">
        <v>17</v>
      </c>
      <c r="B6" s="1" t="s">
        <v>15</v>
      </c>
      <c r="C6" s="4"/>
      <c r="D6" s="7"/>
      <c r="E6" s="6"/>
      <c r="F6" s="6"/>
      <c r="G6" s="6"/>
      <c r="H6" s="6"/>
      <c r="I6" s="6"/>
      <c r="J6" s="6"/>
      <c r="K6" s="7"/>
      <c r="L6" s="7"/>
      <c r="M6" s="6"/>
      <c r="N6" s="7"/>
      <c r="O6" s="3" t="s">
        <v>217</v>
      </c>
      <c r="P6" s="229" t="s">
        <v>314</v>
      </c>
      <c r="Q6" s="144"/>
      <c r="R6" s="264"/>
      <c r="S6" s="264"/>
      <c r="T6" s="264"/>
      <c r="U6" s="224"/>
      <c r="V6" s="224"/>
      <c r="W6" s="224"/>
      <c r="X6" s="224"/>
      <c r="Y6" s="224"/>
      <c r="Z6" s="224"/>
      <c r="AA6" s="224"/>
      <c r="AB6" s="224">
        <v>0</v>
      </c>
      <c r="AC6" s="224">
        <v>0</v>
      </c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</row>
    <row r="7" spans="1:43" s="3" customFormat="1" ht="26.25" x14ac:dyDescent="0.25">
      <c r="A7" s="1" t="s">
        <v>17</v>
      </c>
      <c r="B7" s="1" t="s">
        <v>15</v>
      </c>
      <c r="C7" s="226" t="s">
        <v>209</v>
      </c>
      <c r="D7" s="7">
        <v>8</v>
      </c>
      <c r="E7" s="227">
        <v>240</v>
      </c>
      <c r="F7" s="227">
        <v>8</v>
      </c>
      <c r="G7" s="227">
        <v>8</v>
      </c>
      <c r="H7" s="227"/>
      <c r="I7" s="227">
        <v>0</v>
      </c>
      <c r="J7" s="227">
        <v>232</v>
      </c>
      <c r="K7" s="228">
        <v>8</v>
      </c>
      <c r="L7" s="228"/>
      <c r="M7" s="227" t="s">
        <v>18</v>
      </c>
      <c r="N7" s="228"/>
      <c r="O7" s="229" t="s">
        <v>217</v>
      </c>
      <c r="P7" s="229" t="s">
        <v>314</v>
      </c>
      <c r="Q7" s="230"/>
      <c r="R7" s="262" t="s">
        <v>285</v>
      </c>
      <c r="S7" s="262"/>
      <c r="T7" s="262"/>
      <c r="U7" s="263" t="s">
        <v>285</v>
      </c>
      <c r="V7" s="224">
        <v>8</v>
      </c>
      <c r="W7" s="224"/>
      <c r="X7" s="224"/>
      <c r="Y7" s="224"/>
      <c r="Z7" s="224"/>
      <c r="AA7" s="224"/>
      <c r="AB7" s="224">
        <v>8</v>
      </c>
      <c r="AC7" s="224">
        <v>0</v>
      </c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</row>
    <row r="8" spans="1:43" s="3" customFormat="1" x14ac:dyDescent="0.25">
      <c r="A8" s="1" t="s">
        <v>17</v>
      </c>
      <c r="B8" s="1" t="s">
        <v>15</v>
      </c>
      <c r="C8" s="226" t="s">
        <v>19</v>
      </c>
      <c r="D8" s="7">
        <v>7</v>
      </c>
      <c r="E8" s="227">
        <v>210</v>
      </c>
      <c r="F8" s="227">
        <v>20</v>
      </c>
      <c r="G8" s="227">
        <v>12</v>
      </c>
      <c r="H8" s="227"/>
      <c r="I8" s="227">
        <v>8</v>
      </c>
      <c r="J8" s="227">
        <v>190</v>
      </c>
      <c r="K8" s="228">
        <v>16</v>
      </c>
      <c r="L8" s="228">
        <v>4</v>
      </c>
      <c r="M8" s="227" t="s">
        <v>18</v>
      </c>
      <c r="N8" s="228"/>
      <c r="O8" s="229" t="s">
        <v>217</v>
      </c>
      <c r="P8" s="229" t="s">
        <v>314</v>
      </c>
      <c r="Q8" s="230"/>
      <c r="R8" s="262" t="s">
        <v>286</v>
      </c>
      <c r="S8" s="262"/>
      <c r="T8" s="262" t="s">
        <v>287</v>
      </c>
      <c r="U8" s="262" t="s">
        <v>288</v>
      </c>
      <c r="V8" s="224">
        <v>12</v>
      </c>
      <c r="W8" s="224"/>
      <c r="X8" s="224"/>
      <c r="Y8" s="224"/>
      <c r="Z8" s="224">
        <v>4</v>
      </c>
      <c r="AA8" s="224">
        <v>4</v>
      </c>
      <c r="AB8" s="224">
        <v>16</v>
      </c>
      <c r="AC8" s="224">
        <v>4</v>
      </c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</row>
    <row r="9" spans="1:43" s="3" customFormat="1" x14ac:dyDescent="0.25">
      <c r="A9" s="1" t="s">
        <v>17</v>
      </c>
      <c r="B9" s="1" t="s">
        <v>15</v>
      </c>
      <c r="C9" s="226" t="s">
        <v>20</v>
      </c>
      <c r="D9" s="7">
        <v>5</v>
      </c>
      <c r="E9" s="227">
        <v>150</v>
      </c>
      <c r="F9" s="227">
        <v>12</v>
      </c>
      <c r="G9" s="227">
        <v>8</v>
      </c>
      <c r="H9" s="227"/>
      <c r="I9" s="227">
        <v>4</v>
      </c>
      <c r="J9" s="227">
        <v>138</v>
      </c>
      <c r="K9" s="228">
        <v>8</v>
      </c>
      <c r="L9" s="228">
        <v>4</v>
      </c>
      <c r="M9" s="227" t="s">
        <v>18</v>
      </c>
      <c r="N9" s="228"/>
      <c r="O9" s="229" t="s">
        <v>214</v>
      </c>
      <c r="P9" s="229" t="s">
        <v>314</v>
      </c>
      <c r="Q9" s="230"/>
      <c r="R9" s="262" t="s">
        <v>285</v>
      </c>
      <c r="S9" s="262"/>
      <c r="T9" s="262" t="s">
        <v>289</v>
      </c>
      <c r="U9" s="262" t="s">
        <v>290</v>
      </c>
      <c r="V9" s="224">
        <v>8</v>
      </c>
      <c r="W9" s="224"/>
      <c r="X9" s="224"/>
      <c r="Y9" s="224"/>
      <c r="Z9" s="224"/>
      <c r="AA9" s="224">
        <v>4</v>
      </c>
      <c r="AB9" s="224">
        <v>8</v>
      </c>
      <c r="AC9" s="224">
        <v>4</v>
      </c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</row>
    <row r="10" spans="1:43" s="3" customFormat="1" x14ac:dyDescent="0.25">
      <c r="A10" s="1" t="s">
        <v>17</v>
      </c>
      <c r="B10" s="1" t="s">
        <v>15</v>
      </c>
      <c r="C10" s="226" t="s">
        <v>21</v>
      </c>
      <c r="D10" s="7">
        <v>7.5</v>
      </c>
      <c r="E10" s="227">
        <v>225</v>
      </c>
      <c r="F10" s="227">
        <v>16</v>
      </c>
      <c r="G10" s="227">
        <v>8</v>
      </c>
      <c r="H10" s="227">
        <v>8</v>
      </c>
      <c r="I10" s="227"/>
      <c r="J10" s="227">
        <v>209</v>
      </c>
      <c r="K10" s="228">
        <v>12</v>
      </c>
      <c r="L10" s="228">
        <v>4</v>
      </c>
      <c r="M10" s="227" t="s">
        <v>29</v>
      </c>
      <c r="N10" s="228"/>
      <c r="O10" s="229" t="s">
        <v>217</v>
      </c>
      <c r="P10" s="229" t="s">
        <v>314</v>
      </c>
      <c r="Q10" s="230"/>
      <c r="R10" s="262" t="s">
        <v>285</v>
      </c>
      <c r="S10" s="262" t="s">
        <v>287</v>
      </c>
      <c r="T10" s="262"/>
      <c r="U10" s="262" t="s">
        <v>291</v>
      </c>
      <c r="V10" s="224">
        <v>8</v>
      </c>
      <c r="W10" s="224"/>
      <c r="X10" s="224"/>
      <c r="Y10" s="224"/>
      <c r="Z10" s="224">
        <v>4</v>
      </c>
      <c r="AA10" s="224">
        <v>4</v>
      </c>
      <c r="AB10" s="224">
        <v>12</v>
      </c>
      <c r="AC10" s="224">
        <v>4</v>
      </c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</row>
    <row r="11" spans="1:43" s="3" customFormat="1" x14ac:dyDescent="0.25">
      <c r="A11" s="1" t="s">
        <v>17</v>
      </c>
      <c r="B11" s="1" t="s">
        <v>15</v>
      </c>
      <c r="C11" s="4"/>
      <c r="D11" s="7"/>
      <c r="E11" s="6"/>
      <c r="F11" s="6"/>
      <c r="G11" s="6"/>
      <c r="H11" s="6"/>
      <c r="I11" s="6"/>
      <c r="J11" s="6"/>
      <c r="K11" s="7"/>
      <c r="L11" s="7"/>
      <c r="M11" s="6"/>
      <c r="N11" s="7"/>
      <c r="O11" s="3" t="s">
        <v>214</v>
      </c>
      <c r="P11" s="229" t="s">
        <v>314</v>
      </c>
      <c r="Q11" s="144"/>
      <c r="R11" s="264"/>
      <c r="S11" s="264"/>
      <c r="T11" s="264"/>
      <c r="U11" s="264"/>
      <c r="V11" s="224"/>
      <c r="W11" s="224"/>
      <c r="X11" s="224"/>
      <c r="Y11" s="224"/>
      <c r="Z11" s="224"/>
      <c r="AA11" s="224"/>
      <c r="AB11" s="224">
        <v>0</v>
      </c>
      <c r="AC11" s="224">
        <v>0</v>
      </c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</row>
    <row r="12" spans="1:43" s="3" customFormat="1" x14ac:dyDescent="0.25">
      <c r="A12" s="1" t="s">
        <v>17</v>
      </c>
      <c r="B12" s="1" t="s">
        <v>15</v>
      </c>
      <c r="C12" s="226" t="s">
        <v>16</v>
      </c>
      <c r="D12" s="267">
        <v>3</v>
      </c>
      <c r="E12" s="227">
        <v>90</v>
      </c>
      <c r="F12" s="227">
        <v>4</v>
      </c>
      <c r="G12" s="227"/>
      <c r="H12" s="227"/>
      <c r="I12" s="227">
        <v>4</v>
      </c>
      <c r="J12" s="227">
        <v>86</v>
      </c>
      <c r="K12" s="228">
        <v>4</v>
      </c>
      <c r="L12" s="228"/>
      <c r="M12" s="227" t="s">
        <v>29</v>
      </c>
      <c r="N12" s="228">
        <v>4.4444444444444446</v>
      </c>
      <c r="O12" s="229" t="s">
        <v>217</v>
      </c>
      <c r="P12" s="229" t="s">
        <v>314</v>
      </c>
      <c r="Q12" s="230"/>
      <c r="R12" s="231"/>
      <c r="S12" s="231"/>
      <c r="T12" s="231" t="s">
        <v>284</v>
      </c>
      <c r="U12" s="231" t="s">
        <v>284</v>
      </c>
      <c r="V12" s="144"/>
      <c r="W12" s="144"/>
      <c r="X12" s="144"/>
      <c r="Y12" s="144"/>
      <c r="Z12" s="144">
        <v>4</v>
      </c>
      <c r="AA12" s="144"/>
      <c r="AB12" s="224">
        <v>4</v>
      </c>
      <c r="AC12" s="224">
        <v>0</v>
      </c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</row>
    <row r="13" spans="1:43" s="3" customFormat="1" x14ac:dyDescent="0.25">
      <c r="A13" s="1" t="s">
        <v>17</v>
      </c>
      <c r="B13" s="1" t="s">
        <v>15</v>
      </c>
      <c r="C13" s="4"/>
      <c r="D13" s="7"/>
      <c r="E13" s="6"/>
      <c r="F13" s="6"/>
      <c r="G13" s="6"/>
      <c r="H13" s="6"/>
      <c r="I13" s="6"/>
      <c r="J13" s="6"/>
      <c r="K13" s="7"/>
      <c r="L13" s="7"/>
      <c r="M13" s="6"/>
      <c r="N13" s="7"/>
      <c r="O13" s="3" t="s">
        <v>217</v>
      </c>
      <c r="Q13" s="144"/>
      <c r="R13" s="232"/>
      <c r="S13" s="232"/>
      <c r="T13" s="232"/>
      <c r="U13" s="232"/>
      <c r="V13" s="144"/>
      <c r="W13" s="144"/>
      <c r="X13" s="144"/>
      <c r="Y13" s="144"/>
      <c r="Z13" s="144"/>
      <c r="AA13" s="144"/>
      <c r="AB13" s="224">
        <v>0</v>
      </c>
      <c r="AC13" s="224">
        <v>0</v>
      </c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</row>
    <row r="14" spans="1:43" s="3" customFormat="1" ht="33" customHeight="1" x14ac:dyDescent="0.25">
      <c r="A14" s="1" t="s">
        <v>17</v>
      </c>
      <c r="B14" s="1" t="s">
        <v>15</v>
      </c>
      <c r="C14" s="226" t="s">
        <v>34</v>
      </c>
      <c r="D14" s="7">
        <v>8.5</v>
      </c>
      <c r="E14" s="227">
        <v>255</v>
      </c>
      <c r="F14" s="227">
        <v>12</v>
      </c>
      <c r="G14" s="227">
        <v>8</v>
      </c>
      <c r="H14" s="227"/>
      <c r="I14" s="227">
        <v>4</v>
      </c>
      <c r="J14" s="227">
        <v>243</v>
      </c>
      <c r="K14" s="228">
        <v>12</v>
      </c>
      <c r="L14" s="228"/>
      <c r="M14" s="227" t="s">
        <v>18</v>
      </c>
      <c r="N14" s="228">
        <v>4.7058823529411766</v>
      </c>
      <c r="O14" s="229" t="s">
        <v>217</v>
      </c>
      <c r="P14" s="229" t="s">
        <v>314</v>
      </c>
      <c r="Q14" s="230"/>
      <c r="R14" s="231" t="s">
        <v>285</v>
      </c>
      <c r="S14" s="231"/>
      <c r="T14" s="231" t="s">
        <v>284</v>
      </c>
      <c r="U14" s="231" t="s">
        <v>286</v>
      </c>
      <c r="V14" s="144">
        <v>8</v>
      </c>
      <c r="W14" s="144"/>
      <c r="X14" s="144"/>
      <c r="Y14" s="144"/>
      <c r="Z14" s="144">
        <v>4</v>
      </c>
      <c r="AA14" s="144"/>
      <c r="AB14" s="224">
        <v>12</v>
      </c>
      <c r="AC14" s="224">
        <v>0</v>
      </c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</row>
    <row r="15" spans="1:43" s="3" customFormat="1" x14ac:dyDescent="0.25">
      <c r="A15" s="1" t="s">
        <v>17</v>
      </c>
      <c r="B15" s="1" t="s">
        <v>15</v>
      </c>
      <c r="C15" s="226" t="s">
        <v>231</v>
      </c>
      <c r="D15" s="268">
        <v>7</v>
      </c>
      <c r="E15" s="227">
        <v>210</v>
      </c>
      <c r="F15" s="227">
        <v>20</v>
      </c>
      <c r="G15" s="227">
        <v>12</v>
      </c>
      <c r="H15" s="227"/>
      <c r="I15" s="227">
        <v>8</v>
      </c>
      <c r="J15" s="227">
        <v>190</v>
      </c>
      <c r="K15" s="228">
        <v>12</v>
      </c>
      <c r="L15" s="228">
        <v>8</v>
      </c>
      <c r="M15" s="227" t="s">
        <v>18</v>
      </c>
      <c r="N15" s="228">
        <v>9.5238095238095237</v>
      </c>
      <c r="O15" s="229" t="s">
        <v>214</v>
      </c>
      <c r="P15" s="229" t="s">
        <v>314</v>
      </c>
      <c r="Q15" s="230"/>
      <c r="R15" s="231" t="s">
        <v>290</v>
      </c>
      <c r="S15" s="231"/>
      <c r="T15" s="231" t="s">
        <v>287</v>
      </c>
      <c r="U15" s="231" t="s">
        <v>294</v>
      </c>
      <c r="V15" s="144">
        <v>8</v>
      </c>
      <c r="W15" s="144">
        <v>4</v>
      </c>
      <c r="X15" s="144"/>
      <c r="Y15" s="144"/>
      <c r="Z15" s="144">
        <v>4</v>
      </c>
      <c r="AA15" s="144">
        <v>4</v>
      </c>
      <c r="AB15" s="224">
        <v>12</v>
      </c>
      <c r="AC15" s="224">
        <v>8</v>
      </c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</row>
    <row r="16" spans="1:43" s="3" customFormat="1" x14ac:dyDescent="0.25">
      <c r="A16" s="1" t="s">
        <v>17</v>
      </c>
      <c r="B16" s="1" t="s">
        <v>15</v>
      </c>
      <c r="C16" s="226" t="s">
        <v>30</v>
      </c>
      <c r="D16" s="268">
        <v>8</v>
      </c>
      <c r="E16" s="227">
        <v>240</v>
      </c>
      <c r="F16" s="227">
        <v>4</v>
      </c>
      <c r="G16" s="227">
        <v>4</v>
      </c>
      <c r="H16" s="227"/>
      <c r="I16" s="227"/>
      <c r="J16" s="227">
        <v>236</v>
      </c>
      <c r="K16" s="228">
        <v>4</v>
      </c>
      <c r="L16" s="228"/>
      <c r="M16" s="227" t="s">
        <v>18</v>
      </c>
      <c r="N16" s="228">
        <v>1.6666666666666667</v>
      </c>
      <c r="O16" s="229" t="s">
        <v>217</v>
      </c>
      <c r="P16" s="229" t="s">
        <v>314</v>
      </c>
      <c r="Q16" s="230"/>
      <c r="R16" s="231" t="s">
        <v>284</v>
      </c>
      <c r="S16" s="231"/>
      <c r="T16" s="231"/>
      <c r="U16" s="231" t="s">
        <v>284</v>
      </c>
      <c r="V16" s="144">
        <v>4</v>
      </c>
      <c r="W16" s="144"/>
      <c r="X16" s="144"/>
      <c r="Y16" s="144"/>
      <c r="Z16" s="144"/>
      <c r="AA16" s="144"/>
      <c r="AB16" s="224">
        <v>4</v>
      </c>
      <c r="AC16" s="224">
        <v>0</v>
      </c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</row>
    <row r="17" spans="1:43" s="3" customFormat="1" x14ac:dyDescent="0.25">
      <c r="A17" s="1" t="s">
        <v>17</v>
      </c>
      <c r="B17" s="1" t="s">
        <v>15</v>
      </c>
      <c r="C17" s="269"/>
      <c r="D17" s="7"/>
      <c r="E17" s="6"/>
      <c r="F17" s="6"/>
      <c r="G17" s="6"/>
      <c r="H17" s="6"/>
      <c r="I17" s="6"/>
      <c r="J17" s="6"/>
      <c r="K17" s="7"/>
      <c r="L17" s="7"/>
      <c r="M17" s="6"/>
      <c r="N17" s="7"/>
      <c r="O17" s="3" t="s">
        <v>215</v>
      </c>
      <c r="Q17" s="144"/>
      <c r="R17" s="232"/>
      <c r="S17" s="232"/>
      <c r="T17" s="232"/>
      <c r="U17" s="232"/>
      <c r="V17" s="144"/>
      <c r="W17" s="144"/>
      <c r="X17" s="144"/>
      <c r="Y17" s="144"/>
      <c r="Z17" s="144"/>
      <c r="AA17" s="144"/>
      <c r="AB17" s="224">
        <v>0</v>
      </c>
      <c r="AC17" s="224">
        <v>0</v>
      </c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</row>
    <row r="18" spans="1:43" s="3" customFormat="1" ht="26.25" x14ac:dyDescent="0.25">
      <c r="A18" s="1" t="s">
        <v>17</v>
      </c>
      <c r="B18" s="1" t="s">
        <v>15</v>
      </c>
      <c r="C18" s="226" t="s">
        <v>32</v>
      </c>
      <c r="D18" s="7">
        <v>3.5</v>
      </c>
      <c r="E18" s="227">
        <v>105</v>
      </c>
      <c r="F18" s="227">
        <v>4</v>
      </c>
      <c r="G18" s="227"/>
      <c r="H18" s="227"/>
      <c r="I18" s="227">
        <v>4</v>
      </c>
      <c r="J18" s="227">
        <v>101</v>
      </c>
      <c r="K18" s="228">
        <v>4</v>
      </c>
      <c r="L18" s="228"/>
      <c r="M18" s="227" t="s">
        <v>29</v>
      </c>
      <c r="N18" s="228">
        <v>3.8095238095238098</v>
      </c>
      <c r="O18" s="229" t="s">
        <v>217</v>
      </c>
      <c r="P18" s="229" t="s">
        <v>314</v>
      </c>
      <c r="Q18" s="230"/>
      <c r="R18" s="231" t="s">
        <v>284</v>
      </c>
      <c r="S18" s="231"/>
      <c r="T18" s="231"/>
      <c r="U18" s="231" t="s">
        <v>284</v>
      </c>
      <c r="V18" s="144"/>
      <c r="W18" s="144"/>
      <c r="X18" s="144"/>
      <c r="Y18" s="144"/>
      <c r="Z18" s="144">
        <v>4</v>
      </c>
      <c r="AA18" s="144"/>
      <c r="AB18" s="224">
        <v>4</v>
      </c>
      <c r="AC18" s="224">
        <v>0</v>
      </c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</row>
    <row r="19" spans="1:43" s="3" customFormat="1" x14ac:dyDescent="0.25">
      <c r="A19" s="1" t="s">
        <v>17</v>
      </c>
      <c r="B19" s="1" t="s">
        <v>15</v>
      </c>
      <c r="C19" s="226" t="s">
        <v>33</v>
      </c>
      <c r="D19" s="267">
        <v>4.5</v>
      </c>
      <c r="E19" s="227">
        <v>135</v>
      </c>
      <c r="F19" s="227">
        <v>4</v>
      </c>
      <c r="G19" s="227"/>
      <c r="H19" s="227"/>
      <c r="I19" s="227">
        <v>4</v>
      </c>
      <c r="J19" s="227">
        <v>131</v>
      </c>
      <c r="K19" s="228">
        <v>4</v>
      </c>
      <c r="L19" s="228"/>
      <c r="M19" s="227" t="s">
        <v>17</v>
      </c>
      <c r="N19" s="228">
        <v>2.9629629629629632</v>
      </c>
      <c r="O19" s="229" t="s">
        <v>217</v>
      </c>
      <c r="P19" s="229" t="s">
        <v>314</v>
      </c>
      <c r="Q19" s="230"/>
      <c r="R19" s="231"/>
      <c r="S19" s="231"/>
      <c r="T19" s="231" t="s">
        <v>284</v>
      </c>
      <c r="U19" s="231" t="s">
        <v>284</v>
      </c>
      <c r="V19" s="144"/>
      <c r="W19" s="144"/>
      <c r="X19" s="144"/>
      <c r="Y19" s="144"/>
      <c r="Z19" s="144">
        <v>4</v>
      </c>
      <c r="AA19" s="144"/>
      <c r="AB19" s="224">
        <v>4</v>
      </c>
      <c r="AC19" s="224">
        <v>0</v>
      </c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</row>
    <row r="20" spans="1:43" s="3" customFormat="1" x14ac:dyDescent="0.25">
      <c r="A20" s="1" t="s">
        <v>17</v>
      </c>
      <c r="B20" s="1" t="s">
        <v>15</v>
      </c>
      <c r="C20" s="4"/>
      <c r="D20" s="7"/>
      <c r="E20" s="6"/>
      <c r="F20" s="6"/>
      <c r="G20" s="6"/>
      <c r="H20" s="6"/>
      <c r="I20" s="6"/>
      <c r="J20" s="6"/>
      <c r="K20" s="7"/>
      <c r="L20" s="7"/>
      <c r="M20" s="6"/>
      <c r="N20" s="7"/>
      <c r="O20" s="3" t="s">
        <v>217</v>
      </c>
      <c r="Q20" s="144"/>
      <c r="R20" s="232"/>
      <c r="S20" s="232"/>
      <c r="T20" s="232"/>
      <c r="U20" s="232"/>
      <c r="V20" s="144"/>
      <c r="W20" s="144"/>
      <c r="X20" s="144"/>
      <c r="Y20" s="144"/>
      <c r="Z20" s="144"/>
      <c r="AA20" s="144"/>
      <c r="AB20" s="224">
        <v>0</v>
      </c>
      <c r="AC20" s="224">
        <v>0</v>
      </c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</row>
    <row r="21" spans="1:43" s="3" customFormat="1" x14ac:dyDescent="0.25">
      <c r="A21" s="1" t="s">
        <v>17</v>
      </c>
      <c r="B21" s="1" t="s">
        <v>15</v>
      </c>
      <c r="C21" s="226" t="s">
        <v>36</v>
      </c>
      <c r="D21" s="7">
        <v>5</v>
      </c>
      <c r="E21" s="227">
        <v>150</v>
      </c>
      <c r="F21" s="227">
        <v>12</v>
      </c>
      <c r="G21" s="227">
        <v>8</v>
      </c>
      <c r="H21" s="227"/>
      <c r="I21" s="227">
        <v>4</v>
      </c>
      <c r="J21" s="227">
        <v>138</v>
      </c>
      <c r="K21" s="228">
        <v>8</v>
      </c>
      <c r="L21" s="228">
        <v>4</v>
      </c>
      <c r="M21" s="227" t="s">
        <v>18</v>
      </c>
      <c r="N21" s="228">
        <v>8</v>
      </c>
      <c r="O21" s="229" t="s">
        <v>216</v>
      </c>
      <c r="P21" s="229" t="s">
        <v>314</v>
      </c>
      <c r="Q21" s="230"/>
      <c r="R21" s="231" t="s">
        <v>285</v>
      </c>
      <c r="S21" s="231"/>
      <c r="T21" s="231" t="s">
        <v>289</v>
      </c>
      <c r="U21" s="231" t="s">
        <v>290</v>
      </c>
      <c r="V21" s="144">
        <v>8</v>
      </c>
      <c r="W21" s="144"/>
      <c r="X21" s="144"/>
      <c r="Y21" s="144"/>
      <c r="Z21" s="144"/>
      <c r="AA21" s="144">
        <v>4</v>
      </c>
      <c r="AB21" s="224">
        <v>8</v>
      </c>
      <c r="AC21" s="224">
        <v>4</v>
      </c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</row>
    <row r="22" spans="1:43" s="3" customFormat="1" ht="26.25" x14ac:dyDescent="0.25">
      <c r="A22" s="1" t="s">
        <v>17</v>
      </c>
      <c r="B22" s="1" t="s">
        <v>31</v>
      </c>
      <c r="C22" s="226" t="s">
        <v>192</v>
      </c>
      <c r="D22" s="7">
        <v>3</v>
      </c>
      <c r="E22" s="227">
        <v>90</v>
      </c>
      <c r="F22" s="227">
        <v>4</v>
      </c>
      <c r="G22" s="227">
        <v>4</v>
      </c>
      <c r="H22" s="227"/>
      <c r="I22" s="227"/>
      <c r="J22" s="227">
        <v>86</v>
      </c>
      <c r="K22" s="228">
        <v>4</v>
      </c>
      <c r="L22" s="228"/>
      <c r="M22" s="227" t="s">
        <v>17</v>
      </c>
      <c r="N22" s="228">
        <v>4.4444444444444446</v>
      </c>
      <c r="O22" s="229" t="s">
        <v>216</v>
      </c>
      <c r="P22" s="229" t="s">
        <v>318</v>
      </c>
      <c r="Q22" s="230"/>
      <c r="R22" s="231" t="s">
        <v>284</v>
      </c>
      <c r="S22" s="231"/>
      <c r="T22" s="231"/>
      <c r="U22" s="231" t="s">
        <v>284</v>
      </c>
      <c r="V22" s="144">
        <v>4</v>
      </c>
      <c r="W22" s="144"/>
      <c r="X22" s="144"/>
      <c r="Y22" s="144"/>
      <c r="Z22" s="144"/>
      <c r="AA22" s="144"/>
      <c r="AB22" s="224">
        <v>4</v>
      </c>
      <c r="AC22" s="224">
        <v>0</v>
      </c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</row>
    <row r="23" spans="1:43" s="3" customFormat="1" x14ac:dyDescent="0.25">
      <c r="A23" s="1" t="s">
        <v>17</v>
      </c>
      <c r="B23" s="1" t="s">
        <v>15</v>
      </c>
      <c r="C23" s="226" t="s">
        <v>16</v>
      </c>
      <c r="D23" s="274">
        <v>5</v>
      </c>
      <c r="E23" s="227">
        <v>150</v>
      </c>
      <c r="F23" s="227">
        <v>4</v>
      </c>
      <c r="G23" s="227"/>
      <c r="H23" s="227"/>
      <c r="I23" s="227">
        <v>4</v>
      </c>
      <c r="J23" s="227">
        <v>146</v>
      </c>
      <c r="K23" s="228">
        <v>4</v>
      </c>
      <c r="L23" s="228"/>
      <c r="M23" s="227" t="s">
        <v>29</v>
      </c>
      <c r="N23" s="228">
        <v>2.666666666666667</v>
      </c>
      <c r="O23" s="229" t="s">
        <v>217</v>
      </c>
      <c r="P23" s="229"/>
      <c r="Q23" s="230"/>
      <c r="R23" s="231"/>
      <c r="S23" s="231"/>
      <c r="T23" s="231" t="s">
        <v>284</v>
      </c>
      <c r="U23" s="231" t="s">
        <v>284</v>
      </c>
      <c r="V23" s="144"/>
      <c r="W23" s="144"/>
      <c r="X23" s="144"/>
      <c r="Y23" s="144"/>
      <c r="Z23" s="144">
        <v>4</v>
      </c>
      <c r="AA23" s="144"/>
      <c r="AB23" s="224">
        <v>4</v>
      </c>
      <c r="AC23" s="224">
        <v>0</v>
      </c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</row>
    <row r="24" spans="1:43" s="3" customFormat="1" x14ac:dyDescent="0.25">
      <c r="A24" s="1" t="s">
        <v>17</v>
      </c>
      <c r="B24" s="1" t="s">
        <v>15</v>
      </c>
      <c r="C24" s="4"/>
      <c r="D24" s="7"/>
      <c r="E24" s="6"/>
      <c r="F24" s="6"/>
      <c r="G24" s="6"/>
      <c r="H24" s="6"/>
      <c r="I24" s="6"/>
      <c r="J24" s="6"/>
      <c r="K24" s="7"/>
      <c r="L24" s="7"/>
      <c r="M24" s="6"/>
      <c r="N24" s="7"/>
      <c r="O24" s="3" t="s">
        <v>217</v>
      </c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224">
        <v>0</v>
      </c>
      <c r="AC24" s="224">
        <v>0</v>
      </c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</row>
    <row r="25" spans="1:43" s="3" customFormat="1" ht="26.25" x14ac:dyDescent="0.25">
      <c r="A25" s="1" t="s">
        <v>17</v>
      </c>
      <c r="B25" s="1" t="s">
        <v>31</v>
      </c>
      <c r="C25" s="226" t="s">
        <v>264</v>
      </c>
      <c r="D25" s="7">
        <v>3.5</v>
      </c>
      <c r="E25" s="227">
        <v>105</v>
      </c>
      <c r="F25" s="227">
        <v>4</v>
      </c>
      <c r="G25" s="227">
        <v>4</v>
      </c>
      <c r="H25" s="227"/>
      <c r="I25" s="227"/>
      <c r="J25" s="227">
        <v>101</v>
      </c>
      <c r="K25" s="228">
        <v>4</v>
      </c>
      <c r="L25" s="228"/>
      <c r="M25" s="227" t="s">
        <v>17</v>
      </c>
      <c r="N25" s="228">
        <v>3.8095238095238098</v>
      </c>
      <c r="O25" s="229" t="s">
        <v>216</v>
      </c>
      <c r="P25" s="229"/>
      <c r="Q25" s="230"/>
      <c r="R25" s="231" t="s">
        <v>284</v>
      </c>
      <c r="S25" s="231"/>
      <c r="T25" s="231"/>
      <c r="U25" s="231" t="s">
        <v>284</v>
      </c>
      <c r="V25" s="144">
        <v>4</v>
      </c>
      <c r="W25" s="144"/>
      <c r="X25" s="144"/>
      <c r="Y25" s="144"/>
      <c r="Z25" s="144"/>
      <c r="AA25" s="144"/>
      <c r="AB25" s="224">
        <v>4</v>
      </c>
      <c r="AC25" s="224">
        <v>0</v>
      </c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</row>
    <row r="26" spans="1:43" s="3" customFormat="1" ht="39" x14ac:dyDescent="0.25">
      <c r="A26" s="1" t="s">
        <v>17</v>
      </c>
      <c r="B26" s="1" t="s">
        <v>31</v>
      </c>
      <c r="C26" s="226" t="s">
        <v>187</v>
      </c>
      <c r="D26" s="5">
        <v>3</v>
      </c>
      <c r="E26" s="227">
        <v>90</v>
      </c>
      <c r="F26" s="227">
        <v>4</v>
      </c>
      <c r="G26" s="227"/>
      <c r="H26" s="227"/>
      <c r="I26" s="227">
        <v>4</v>
      </c>
      <c r="J26" s="227">
        <v>86</v>
      </c>
      <c r="K26" s="228">
        <v>4</v>
      </c>
      <c r="L26" s="228"/>
      <c r="M26" s="227" t="s">
        <v>17</v>
      </c>
      <c r="N26" s="228">
        <v>4.4444444444444446</v>
      </c>
      <c r="O26" s="229" t="s">
        <v>214</v>
      </c>
      <c r="P26" s="229"/>
      <c r="Q26" s="230"/>
      <c r="R26" s="231"/>
      <c r="S26" s="231"/>
      <c r="T26" s="231" t="s">
        <v>284</v>
      </c>
      <c r="U26" s="231" t="s">
        <v>284</v>
      </c>
      <c r="V26" s="144"/>
      <c r="W26" s="144"/>
      <c r="X26" s="144"/>
      <c r="Y26" s="144"/>
      <c r="Z26" s="144">
        <v>4</v>
      </c>
      <c r="AA26" s="144"/>
      <c r="AB26" s="224">
        <v>4</v>
      </c>
      <c r="AC26" s="224">
        <v>0</v>
      </c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</row>
    <row r="27" spans="1:43" s="3" customFormat="1" ht="39" x14ac:dyDescent="0.25">
      <c r="A27" s="1" t="s">
        <v>17</v>
      </c>
      <c r="B27" s="1" t="s">
        <v>31</v>
      </c>
      <c r="C27" s="226" t="s">
        <v>39</v>
      </c>
      <c r="D27" s="7">
        <v>4</v>
      </c>
      <c r="E27" s="227">
        <v>120</v>
      </c>
      <c r="F27" s="227">
        <v>4</v>
      </c>
      <c r="G27" s="227"/>
      <c r="H27" s="227"/>
      <c r="I27" s="227">
        <v>4</v>
      </c>
      <c r="J27" s="227">
        <v>116</v>
      </c>
      <c r="K27" s="228">
        <v>4</v>
      </c>
      <c r="L27" s="228"/>
      <c r="M27" s="227" t="s">
        <v>17</v>
      </c>
      <c r="N27" s="228">
        <v>3.3333333333333335</v>
      </c>
      <c r="O27" s="229" t="s">
        <v>217</v>
      </c>
      <c r="P27" s="229"/>
      <c r="Q27" s="230"/>
      <c r="R27" s="231"/>
      <c r="S27" s="231"/>
      <c r="T27" s="231" t="s">
        <v>284</v>
      </c>
      <c r="U27" s="231" t="s">
        <v>284</v>
      </c>
      <c r="V27" s="144"/>
      <c r="W27" s="144"/>
      <c r="X27" s="144"/>
      <c r="Y27" s="144"/>
      <c r="Z27" s="144">
        <v>4</v>
      </c>
      <c r="AA27" s="144"/>
      <c r="AB27" s="224">
        <v>4</v>
      </c>
      <c r="AC27" s="224">
        <v>0</v>
      </c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</row>
    <row r="28" spans="1:43" s="3" customFormat="1" ht="39" x14ac:dyDescent="0.25">
      <c r="A28" s="1" t="s">
        <v>17</v>
      </c>
      <c r="B28" s="1" t="s">
        <v>31</v>
      </c>
      <c r="C28" s="226" t="s">
        <v>188</v>
      </c>
      <c r="D28" s="277">
        <v>3</v>
      </c>
      <c r="E28" s="227">
        <v>90</v>
      </c>
      <c r="F28" s="227">
        <v>4</v>
      </c>
      <c r="G28" s="227"/>
      <c r="H28" s="227"/>
      <c r="I28" s="227">
        <v>4</v>
      </c>
      <c r="J28" s="227">
        <v>86</v>
      </c>
      <c r="K28" s="228">
        <v>4</v>
      </c>
      <c r="L28" s="228"/>
      <c r="M28" s="227" t="s">
        <v>17</v>
      </c>
      <c r="N28" s="228">
        <v>4.4444444444444446</v>
      </c>
      <c r="O28" s="229" t="s">
        <v>217</v>
      </c>
      <c r="P28" s="229"/>
      <c r="Q28" s="230"/>
      <c r="R28" s="231"/>
      <c r="S28" s="231"/>
      <c r="T28" s="231" t="s">
        <v>284</v>
      </c>
      <c r="U28" s="278" t="s">
        <v>284</v>
      </c>
      <c r="V28" s="144"/>
      <c r="W28" s="144"/>
      <c r="X28" s="144"/>
      <c r="Y28" s="144"/>
      <c r="Z28" s="144">
        <v>4</v>
      </c>
      <c r="AA28" s="144"/>
      <c r="AB28" s="224">
        <v>4</v>
      </c>
      <c r="AC28" s="224">
        <v>0</v>
      </c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</row>
    <row r="29" spans="1:43" s="3" customFormat="1" ht="26.25" x14ac:dyDescent="0.25">
      <c r="A29" s="1" t="s">
        <v>17</v>
      </c>
      <c r="B29" s="1" t="s">
        <v>15</v>
      </c>
      <c r="C29" s="275" t="s">
        <v>42</v>
      </c>
      <c r="D29" s="228">
        <v>3</v>
      </c>
      <c r="E29" s="227">
        <v>90</v>
      </c>
      <c r="F29" s="227">
        <v>8</v>
      </c>
      <c r="G29" s="227">
        <v>8</v>
      </c>
      <c r="H29" s="227"/>
      <c r="I29" s="227"/>
      <c r="J29" s="227">
        <v>82</v>
      </c>
      <c r="K29" s="228">
        <v>4</v>
      </c>
      <c r="L29" s="228">
        <v>4</v>
      </c>
      <c r="M29" s="227" t="s">
        <v>29</v>
      </c>
      <c r="N29" s="228">
        <v>8.8888888888888893</v>
      </c>
      <c r="O29" s="229" t="s">
        <v>217</v>
      </c>
      <c r="P29" s="229"/>
      <c r="Q29" s="230"/>
      <c r="R29" s="231" t="s">
        <v>287</v>
      </c>
      <c r="S29" s="231"/>
      <c r="T29" s="231"/>
      <c r="U29" s="278" t="s">
        <v>287</v>
      </c>
      <c r="V29" s="144">
        <v>4</v>
      </c>
      <c r="W29" s="144">
        <v>4</v>
      </c>
      <c r="X29" s="144"/>
      <c r="Y29" s="144"/>
      <c r="Z29" s="144"/>
      <c r="AA29" s="144"/>
      <c r="AB29" s="224">
        <v>4</v>
      </c>
      <c r="AC29" s="224">
        <v>4</v>
      </c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</row>
    <row r="30" spans="1:43" s="3" customFormat="1" ht="39" x14ac:dyDescent="0.25">
      <c r="A30" s="1" t="s">
        <v>17</v>
      </c>
      <c r="B30" s="1" t="s">
        <v>31</v>
      </c>
      <c r="C30" s="226" t="s">
        <v>210</v>
      </c>
      <c r="D30" s="279">
        <v>2</v>
      </c>
      <c r="E30" s="227">
        <v>60</v>
      </c>
      <c r="F30" s="227">
        <v>4</v>
      </c>
      <c r="G30" s="227"/>
      <c r="H30" s="227"/>
      <c r="I30" s="227">
        <v>4</v>
      </c>
      <c r="J30" s="227">
        <v>56</v>
      </c>
      <c r="K30" s="228">
        <v>4</v>
      </c>
      <c r="L30" s="228"/>
      <c r="M30" s="227" t="s">
        <v>29</v>
      </c>
      <c r="N30" s="228">
        <v>6.666666666666667</v>
      </c>
      <c r="O30" s="3" t="s">
        <v>217</v>
      </c>
      <c r="Q30" s="144"/>
      <c r="R30" s="144"/>
      <c r="S30" s="144"/>
      <c r="T30" s="144" t="s">
        <v>284</v>
      </c>
      <c r="U30" s="144" t="s">
        <v>284</v>
      </c>
      <c r="V30" s="144"/>
      <c r="W30" s="144"/>
      <c r="X30" s="144"/>
      <c r="Y30" s="144"/>
      <c r="Z30" s="144">
        <v>4</v>
      </c>
      <c r="AA30" s="144"/>
      <c r="AB30" s="224">
        <v>4</v>
      </c>
      <c r="AC30" s="224">
        <v>0</v>
      </c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</row>
    <row r="31" spans="1:43" x14ac:dyDescent="0.25">
      <c r="G31">
        <f>SUM(G5:G30)</f>
        <v>84</v>
      </c>
      <c r="H31" s="144">
        <f t="shared" ref="H31:I31" si="0">SUM(H5:H30)</f>
        <v>8</v>
      </c>
      <c r="I31" s="144">
        <f t="shared" si="0"/>
        <v>64</v>
      </c>
    </row>
    <row r="35" spans="1:43" s="3" customFormat="1" x14ac:dyDescent="0.25">
      <c r="A35" s="1" t="s">
        <v>17</v>
      </c>
      <c r="B35" s="1" t="s">
        <v>15</v>
      </c>
      <c r="C35" s="226" t="s">
        <v>16</v>
      </c>
      <c r="D35" s="5">
        <v>2.5</v>
      </c>
      <c r="E35" s="227">
        <v>75</v>
      </c>
      <c r="F35" s="227">
        <v>4</v>
      </c>
      <c r="G35" s="227"/>
      <c r="H35" s="227"/>
      <c r="I35" s="227">
        <v>4</v>
      </c>
      <c r="J35" s="227">
        <v>71</v>
      </c>
      <c r="K35" s="228">
        <v>4</v>
      </c>
      <c r="L35" s="228"/>
      <c r="M35" s="227" t="s">
        <v>17</v>
      </c>
      <c r="N35" s="228"/>
      <c r="O35" s="229" t="s">
        <v>217</v>
      </c>
      <c r="P35" s="229" t="s">
        <v>314</v>
      </c>
      <c r="Q35" s="230"/>
      <c r="R35" s="262"/>
      <c r="S35" s="262"/>
      <c r="T35" s="262" t="s">
        <v>284</v>
      </c>
      <c r="U35" s="263" t="s">
        <v>284</v>
      </c>
      <c r="V35" s="224"/>
      <c r="W35" s="224"/>
      <c r="X35" s="224"/>
      <c r="Y35" s="224"/>
      <c r="Z35" s="224">
        <v>4</v>
      </c>
      <c r="AA35" s="224"/>
      <c r="AB35" s="224">
        <v>4</v>
      </c>
      <c r="AC35" s="224">
        <v>0</v>
      </c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</row>
    <row r="36" spans="1:43" s="3" customFormat="1" x14ac:dyDescent="0.25">
      <c r="A36" s="1" t="s">
        <v>17</v>
      </c>
      <c r="B36" s="1" t="s">
        <v>15</v>
      </c>
      <c r="C36" s="4"/>
      <c r="D36" s="7"/>
      <c r="E36" s="6"/>
      <c r="F36" s="6"/>
      <c r="G36" s="6"/>
      <c r="H36" s="6"/>
      <c r="I36" s="6"/>
      <c r="J36" s="6"/>
      <c r="K36" s="7"/>
      <c r="L36" s="7"/>
      <c r="M36" s="6"/>
      <c r="N36" s="7"/>
      <c r="O36" s="3" t="s">
        <v>217</v>
      </c>
      <c r="P36" s="229" t="s">
        <v>314</v>
      </c>
      <c r="Q36" s="144"/>
      <c r="R36" s="264"/>
      <c r="S36" s="264"/>
      <c r="T36" s="264"/>
      <c r="U36" s="224"/>
      <c r="V36" s="224"/>
      <c r="W36" s="224"/>
      <c r="X36" s="224"/>
      <c r="Y36" s="224"/>
      <c r="Z36" s="224"/>
      <c r="AA36" s="224"/>
      <c r="AB36" s="224">
        <v>0</v>
      </c>
      <c r="AC36" s="224">
        <v>0</v>
      </c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</row>
    <row r="37" spans="1:43" s="3" customFormat="1" ht="30" customHeight="1" x14ac:dyDescent="0.25">
      <c r="A37" s="1" t="s">
        <v>17</v>
      </c>
      <c r="B37" s="1" t="s">
        <v>15</v>
      </c>
      <c r="C37" s="226" t="s">
        <v>209</v>
      </c>
      <c r="D37" s="7">
        <v>8</v>
      </c>
      <c r="E37" s="227">
        <v>240</v>
      </c>
      <c r="F37" s="227">
        <v>8</v>
      </c>
      <c r="G37" s="227">
        <v>8</v>
      </c>
      <c r="H37" s="227"/>
      <c r="I37" s="227">
        <v>0</v>
      </c>
      <c r="J37" s="227">
        <v>232</v>
      </c>
      <c r="K37" s="228">
        <v>8</v>
      </c>
      <c r="L37" s="228"/>
      <c r="M37" s="227" t="s">
        <v>18</v>
      </c>
      <c r="N37" s="228"/>
      <c r="O37" s="229" t="s">
        <v>217</v>
      </c>
      <c r="P37" s="229" t="s">
        <v>314</v>
      </c>
      <c r="Q37" s="230"/>
      <c r="R37" s="262" t="s">
        <v>285</v>
      </c>
      <c r="S37" s="262"/>
      <c r="T37" s="262"/>
      <c r="U37" s="263" t="s">
        <v>285</v>
      </c>
      <c r="V37" s="224">
        <v>8</v>
      </c>
      <c r="W37" s="224"/>
      <c r="X37" s="224"/>
      <c r="Y37" s="224"/>
      <c r="Z37" s="224"/>
      <c r="AA37" s="224"/>
      <c r="AB37" s="224">
        <v>8</v>
      </c>
      <c r="AC37" s="224">
        <v>0</v>
      </c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</row>
    <row r="38" spans="1:43" s="3" customFormat="1" x14ac:dyDescent="0.25">
      <c r="A38" s="1" t="s">
        <v>17</v>
      </c>
      <c r="B38" s="1" t="s">
        <v>15</v>
      </c>
      <c r="C38" s="226" t="s">
        <v>19</v>
      </c>
      <c r="D38" s="7">
        <v>7</v>
      </c>
      <c r="E38" s="227">
        <v>210</v>
      </c>
      <c r="F38" s="227">
        <v>20</v>
      </c>
      <c r="G38" s="227">
        <v>12</v>
      </c>
      <c r="H38" s="227"/>
      <c r="I38" s="227">
        <v>8</v>
      </c>
      <c r="J38" s="227">
        <v>190</v>
      </c>
      <c r="K38" s="228">
        <v>16</v>
      </c>
      <c r="L38" s="228">
        <v>4</v>
      </c>
      <c r="M38" s="227" t="s">
        <v>18</v>
      </c>
      <c r="N38" s="228"/>
      <c r="O38" s="229" t="s">
        <v>217</v>
      </c>
      <c r="P38" s="229" t="s">
        <v>314</v>
      </c>
      <c r="Q38" s="230"/>
      <c r="R38" s="262" t="s">
        <v>286</v>
      </c>
      <c r="S38" s="262"/>
      <c r="T38" s="262" t="s">
        <v>287</v>
      </c>
      <c r="U38" s="262" t="s">
        <v>288</v>
      </c>
      <c r="V38" s="224">
        <v>12</v>
      </c>
      <c r="W38" s="224"/>
      <c r="X38" s="224"/>
      <c r="Y38" s="224"/>
      <c r="Z38" s="224">
        <v>4</v>
      </c>
      <c r="AA38" s="224">
        <v>4</v>
      </c>
      <c r="AB38" s="224">
        <v>16</v>
      </c>
      <c r="AC38" s="224">
        <v>4</v>
      </c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</row>
    <row r="39" spans="1:43" s="3" customFormat="1" x14ac:dyDescent="0.25">
      <c r="A39" s="1" t="s">
        <v>17</v>
      </c>
      <c r="B39" s="1" t="s">
        <v>15</v>
      </c>
      <c r="C39" s="226" t="s">
        <v>20</v>
      </c>
      <c r="D39" s="7">
        <v>5</v>
      </c>
      <c r="E39" s="227">
        <v>150</v>
      </c>
      <c r="F39" s="227">
        <v>12</v>
      </c>
      <c r="G39" s="227">
        <v>8</v>
      </c>
      <c r="H39" s="227"/>
      <c r="I39" s="227">
        <v>4</v>
      </c>
      <c r="J39" s="227">
        <v>138</v>
      </c>
      <c r="K39" s="228">
        <v>8</v>
      </c>
      <c r="L39" s="228">
        <v>4</v>
      </c>
      <c r="M39" s="227" t="s">
        <v>18</v>
      </c>
      <c r="N39" s="228"/>
      <c r="O39" s="229" t="s">
        <v>214</v>
      </c>
      <c r="P39" s="229" t="s">
        <v>314</v>
      </c>
      <c r="Q39" s="230"/>
      <c r="R39" s="262" t="s">
        <v>285</v>
      </c>
      <c r="S39" s="262"/>
      <c r="T39" s="262" t="s">
        <v>289</v>
      </c>
      <c r="U39" s="262" t="s">
        <v>290</v>
      </c>
      <c r="V39" s="224">
        <v>8</v>
      </c>
      <c r="W39" s="224"/>
      <c r="X39" s="224"/>
      <c r="Y39" s="224"/>
      <c r="Z39" s="224"/>
      <c r="AA39" s="224">
        <v>4</v>
      </c>
      <c r="AB39" s="224">
        <v>8</v>
      </c>
      <c r="AC39" s="224">
        <v>4</v>
      </c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</row>
    <row r="40" spans="1:43" s="3" customFormat="1" x14ac:dyDescent="0.25">
      <c r="A40" s="1" t="s">
        <v>17</v>
      </c>
      <c r="B40" s="1" t="s">
        <v>15</v>
      </c>
      <c r="C40" s="226" t="s">
        <v>21</v>
      </c>
      <c r="D40" s="7">
        <v>7.5</v>
      </c>
      <c r="E40" s="227">
        <v>225</v>
      </c>
      <c r="F40" s="227">
        <v>16</v>
      </c>
      <c r="G40" s="227">
        <v>8</v>
      </c>
      <c r="H40" s="227">
        <v>8</v>
      </c>
      <c r="I40" s="227"/>
      <c r="J40" s="227">
        <v>209</v>
      </c>
      <c r="K40" s="228">
        <v>12</v>
      </c>
      <c r="L40" s="228">
        <v>4</v>
      </c>
      <c r="M40" s="227" t="s">
        <v>29</v>
      </c>
      <c r="N40" s="228"/>
      <c r="O40" s="229" t="s">
        <v>217</v>
      </c>
      <c r="P40" s="229" t="s">
        <v>314</v>
      </c>
      <c r="Q40" s="230"/>
      <c r="R40" s="262" t="s">
        <v>285</v>
      </c>
      <c r="S40" s="262" t="s">
        <v>287</v>
      </c>
      <c r="T40" s="262"/>
      <c r="U40" s="262" t="s">
        <v>291</v>
      </c>
      <c r="V40" s="224">
        <v>8</v>
      </c>
      <c r="W40" s="224"/>
      <c r="X40" s="224"/>
      <c r="Y40" s="224"/>
      <c r="Z40" s="224">
        <v>4</v>
      </c>
      <c r="AA40" s="224">
        <v>4</v>
      </c>
      <c r="AB40" s="224">
        <v>12</v>
      </c>
      <c r="AC40" s="224">
        <v>4</v>
      </c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</row>
    <row r="41" spans="1:43" s="3" customFormat="1" x14ac:dyDescent="0.25">
      <c r="A41" s="1" t="s">
        <v>17</v>
      </c>
      <c r="B41" s="1" t="s">
        <v>15</v>
      </c>
      <c r="C41" s="4"/>
      <c r="D41" s="7"/>
      <c r="E41" s="6"/>
      <c r="F41" s="6"/>
      <c r="G41" s="6"/>
      <c r="H41" s="6"/>
      <c r="I41" s="6"/>
      <c r="J41" s="6"/>
      <c r="K41" s="7"/>
      <c r="L41" s="7"/>
      <c r="M41" s="6"/>
      <c r="N41" s="7"/>
      <c r="O41" s="3" t="s">
        <v>214</v>
      </c>
      <c r="P41" s="229" t="s">
        <v>314</v>
      </c>
      <c r="Q41" s="144"/>
      <c r="R41" s="264"/>
      <c r="S41" s="264"/>
      <c r="T41" s="264"/>
      <c r="U41" s="264"/>
      <c r="V41" s="224"/>
      <c r="W41" s="224"/>
      <c r="X41" s="224"/>
      <c r="Y41" s="224"/>
      <c r="Z41" s="224"/>
      <c r="AA41" s="224"/>
      <c r="AB41" s="224">
        <v>0</v>
      </c>
      <c r="AC41" s="224">
        <v>0</v>
      </c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</row>
    <row r="42" spans="1:43" s="3" customFormat="1" x14ac:dyDescent="0.25">
      <c r="A42" s="1" t="s">
        <v>17</v>
      </c>
      <c r="B42" s="1" t="s">
        <v>15</v>
      </c>
      <c r="C42" s="226" t="s">
        <v>16</v>
      </c>
      <c r="D42" s="267">
        <v>3</v>
      </c>
      <c r="E42" s="227">
        <v>90</v>
      </c>
      <c r="F42" s="227">
        <v>4</v>
      </c>
      <c r="G42" s="227"/>
      <c r="H42" s="227"/>
      <c r="I42" s="227">
        <v>4</v>
      </c>
      <c r="J42" s="227">
        <v>86</v>
      </c>
      <c r="K42" s="228">
        <v>4</v>
      </c>
      <c r="L42" s="228"/>
      <c r="M42" s="227" t="s">
        <v>29</v>
      </c>
      <c r="N42" s="228">
        <v>4.4444444444444446</v>
      </c>
      <c r="O42" s="229" t="s">
        <v>217</v>
      </c>
      <c r="P42" s="229" t="s">
        <v>314</v>
      </c>
      <c r="Q42" s="230"/>
      <c r="R42" s="231"/>
      <c r="S42" s="231"/>
      <c r="T42" s="231" t="s">
        <v>284</v>
      </c>
      <c r="U42" s="231" t="s">
        <v>284</v>
      </c>
      <c r="V42" s="144"/>
      <c r="W42" s="144"/>
      <c r="X42" s="144"/>
      <c r="Y42" s="144"/>
      <c r="Z42" s="144">
        <v>4</v>
      </c>
      <c r="AA42" s="144"/>
      <c r="AB42" s="224">
        <v>4</v>
      </c>
      <c r="AC42" s="224">
        <v>0</v>
      </c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</row>
    <row r="43" spans="1:43" s="3" customFormat="1" x14ac:dyDescent="0.25">
      <c r="A43" s="1" t="s">
        <v>17</v>
      </c>
      <c r="B43" s="1" t="s">
        <v>15</v>
      </c>
      <c r="C43" s="4"/>
      <c r="D43" s="7"/>
      <c r="E43" s="6"/>
      <c r="F43" s="6"/>
      <c r="G43" s="6"/>
      <c r="H43" s="6"/>
      <c r="I43" s="6"/>
      <c r="J43" s="6"/>
      <c r="K43" s="7"/>
      <c r="L43" s="7"/>
      <c r="M43" s="6"/>
      <c r="N43" s="7"/>
      <c r="O43" s="3" t="s">
        <v>217</v>
      </c>
      <c r="Q43" s="144"/>
      <c r="R43" s="232"/>
      <c r="S43" s="232"/>
      <c r="T43" s="232"/>
      <c r="U43" s="232"/>
      <c r="V43" s="144"/>
      <c r="W43" s="144"/>
      <c r="X43" s="144"/>
      <c r="Y43" s="144"/>
      <c r="Z43" s="144"/>
      <c r="AA43" s="144"/>
      <c r="AB43" s="224">
        <v>0</v>
      </c>
      <c r="AC43" s="224">
        <v>0</v>
      </c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</row>
    <row r="44" spans="1:43" s="3" customFormat="1" ht="26.25" x14ac:dyDescent="0.25">
      <c r="A44" s="1" t="s">
        <v>17</v>
      </c>
      <c r="B44" s="1" t="s">
        <v>15</v>
      </c>
      <c r="C44" s="226" t="s">
        <v>34</v>
      </c>
      <c r="D44" s="7">
        <v>8.5</v>
      </c>
      <c r="E44" s="227">
        <v>255</v>
      </c>
      <c r="F44" s="227">
        <v>12</v>
      </c>
      <c r="G44" s="227">
        <v>8</v>
      </c>
      <c r="H44" s="227"/>
      <c r="I44" s="227">
        <v>4</v>
      </c>
      <c r="J44" s="227">
        <v>243</v>
      </c>
      <c r="K44" s="228">
        <v>12</v>
      </c>
      <c r="L44" s="228"/>
      <c r="M44" s="227" t="s">
        <v>18</v>
      </c>
      <c r="N44" s="228">
        <v>4.7058823529411766</v>
      </c>
      <c r="O44" s="229" t="s">
        <v>217</v>
      </c>
      <c r="P44" s="229" t="s">
        <v>314</v>
      </c>
      <c r="Q44" s="230"/>
      <c r="R44" s="231" t="s">
        <v>285</v>
      </c>
      <c r="S44" s="231"/>
      <c r="T44" s="231" t="s">
        <v>284</v>
      </c>
      <c r="U44" s="231" t="s">
        <v>286</v>
      </c>
      <c r="V44" s="144">
        <v>8</v>
      </c>
      <c r="W44" s="144"/>
      <c r="X44" s="144"/>
      <c r="Y44" s="144"/>
      <c r="Z44" s="144">
        <v>4</v>
      </c>
      <c r="AA44" s="144"/>
      <c r="AB44" s="224">
        <v>12</v>
      </c>
      <c r="AC44" s="224">
        <v>0</v>
      </c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</row>
    <row r="45" spans="1:43" s="3" customFormat="1" x14ac:dyDescent="0.25">
      <c r="A45" s="1" t="s">
        <v>17</v>
      </c>
      <c r="B45" s="1" t="s">
        <v>15</v>
      </c>
      <c r="C45" s="226" t="s">
        <v>231</v>
      </c>
      <c r="D45" s="268">
        <v>7</v>
      </c>
      <c r="E45" s="227">
        <v>210</v>
      </c>
      <c r="F45" s="227">
        <v>20</v>
      </c>
      <c r="G45" s="227">
        <v>12</v>
      </c>
      <c r="H45" s="227"/>
      <c r="I45" s="227">
        <v>8</v>
      </c>
      <c r="J45" s="227">
        <v>190</v>
      </c>
      <c r="K45" s="228">
        <v>12</v>
      </c>
      <c r="L45" s="228">
        <v>8</v>
      </c>
      <c r="M45" s="227" t="s">
        <v>18</v>
      </c>
      <c r="N45" s="228">
        <v>9.5238095238095237</v>
      </c>
      <c r="O45" s="229" t="s">
        <v>214</v>
      </c>
      <c r="P45" s="229" t="s">
        <v>314</v>
      </c>
      <c r="Q45" s="230"/>
      <c r="R45" s="231" t="s">
        <v>290</v>
      </c>
      <c r="S45" s="231"/>
      <c r="T45" s="231" t="s">
        <v>287</v>
      </c>
      <c r="U45" s="231" t="s">
        <v>294</v>
      </c>
      <c r="V45" s="144">
        <v>8</v>
      </c>
      <c r="W45" s="144">
        <v>4</v>
      </c>
      <c r="X45" s="144"/>
      <c r="Y45" s="144"/>
      <c r="Z45" s="144">
        <v>4</v>
      </c>
      <c r="AA45" s="144">
        <v>4</v>
      </c>
      <c r="AB45" s="224">
        <v>12</v>
      </c>
      <c r="AC45" s="224">
        <v>8</v>
      </c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</row>
    <row r="46" spans="1:43" s="3" customFormat="1" x14ac:dyDescent="0.25">
      <c r="A46" s="1" t="s">
        <v>17</v>
      </c>
      <c r="B46" s="1" t="s">
        <v>15</v>
      </c>
      <c r="C46" s="226" t="s">
        <v>30</v>
      </c>
      <c r="D46" s="268">
        <v>8</v>
      </c>
      <c r="E46" s="227">
        <v>240</v>
      </c>
      <c r="F46" s="227">
        <v>4</v>
      </c>
      <c r="G46" s="227">
        <v>4</v>
      </c>
      <c r="H46" s="227"/>
      <c r="I46" s="227"/>
      <c r="J46" s="227">
        <v>236</v>
      </c>
      <c r="K46" s="228">
        <v>4</v>
      </c>
      <c r="L46" s="228"/>
      <c r="M46" s="227" t="s">
        <v>18</v>
      </c>
      <c r="N46" s="228">
        <v>1.6666666666666667</v>
      </c>
      <c r="O46" s="229" t="s">
        <v>217</v>
      </c>
      <c r="P46" s="229" t="s">
        <v>314</v>
      </c>
      <c r="Q46" s="230"/>
      <c r="R46" s="231" t="s">
        <v>284</v>
      </c>
      <c r="S46" s="231"/>
      <c r="T46" s="231"/>
      <c r="U46" s="231" t="s">
        <v>284</v>
      </c>
      <c r="V46" s="144">
        <v>4</v>
      </c>
      <c r="W46" s="144"/>
      <c r="X46" s="144"/>
      <c r="Y46" s="144"/>
      <c r="Z46" s="144"/>
      <c r="AA46" s="144"/>
      <c r="AB46" s="224">
        <v>4</v>
      </c>
      <c r="AC46" s="224">
        <v>0</v>
      </c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3" s="3" customFormat="1" x14ac:dyDescent="0.25">
      <c r="A47" s="1" t="s">
        <v>17</v>
      </c>
      <c r="B47" s="1" t="s">
        <v>15</v>
      </c>
      <c r="C47" s="269"/>
      <c r="D47" s="7"/>
      <c r="E47" s="6"/>
      <c r="F47" s="6"/>
      <c r="G47" s="6"/>
      <c r="H47" s="6"/>
      <c r="I47" s="6"/>
      <c r="J47" s="6"/>
      <c r="K47" s="7"/>
      <c r="L47" s="7"/>
      <c r="M47" s="6"/>
      <c r="N47" s="7"/>
      <c r="O47" s="3" t="s">
        <v>215</v>
      </c>
      <c r="Q47" s="144"/>
      <c r="R47" s="232"/>
      <c r="S47" s="232"/>
      <c r="T47" s="232"/>
      <c r="U47" s="232"/>
      <c r="V47" s="144"/>
      <c r="W47" s="144"/>
      <c r="X47" s="144"/>
      <c r="Y47" s="144"/>
      <c r="Z47" s="144"/>
      <c r="AA47" s="144"/>
      <c r="AB47" s="224">
        <v>0</v>
      </c>
      <c r="AC47" s="224">
        <v>0</v>
      </c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</row>
    <row r="48" spans="1:43" s="3" customFormat="1" ht="26.25" x14ac:dyDescent="0.25">
      <c r="A48" s="1" t="s">
        <v>17</v>
      </c>
      <c r="B48" s="1" t="s">
        <v>15</v>
      </c>
      <c r="C48" s="226" t="s">
        <v>32</v>
      </c>
      <c r="D48" s="7">
        <v>3.5</v>
      </c>
      <c r="E48" s="227">
        <v>105</v>
      </c>
      <c r="F48" s="227">
        <v>4</v>
      </c>
      <c r="G48" s="227"/>
      <c r="H48" s="227"/>
      <c r="I48" s="227">
        <v>4</v>
      </c>
      <c r="J48" s="227">
        <v>101</v>
      </c>
      <c r="K48" s="228">
        <v>4</v>
      </c>
      <c r="L48" s="228"/>
      <c r="M48" s="227" t="s">
        <v>29</v>
      </c>
      <c r="N48" s="228">
        <v>3.8095238095238098</v>
      </c>
      <c r="O48" s="229" t="s">
        <v>217</v>
      </c>
      <c r="P48" s="229" t="s">
        <v>314</v>
      </c>
      <c r="Q48" s="230"/>
      <c r="R48" s="231" t="s">
        <v>284</v>
      </c>
      <c r="S48" s="231"/>
      <c r="T48" s="231"/>
      <c r="U48" s="231" t="s">
        <v>284</v>
      </c>
      <c r="V48" s="144"/>
      <c r="W48" s="144"/>
      <c r="X48" s="144"/>
      <c r="Y48" s="144"/>
      <c r="Z48" s="144">
        <v>4</v>
      </c>
      <c r="AA48" s="144"/>
      <c r="AB48" s="224">
        <v>4</v>
      </c>
      <c r="AC48" s="224">
        <v>0</v>
      </c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</row>
    <row r="49" spans="1:43" s="3" customFormat="1" x14ac:dyDescent="0.25">
      <c r="A49" s="1" t="s">
        <v>17</v>
      </c>
      <c r="B49" s="1" t="s">
        <v>15</v>
      </c>
      <c r="C49" s="226" t="s">
        <v>33</v>
      </c>
      <c r="D49" s="267">
        <v>4.5</v>
      </c>
      <c r="E49" s="227">
        <v>135</v>
      </c>
      <c r="F49" s="227">
        <v>4</v>
      </c>
      <c r="G49" s="227"/>
      <c r="H49" s="227"/>
      <c r="I49" s="227">
        <v>4</v>
      </c>
      <c r="J49" s="227">
        <v>131</v>
      </c>
      <c r="K49" s="228">
        <v>4</v>
      </c>
      <c r="L49" s="228"/>
      <c r="M49" s="227" t="s">
        <v>17</v>
      </c>
      <c r="N49" s="228">
        <v>2.9629629629629632</v>
      </c>
      <c r="O49" s="229" t="s">
        <v>217</v>
      </c>
      <c r="P49" s="229" t="s">
        <v>314</v>
      </c>
      <c r="Q49" s="230"/>
      <c r="R49" s="231"/>
      <c r="S49" s="231"/>
      <c r="T49" s="231" t="s">
        <v>284</v>
      </c>
      <c r="U49" s="231" t="s">
        <v>284</v>
      </c>
      <c r="V49" s="144"/>
      <c r="W49" s="144"/>
      <c r="X49" s="144"/>
      <c r="Y49" s="144"/>
      <c r="Z49" s="144">
        <v>4</v>
      </c>
      <c r="AA49" s="144"/>
      <c r="AB49" s="224">
        <v>4</v>
      </c>
      <c r="AC49" s="224">
        <v>0</v>
      </c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</row>
    <row r="50" spans="1:43" s="3" customFormat="1" x14ac:dyDescent="0.25">
      <c r="A50" s="1" t="s">
        <v>17</v>
      </c>
      <c r="B50" s="1" t="s">
        <v>15</v>
      </c>
      <c r="C50" s="4"/>
      <c r="D50" s="7"/>
      <c r="E50" s="6"/>
      <c r="F50" s="6"/>
      <c r="G50" s="6"/>
      <c r="H50" s="6"/>
      <c r="I50" s="6"/>
      <c r="J50" s="6"/>
      <c r="K50" s="7"/>
      <c r="L50" s="7"/>
      <c r="M50" s="6"/>
      <c r="N50" s="7"/>
      <c r="O50" s="3" t="s">
        <v>217</v>
      </c>
      <c r="Q50" s="144"/>
      <c r="R50" s="232"/>
      <c r="S50" s="232"/>
      <c r="T50" s="232"/>
      <c r="U50" s="232"/>
      <c r="V50" s="144"/>
      <c r="W50" s="144"/>
      <c r="X50" s="144"/>
      <c r="Y50" s="144"/>
      <c r="Z50" s="144"/>
      <c r="AA50" s="144"/>
      <c r="AB50" s="224">
        <v>0</v>
      </c>
      <c r="AC50" s="224">
        <v>0</v>
      </c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s="3" customFormat="1" x14ac:dyDescent="0.25">
      <c r="A51" s="1" t="s">
        <v>17</v>
      </c>
      <c r="B51" s="1" t="s">
        <v>15</v>
      </c>
      <c r="C51" s="226" t="s">
        <v>36</v>
      </c>
      <c r="D51" s="7">
        <v>5</v>
      </c>
      <c r="E51" s="227">
        <v>150</v>
      </c>
      <c r="F51" s="227">
        <v>12</v>
      </c>
      <c r="G51" s="227">
        <v>8</v>
      </c>
      <c r="H51" s="227"/>
      <c r="I51" s="227">
        <v>4</v>
      </c>
      <c r="J51" s="227">
        <v>138</v>
      </c>
      <c r="K51" s="228">
        <v>8</v>
      </c>
      <c r="L51" s="228">
        <v>4</v>
      </c>
      <c r="M51" s="227" t="s">
        <v>18</v>
      </c>
      <c r="N51" s="228">
        <v>8</v>
      </c>
      <c r="O51" s="229" t="s">
        <v>216</v>
      </c>
      <c r="P51" s="229" t="s">
        <v>314</v>
      </c>
      <c r="Q51" s="230"/>
      <c r="R51" s="231" t="s">
        <v>285</v>
      </c>
      <c r="S51" s="231"/>
      <c r="T51" s="231" t="s">
        <v>289</v>
      </c>
      <c r="U51" s="231" t="s">
        <v>290</v>
      </c>
      <c r="V51" s="144">
        <v>8</v>
      </c>
      <c r="W51" s="144"/>
      <c r="X51" s="144"/>
      <c r="Y51" s="144"/>
      <c r="Z51" s="144"/>
      <c r="AA51" s="144">
        <v>4</v>
      </c>
      <c r="AB51" s="224">
        <v>8</v>
      </c>
      <c r="AC51" s="224">
        <v>4</v>
      </c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</row>
    <row r="52" spans="1:43" s="3" customFormat="1" x14ac:dyDescent="0.25">
      <c r="A52" s="1" t="s">
        <v>17</v>
      </c>
      <c r="B52" s="1" t="s">
        <v>15</v>
      </c>
      <c r="C52" s="226" t="s">
        <v>16</v>
      </c>
      <c r="D52" s="274">
        <v>5</v>
      </c>
      <c r="E52" s="227">
        <v>150</v>
      </c>
      <c r="F52" s="227">
        <v>4</v>
      </c>
      <c r="G52" s="227"/>
      <c r="H52" s="227"/>
      <c r="I52" s="227">
        <v>4</v>
      </c>
      <c r="J52" s="227">
        <v>146</v>
      </c>
      <c r="K52" s="228">
        <v>4</v>
      </c>
      <c r="L52" s="228"/>
      <c r="M52" s="227" t="s">
        <v>29</v>
      </c>
      <c r="N52" s="228">
        <v>2.666666666666667</v>
      </c>
      <c r="O52" s="229" t="s">
        <v>217</v>
      </c>
      <c r="P52" s="229"/>
      <c r="Q52" s="230"/>
      <c r="R52" s="231"/>
      <c r="S52" s="231"/>
      <c r="T52" s="231" t="s">
        <v>284</v>
      </c>
      <c r="U52" s="231" t="s">
        <v>284</v>
      </c>
      <c r="V52" s="144"/>
      <c r="W52" s="144"/>
      <c r="X52" s="144"/>
      <c r="Y52" s="144"/>
      <c r="Z52" s="144">
        <v>4</v>
      </c>
      <c r="AA52" s="144"/>
      <c r="AB52" s="224">
        <v>4</v>
      </c>
      <c r="AC52" s="224">
        <v>0</v>
      </c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</row>
    <row r="53" spans="1:43" s="3" customFormat="1" x14ac:dyDescent="0.25">
      <c r="A53" s="1" t="s">
        <v>17</v>
      </c>
      <c r="B53" s="1" t="s">
        <v>15</v>
      </c>
      <c r="C53" s="4"/>
      <c r="D53" s="7"/>
      <c r="E53" s="6"/>
      <c r="F53" s="6"/>
      <c r="G53" s="6"/>
      <c r="H53" s="6"/>
      <c r="I53" s="6"/>
      <c r="J53" s="6"/>
      <c r="K53" s="7"/>
      <c r="L53" s="7"/>
      <c r="M53" s="6"/>
      <c r="N53" s="7"/>
      <c r="O53" s="3" t="s">
        <v>217</v>
      </c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224">
        <v>0</v>
      </c>
      <c r="AC53" s="224">
        <v>0</v>
      </c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</row>
    <row r="54" spans="1:43" s="3" customFormat="1" ht="32.25" customHeight="1" x14ac:dyDescent="0.25">
      <c r="A54" s="1" t="s">
        <v>17</v>
      </c>
      <c r="B54" s="1" t="s">
        <v>15</v>
      </c>
      <c r="C54" s="275" t="s">
        <v>42</v>
      </c>
      <c r="D54" s="228">
        <v>3</v>
      </c>
      <c r="E54" s="227">
        <v>90</v>
      </c>
      <c r="F54" s="227">
        <v>8</v>
      </c>
      <c r="G54" s="227">
        <v>8</v>
      </c>
      <c r="H54" s="227"/>
      <c r="I54" s="227"/>
      <c r="J54" s="227">
        <v>82</v>
      </c>
      <c r="K54" s="228">
        <v>4</v>
      </c>
      <c r="L54" s="228">
        <v>4</v>
      </c>
      <c r="M54" s="227" t="s">
        <v>29</v>
      </c>
      <c r="N54" s="228">
        <v>8.8888888888888893</v>
      </c>
      <c r="O54" s="229" t="s">
        <v>217</v>
      </c>
      <c r="P54" s="229"/>
      <c r="Q54" s="230"/>
      <c r="R54" s="231" t="s">
        <v>287</v>
      </c>
      <c r="S54" s="231"/>
      <c r="T54" s="231"/>
      <c r="U54" s="278" t="s">
        <v>287</v>
      </c>
      <c r="V54" s="144">
        <v>4</v>
      </c>
      <c r="W54" s="144">
        <v>4</v>
      </c>
      <c r="X54" s="144"/>
      <c r="Y54" s="144"/>
      <c r="Z54" s="144"/>
      <c r="AA54" s="144"/>
      <c r="AB54" s="224">
        <v>4</v>
      </c>
      <c r="AC54" s="224">
        <v>4</v>
      </c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</row>
    <row r="55" spans="1:43" x14ac:dyDescent="0.25">
      <c r="G55">
        <f>SUM(G35:G54)</f>
        <v>76</v>
      </c>
      <c r="H55" s="144">
        <f t="shared" ref="H55:I55" si="1">SUM(H35:H54)</f>
        <v>8</v>
      </c>
      <c r="I55" s="144">
        <f t="shared" si="1"/>
        <v>48</v>
      </c>
    </row>
    <row r="58" spans="1:43" x14ac:dyDescent="0.25">
      <c r="A58" s="1"/>
      <c r="B58" s="1"/>
      <c r="C58" s="2" t="s">
        <v>319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</row>
    <row r="59" spans="1:43" ht="26.25" x14ac:dyDescent="0.25">
      <c r="A59" s="1" t="s">
        <v>17</v>
      </c>
      <c r="B59" s="1" t="s">
        <v>31</v>
      </c>
      <c r="C59" s="226" t="s">
        <v>192</v>
      </c>
      <c r="D59" s="7">
        <v>3</v>
      </c>
      <c r="E59" s="227">
        <v>90</v>
      </c>
      <c r="F59" s="227">
        <v>4</v>
      </c>
      <c r="G59" s="227">
        <v>4</v>
      </c>
      <c r="H59" s="227"/>
      <c r="I59" s="227"/>
      <c r="J59" s="227">
        <v>86</v>
      </c>
      <c r="K59" s="228">
        <v>4</v>
      </c>
      <c r="L59" s="228"/>
      <c r="M59" s="227" t="s">
        <v>17</v>
      </c>
      <c r="N59" s="228">
        <v>4.4444444444444446</v>
      </c>
      <c r="O59" s="229" t="s">
        <v>216</v>
      </c>
      <c r="P59" s="229" t="s">
        <v>318</v>
      </c>
      <c r="Q59" s="230"/>
      <c r="R59" s="231" t="s">
        <v>284</v>
      </c>
      <c r="S59" s="231"/>
      <c r="T59" s="231"/>
      <c r="U59" s="231" t="s">
        <v>284</v>
      </c>
      <c r="V59" s="144">
        <v>4</v>
      </c>
      <c r="W59" s="144"/>
      <c r="X59" s="144"/>
      <c r="Y59" s="144"/>
      <c r="Z59" s="144"/>
      <c r="AA59" s="144"/>
      <c r="AB59" s="224">
        <v>4</v>
      </c>
      <c r="AC59" s="224">
        <v>0</v>
      </c>
      <c r="AD59" s="144"/>
      <c r="AE59" s="144"/>
      <c r="AF59" s="144"/>
    </row>
    <row r="60" spans="1:43" ht="26.25" x14ac:dyDescent="0.25">
      <c r="A60" s="1" t="s">
        <v>17</v>
      </c>
      <c r="B60" s="1" t="s">
        <v>31</v>
      </c>
      <c r="C60" s="226" t="s">
        <v>264</v>
      </c>
      <c r="D60" s="7">
        <v>3.5</v>
      </c>
      <c r="E60" s="227">
        <v>105</v>
      </c>
      <c r="F60" s="227">
        <v>4</v>
      </c>
      <c r="G60" s="227">
        <v>4</v>
      </c>
      <c r="H60" s="227"/>
      <c r="I60" s="227"/>
      <c r="J60" s="227">
        <v>101</v>
      </c>
      <c r="K60" s="228">
        <v>4</v>
      </c>
      <c r="L60" s="228"/>
      <c r="M60" s="227" t="s">
        <v>17</v>
      </c>
      <c r="N60" s="228">
        <v>3.8095238095238098</v>
      </c>
      <c r="O60" s="229" t="s">
        <v>216</v>
      </c>
      <c r="P60" s="229"/>
      <c r="Q60" s="230"/>
      <c r="R60" s="231" t="s">
        <v>284</v>
      </c>
      <c r="S60" s="231"/>
      <c r="T60" s="231"/>
      <c r="U60" s="231" t="s">
        <v>284</v>
      </c>
      <c r="V60" s="144">
        <v>4</v>
      </c>
      <c r="W60" s="144"/>
      <c r="X60" s="144"/>
      <c r="Y60" s="144"/>
      <c r="Z60" s="144"/>
      <c r="AA60" s="144"/>
      <c r="AB60" s="224">
        <v>4</v>
      </c>
      <c r="AC60" s="224">
        <v>0</v>
      </c>
      <c r="AD60" s="144"/>
      <c r="AE60" s="144"/>
      <c r="AF60" s="144"/>
    </row>
    <row r="61" spans="1:43" ht="39" x14ac:dyDescent="0.25">
      <c r="A61" s="1" t="s">
        <v>17</v>
      </c>
      <c r="B61" s="1" t="s">
        <v>31</v>
      </c>
      <c r="C61" s="226" t="s">
        <v>187</v>
      </c>
      <c r="D61" s="5">
        <v>3</v>
      </c>
      <c r="E61" s="227">
        <v>90</v>
      </c>
      <c r="F61" s="227">
        <v>4</v>
      </c>
      <c r="G61" s="227"/>
      <c r="H61" s="227"/>
      <c r="I61" s="227">
        <v>4</v>
      </c>
      <c r="J61" s="227">
        <v>86</v>
      </c>
      <c r="K61" s="228">
        <v>4</v>
      </c>
      <c r="L61" s="228"/>
      <c r="M61" s="227" t="s">
        <v>17</v>
      </c>
      <c r="N61" s="228">
        <v>4.4444444444444446</v>
      </c>
      <c r="O61" s="229" t="s">
        <v>214</v>
      </c>
      <c r="P61" s="229"/>
      <c r="Q61" s="230"/>
      <c r="R61" s="231"/>
      <c r="S61" s="231"/>
      <c r="T61" s="231" t="s">
        <v>284</v>
      </c>
      <c r="U61" s="231" t="s">
        <v>284</v>
      </c>
      <c r="V61" s="144"/>
      <c r="W61" s="144"/>
      <c r="X61" s="144"/>
      <c r="Y61" s="144"/>
      <c r="Z61" s="144">
        <v>4</v>
      </c>
      <c r="AA61" s="144"/>
      <c r="AB61" s="224">
        <v>4</v>
      </c>
      <c r="AC61" s="224">
        <v>0</v>
      </c>
      <c r="AD61" s="144"/>
      <c r="AE61" s="144"/>
      <c r="AF61" s="144"/>
    </row>
    <row r="62" spans="1:43" ht="39" x14ac:dyDescent="0.25">
      <c r="A62" s="1" t="s">
        <v>17</v>
      </c>
      <c r="B62" s="1" t="s">
        <v>31</v>
      </c>
      <c r="C62" s="226" t="s">
        <v>39</v>
      </c>
      <c r="D62" s="7">
        <v>4</v>
      </c>
      <c r="E62" s="227">
        <v>120</v>
      </c>
      <c r="F62" s="227">
        <v>4</v>
      </c>
      <c r="G62" s="227"/>
      <c r="H62" s="227"/>
      <c r="I62" s="227">
        <v>4</v>
      </c>
      <c r="J62" s="227">
        <v>116</v>
      </c>
      <c r="K62" s="228">
        <v>4</v>
      </c>
      <c r="L62" s="228"/>
      <c r="M62" s="227" t="s">
        <v>17</v>
      </c>
      <c r="N62" s="228">
        <v>3.3333333333333335</v>
      </c>
      <c r="O62" s="229" t="s">
        <v>217</v>
      </c>
      <c r="P62" s="229"/>
      <c r="Q62" s="230"/>
      <c r="R62" s="231"/>
      <c r="S62" s="231"/>
      <c r="T62" s="231" t="s">
        <v>284</v>
      </c>
      <c r="U62" s="231" t="s">
        <v>284</v>
      </c>
      <c r="V62" s="144"/>
      <c r="W62" s="144"/>
      <c r="X62" s="144"/>
      <c r="Y62" s="144"/>
      <c r="Z62" s="144">
        <v>4</v>
      </c>
      <c r="AA62" s="144"/>
      <c r="AB62" s="224">
        <v>4</v>
      </c>
      <c r="AC62" s="224">
        <v>0</v>
      </c>
      <c r="AD62" s="144"/>
      <c r="AE62" s="144"/>
      <c r="AF62" s="144"/>
    </row>
    <row r="63" spans="1:43" ht="39" x14ac:dyDescent="0.25">
      <c r="A63" s="1" t="s">
        <v>17</v>
      </c>
      <c r="B63" s="1" t="s">
        <v>31</v>
      </c>
      <c r="C63" s="226" t="s">
        <v>188</v>
      </c>
      <c r="D63" s="277">
        <v>3</v>
      </c>
      <c r="E63" s="227">
        <v>90</v>
      </c>
      <c r="F63" s="227">
        <v>4</v>
      </c>
      <c r="G63" s="227"/>
      <c r="H63" s="227"/>
      <c r="I63" s="227">
        <v>4</v>
      </c>
      <c r="J63" s="227">
        <v>86</v>
      </c>
      <c r="K63" s="228">
        <v>4</v>
      </c>
      <c r="L63" s="228"/>
      <c r="M63" s="227" t="s">
        <v>17</v>
      </c>
      <c r="N63" s="228">
        <v>4.4444444444444446</v>
      </c>
      <c r="O63" s="229" t="s">
        <v>217</v>
      </c>
      <c r="P63" s="229"/>
      <c r="Q63" s="230"/>
      <c r="R63" s="231"/>
      <c r="S63" s="231"/>
      <c r="T63" s="231" t="s">
        <v>284</v>
      </c>
      <c r="U63" s="278" t="s">
        <v>284</v>
      </c>
      <c r="V63" s="144"/>
      <c r="W63" s="144"/>
      <c r="X63" s="144"/>
      <c r="Y63" s="144"/>
      <c r="Z63" s="144">
        <v>4</v>
      </c>
      <c r="AA63" s="144"/>
      <c r="AB63" s="224">
        <v>4</v>
      </c>
      <c r="AC63" s="224">
        <v>0</v>
      </c>
      <c r="AD63" s="144"/>
      <c r="AE63" s="144"/>
      <c r="AF63" s="144"/>
    </row>
    <row r="64" spans="1:43" ht="39" x14ac:dyDescent="0.25">
      <c r="A64" s="1" t="s">
        <v>17</v>
      </c>
      <c r="B64" s="1" t="s">
        <v>31</v>
      </c>
      <c r="C64" s="226" t="s">
        <v>210</v>
      </c>
      <c r="D64" s="279">
        <v>2</v>
      </c>
      <c r="E64" s="227">
        <v>60</v>
      </c>
      <c r="F64" s="227">
        <v>4</v>
      </c>
      <c r="G64" s="227"/>
      <c r="H64" s="227"/>
      <c r="I64" s="227">
        <v>4</v>
      </c>
      <c r="J64" s="227">
        <v>56</v>
      </c>
      <c r="K64" s="228">
        <v>4</v>
      </c>
      <c r="L64" s="228"/>
      <c r="M64" s="227" t="s">
        <v>29</v>
      </c>
      <c r="N64" s="228">
        <v>6.666666666666667</v>
      </c>
      <c r="O64" s="3" t="s">
        <v>217</v>
      </c>
      <c r="P64" s="3"/>
      <c r="Q64" s="144"/>
      <c r="R64" s="144"/>
      <c r="S64" s="144"/>
      <c r="T64" s="144" t="s">
        <v>284</v>
      </c>
      <c r="U64" s="144" t="s">
        <v>284</v>
      </c>
      <c r="V64" s="144"/>
      <c r="W64" s="144"/>
      <c r="X64" s="144"/>
      <c r="Y64" s="144"/>
      <c r="Z64" s="144">
        <v>4</v>
      </c>
      <c r="AA64" s="144"/>
      <c r="AB64" s="224">
        <v>4</v>
      </c>
      <c r="AC64" s="224">
        <v>0</v>
      </c>
      <c r="AD64" s="144"/>
      <c r="AE64" s="144"/>
      <c r="AF64" s="144"/>
    </row>
    <row r="65" spans="7:9" x14ac:dyDescent="0.25">
      <c r="G65">
        <f>SUM(G59:G64)</f>
        <v>8</v>
      </c>
      <c r="H65" s="144">
        <f t="shared" ref="H65:I65" si="2">SUM(H59:H64)</f>
        <v>0</v>
      </c>
      <c r="I65" s="144">
        <f t="shared" si="2"/>
        <v>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титульний заочн</vt:lpstr>
      <vt:lpstr>Титул 073</vt:lpstr>
      <vt:lpstr>План 073</vt:lpstr>
      <vt:lpstr>План 073 (2020)</vt:lpstr>
      <vt:lpstr>План 073 2020-21</vt:lpstr>
      <vt:lpstr>семестровка</vt:lpstr>
      <vt:lpstr>Лист2</vt:lpstr>
      <vt:lpstr>'План 073 (2020)'!Область_печати</vt:lpstr>
      <vt:lpstr>'План 073 2020-21'!Область_печати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2020-04-28T09:32:05Z</cp:lastPrinted>
  <dcterms:created xsi:type="dcterms:W3CDTF">2018-09-25T13:00:18Z</dcterms:created>
  <dcterms:modified xsi:type="dcterms:W3CDTF">2020-05-07T11:15:53Z</dcterms:modified>
</cp:coreProperties>
</file>