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6 ПТ\"/>
    </mc:Choice>
  </mc:AlternateContent>
  <bookViews>
    <workbookView xWindow="4350" yWindow="1530" windowWidth="21600" windowHeight="11385" firstSheet="4" activeTab="5"/>
  </bookViews>
  <sheets>
    <sheet name="до наказу" sheetId="8" state="hidden" r:id="rId1"/>
    <sheet name="Титул 073 уск" sheetId="5" state="hidden" r:id="rId2"/>
    <sheet name="Семестровка -дисп" sheetId="16" state="hidden" r:id="rId3"/>
    <sheet name="до наказу (2)" sheetId="15" state="hidden" r:id="rId4"/>
    <sheet name="титульний заочн" sheetId="12" r:id="rId5"/>
    <sheet name="план" sheetId="7" r:id="rId6"/>
    <sheet name="семестровка" sheetId="17" state="hidden" r:id="rId7"/>
    <sheet name="Лист1" sheetId="10" state="hidden" r:id="rId8"/>
    <sheet name="Семестровка -ввод данных" sheetId="4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  <externalReference r:id="rId14"/>
  </externalReferences>
  <definedNames>
    <definedName name="_xlnm._FilterDatabase" localSheetId="0" hidden="1">'до наказу'!$A$1:$A$243</definedName>
    <definedName name="_xlnm._FilterDatabase" localSheetId="8" hidden="1">'Семестровка -ввод данных'!$Q$1:$Q$162</definedName>
    <definedName name="_xlnm._FilterDatabase" localSheetId="2" hidden="1">'Семестровка -дисп'!$Q$1:$Q$38</definedName>
    <definedName name="_xlnm.Print_Area" localSheetId="0">'до наказу'!$A$1:$K$202</definedName>
    <definedName name="_xlnm.Print_Area" localSheetId="3">'до наказу (2)'!$A$1:$Q$52</definedName>
    <definedName name="_xlnm.Print_Area" localSheetId="5">план!$A$1:$AB$225</definedName>
    <definedName name="_xlnm.Print_Area" localSheetId="6">семестровка!$A$1:$U$157</definedName>
    <definedName name="_xlnm.Print_Area" localSheetId="8">'Семестровка -ввод данных'!$A$1:$AL$147</definedName>
    <definedName name="_xlnm.Print_Area" localSheetId="2">'Семестровка -дисп'!$A$1:$AK$38</definedName>
    <definedName name="_xlnm.Print_Area" localSheetId="10">'Семестровка уск (2)'!$A$1:$P$109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3" i="17" l="1"/>
  <c r="K26" i="17"/>
  <c r="L26" i="17"/>
  <c r="K53" i="17"/>
  <c r="L53" i="17"/>
  <c r="K82" i="17"/>
  <c r="L82" i="17"/>
  <c r="K108" i="17"/>
  <c r="L108" i="17"/>
  <c r="K136" i="17"/>
  <c r="L136" i="17"/>
  <c r="K155" i="17"/>
  <c r="L155" i="17"/>
  <c r="E146" i="17"/>
  <c r="F146" i="17"/>
  <c r="F155" i="17" s="1"/>
  <c r="E147" i="17"/>
  <c r="F147" i="17"/>
  <c r="J147" i="17" s="1"/>
  <c r="E148" i="17"/>
  <c r="F148" i="17"/>
  <c r="J148" i="17"/>
  <c r="E149" i="17"/>
  <c r="J149" i="17" s="1"/>
  <c r="F149" i="17"/>
  <c r="E150" i="17"/>
  <c r="J150" i="17" s="1"/>
  <c r="F150" i="17"/>
  <c r="E151" i="17"/>
  <c r="F151" i="17"/>
  <c r="J151" i="17" s="1"/>
  <c r="E152" i="17"/>
  <c r="F152" i="17"/>
  <c r="J152" i="17"/>
  <c r="E122" i="17"/>
  <c r="F122" i="17"/>
  <c r="J122" i="17"/>
  <c r="E123" i="17"/>
  <c r="J123" i="17" s="1"/>
  <c r="E124" i="17"/>
  <c r="F124" i="17"/>
  <c r="J124" i="17" s="1"/>
  <c r="E125" i="17"/>
  <c r="F125" i="17"/>
  <c r="J125" i="17"/>
  <c r="E126" i="17"/>
  <c r="J126" i="17" s="1"/>
  <c r="F126" i="17"/>
  <c r="E127" i="17"/>
  <c r="J127" i="17" s="1"/>
  <c r="E128" i="17"/>
  <c r="F128" i="17"/>
  <c r="J128" i="17"/>
  <c r="E129" i="17"/>
  <c r="J129" i="17" s="1"/>
  <c r="E130" i="17"/>
  <c r="F130" i="17"/>
  <c r="J130" i="17" s="1"/>
  <c r="E131" i="17"/>
  <c r="F131" i="17"/>
  <c r="J131" i="17"/>
  <c r="E93" i="17"/>
  <c r="J93" i="17"/>
  <c r="E94" i="17"/>
  <c r="J94" i="17" s="1"/>
  <c r="F94" i="17"/>
  <c r="E95" i="17"/>
  <c r="J95" i="17"/>
  <c r="E96" i="17"/>
  <c r="J96" i="17" s="1"/>
  <c r="E97" i="17"/>
  <c r="F97" i="17"/>
  <c r="E98" i="17"/>
  <c r="F98" i="17"/>
  <c r="J98" i="17"/>
  <c r="E99" i="17"/>
  <c r="J99" i="17" s="1"/>
  <c r="F99" i="17"/>
  <c r="E68" i="17"/>
  <c r="J68" i="17" s="1"/>
  <c r="E69" i="17"/>
  <c r="F69" i="17"/>
  <c r="E70" i="17"/>
  <c r="J70" i="17" s="1"/>
  <c r="E71" i="17"/>
  <c r="J71" i="17" s="1"/>
  <c r="E72" i="17"/>
  <c r="F72" i="17"/>
  <c r="J72" i="17"/>
  <c r="E73" i="17"/>
  <c r="J73" i="17" s="1"/>
  <c r="F73" i="17"/>
  <c r="E74" i="17"/>
  <c r="J74" i="17" s="1"/>
  <c r="F74" i="17"/>
  <c r="E75" i="17"/>
  <c r="J75" i="17"/>
  <c r="E76" i="17"/>
  <c r="J76" i="17" s="1"/>
  <c r="E77" i="17"/>
  <c r="F77" i="17"/>
  <c r="J77" i="17" s="1"/>
  <c r="E78" i="17"/>
  <c r="F78" i="17"/>
  <c r="J78" i="17"/>
  <c r="E79" i="17"/>
  <c r="J79" i="17" s="1"/>
  <c r="E80" i="17"/>
  <c r="F80" i="17"/>
  <c r="J80" i="17" s="1"/>
  <c r="E12" i="17"/>
  <c r="F12" i="17"/>
  <c r="E14" i="17"/>
  <c r="F14" i="17"/>
  <c r="J14" i="17"/>
  <c r="E15" i="17"/>
  <c r="J15" i="17" s="1"/>
  <c r="F15" i="17"/>
  <c r="J16" i="17"/>
  <c r="E17" i="17"/>
  <c r="J17" i="17" s="1"/>
  <c r="F17" i="17"/>
  <c r="J18" i="17"/>
  <c r="E19" i="17"/>
  <c r="J19" i="17" s="1"/>
  <c r="F19" i="17"/>
  <c r="E20" i="17"/>
  <c r="J20" i="17" s="1"/>
  <c r="F20" i="17"/>
  <c r="J21" i="17"/>
  <c r="E22" i="17"/>
  <c r="J22" i="17" s="1"/>
  <c r="F22" i="17"/>
  <c r="E23" i="17"/>
  <c r="F23" i="17"/>
  <c r="J23" i="17" s="1"/>
  <c r="J24" i="17"/>
  <c r="F39" i="17"/>
  <c r="E39" i="17"/>
  <c r="J39" i="17" s="1"/>
  <c r="E40" i="17"/>
  <c r="F40" i="17"/>
  <c r="J40" i="17" s="1"/>
  <c r="E43" i="17"/>
  <c r="F43" i="17"/>
  <c r="J43" i="17"/>
  <c r="E44" i="17"/>
  <c r="J44" i="17" s="1"/>
  <c r="F44" i="17"/>
  <c r="E45" i="17"/>
  <c r="J45" i="17" s="1"/>
  <c r="F45" i="17"/>
  <c r="E46" i="17"/>
  <c r="F46" i="17"/>
  <c r="J46" i="17" s="1"/>
  <c r="J47" i="17"/>
  <c r="E48" i="17"/>
  <c r="F48" i="17"/>
  <c r="J48" i="17" s="1"/>
  <c r="E49" i="17"/>
  <c r="F49" i="17"/>
  <c r="J49" i="17"/>
  <c r="F25" i="17"/>
  <c r="I51" i="7"/>
  <c r="I61" i="7"/>
  <c r="I64" i="7"/>
  <c r="I68" i="7"/>
  <c r="I73" i="7"/>
  <c r="M55" i="7"/>
  <c r="M68" i="7"/>
  <c r="H50" i="7"/>
  <c r="G69" i="7"/>
  <c r="H69" i="7" s="1"/>
  <c r="H100" i="7" s="1"/>
  <c r="H15" i="7"/>
  <c r="G23" i="7"/>
  <c r="H27" i="7"/>
  <c r="G33" i="7"/>
  <c r="H33" i="7"/>
  <c r="M33" i="7" s="1"/>
  <c r="H123" i="7"/>
  <c r="G56" i="7"/>
  <c r="G94" i="7"/>
  <c r="H57" i="7"/>
  <c r="M57" i="7" s="1"/>
  <c r="G49" i="7"/>
  <c r="G100" i="7"/>
  <c r="H58" i="7"/>
  <c r="M58" i="7" s="1"/>
  <c r="H212" i="7"/>
  <c r="I212" i="7"/>
  <c r="M212" i="7"/>
  <c r="H211" i="7"/>
  <c r="M211" i="7" s="1"/>
  <c r="I211" i="7"/>
  <c r="H210" i="7"/>
  <c r="M210" i="7" s="1"/>
  <c r="I210" i="7"/>
  <c r="I209" i="7" s="1"/>
  <c r="L209" i="7"/>
  <c r="K209" i="7"/>
  <c r="J209" i="7"/>
  <c r="H209" i="7"/>
  <c r="G209" i="7"/>
  <c r="G20" i="7"/>
  <c r="G22" i="7"/>
  <c r="G37" i="7"/>
  <c r="G38" i="7"/>
  <c r="G36" i="7"/>
  <c r="G41" i="7"/>
  <c r="G109" i="7"/>
  <c r="G114" i="7"/>
  <c r="G194" i="7"/>
  <c r="G195" i="7"/>
  <c r="G153" i="7"/>
  <c r="G131" i="7"/>
  <c r="G143" i="7"/>
  <c r="G154" i="7"/>
  <c r="G155" i="7" s="1"/>
  <c r="AD203" i="7"/>
  <c r="AD202" i="7"/>
  <c r="AB202" i="7"/>
  <c r="AA202" i="7"/>
  <c r="Z202" i="7"/>
  <c r="Y202" i="7"/>
  <c r="X202" i="7"/>
  <c r="H193" i="7"/>
  <c r="H194" i="7"/>
  <c r="H195" i="7"/>
  <c r="H122" i="7"/>
  <c r="H153" i="7" s="1"/>
  <c r="H127" i="7"/>
  <c r="H131" i="7"/>
  <c r="M131" i="7" s="1"/>
  <c r="H137" i="7"/>
  <c r="H143" i="7"/>
  <c r="H149" i="7"/>
  <c r="H14" i="7"/>
  <c r="H17" i="7"/>
  <c r="H20" i="7"/>
  <c r="H22" i="7"/>
  <c r="H26" i="7"/>
  <c r="H29" i="7"/>
  <c r="H32" i="7"/>
  <c r="H35" i="7"/>
  <c r="H38" i="7"/>
  <c r="H40" i="7"/>
  <c r="H54" i="7"/>
  <c r="H60" i="7"/>
  <c r="H83" i="7"/>
  <c r="H13" i="7"/>
  <c r="H18" i="7"/>
  <c r="H43" i="7"/>
  <c r="M43" i="7" s="1"/>
  <c r="H30" i="7"/>
  <c r="H41" i="7"/>
  <c r="H44" i="7"/>
  <c r="M44" i="7" s="1"/>
  <c r="M47" i="7" s="1"/>
  <c r="H51" i="7"/>
  <c r="H52" i="7"/>
  <c r="M52" i="7" s="1"/>
  <c r="H55" i="7"/>
  <c r="H61" i="7"/>
  <c r="M61" i="7" s="1"/>
  <c r="H64" i="7"/>
  <c r="M64" i="7" s="1"/>
  <c r="H68" i="7"/>
  <c r="H73" i="7"/>
  <c r="M73" i="7" s="1"/>
  <c r="H74" i="7"/>
  <c r="M74" i="7" s="1"/>
  <c r="H81" i="7"/>
  <c r="M81" i="7" s="1"/>
  <c r="H84" i="7"/>
  <c r="H88" i="7"/>
  <c r="M88" i="7" s="1"/>
  <c r="H90" i="7"/>
  <c r="M90" i="7" s="1"/>
  <c r="H93" i="7"/>
  <c r="H104" i="7"/>
  <c r="H109" i="7"/>
  <c r="H110" i="7" s="1"/>
  <c r="H113" i="7"/>
  <c r="H114" i="7"/>
  <c r="I13" i="7"/>
  <c r="M13" i="7"/>
  <c r="M15" i="7"/>
  <c r="I18" i="7"/>
  <c r="I23" i="7"/>
  <c r="I27" i="7"/>
  <c r="M27" i="7" s="1"/>
  <c r="I30" i="7"/>
  <c r="M30" i="7"/>
  <c r="I33" i="7"/>
  <c r="I36" i="7"/>
  <c r="I41" i="7"/>
  <c r="M41" i="7"/>
  <c r="I52" i="7"/>
  <c r="I55" i="7"/>
  <c r="I81" i="7"/>
  <c r="I84" i="7"/>
  <c r="M84" i="7" s="1"/>
  <c r="I88" i="7"/>
  <c r="I93" i="7"/>
  <c r="M93" i="7" s="1"/>
  <c r="I94" i="7"/>
  <c r="M109" i="7"/>
  <c r="I113" i="7"/>
  <c r="M113" i="7"/>
  <c r="M114" i="7" s="1"/>
  <c r="H160" i="7"/>
  <c r="I160" i="7"/>
  <c r="M160" i="7" s="1"/>
  <c r="H164" i="7"/>
  <c r="I164" i="7"/>
  <c r="M164" i="7"/>
  <c r="H168" i="7"/>
  <c r="M168" i="7" s="1"/>
  <c r="I168" i="7"/>
  <c r="H172" i="7"/>
  <c r="M172" i="7" s="1"/>
  <c r="I172" i="7"/>
  <c r="H176" i="7"/>
  <c r="I176" i="7"/>
  <c r="M176" i="7" s="1"/>
  <c r="H180" i="7"/>
  <c r="I180" i="7"/>
  <c r="M180" i="7"/>
  <c r="H184" i="7"/>
  <c r="M184" i="7" s="1"/>
  <c r="I184" i="7"/>
  <c r="H188" i="7"/>
  <c r="M188" i="7" s="1"/>
  <c r="I188" i="7"/>
  <c r="H192" i="7"/>
  <c r="I192" i="7"/>
  <c r="M192" i="7" s="1"/>
  <c r="I126" i="7"/>
  <c r="I123" i="7"/>
  <c r="I131" i="7"/>
  <c r="I137" i="7"/>
  <c r="M137" i="7" s="1"/>
  <c r="I143" i="7"/>
  <c r="M143" i="7" s="1"/>
  <c r="I149" i="7"/>
  <c r="M149" i="7" s="1"/>
  <c r="M152" i="7" s="1"/>
  <c r="I114" i="7"/>
  <c r="G197" i="7"/>
  <c r="G196" i="7"/>
  <c r="H196" i="7" s="1"/>
  <c r="AB195" i="7"/>
  <c r="AB155" i="7"/>
  <c r="AB198" i="7"/>
  <c r="AA195" i="7"/>
  <c r="AA198" i="7" s="1"/>
  <c r="AA155" i="7"/>
  <c r="Z195" i="7"/>
  <c r="Z198" i="7" s="1"/>
  <c r="Z155" i="7"/>
  <c r="Y195" i="7"/>
  <c r="Y155" i="7"/>
  <c r="Y198" i="7" s="1"/>
  <c r="X195" i="7"/>
  <c r="X155" i="7"/>
  <c r="X198" i="7"/>
  <c r="I153" i="7"/>
  <c r="AC195" i="7"/>
  <c r="AC193" i="7"/>
  <c r="AC176" i="7"/>
  <c r="AC173" i="7"/>
  <c r="AC172" i="7"/>
  <c r="AC171" i="7"/>
  <c r="AC170" i="7"/>
  <c r="AC169" i="7"/>
  <c r="AC166" i="7"/>
  <c r="AC165" i="7"/>
  <c r="R164" i="7"/>
  <c r="AC164" i="7" s="1"/>
  <c r="AC163" i="7"/>
  <c r="AC162" i="7"/>
  <c r="AC161" i="7"/>
  <c r="AC158" i="7"/>
  <c r="N195" i="7"/>
  <c r="AC157" i="7"/>
  <c r="W194" i="7"/>
  <c r="T192" i="7"/>
  <c r="L192" i="7"/>
  <c r="J192" i="7"/>
  <c r="G191" i="7"/>
  <c r="G190" i="7" s="1"/>
  <c r="H191" i="7"/>
  <c r="H190" i="7"/>
  <c r="T188" i="7"/>
  <c r="K188" i="7"/>
  <c r="J188" i="7"/>
  <c r="G187" i="7"/>
  <c r="R184" i="7"/>
  <c r="L184" i="7"/>
  <c r="J184" i="7"/>
  <c r="G182" i="7"/>
  <c r="H182" i="7"/>
  <c r="S180" i="7"/>
  <c r="L180" i="7"/>
  <c r="J180" i="7"/>
  <c r="G179" i="7"/>
  <c r="S176" i="7"/>
  <c r="L176" i="7"/>
  <c r="J176" i="7"/>
  <c r="G174" i="7"/>
  <c r="H174" i="7"/>
  <c r="S172" i="7"/>
  <c r="L172" i="7"/>
  <c r="J172" i="7"/>
  <c r="G170" i="7"/>
  <c r="H170" i="7" s="1"/>
  <c r="Q168" i="7"/>
  <c r="J168" i="7"/>
  <c r="G166" i="7"/>
  <c r="H166" i="7" s="1"/>
  <c r="L164" i="7"/>
  <c r="J164" i="7"/>
  <c r="G163" i="7"/>
  <c r="R160" i="7"/>
  <c r="L160" i="7"/>
  <c r="K160" i="7"/>
  <c r="J160" i="7"/>
  <c r="AC145" i="7"/>
  <c r="AC144" i="7"/>
  <c r="AC143" i="7"/>
  <c r="AC142" i="7"/>
  <c r="AC141" i="7"/>
  <c r="AC139" i="7"/>
  <c r="AC138" i="7"/>
  <c r="Q137" i="7"/>
  <c r="AC137" i="7"/>
  <c r="AC136" i="7"/>
  <c r="AC135" i="7"/>
  <c r="AC133" i="7"/>
  <c r="AC132" i="7"/>
  <c r="P131" i="7"/>
  <c r="P134" i="7" s="1"/>
  <c r="AC130" i="7"/>
  <c r="AC129" i="7"/>
  <c r="AC128" i="7"/>
  <c r="AC127" i="7"/>
  <c r="AC124" i="7"/>
  <c r="AC121" i="7"/>
  <c r="L153" i="7"/>
  <c r="T149" i="7"/>
  <c r="T152" i="7" s="1"/>
  <c r="L152" i="7"/>
  <c r="L149" i="7"/>
  <c r="J152" i="7" s="1"/>
  <c r="I152" i="7"/>
  <c r="G152" i="7"/>
  <c r="H152" i="7"/>
  <c r="D152" i="7"/>
  <c r="G148" i="7"/>
  <c r="G151" i="7" s="1"/>
  <c r="H151" i="7"/>
  <c r="G147" i="7"/>
  <c r="G150" i="7" s="1"/>
  <c r="H150" i="7" s="1"/>
  <c r="H148" i="7"/>
  <c r="H147" i="7"/>
  <c r="S143" i="7"/>
  <c r="S146" i="7" s="1"/>
  <c r="G146" i="7"/>
  <c r="H146" i="7" s="1"/>
  <c r="M146" i="7" s="1"/>
  <c r="I146" i="7"/>
  <c r="J143" i="7"/>
  <c r="L146" i="7" s="1"/>
  <c r="L143" i="7"/>
  <c r="J146" i="7" s="1"/>
  <c r="D146" i="7"/>
  <c r="G142" i="7"/>
  <c r="G145" i="7" s="1"/>
  <c r="H145" i="7" s="1"/>
  <c r="G141" i="7"/>
  <c r="K143" i="7"/>
  <c r="H142" i="7"/>
  <c r="Q140" i="7"/>
  <c r="H140" i="7"/>
  <c r="I140" i="7"/>
  <c r="M140" i="7" s="1"/>
  <c r="J137" i="7"/>
  <c r="L140" i="7" s="1"/>
  <c r="L137" i="7"/>
  <c r="J140" i="7" s="1"/>
  <c r="G136" i="7"/>
  <c r="G139" i="7" s="1"/>
  <c r="H139" i="7"/>
  <c r="G138" i="7"/>
  <c r="H138" i="7" s="1"/>
  <c r="K137" i="7"/>
  <c r="H136" i="7"/>
  <c r="G135" i="7"/>
  <c r="H135" i="7" s="1"/>
  <c r="G134" i="7"/>
  <c r="H134" i="7" s="1"/>
  <c r="M134" i="7" s="1"/>
  <c r="I134" i="7"/>
  <c r="J131" i="7"/>
  <c r="L134" i="7" s="1"/>
  <c r="L131" i="7"/>
  <c r="J134" i="7" s="1"/>
  <c r="G130" i="7"/>
  <c r="K131" i="7"/>
  <c r="I129" i="7"/>
  <c r="G129" i="7"/>
  <c r="H129" i="7" s="1"/>
  <c r="H128" i="7"/>
  <c r="H126" i="7"/>
  <c r="M126" i="7"/>
  <c r="L126" i="7"/>
  <c r="K126" i="7"/>
  <c r="J126" i="7"/>
  <c r="H125" i="7"/>
  <c r="I124" i="7"/>
  <c r="G124" i="7"/>
  <c r="H124" i="7" s="1"/>
  <c r="L123" i="7"/>
  <c r="K123" i="7"/>
  <c r="G121" i="7"/>
  <c r="H121" i="7" s="1"/>
  <c r="AC117" i="7"/>
  <c r="T114" i="7"/>
  <c r="S114" i="7"/>
  <c r="R114" i="7"/>
  <c r="Q114" i="7"/>
  <c r="P114" i="7"/>
  <c r="N114" i="7"/>
  <c r="L114" i="7"/>
  <c r="K114" i="7"/>
  <c r="J114" i="7"/>
  <c r="M110" i="7"/>
  <c r="G110" i="7"/>
  <c r="AC103" i="7"/>
  <c r="AB102" i="7"/>
  <c r="AA102" i="7"/>
  <c r="Z102" i="7"/>
  <c r="Y102" i="7"/>
  <c r="X102" i="7"/>
  <c r="M100" i="7"/>
  <c r="AC100" i="7"/>
  <c r="T94" i="7"/>
  <c r="L94" i="7"/>
  <c r="T93" i="7"/>
  <c r="L93" i="7"/>
  <c r="J93" i="7"/>
  <c r="G91" i="7"/>
  <c r="R88" i="7"/>
  <c r="L88" i="7"/>
  <c r="J88" i="7"/>
  <c r="G87" i="7"/>
  <c r="P84" i="7"/>
  <c r="J84" i="7"/>
  <c r="G82" i="7"/>
  <c r="H82" i="7" s="1"/>
  <c r="Q81" i="7"/>
  <c r="J81" i="7"/>
  <c r="G80" i="7"/>
  <c r="H80" i="7" s="1"/>
  <c r="G79" i="7"/>
  <c r="H79" i="7" s="1"/>
  <c r="G78" i="7"/>
  <c r="H78" i="7" s="1"/>
  <c r="G77" i="7"/>
  <c r="H77" i="7" s="1"/>
  <c r="P73" i="7"/>
  <c r="AC73" i="7" s="1"/>
  <c r="L73" i="7"/>
  <c r="J73" i="7"/>
  <c r="AC72" i="7"/>
  <c r="G72" i="7"/>
  <c r="H72" i="7"/>
  <c r="AC71" i="7"/>
  <c r="G71" i="7"/>
  <c r="H71" i="7" s="1"/>
  <c r="AC69" i="7"/>
  <c r="Q68" i="7"/>
  <c r="L68" i="7"/>
  <c r="J68" i="7"/>
  <c r="AC67" i="7"/>
  <c r="G66" i="7"/>
  <c r="H66" i="7" s="1"/>
  <c r="N64" i="7"/>
  <c r="AC64" i="7"/>
  <c r="L64" i="7"/>
  <c r="J64" i="7"/>
  <c r="AC63" i="7"/>
  <c r="G63" i="7"/>
  <c r="AC62" i="7"/>
  <c r="N61" i="7"/>
  <c r="AC61" i="7" s="1"/>
  <c r="J61" i="7"/>
  <c r="G59" i="7"/>
  <c r="H59" i="7" s="1"/>
  <c r="P55" i="7"/>
  <c r="AC55" i="7" s="1"/>
  <c r="L55" i="7"/>
  <c r="J55" i="7"/>
  <c r="AC54" i="7"/>
  <c r="AC53" i="7"/>
  <c r="G53" i="7"/>
  <c r="H53" i="7" s="1"/>
  <c r="Q52" i="7"/>
  <c r="L52" i="7"/>
  <c r="P51" i="7"/>
  <c r="L51" i="7"/>
  <c r="J51" i="7"/>
  <c r="H49" i="7"/>
  <c r="AC47" i="7"/>
  <c r="AB47" i="7"/>
  <c r="AA47" i="7"/>
  <c r="Z47" i="7"/>
  <c r="Y47" i="7"/>
  <c r="X47" i="7"/>
  <c r="AC46" i="7"/>
  <c r="AC45" i="7"/>
  <c r="H42" i="7"/>
  <c r="N41" i="7"/>
  <c r="AC41" i="7" s="1"/>
  <c r="J41" i="7"/>
  <c r="AC40" i="7"/>
  <c r="AC39" i="7"/>
  <c r="G39" i="7"/>
  <c r="H39" i="7" s="1"/>
  <c r="AC38" i="7"/>
  <c r="AC37" i="7"/>
  <c r="N36" i="7"/>
  <c r="L36" i="7"/>
  <c r="J36" i="7"/>
  <c r="AC34" i="7"/>
  <c r="N33" i="7"/>
  <c r="AC33" i="7" s="1"/>
  <c r="L33" i="7"/>
  <c r="J33" i="7"/>
  <c r="AC32" i="7"/>
  <c r="AC31" i="7"/>
  <c r="G31" i="7"/>
  <c r="H31" i="7" s="1"/>
  <c r="Q30" i="7"/>
  <c r="AC30" i="7" s="1"/>
  <c r="L30" i="7"/>
  <c r="J30" i="7"/>
  <c r="AC29" i="7"/>
  <c r="AC28" i="7"/>
  <c r="H28" i="7"/>
  <c r="G28" i="7"/>
  <c r="N27" i="7"/>
  <c r="AC27" i="7" s="1"/>
  <c r="L27" i="7"/>
  <c r="J27" i="7"/>
  <c r="AC26" i="7"/>
  <c r="AC25" i="7"/>
  <c r="G25" i="7"/>
  <c r="H25" i="7" s="1"/>
  <c r="H24" i="7" s="1"/>
  <c r="AC24" i="7"/>
  <c r="G24" i="7"/>
  <c r="N23" i="7"/>
  <c r="AC23" i="7"/>
  <c r="J23" i="7"/>
  <c r="AC22" i="7"/>
  <c r="AC21" i="7"/>
  <c r="G21" i="7"/>
  <c r="H21" i="7" s="1"/>
  <c r="AC20" i="7"/>
  <c r="AC19" i="7"/>
  <c r="B19" i="7"/>
  <c r="N18" i="7"/>
  <c r="AC18" i="7"/>
  <c r="K18" i="7"/>
  <c r="J18" i="7"/>
  <c r="AC17" i="7"/>
  <c r="AC16" i="7"/>
  <c r="G16" i="7"/>
  <c r="H16" i="7" s="1"/>
  <c r="AC14" i="7"/>
  <c r="AC13" i="7"/>
  <c r="S13" i="7"/>
  <c r="J13" i="7"/>
  <c r="AC12" i="7"/>
  <c r="G12" i="7"/>
  <c r="AC11" i="7"/>
  <c r="C26" i="17"/>
  <c r="C53" i="17"/>
  <c r="C82" i="17"/>
  <c r="C108" i="17"/>
  <c r="C136" i="17"/>
  <c r="C155" i="17"/>
  <c r="D26" i="17"/>
  <c r="D53" i="17"/>
  <c r="D82" i="17"/>
  <c r="D108" i="17"/>
  <c r="D136" i="17"/>
  <c r="D155" i="17"/>
  <c r="D156" i="17"/>
  <c r="E25" i="17"/>
  <c r="J25" i="17" s="1"/>
  <c r="E26" i="17"/>
  <c r="E38" i="17"/>
  <c r="E53" i="17" s="1"/>
  <c r="E82" i="17"/>
  <c r="E101" i="17"/>
  <c r="E102" i="17"/>
  <c r="E108" i="17" s="1"/>
  <c r="E103" i="17"/>
  <c r="E104" i="17"/>
  <c r="E136" i="17"/>
  <c r="G153" i="17"/>
  <c r="G155" i="17" s="1"/>
  <c r="G132" i="17"/>
  <c r="G136" i="17"/>
  <c r="G108" i="17"/>
  <c r="E106" i="17"/>
  <c r="E105" i="17"/>
  <c r="G67" i="17"/>
  <c r="G82" i="17"/>
  <c r="R57" i="17"/>
  <c r="R56" i="17"/>
  <c r="G38" i="17"/>
  <c r="G53" i="17"/>
  <c r="G26" i="17"/>
  <c r="AC37" i="16"/>
  <c r="AB37" i="16"/>
  <c r="AA37" i="16"/>
  <c r="Z37" i="16"/>
  <c r="Y37" i="16"/>
  <c r="X37" i="16"/>
  <c r="E37" i="16"/>
  <c r="D37" i="16"/>
  <c r="AI36" i="16"/>
  <c r="AH36" i="16"/>
  <c r="AJ36" i="16"/>
  <c r="AG36" i="16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E34" i="16"/>
  <c r="AD34" i="16"/>
  <c r="S33" i="16"/>
  <c r="R33" i="16"/>
  <c r="AI32" i="16"/>
  <c r="AH32" i="16"/>
  <c r="AG32" i="16"/>
  <c r="AJ32" i="16"/>
  <c r="AE32" i="16"/>
  <c r="AD32" i="16"/>
  <c r="AF32" i="16" s="1"/>
  <c r="S32" i="16"/>
  <c r="R32" i="16"/>
  <c r="G32" i="16"/>
  <c r="L32" i="16" s="1"/>
  <c r="F32" i="16"/>
  <c r="AI31" i="16"/>
  <c r="AH31" i="16"/>
  <c r="AG31" i="16"/>
  <c r="AE31" i="16"/>
  <c r="AF31" i="16" s="1"/>
  <c r="AF37" i="16" s="1"/>
  <c r="AD31" i="16"/>
  <c r="G31" i="16"/>
  <c r="L31" i="16"/>
  <c r="F31" i="16"/>
  <c r="N31" i="16"/>
  <c r="AX30" i="16"/>
  <c r="AW30" i="16"/>
  <c r="BD30" i="16" s="1"/>
  <c r="AV30" i="16"/>
  <c r="AU30" i="16"/>
  <c r="BC30" i="16" s="1"/>
  <c r="AT30" i="16"/>
  <c r="AS30" i="16"/>
  <c r="BB30" i="16" s="1"/>
  <c r="BE30" i="16" s="1"/>
  <c r="AY30" i="16"/>
  <c r="AQ30" i="16"/>
  <c r="AP30" i="16"/>
  <c r="AR30" i="16" s="1"/>
  <c r="AI30" i="16"/>
  <c r="AI37" i="16" s="1"/>
  <c r="AH30" i="16"/>
  <c r="AH37" i="16" s="1"/>
  <c r="AG30" i="16"/>
  <c r="AG37" i="16"/>
  <c r="AE30" i="16"/>
  <c r="AE37" i="16"/>
  <c r="AD30" i="16"/>
  <c r="AD37" i="16" s="1"/>
  <c r="AF30" i="16"/>
  <c r="S30" i="16"/>
  <c r="R30" i="16"/>
  <c r="G30" i="16"/>
  <c r="L30" i="16"/>
  <c r="F30" i="16"/>
  <c r="N30" i="16"/>
  <c r="AX29" i="16"/>
  <c r="AW29" i="16"/>
  <c r="BD29" i="16" s="1"/>
  <c r="AV29" i="16"/>
  <c r="AU29" i="16"/>
  <c r="BC29" i="16" s="1"/>
  <c r="AT29" i="16"/>
  <c r="AZ29" i="16" s="1"/>
  <c r="AS29" i="16"/>
  <c r="BB29" i="16" s="1"/>
  <c r="BE29" i="16" s="1"/>
  <c r="AY29" i="16"/>
  <c r="BA29" i="16" s="1"/>
  <c r="AQ29" i="16"/>
  <c r="AR29" i="16" s="1"/>
  <c r="AP29" i="16"/>
  <c r="AX28" i="16"/>
  <c r="AW28" i="16"/>
  <c r="BD28" i="16" s="1"/>
  <c r="AV28" i="16"/>
  <c r="AU28" i="16"/>
  <c r="BC28" i="16" s="1"/>
  <c r="AT28" i="16"/>
  <c r="AZ28" i="16" s="1"/>
  <c r="AS28" i="16"/>
  <c r="BB28" i="16" s="1"/>
  <c r="BE28" i="16" s="1"/>
  <c r="AY28" i="16"/>
  <c r="AQ28" i="16"/>
  <c r="AP28" i="16"/>
  <c r="AR28" i="16" s="1"/>
  <c r="AC19" i="16"/>
  <c r="AB19" i="16"/>
  <c r="AA19" i="16"/>
  <c r="Z19" i="16"/>
  <c r="Y19" i="16"/>
  <c r="X19" i="16"/>
  <c r="E19" i="16"/>
  <c r="D19" i="16"/>
  <c r="AX18" i="16"/>
  <c r="AW18" i="16"/>
  <c r="BD18" i="16" s="1"/>
  <c r="AV18" i="16"/>
  <c r="AU18" i="16"/>
  <c r="BC18" i="16" s="1"/>
  <c r="AT18" i="16"/>
  <c r="AZ18" i="16"/>
  <c r="AS18" i="16"/>
  <c r="BB18" i="16" s="1"/>
  <c r="AI18" i="16"/>
  <c r="AH18" i="16"/>
  <c r="AG18" i="16"/>
  <c r="AJ18" i="16" s="1"/>
  <c r="AE18" i="16"/>
  <c r="AD18" i="16"/>
  <c r="AF18" i="16" s="1"/>
  <c r="S18" i="16"/>
  <c r="S37" i="16"/>
  <c r="R18" i="16"/>
  <c r="G18" i="16"/>
  <c r="L18" i="16" s="1"/>
  <c r="F18" i="16"/>
  <c r="N18" i="16"/>
  <c r="AI17" i="16"/>
  <c r="AH17" i="16"/>
  <c r="AG17" i="16"/>
  <c r="AJ17" i="16"/>
  <c r="AE17" i="16"/>
  <c r="AD17" i="16"/>
  <c r="S17" i="16"/>
  <c r="R17" i="16"/>
  <c r="G17" i="16"/>
  <c r="N17" i="16" s="1"/>
  <c r="L17" i="16"/>
  <c r="F17" i="16"/>
  <c r="K17" i="16" s="1"/>
  <c r="AI16" i="16"/>
  <c r="AG16" i="16"/>
  <c r="AE16" i="16"/>
  <c r="AD16" i="16"/>
  <c r="AF16" i="16"/>
  <c r="S16" i="16"/>
  <c r="R16" i="16"/>
  <c r="G16" i="16"/>
  <c r="N16" i="16"/>
  <c r="F16" i="16"/>
  <c r="AI15" i="16"/>
  <c r="AH15" i="16"/>
  <c r="AJ15" i="16"/>
  <c r="AG15" i="16"/>
  <c r="AE15" i="16"/>
  <c r="AD15" i="16"/>
  <c r="AF15" i="16"/>
  <c r="S15" i="16"/>
  <c r="R15" i="16"/>
  <c r="G15" i="16"/>
  <c r="N15" i="16"/>
  <c r="F15" i="16"/>
  <c r="AI14" i="16"/>
  <c r="AH14" i="16"/>
  <c r="AJ14" i="16"/>
  <c r="AG14" i="16"/>
  <c r="AE14" i="16"/>
  <c r="AD14" i="16"/>
  <c r="AF14" i="16"/>
  <c r="S14" i="16"/>
  <c r="R14" i="16"/>
  <c r="G14" i="16"/>
  <c r="N14" i="16"/>
  <c r="F14" i="16"/>
  <c r="AI13" i="16"/>
  <c r="AH13" i="16"/>
  <c r="AJ13" i="16"/>
  <c r="AG13" i="16"/>
  <c r="AE13" i="16"/>
  <c r="AD13" i="16"/>
  <c r="AF13" i="16"/>
  <c r="S13" i="16"/>
  <c r="R13" i="16"/>
  <c r="G13" i="16"/>
  <c r="N13" i="16"/>
  <c r="F13" i="16"/>
  <c r="AI12" i="16"/>
  <c r="AH12" i="16"/>
  <c r="AG12" i="16"/>
  <c r="AJ12" i="16" s="1"/>
  <c r="AE12" i="16"/>
  <c r="AD12" i="16"/>
  <c r="AF12" i="16" s="1"/>
  <c r="S12" i="16"/>
  <c r="S19" i="16" s="1"/>
  <c r="R12" i="16"/>
  <c r="G12" i="16"/>
  <c r="N12" i="16" s="1"/>
  <c r="F12" i="16"/>
  <c r="AI11" i="16"/>
  <c r="AI19" i="16" s="1"/>
  <c r="AH11" i="16"/>
  <c r="AG11" i="16"/>
  <c r="AJ11" i="16" s="1"/>
  <c r="AE11" i="16"/>
  <c r="AD11" i="16"/>
  <c r="AF11" i="16" s="1"/>
  <c r="AF19" i="16" s="1"/>
  <c r="R11" i="16"/>
  <c r="AX10" i="16"/>
  <c r="AX12" i="16" s="1"/>
  <c r="AW10" i="16"/>
  <c r="AW12" i="16" s="1"/>
  <c r="AV10" i="16"/>
  <c r="AV12" i="16" s="1"/>
  <c r="AU10" i="16"/>
  <c r="AU12" i="16"/>
  <c r="AT10" i="16"/>
  <c r="AT12" i="16" s="1"/>
  <c r="AS10" i="16"/>
  <c r="AS12" i="16" s="1"/>
  <c r="AQ10" i="16"/>
  <c r="AQ12" i="16"/>
  <c r="AP10" i="16"/>
  <c r="AP12" i="16"/>
  <c r="AI10" i="16"/>
  <c r="AH10" i="16"/>
  <c r="AH19" i="16"/>
  <c r="AG10" i="16"/>
  <c r="AG19" i="16" s="1"/>
  <c r="AE10" i="16"/>
  <c r="AE19" i="16" s="1"/>
  <c r="AD10" i="16"/>
  <c r="AD19" i="16"/>
  <c r="G10" i="16"/>
  <c r="N10" i="16" s="1"/>
  <c r="F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F10" i="16"/>
  <c r="AJ10" i="16"/>
  <c r="K18" i="16"/>
  <c r="L10" i="16"/>
  <c r="AR12" i="16"/>
  <c r="AY10" i="16"/>
  <c r="BC10" i="16"/>
  <c r="BC12" i="16" s="1"/>
  <c r="K12" i="16"/>
  <c r="L12" i="16"/>
  <c r="L19" i="16" s="1"/>
  <c r="K13" i="16"/>
  <c r="L13" i="16"/>
  <c r="K14" i="16"/>
  <c r="L14" i="16"/>
  <c r="K15" i="16"/>
  <c r="L15" i="16"/>
  <c r="K16" i="16"/>
  <c r="L16" i="16"/>
  <c r="AJ16" i="16"/>
  <c r="AF17" i="16"/>
  <c r="AY18" i="16"/>
  <c r="BA18" i="16"/>
  <c r="K30" i="16"/>
  <c r="AZ30" i="16"/>
  <c r="BA30" i="16"/>
  <c r="K31" i="16"/>
  <c r="K32" i="16"/>
  <c r="AF34" i="16"/>
  <c r="AJ34" i="16"/>
  <c r="AR10" i="16"/>
  <c r="AZ10" i="16"/>
  <c r="BA10" i="16" s="1"/>
  <c r="BA12" i="16" s="1"/>
  <c r="AZ12" i="16"/>
  <c r="AJ30" i="16"/>
  <c r="T31" i="12"/>
  <c r="F31" i="12"/>
  <c r="C31" i="12"/>
  <c r="W28" i="12"/>
  <c r="W31" i="12" s="1"/>
  <c r="W27" i="12"/>
  <c r="W26" i="12"/>
  <c r="AY12" i="16"/>
  <c r="AI74" i="4"/>
  <c r="AH74" i="4"/>
  <c r="AG74" i="4"/>
  <c r="AE74" i="4"/>
  <c r="AF74" i="4" s="1"/>
  <c r="AD74" i="4"/>
  <c r="AI52" i="4"/>
  <c r="AH52" i="4"/>
  <c r="AG52" i="4"/>
  <c r="AJ52" i="4" s="1"/>
  <c r="AE52" i="4"/>
  <c r="AD52" i="4"/>
  <c r="AF52" i="4"/>
  <c r="AI96" i="4"/>
  <c r="AH96" i="4"/>
  <c r="AG96" i="4"/>
  <c r="AJ96" i="4" s="1"/>
  <c r="AE96" i="4"/>
  <c r="AF96" i="4" s="1"/>
  <c r="AD96" i="4"/>
  <c r="AI95" i="4"/>
  <c r="AH95" i="4"/>
  <c r="AG95" i="4"/>
  <c r="AE95" i="4"/>
  <c r="AD95" i="4"/>
  <c r="AI94" i="4"/>
  <c r="AJ94" i="4" s="1"/>
  <c r="AH94" i="4"/>
  <c r="AG94" i="4"/>
  <c r="AE94" i="4"/>
  <c r="AF94" i="4" s="1"/>
  <c r="AD94" i="4"/>
  <c r="AI92" i="4"/>
  <c r="AH92" i="4"/>
  <c r="AJ92" i="4" s="1"/>
  <c r="AG92" i="4"/>
  <c r="AE92" i="4"/>
  <c r="AD92" i="4"/>
  <c r="AF92" i="4" s="1"/>
  <c r="X123" i="4"/>
  <c r="AI120" i="4"/>
  <c r="AH120" i="4"/>
  <c r="AG120" i="4"/>
  <c r="AE120" i="4"/>
  <c r="AF120" i="4" s="1"/>
  <c r="AD120" i="4"/>
  <c r="AI119" i="4"/>
  <c r="AH119" i="4"/>
  <c r="AG119" i="4"/>
  <c r="AJ119" i="4" s="1"/>
  <c r="AE119" i="4"/>
  <c r="AD119" i="4"/>
  <c r="AF119" i="4"/>
  <c r="AI118" i="4"/>
  <c r="AH118" i="4"/>
  <c r="AG118" i="4"/>
  <c r="AJ118" i="4" s="1"/>
  <c r="AE118" i="4"/>
  <c r="AD118" i="4"/>
  <c r="AI117" i="4"/>
  <c r="AH117" i="4"/>
  <c r="AG117" i="4"/>
  <c r="AJ117" i="4" s="1"/>
  <c r="AE117" i="4"/>
  <c r="AD117" i="4"/>
  <c r="AF117" i="4"/>
  <c r="D59" i="4"/>
  <c r="E80" i="4"/>
  <c r="AI91" i="4"/>
  <c r="AH91" i="4"/>
  <c r="AJ91" i="4" s="1"/>
  <c r="AG91" i="4"/>
  <c r="AE91" i="4"/>
  <c r="AD91" i="4"/>
  <c r="AF91" i="4" s="1"/>
  <c r="AI50" i="4"/>
  <c r="AH50" i="4"/>
  <c r="AG50" i="4"/>
  <c r="AJ50" i="4" s="1"/>
  <c r="AE50" i="4"/>
  <c r="AD50" i="4"/>
  <c r="AI73" i="4"/>
  <c r="AH73" i="4"/>
  <c r="AG73" i="4"/>
  <c r="AE73" i="4"/>
  <c r="AF73" i="4" s="1"/>
  <c r="AD73" i="4"/>
  <c r="AI72" i="4"/>
  <c r="AH72" i="4"/>
  <c r="AG72" i="4"/>
  <c r="AJ72" i="4" s="1"/>
  <c r="AE72" i="4"/>
  <c r="AD72" i="4"/>
  <c r="AJ73" i="4"/>
  <c r="AJ120" i="4"/>
  <c r="AF95" i="4"/>
  <c r="AJ95" i="4"/>
  <c r="AJ74" i="4"/>
  <c r="AF118" i="4"/>
  <c r="AF72" i="4"/>
  <c r="AF50" i="4"/>
  <c r="AI138" i="4"/>
  <c r="AH138" i="4"/>
  <c r="AG138" i="4"/>
  <c r="AJ138" i="4" s="1"/>
  <c r="AE138" i="4"/>
  <c r="AD138" i="4"/>
  <c r="AI137" i="4"/>
  <c r="AH137" i="4"/>
  <c r="AJ137" i="4" s="1"/>
  <c r="AG137" i="4"/>
  <c r="AE137" i="4"/>
  <c r="AD137" i="4"/>
  <c r="AF137" i="4" s="1"/>
  <c r="AI136" i="4"/>
  <c r="AH136" i="4"/>
  <c r="AG136" i="4"/>
  <c r="AE136" i="4"/>
  <c r="AD136" i="4"/>
  <c r="AF136" i="4" s="1"/>
  <c r="AI135" i="4"/>
  <c r="AH135" i="4"/>
  <c r="AG135" i="4"/>
  <c r="AE135" i="4"/>
  <c r="AF135" i="4" s="1"/>
  <c r="AD135" i="4"/>
  <c r="AI54" i="4"/>
  <c r="AH54" i="4"/>
  <c r="AG54" i="4"/>
  <c r="AJ54" i="4" s="1"/>
  <c r="AE54" i="4"/>
  <c r="AD54" i="4"/>
  <c r="AF54" i="4" s="1"/>
  <c r="AI70" i="4"/>
  <c r="AH70" i="4"/>
  <c r="AJ70" i="4" s="1"/>
  <c r="AG70" i="4"/>
  <c r="AE70" i="4"/>
  <c r="AD70" i="4"/>
  <c r="AF70" i="4" s="1"/>
  <c r="AI15" i="4"/>
  <c r="AH15" i="4"/>
  <c r="AG15" i="4"/>
  <c r="AE15" i="4"/>
  <c r="AD15" i="4"/>
  <c r="AF15" i="4" s="1"/>
  <c r="AJ136" i="4"/>
  <c r="AF138" i="4"/>
  <c r="AJ15" i="4"/>
  <c r="AJ135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/>
  <c r="AG258" i="11"/>
  <c r="AG283" i="11" s="1"/>
  <c r="AF258" i="11"/>
  <c r="AF283" i="11" s="1"/>
  <c r="AE258" i="11"/>
  <c r="AE283" i="11" s="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/>
  <c r="Y214" i="11"/>
  <c r="Y255" i="11" s="1"/>
  <c r="X214" i="11"/>
  <c r="X255" i="11"/>
  <c r="W214" i="11"/>
  <c r="AD213" i="11"/>
  <c r="AC213" i="11"/>
  <c r="AB213" i="11"/>
  <c r="AB254" i="11" s="1"/>
  <c r="AA213" i="11"/>
  <c r="AA254" i="11" s="1"/>
  <c r="Z213" i="11"/>
  <c r="Z254" i="11" s="1"/>
  <c r="Y213" i="11"/>
  <c r="Y254" i="11" s="1"/>
  <c r="X213" i="11"/>
  <c r="X254" i="11" s="1"/>
  <c r="W213" i="11"/>
  <c r="W254" i="11" s="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X252" i="11" s="1"/>
  <c r="W208" i="11"/>
  <c r="AB207" i="11"/>
  <c r="AA207" i="11"/>
  <c r="AA251" i="11" s="1"/>
  <c r="Z207" i="11"/>
  <c r="Z251" i="11" s="1"/>
  <c r="Y207" i="11"/>
  <c r="Y251" i="11" s="1"/>
  <c r="X207" i="11"/>
  <c r="W207" i="11"/>
  <c r="W251" i="1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AG203" i="11"/>
  <c r="W203" i="11"/>
  <c r="AB202" i="11"/>
  <c r="AB249" i="11" s="1"/>
  <c r="AA202" i="11"/>
  <c r="Z202" i="11"/>
  <c r="Z249" i="11"/>
  <c r="Y202" i="11"/>
  <c r="Y249" i="11"/>
  <c r="X202" i="11"/>
  <c r="X249" i="11"/>
  <c r="W202" i="11"/>
  <c r="AD201" i="11"/>
  <c r="AC201" i="11"/>
  <c r="AB201" i="11"/>
  <c r="AB248" i="11" s="1"/>
  <c r="AA201" i="11"/>
  <c r="AA248" i="11" s="1"/>
  <c r="Z201" i="11"/>
  <c r="Z248" i="11" s="1"/>
  <c r="Y201" i="11"/>
  <c r="Y248" i="11" s="1"/>
  <c r="X201" i="11"/>
  <c r="X248" i="11" s="1"/>
  <c r="W201" i="11"/>
  <c r="W248" i="11" s="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Z246" i="11"/>
  <c r="Y196" i="11"/>
  <c r="Y246" i="11"/>
  <c r="X196" i="11"/>
  <c r="X246" i="11"/>
  <c r="W196" i="11"/>
  <c r="AD195" i="11"/>
  <c r="AC195" i="11"/>
  <c r="AB195" i="11"/>
  <c r="AB245" i="11" s="1"/>
  <c r="AA195" i="11"/>
  <c r="AA245" i="11" s="1"/>
  <c r="Z195" i="11"/>
  <c r="Z245" i="11" s="1"/>
  <c r="Y195" i="11"/>
  <c r="Y245" i="11" s="1"/>
  <c r="X195" i="11"/>
  <c r="X245" i="11" s="1"/>
  <c r="W195" i="11"/>
  <c r="W245" i="11" s="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B190" i="11"/>
  <c r="AB243" i="11" s="1"/>
  <c r="AA190" i="11"/>
  <c r="Z190" i="11"/>
  <c r="Z243" i="11"/>
  <c r="Y190" i="11"/>
  <c r="Y243" i="11"/>
  <c r="X190" i="11"/>
  <c r="X243" i="11"/>
  <c r="W190" i="11"/>
  <c r="AB189" i="11"/>
  <c r="AB242" i="11" s="1"/>
  <c r="AA189" i="11"/>
  <c r="AA242" i="11" s="1"/>
  <c r="Z189" i="11"/>
  <c r="Z242" i="11" s="1"/>
  <c r="Y189" i="11"/>
  <c r="Y242" i="11" s="1"/>
  <c r="X189" i="11"/>
  <c r="X242" i="11" s="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/>
  <c r="Z184" i="11"/>
  <c r="Z240" i="11"/>
  <c r="Y184" i="11"/>
  <c r="Y240" i="11"/>
  <c r="X184" i="11"/>
  <c r="X240" i="11"/>
  <c r="W184" i="11"/>
  <c r="W240" i="11"/>
  <c r="AB183" i="11"/>
  <c r="AA183" i="11"/>
  <c r="Z183" i="11"/>
  <c r="Y183" i="11"/>
  <c r="X183" i="11"/>
  <c r="W183" i="11"/>
  <c r="AI182" i="11"/>
  <c r="AH182" i="11"/>
  <c r="AG182" i="11"/>
  <c r="AJ182" i="11"/>
  <c r="AF182" i="11"/>
  <c r="AD180" i="11"/>
  <c r="AB180" i="11"/>
  <c r="AA180" i="11"/>
  <c r="AI180" i="11" s="1"/>
  <c r="Z180" i="11"/>
  <c r="AH180" i="11" s="1"/>
  <c r="Y180" i="11"/>
  <c r="X180" i="11"/>
  <c r="W180" i="11"/>
  <c r="AG180" i="11" s="1"/>
  <c r="AD179" i="11"/>
  <c r="AC179" i="11"/>
  <c r="AB179" i="11"/>
  <c r="AA179" i="11"/>
  <c r="Z179" i="11"/>
  <c r="Y179" i="11"/>
  <c r="AH179" i="11" s="1"/>
  <c r="AJ179" i="11" s="1"/>
  <c r="X179" i="11"/>
  <c r="W179" i="11"/>
  <c r="AG179" i="11"/>
  <c r="AD178" i="11"/>
  <c r="AC178" i="11"/>
  <c r="AC237" i="11" s="1"/>
  <c r="AB178" i="11"/>
  <c r="AB237" i="11" s="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 s="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J176" i="11" s="1"/>
  <c r="AH176" i="11"/>
  <c r="AG176" i="11"/>
  <c r="AF176" i="11"/>
  <c r="AD174" i="11"/>
  <c r="AC174" i="11"/>
  <c r="AB174" i="11"/>
  <c r="AA174" i="11"/>
  <c r="AA226" i="11" s="1"/>
  <c r="Z174" i="11"/>
  <c r="Y174" i="11"/>
  <c r="Y226" i="11"/>
  <c r="X174" i="11"/>
  <c r="W174" i="11"/>
  <c r="W226" i="11" s="1"/>
  <c r="AD173" i="11"/>
  <c r="AC173" i="11"/>
  <c r="AB173" i="11"/>
  <c r="AA173" i="11"/>
  <c r="AA225" i="11"/>
  <c r="Z173" i="11"/>
  <c r="Y173" i="11"/>
  <c r="Y225" i="11" s="1"/>
  <c r="X173" i="11"/>
  <c r="W173" i="11"/>
  <c r="W225" i="11"/>
  <c r="AD172" i="11"/>
  <c r="AC172" i="11"/>
  <c r="AB172" i="11"/>
  <c r="AA172" i="11"/>
  <c r="AI172" i="11" s="1"/>
  <c r="Z172" i="11"/>
  <c r="Y172" i="11"/>
  <c r="X172" i="11"/>
  <c r="AG172" i="11" s="1"/>
  <c r="W172" i="11"/>
  <c r="AB171" i="11"/>
  <c r="AA171" i="11"/>
  <c r="Z171" i="11"/>
  <c r="Y171" i="11"/>
  <c r="X171" i="11"/>
  <c r="W171" i="11"/>
  <c r="D168" i="11"/>
  <c r="E168" i="11"/>
  <c r="D167" i="11"/>
  <c r="E167" i="11"/>
  <c r="D165" i="11"/>
  <c r="E165" i="11"/>
  <c r="D164" i="11"/>
  <c r="E164" i="11"/>
  <c r="N163" i="11"/>
  <c r="N162" i="11"/>
  <c r="N161" i="11"/>
  <c r="D161" i="11"/>
  <c r="E161" i="11" s="1"/>
  <c r="N160" i="11"/>
  <c r="D160" i="11"/>
  <c r="E160" i="11" s="1"/>
  <c r="N159" i="11"/>
  <c r="D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M155" i="11"/>
  <c r="E155" i="11"/>
  <c r="AB154" i="11"/>
  <c r="AD216" i="11" s="1"/>
  <c r="AF216" i="11" s="1"/>
  <c r="AA154" i="11"/>
  <c r="AC216" i="11"/>
  <c r="F154" i="11"/>
  <c r="M154" i="11" s="1"/>
  <c r="E154" i="11"/>
  <c r="AB153" i="11"/>
  <c r="AA153" i="11"/>
  <c r="F153" i="11"/>
  <c r="E153" i="11"/>
  <c r="AB152" i="11"/>
  <c r="AA152" i="11"/>
  <c r="F152" i="11"/>
  <c r="E152" i="11"/>
  <c r="M152" i="11" s="1"/>
  <c r="AB151" i="11"/>
  <c r="AD214" i="11" s="1"/>
  <c r="AA151" i="11"/>
  <c r="AC214" i="11" s="1"/>
  <c r="F151" i="11"/>
  <c r="E151" i="11"/>
  <c r="M151" i="11" s="1"/>
  <c r="AB150" i="11"/>
  <c r="AA150" i="11"/>
  <c r="F150" i="11"/>
  <c r="K150" i="11"/>
  <c r="E150" i="11"/>
  <c r="AB149" i="11"/>
  <c r="AA149" i="11"/>
  <c r="F149" i="11"/>
  <c r="M149" i="11" s="1"/>
  <c r="M156" i="11" s="1"/>
  <c r="E149" i="11"/>
  <c r="AB148" i="11"/>
  <c r="AD215" i="11" s="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M137" i="11"/>
  <c r="E137" i="11"/>
  <c r="AB136" i="11"/>
  <c r="AD207" i="11"/>
  <c r="AA136" i="11"/>
  <c r="AC207" i="11"/>
  <c r="F136" i="11"/>
  <c r="M136" i="11"/>
  <c r="E136" i="11"/>
  <c r="AB135" i="11"/>
  <c r="AA135" i="11"/>
  <c r="F135" i="11"/>
  <c r="M135" i="11" s="1"/>
  <c r="E135" i="11"/>
  <c r="AB134" i="11"/>
  <c r="AA134" i="11"/>
  <c r="F134" i="11"/>
  <c r="M134" i="11"/>
  <c r="E134" i="11"/>
  <c r="AB133" i="11"/>
  <c r="AD210" i="11"/>
  <c r="AA133" i="11"/>
  <c r="AC210" i="11" s="1"/>
  <c r="AC252" i="11" s="1"/>
  <c r="F133" i="11"/>
  <c r="M133" i="11"/>
  <c r="E133" i="11"/>
  <c r="AB132" i="11"/>
  <c r="AD209" i="11"/>
  <c r="AA132" i="11"/>
  <c r="AC209" i="11" s="1"/>
  <c r="F132" i="11"/>
  <c r="M132" i="11"/>
  <c r="E132" i="11"/>
  <c r="AB131" i="11"/>
  <c r="AD208" i="11" s="1"/>
  <c r="AD224" i="11" s="1"/>
  <c r="AD230" i="11" s="1"/>
  <c r="AA131" i="11"/>
  <c r="AC208" i="11"/>
  <c r="F131" i="11"/>
  <c r="E131" i="11"/>
  <c r="E138" i="11" s="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J120" i="11" s="1"/>
  <c r="E120" i="11"/>
  <c r="AB119" i="11"/>
  <c r="AA119" i="11"/>
  <c r="F119" i="11"/>
  <c r="E119" i="11"/>
  <c r="J119" i="11" s="1"/>
  <c r="AB118" i="11"/>
  <c r="AA118" i="11"/>
  <c r="F118" i="11"/>
  <c r="E118" i="11"/>
  <c r="J118" i="11"/>
  <c r="AB117" i="11"/>
  <c r="AD203" i="11"/>
  <c r="AA117" i="11"/>
  <c r="AC203" i="11"/>
  <c r="F117" i="11"/>
  <c r="E117" i="11"/>
  <c r="J117" i="11" s="1"/>
  <c r="AB116" i="11"/>
  <c r="AD204" i="11" s="1"/>
  <c r="AD226" i="11" s="1"/>
  <c r="AA116" i="11"/>
  <c r="AC204" i="11" s="1"/>
  <c r="F116" i="11"/>
  <c r="E116" i="11"/>
  <c r="J116" i="11" s="1"/>
  <c r="AB115" i="11"/>
  <c r="AD202" i="11" s="1"/>
  <c r="AD249" i="11" s="1"/>
  <c r="AA115" i="11"/>
  <c r="AC202" i="11"/>
  <c r="F115" i="11"/>
  <c r="F121" i="11" s="1"/>
  <c r="E115" i="11"/>
  <c r="E121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/>
  <c r="AB101" i="11"/>
  <c r="AA101" i="11"/>
  <c r="F101" i="11"/>
  <c r="E101" i="11"/>
  <c r="J101" i="11" s="1"/>
  <c r="AB100" i="11"/>
  <c r="AA100" i="11"/>
  <c r="F100" i="11"/>
  <c r="J100" i="11" s="1"/>
  <c r="E100" i="11"/>
  <c r="AB99" i="11"/>
  <c r="AD198" i="11"/>
  <c r="AA99" i="11"/>
  <c r="AC198" i="11"/>
  <c r="F99" i="11"/>
  <c r="E99" i="11"/>
  <c r="J99" i="11" s="1"/>
  <c r="AB98" i="11"/>
  <c r="AA98" i="11"/>
  <c r="F98" i="11"/>
  <c r="J98" i="11" s="1"/>
  <c r="E98" i="11"/>
  <c r="AB97" i="11"/>
  <c r="AA97" i="11"/>
  <c r="F97" i="11"/>
  <c r="E97" i="11"/>
  <c r="J97" i="11" s="1"/>
  <c r="AB96" i="11"/>
  <c r="AD197" i="11" s="1"/>
  <c r="AD245" i="11" s="1"/>
  <c r="AA96" i="11"/>
  <c r="AC197" i="11" s="1"/>
  <c r="F96" i="11"/>
  <c r="J96" i="11" s="1"/>
  <c r="E96" i="11"/>
  <c r="AB95" i="11"/>
  <c r="AD196" i="11"/>
  <c r="AD246" i="11" s="1"/>
  <c r="AA95" i="11"/>
  <c r="AC196" i="11"/>
  <c r="F95" i="11"/>
  <c r="J95" i="11" s="1"/>
  <c r="J102" i="11" s="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/>
  <c r="AB81" i="11"/>
  <c r="AD190" i="11"/>
  <c r="AD243" i="11" s="1"/>
  <c r="AA81" i="11"/>
  <c r="AC190" i="11" s="1"/>
  <c r="AC243" i="11" s="1"/>
  <c r="F81" i="11"/>
  <c r="M81" i="11" s="1"/>
  <c r="E81" i="11"/>
  <c r="AB80" i="11"/>
  <c r="AA80" i="11"/>
  <c r="F80" i="11"/>
  <c r="M80" i="11"/>
  <c r="E80" i="11"/>
  <c r="AB79" i="11"/>
  <c r="AA79" i="11"/>
  <c r="F79" i="11"/>
  <c r="M79" i="11" s="1"/>
  <c r="E79" i="11"/>
  <c r="AB78" i="11"/>
  <c r="AD191" i="11"/>
  <c r="AF191" i="11" s="1"/>
  <c r="AA78" i="11"/>
  <c r="AC191" i="11"/>
  <c r="F78" i="11"/>
  <c r="M78" i="11"/>
  <c r="E78" i="11"/>
  <c r="AB76" i="11"/>
  <c r="AD189" i="11" s="1"/>
  <c r="AD193" i="11" s="1"/>
  <c r="AA76" i="11"/>
  <c r="AC189" i="11" s="1"/>
  <c r="AC193" i="11" s="1"/>
  <c r="F76" i="11"/>
  <c r="M76" i="11" s="1"/>
  <c r="E76" i="11"/>
  <c r="E83" i="11" s="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E63" i="11"/>
  <c r="J63" i="11"/>
  <c r="AB62" i="11"/>
  <c r="AD184" i="11"/>
  <c r="AA62" i="11"/>
  <c r="AC184" i="11"/>
  <c r="F62" i="11"/>
  <c r="E62" i="11"/>
  <c r="J62" i="11" s="1"/>
  <c r="AB61" i="11"/>
  <c r="AA61" i="11"/>
  <c r="F61" i="11"/>
  <c r="M61" i="11" s="1"/>
  <c r="E61" i="11"/>
  <c r="J61" i="11"/>
  <c r="AB60" i="11"/>
  <c r="AD185" i="11"/>
  <c r="AA60" i="11"/>
  <c r="F60" i="11"/>
  <c r="J60" i="11" s="1"/>
  <c r="E60" i="11"/>
  <c r="AA59" i="11"/>
  <c r="F59" i="11"/>
  <c r="M59" i="11" s="1"/>
  <c r="E59" i="11"/>
  <c r="J59" i="11" s="1"/>
  <c r="AB58" i="11"/>
  <c r="AA58" i="11"/>
  <c r="F58" i="11"/>
  <c r="M58" i="11"/>
  <c r="E58" i="11"/>
  <c r="AB56" i="11"/>
  <c r="AD183" i="11" s="1"/>
  <c r="AA56" i="11"/>
  <c r="AC183" i="11" s="1"/>
  <c r="AF183" i="11" s="1"/>
  <c r="F56" i="11"/>
  <c r="M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M41" i="11" s="1"/>
  <c r="E41" i="11"/>
  <c r="J41" i="11"/>
  <c r="AB40" i="11"/>
  <c r="AA40" i="11"/>
  <c r="F40" i="11"/>
  <c r="E40" i="11"/>
  <c r="J40" i="11" s="1"/>
  <c r="AB39" i="11"/>
  <c r="AA39" i="11"/>
  <c r="AB38" i="11"/>
  <c r="AA38" i="11"/>
  <c r="F38" i="11"/>
  <c r="M38" i="11" s="1"/>
  <c r="E38" i="11"/>
  <c r="J38" i="11"/>
  <c r="AB36" i="11"/>
  <c r="AA36" i="11"/>
  <c r="F36" i="11"/>
  <c r="E36" i="11"/>
  <c r="J36" i="11" s="1"/>
  <c r="AB34" i="11"/>
  <c r="AA34" i="11"/>
  <c r="F34" i="11"/>
  <c r="M34" i="11" s="1"/>
  <c r="E34" i="11"/>
  <c r="J34" i="11"/>
  <c r="AB33" i="11"/>
  <c r="AA33" i="11"/>
  <c r="AB32" i="11"/>
  <c r="AD177" i="11"/>
  <c r="AD181" i="11" s="1"/>
  <c r="AA32" i="11"/>
  <c r="AA42" i="11"/>
  <c r="F32" i="11"/>
  <c r="E32" i="11"/>
  <c r="E4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/>
  <c r="AB19" i="11"/>
  <c r="AA19" i="11"/>
  <c r="F19" i="11"/>
  <c r="E19" i="11"/>
  <c r="J19" i="11" s="1"/>
  <c r="AB17" i="11"/>
  <c r="AA17" i="11"/>
  <c r="F17" i="11"/>
  <c r="M17" i="11" s="1"/>
  <c r="E17" i="11"/>
  <c r="AB15" i="11"/>
  <c r="AA15" i="11"/>
  <c r="F15" i="11"/>
  <c r="E15" i="11"/>
  <c r="J15" i="11" s="1"/>
  <c r="J21" i="11" s="1"/>
  <c r="AB13" i="11"/>
  <c r="AA13" i="11"/>
  <c r="F13" i="11"/>
  <c r="E13" i="11"/>
  <c r="M13" i="11" s="1"/>
  <c r="AB12" i="11"/>
  <c r="AA12" i="11"/>
  <c r="AA21" i="11" s="1"/>
  <c r="AB11" i="11"/>
  <c r="AD171" i="11"/>
  <c r="AD233" i="11" s="1"/>
  <c r="AA11" i="11"/>
  <c r="AC171" i="11"/>
  <c r="AF171" i="11" s="1"/>
  <c r="F11" i="11"/>
  <c r="F21" i="11"/>
  <c r="E11" i="11"/>
  <c r="E21" i="11"/>
  <c r="M15" i="11"/>
  <c r="M19" i="11"/>
  <c r="AD240" i="11"/>
  <c r="X225" i="11"/>
  <c r="Z225" i="11"/>
  <c r="AB225" i="11"/>
  <c r="X226" i="11"/>
  <c r="Z226" i="11"/>
  <c r="AB226" i="11"/>
  <c r="AD237" i="11"/>
  <c r="AH186" i="11"/>
  <c r="AJ188" i="11"/>
  <c r="AH191" i="11"/>
  <c r="AI191" i="11"/>
  <c r="AH192" i="11"/>
  <c r="AJ194" i="11"/>
  <c r="AG198" i="11"/>
  <c r="AH198" i="11"/>
  <c r="AI198" i="11"/>
  <c r="AJ200" i="11"/>
  <c r="AI203" i="11"/>
  <c r="AG204" i="11"/>
  <c r="AH204" i="11"/>
  <c r="AJ204" i="11" s="1"/>
  <c r="AI204" i="11"/>
  <c r="AJ206" i="11"/>
  <c r="AG210" i="11"/>
  <c r="AH210" i="11"/>
  <c r="AI210" i="11"/>
  <c r="AG216" i="11"/>
  <c r="AJ216" i="11" s="1"/>
  <c r="AH216" i="11"/>
  <c r="AI216" i="11"/>
  <c r="AI179" i="11"/>
  <c r="AG183" i="11"/>
  <c r="AI183" i="11"/>
  <c r="AG185" i="11"/>
  <c r="AH185" i="11"/>
  <c r="AI185" i="11"/>
  <c r="AG186" i="11"/>
  <c r="AI186" i="11"/>
  <c r="AF186" i="11"/>
  <c r="AG191" i="11"/>
  <c r="AG192" i="11"/>
  <c r="AI192" i="11"/>
  <c r="AF192" i="11"/>
  <c r="AG197" i="11"/>
  <c r="AI197" i="11"/>
  <c r="AH203" i="11"/>
  <c r="AJ212" i="11"/>
  <c r="J11" i="11"/>
  <c r="J13" i="11"/>
  <c r="J17" i="11"/>
  <c r="M32" i="11"/>
  <c r="M36" i="11"/>
  <c r="M40" i="11"/>
  <c r="E64" i="11"/>
  <c r="J58" i="11"/>
  <c r="AC185" i="11"/>
  <c r="AF185" i="11" s="1"/>
  <c r="M60" i="11"/>
  <c r="M62" i="11"/>
  <c r="M63" i="11"/>
  <c r="J78" i="11"/>
  <c r="J79" i="11"/>
  <c r="J80" i="11"/>
  <c r="J81" i="11"/>
  <c r="M96" i="11"/>
  <c r="M97" i="11"/>
  <c r="M98" i="11"/>
  <c r="M99" i="11"/>
  <c r="M100" i="11"/>
  <c r="M101" i="11"/>
  <c r="M116" i="11"/>
  <c r="M118" i="11"/>
  <c r="M119" i="11"/>
  <c r="M120" i="11"/>
  <c r="J132" i="11"/>
  <c r="J133" i="11"/>
  <c r="AF210" i="11"/>
  <c r="J134" i="11"/>
  <c r="J135" i="11"/>
  <c r="J136" i="11"/>
  <c r="J137" i="11"/>
  <c r="M150" i="11"/>
  <c r="J151" i="11"/>
  <c r="J152" i="11"/>
  <c r="J153" i="11"/>
  <c r="J154" i="11"/>
  <c r="J155" i="11"/>
  <c r="D166" i="11"/>
  <c r="AF179" i="11"/>
  <c r="AF180" i="11"/>
  <c r="AG201" i="11"/>
  <c r="AI207" i="11"/>
  <c r="X211" i="11"/>
  <c r="AI209" i="11"/>
  <c r="AG215" i="11"/>
  <c r="AI215" i="11"/>
  <c r="AC175" i="11"/>
  <c r="AD175" i="11"/>
  <c r="AD236" i="11"/>
  <c r="E163" i="11"/>
  <c r="F163" i="11" s="1"/>
  <c r="M11" i="11"/>
  <c r="F42" i="11"/>
  <c r="K63" i="11"/>
  <c r="K64" i="11" s="1"/>
  <c r="F64" i="11"/>
  <c r="AB64" i="11"/>
  <c r="J76" i="11"/>
  <c r="AF190" i="11"/>
  <c r="F83" i="11"/>
  <c r="AA83" i="11"/>
  <c r="M95" i="11"/>
  <c r="M102" i="11"/>
  <c r="E102" i="11"/>
  <c r="AB102" i="11"/>
  <c r="J115" i="11"/>
  <c r="J121" i="11"/>
  <c r="AF202" i="11"/>
  <c r="AB121" i="11"/>
  <c r="J131" i="11"/>
  <c r="J138" i="11" s="1"/>
  <c r="AF208" i="11"/>
  <c r="AC211" i="11"/>
  <c r="AF207" i="11"/>
  <c r="F138" i="11"/>
  <c r="AA138" i="11"/>
  <c r="K149" i="11"/>
  <c r="K156" i="11" s="1"/>
  <c r="J150" i="11"/>
  <c r="F156" i="11"/>
  <c r="D163" i="11"/>
  <c r="N164" i="11"/>
  <c r="O161" i="11"/>
  <c r="E166" i="11"/>
  <c r="F166" i="11"/>
  <c r="W233" i="11"/>
  <c r="W223" i="11"/>
  <c r="W229" i="11" s="1"/>
  <c r="Y233" i="11"/>
  <c r="Y223" i="11"/>
  <c r="Y229" i="11"/>
  <c r="AA233" i="11"/>
  <c r="AA223" i="11"/>
  <c r="AA229" i="11" s="1"/>
  <c r="AH171" i="11"/>
  <c r="AJ171" i="11" s="1"/>
  <c r="X234" i="11"/>
  <c r="X224" i="11"/>
  <c r="X230" i="11" s="1"/>
  <c r="Z234" i="11"/>
  <c r="Z224" i="11"/>
  <c r="AB234" i="11"/>
  <c r="AB224" i="11"/>
  <c r="AB230" i="11"/>
  <c r="AD234" i="11"/>
  <c r="AF173" i="11"/>
  <c r="AH173" i="11"/>
  <c r="AJ173" i="11" s="1"/>
  <c r="AG174" i="11"/>
  <c r="AJ174" i="11" s="1"/>
  <c r="AI174" i="11"/>
  <c r="W175" i="11"/>
  <c r="AG175" i="11" s="1"/>
  <c r="Y175" i="11"/>
  <c r="AA175" i="11"/>
  <c r="AA220" i="11" s="1"/>
  <c r="AI220" i="11" s="1"/>
  <c r="AC177" i="11"/>
  <c r="AF177" i="11" s="1"/>
  <c r="AH177" i="11"/>
  <c r="AG178" i="11"/>
  <c r="AI178" i="11"/>
  <c r="X181" i="11"/>
  <c r="Z181" i="11"/>
  <c r="AB181" i="11"/>
  <c r="X239" i="11"/>
  <c r="X187" i="11"/>
  <c r="Z239" i="11"/>
  <c r="Z187" i="11"/>
  <c r="AH187" i="11" s="1"/>
  <c r="AB239" i="11"/>
  <c r="AB187" i="11"/>
  <c r="AI187" i="11" s="1"/>
  <c r="AD248" i="11"/>
  <c r="AB42" i="11"/>
  <c r="J56" i="11"/>
  <c r="AB21" i="11"/>
  <c r="J32" i="11"/>
  <c r="J42" i="11"/>
  <c r="AC240" i="11"/>
  <c r="AF184" i="11"/>
  <c r="AA64" i="11"/>
  <c r="AD242" i="11"/>
  <c r="AB83" i="11"/>
  <c r="AC246" i="11"/>
  <c r="AF196" i="11"/>
  <c r="AF198" i="11"/>
  <c r="AA102" i="11"/>
  <c r="M115" i="11"/>
  <c r="AD205" i="11"/>
  <c r="AF203" i="11"/>
  <c r="AA121" i="11"/>
  <c r="AD251" i="11"/>
  <c r="AB138" i="11"/>
  <c r="AC215" i="11"/>
  <c r="AF215" i="11" s="1"/>
  <c r="J149" i="11"/>
  <c r="AF214" i="11"/>
  <c r="AB156" i="11"/>
  <c r="X233" i="11"/>
  <c r="X223" i="11"/>
  <c r="X229" i="11"/>
  <c r="Z223" i="11"/>
  <c r="Z229" i="11"/>
  <c r="Z233" i="11"/>
  <c r="AB233" i="11"/>
  <c r="AB223" i="11"/>
  <c r="AB229" i="11"/>
  <c r="AG171" i="11"/>
  <c r="AI171" i="11"/>
  <c r="W234" i="11"/>
  <c r="W224" i="11"/>
  <c r="W230" i="11" s="1"/>
  <c r="Y234" i="11"/>
  <c r="Y224" i="11"/>
  <c r="Y230" i="11"/>
  <c r="AA234" i="11"/>
  <c r="AA224" i="11"/>
  <c r="AA230" i="11" s="1"/>
  <c r="AC234" i="11"/>
  <c r="AC224" i="11"/>
  <c r="AC230" i="11" s="1"/>
  <c r="AF172" i="11"/>
  <c r="AH172" i="11"/>
  <c r="AJ172" i="11"/>
  <c r="AD225" i="11"/>
  <c r="AG173" i="11"/>
  <c r="AI173" i="11"/>
  <c r="AC226" i="11"/>
  <c r="AF174" i="11"/>
  <c r="AH174" i="11"/>
  <c r="X175" i="11"/>
  <c r="Z175" i="11"/>
  <c r="AB175" i="11"/>
  <c r="AB220" i="11" s="1"/>
  <c r="AG177" i="11"/>
  <c r="AI177" i="11"/>
  <c r="AF178" i="11"/>
  <c r="AH178" i="11"/>
  <c r="W181" i="11"/>
  <c r="Y181" i="11"/>
  <c r="AH181" i="11"/>
  <c r="AA181" i="11"/>
  <c r="AI181" i="11" s="1"/>
  <c r="W239" i="11"/>
  <c r="W187" i="11"/>
  <c r="AG187" i="11"/>
  <c r="Y239" i="11"/>
  <c r="Y187" i="11"/>
  <c r="AA239" i="11"/>
  <c r="AA187" i="11"/>
  <c r="AH183" i="11"/>
  <c r="AB240" i="11"/>
  <c r="AI184" i="11"/>
  <c r="AD217" i="11"/>
  <c r="AH184" i="11"/>
  <c r="AI189" i="11"/>
  <c r="Z193" i="11"/>
  <c r="AG195" i="11"/>
  <c r="W246" i="11"/>
  <c r="AG196" i="11"/>
  <c r="AJ196" i="11" s="1"/>
  <c r="AA246" i="11"/>
  <c r="AI196" i="11"/>
  <c r="AH196" i="11"/>
  <c r="AH197" i="11"/>
  <c r="Z199" i="11"/>
  <c r="AH199" i="11" s="1"/>
  <c r="W249" i="11"/>
  <c r="AG202" i="11"/>
  <c r="AA249" i="11"/>
  <c r="AI202" i="11"/>
  <c r="AH202" i="11"/>
  <c r="AJ202" i="11" s="1"/>
  <c r="Z205" i="11"/>
  <c r="AG209" i="11"/>
  <c r="AJ209" i="11" s="1"/>
  <c r="AB211" i="11"/>
  <c r="AI213" i="11"/>
  <c r="X217" i="11"/>
  <c r="AB217" i="11"/>
  <c r="AI217" i="11" s="1"/>
  <c r="AD254" i="11"/>
  <c r="AG184" i="11"/>
  <c r="AJ184" i="11" s="1"/>
  <c r="AG189" i="11"/>
  <c r="W243" i="11"/>
  <c r="AG190" i="11"/>
  <c r="AA243" i="11"/>
  <c r="AI190" i="11"/>
  <c r="AH190" i="11"/>
  <c r="X193" i="11"/>
  <c r="AB193" i="11"/>
  <c r="AI195" i="11"/>
  <c r="X199" i="11"/>
  <c r="AG199" i="11" s="1"/>
  <c r="AB199" i="11"/>
  <c r="AI201" i="11"/>
  <c r="X205" i="11"/>
  <c r="AB205" i="11"/>
  <c r="AI205" i="11" s="1"/>
  <c r="X251" i="11"/>
  <c r="AB251" i="11"/>
  <c r="AG207" i="11"/>
  <c r="W252" i="11"/>
  <c r="AG208" i="11"/>
  <c r="Y252" i="11"/>
  <c r="AA252" i="11"/>
  <c r="AI208" i="11"/>
  <c r="AJ208" i="11" s="1"/>
  <c r="AH208" i="11"/>
  <c r="AH209" i="11"/>
  <c r="Z211" i="11"/>
  <c r="AG213" i="11"/>
  <c r="W255" i="11"/>
  <c r="AG214" i="11"/>
  <c r="AA255" i="11"/>
  <c r="AI214" i="11"/>
  <c r="AJ214" i="11" s="1"/>
  <c r="AH214" i="11"/>
  <c r="AH215" i="11"/>
  <c r="Z217" i="11"/>
  <c r="AH217" i="11" s="1"/>
  <c r="AH189" i="11"/>
  <c r="W193" i="11"/>
  <c r="AG193" i="11" s="1"/>
  <c r="Y193" i="11"/>
  <c r="AH193" i="11"/>
  <c r="AJ193" i="11" s="1"/>
  <c r="AA193" i="11"/>
  <c r="AI193" i="11" s="1"/>
  <c r="AC245" i="11"/>
  <c r="AF195" i="11"/>
  <c r="AH195" i="11"/>
  <c r="AJ195" i="11" s="1"/>
  <c r="W199" i="11"/>
  <c r="Y199" i="11"/>
  <c r="AA199" i="11"/>
  <c r="AI199" i="11"/>
  <c r="AC199" i="11"/>
  <c r="AC248" i="11"/>
  <c r="AF201" i="11"/>
  <c r="AH201" i="11"/>
  <c r="AJ201" i="11"/>
  <c r="W205" i="11"/>
  <c r="Y205" i="11"/>
  <c r="AH205" i="11"/>
  <c r="AA205" i="11"/>
  <c r="AH207" i="11"/>
  <c r="W211" i="11"/>
  <c r="AG211" i="11" s="1"/>
  <c r="Y211" i="11"/>
  <c r="AA211" i="11"/>
  <c r="AI211" i="11" s="1"/>
  <c r="AF213" i="11"/>
  <c r="AH213" i="11"/>
  <c r="W217" i="11"/>
  <c r="AG217" i="11" s="1"/>
  <c r="AJ217" i="11" s="1"/>
  <c r="Y217" i="11"/>
  <c r="AA217" i="11"/>
  <c r="AJ210" i="11"/>
  <c r="Z230" i="11"/>
  <c r="AC187" i="11"/>
  <c r="AC239" i="11"/>
  <c r="AJ191" i="11"/>
  <c r="AJ198" i="11"/>
  <c r="AJ185" i="11"/>
  <c r="AH211" i="11"/>
  <c r="AG205" i="11"/>
  <c r="AJ215" i="11"/>
  <c r="J156" i="11"/>
  <c r="AJ192" i="11"/>
  <c r="AJ186" i="11"/>
  <c r="AJ207" i="11"/>
  <c r="AJ189" i="11"/>
  <c r="AJ177" i="11"/>
  <c r="Z220" i="11"/>
  <c r="W220" i="11"/>
  <c r="F167" i="11"/>
  <c r="F164" i="11"/>
  <c r="O159" i="11"/>
  <c r="F165" i="11"/>
  <c r="AJ213" i="11"/>
  <c r="X220" i="11"/>
  <c r="AC236" i="11"/>
  <c r="AC181" i="11"/>
  <c r="Y220" i="11"/>
  <c r="AH220" i="11" s="1"/>
  <c r="AH175" i="11"/>
  <c r="O164" i="11"/>
  <c r="O162" i="11"/>
  <c r="F168" i="11"/>
  <c r="O163" i="11"/>
  <c r="O160" i="11"/>
  <c r="AG220" i="11"/>
  <c r="Y103" i="4"/>
  <c r="Z103" i="4"/>
  <c r="AA103" i="4"/>
  <c r="AB103" i="4"/>
  <c r="AC103" i="4"/>
  <c r="AH103" i="4"/>
  <c r="AI103" i="4"/>
  <c r="X103" i="4"/>
  <c r="H200" i="4"/>
  <c r="I200" i="4"/>
  <c r="J200" i="4"/>
  <c r="K200" i="4"/>
  <c r="L200" i="4"/>
  <c r="H199" i="4"/>
  <c r="I199" i="4"/>
  <c r="J199" i="4"/>
  <c r="K199" i="4"/>
  <c r="L199" i="4"/>
  <c r="H197" i="4"/>
  <c r="I197" i="4"/>
  <c r="J197" i="4"/>
  <c r="K197" i="4"/>
  <c r="L197" i="4"/>
  <c r="H196" i="4"/>
  <c r="I196" i="4"/>
  <c r="J196" i="4"/>
  <c r="K196" i="4"/>
  <c r="L196" i="4"/>
  <c r="G197" i="4"/>
  <c r="G199" i="4"/>
  <c r="G200" i="4"/>
  <c r="G196" i="4"/>
  <c r="E197" i="4"/>
  <c r="E199" i="4"/>
  <c r="E200" i="4"/>
  <c r="E196" i="4"/>
  <c r="D197" i="4"/>
  <c r="D199" i="4"/>
  <c r="D200" i="4"/>
  <c r="D196" i="4"/>
  <c r="X30" i="4"/>
  <c r="D201" i="4"/>
  <c r="E103" i="4"/>
  <c r="D103" i="4"/>
  <c r="AE103" i="4"/>
  <c r="E59" i="4"/>
  <c r="D80" i="4"/>
  <c r="E30" i="4"/>
  <c r="D30" i="4"/>
  <c r="X59" i="4"/>
  <c r="AI21" i="4"/>
  <c r="AH21" i="4"/>
  <c r="AG21" i="4"/>
  <c r="AE21" i="4"/>
  <c r="AF21" i="4" s="1"/>
  <c r="AD21" i="4"/>
  <c r="AJ21" i="4"/>
  <c r="AD103" i="4"/>
  <c r="AJ103" i="4"/>
  <c r="AG103" i="4"/>
  <c r="AF103" i="4"/>
  <c r="G134" i="4"/>
  <c r="L134" i="4" s="1"/>
  <c r="F134" i="4"/>
  <c r="E123" i="4"/>
  <c r="D123" i="4"/>
  <c r="K134" i="4"/>
  <c r="AI78" i="4"/>
  <c r="AH78" i="4"/>
  <c r="AG78" i="4"/>
  <c r="AE78" i="4"/>
  <c r="AD78" i="4"/>
  <c r="Y59" i="4"/>
  <c r="Z59" i="4"/>
  <c r="AA59" i="4"/>
  <c r="AB59" i="4"/>
  <c r="AC59" i="4"/>
  <c r="Y30" i="4"/>
  <c r="Z30" i="4"/>
  <c r="AA30" i="4"/>
  <c r="AB30" i="4"/>
  <c r="AC30" i="4"/>
  <c r="AI44" i="4"/>
  <c r="AH44" i="4"/>
  <c r="AG44" i="4"/>
  <c r="AE44" i="4"/>
  <c r="AD44" i="4"/>
  <c r="G44" i="4"/>
  <c r="F44" i="4"/>
  <c r="H169" i="4"/>
  <c r="I169" i="4"/>
  <c r="J169" i="4"/>
  <c r="K169" i="4"/>
  <c r="L169" i="4"/>
  <c r="H168" i="4"/>
  <c r="I168" i="4"/>
  <c r="J168" i="4"/>
  <c r="K168" i="4"/>
  <c r="L168" i="4"/>
  <c r="H166" i="4"/>
  <c r="I166" i="4"/>
  <c r="J166" i="4"/>
  <c r="K166" i="4"/>
  <c r="L166" i="4"/>
  <c r="H165" i="4"/>
  <c r="I165" i="4"/>
  <c r="J165" i="4"/>
  <c r="K165" i="4"/>
  <c r="L165" i="4"/>
  <c r="G166" i="4"/>
  <c r="G168" i="4"/>
  <c r="G169" i="4"/>
  <c r="G165" i="4"/>
  <c r="E166" i="4"/>
  <c r="E167" i="4"/>
  <c r="E168" i="4"/>
  <c r="E169" i="4"/>
  <c r="E165" i="4"/>
  <c r="D166" i="4"/>
  <c r="D167" i="4"/>
  <c r="D168" i="4"/>
  <c r="D169" i="4"/>
  <c r="D165" i="4"/>
  <c r="AF78" i="4"/>
  <c r="AJ78" i="4"/>
  <c r="N44" i="4"/>
  <c r="AF44" i="4"/>
  <c r="AJ44" i="4"/>
  <c r="K44" i="4"/>
  <c r="L44" i="4"/>
  <c r="S230" i="4"/>
  <c r="R230" i="4"/>
  <c r="Q230" i="4"/>
  <c r="N230" i="4"/>
  <c r="M230" i="4"/>
  <c r="H221" i="4"/>
  <c r="I221" i="4"/>
  <c r="J221" i="4"/>
  <c r="K221" i="4"/>
  <c r="L221" i="4"/>
  <c r="H220" i="4"/>
  <c r="I220" i="4"/>
  <c r="J220" i="4"/>
  <c r="K220" i="4"/>
  <c r="L220" i="4"/>
  <c r="H218" i="4"/>
  <c r="I218" i="4"/>
  <c r="J218" i="4"/>
  <c r="K218" i="4"/>
  <c r="L218" i="4"/>
  <c r="H217" i="4"/>
  <c r="I217" i="4"/>
  <c r="J217" i="4"/>
  <c r="K217" i="4"/>
  <c r="L217" i="4"/>
  <c r="G218" i="4"/>
  <c r="Q219" i="4"/>
  <c r="G220" i="4"/>
  <c r="G221" i="4"/>
  <c r="G217" i="4"/>
  <c r="M217" i="4"/>
  <c r="E218" i="4"/>
  <c r="E220" i="4"/>
  <c r="E223" i="4" s="1"/>
  <c r="E221" i="4"/>
  <c r="E217" i="4"/>
  <c r="D218" i="4"/>
  <c r="D220" i="4"/>
  <c r="D221" i="4"/>
  <c r="F221" i="4" s="1"/>
  <c r="D217" i="4"/>
  <c r="S219" i="4"/>
  <c r="R219" i="4"/>
  <c r="N219" i="4"/>
  <c r="Q218" i="4"/>
  <c r="H210" i="4"/>
  <c r="I210" i="4"/>
  <c r="J210" i="4"/>
  <c r="K210" i="4"/>
  <c r="L210" i="4"/>
  <c r="H209" i="4"/>
  <c r="I209" i="4"/>
  <c r="J209" i="4"/>
  <c r="K209" i="4"/>
  <c r="L209" i="4"/>
  <c r="H207" i="4"/>
  <c r="I207" i="4"/>
  <c r="J207" i="4"/>
  <c r="K207" i="4"/>
  <c r="L207" i="4"/>
  <c r="H206" i="4"/>
  <c r="I206" i="4"/>
  <c r="J206" i="4"/>
  <c r="N206" i="4" s="1"/>
  <c r="K206" i="4"/>
  <c r="L206" i="4"/>
  <c r="G207" i="4"/>
  <c r="Q207" i="4"/>
  <c r="G209" i="4"/>
  <c r="G210" i="4"/>
  <c r="G206" i="4"/>
  <c r="E207" i="4"/>
  <c r="E209" i="4"/>
  <c r="E210" i="4"/>
  <c r="D207" i="4"/>
  <c r="D209" i="4"/>
  <c r="D210" i="4"/>
  <c r="E206" i="4"/>
  <c r="D206" i="4"/>
  <c r="S208" i="4"/>
  <c r="R208" i="4"/>
  <c r="Q208" i="4"/>
  <c r="N208" i="4"/>
  <c r="M208" i="4"/>
  <c r="R200" i="4"/>
  <c r="Q197" i="4"/>
  <c r="Q198" i="4"/>
  <c r="F196" i="4"/>
  <c r="R199" i="4"/>
  <c r="S198" i="4"/>
  <c r="R198" i="4"/>
  <c r="N198" i="4"/>
  <c r="N197" i="4"/>
  <c r="F197" i="4"/>
  <c r="H190" i="4"/>
  <c r="I190" i="4"/>
  <c r="J190" i="4"/>
  <c r="K190" i="4"/>
  <c r="L190" i="4"/>
  <c r="H189" i="4"/>
  <c r="I189" i="4"/>
  <c r="J189" i="4"/>
  <c r="K189" i="4"/>
  <c r="L189" i="4"/>
  <c r="H187" i="4"/>
  <c r="I187" i="4"/>
  <c r="J187" i="4"/>
  <c r="K187" i="4"/>
  <c r="L187" i="4"/>
  <c r="H186" i="4"/>
  <c r="I186" i="4"/>
  <c r="J186" i="4"/>
  <c r="K186" i="4"/>
  <c r="L186" i="4"/>
  <c r="G187" i="4"/>
  <c r="Q187" i="4" s="1"/>
  <c r="T187" i="4" s="1"/>
  <c r="Q188" i="4"/>
  <c r="G189" i="4"/>
  <c r="M189" i="4"/>
  <c r="G190" i="4"/>
  <c r="M190" i="4"/>
  <c r="G186" i="4"/>
  <c r="E187" i="4"/>
  <c r="E189" i="4"/>
  <c r="E190" i="4"/>
  <c r="E186" i="4"/>
  <c r="D187" i="4"/>
  <c r="F187" i="4" s="1"/>
  <c r="F229" i="4" s="1"/>
  <c r="D189" i="4"/>
  <c r="D190" i="4"/>
  <c r="D186" i="4"/>
  <c r="F186" i="4" s="1"/>
  <c r="F228" i="4" s="1"/>
  <c r="S188" i="4"/>
  <c r="R188" i="4"/>
  <c r="N188" i="4"/>
  <c r="H179" i="4"/>
  <c r="I179" i="4"/>
  <c r="J179" i="4"/>
  <c r="K179" i="4"/>
  <c r="L179" i="4"/>
  <c r="H178" i="4"/>
  <c r="I178" i="4"/>
  <c r="J178" i="4"/>
  <c r="K178" i="4"/>
  <c r="L178" i="4"/>
  <c r="H176" i="4"/>
  <c r="I176" i="4"/>
  <c r="J176" i="4"/>
  <c r="K176" i="4"/>
  <c r="L176" i="4"/>
  <c r="H175" i="4"/>
  <c r="I175" i="4"/>
  <c r="J175" i="4"/>
  <c r="K175" i="4"/>
  <c r="L175" i="4"/>
  <c r="G176" i="4"/>
  <c r="Q177" i="4"/>
  <c r="G178" i="4"/>
  <c r="G179" i="4"/>
  <c r="M179" i="4" s="1"/>
  <c r="G175" i="4"/>
  <c r="E176" i="4"/>
  <c r="E178" i="4"/>
  <c r="E231" i="4" s="1"/>
  <c r="E179" i="4"/>
  <c r="D176" i="4"/>
  <c r="D178" i="4"/>
  <c r="D179" i="4"/>
  <c r="D232" i="4" s="1"/>
  <c r="E175" i="4"/>
  <c r="D175" i="4"/>
  <c r="S177" i="4"/>
  <c r="R177" i="4"/>
  <c r="N177" i="4"/>
  <c r="N176" i="4"/>
  <c r="Q166" i="4"/>
  <c r="Q167" i="4"/>
  <c r="T167" i="4" s="1"/>
  <c r="M169" i="4"/>
  <c r="AP39" i="4"/>
  <c r="S167" i="4"/>
  <c r="R167" i="4"/>
  <c r="N167" i="4"/>
  <c r="F190" i="4"/>
  <c r="S190" i="4"/>
  <c r="E229" i="4"/>
  <c r="L229" i="4"/>
  <c r="Q220" i="4"/>
  <c r="D228" i="4"/>
  <c r="G231" i="4"/>
  <c r="Q231" i="4" s="1"/>
  <c r="K228" i="4"/>
  <c r="I228" i="4"/>
  <c r="J229" i="4"/>
  <c r="H229" i="4"/>
  <c r="N229" i="4" s="1"/>
  <c r="P229" i="4" s="1"/>
  <c r="K231" i="4"/>
  <c r="J232" i="4"/>
  <c r="H232" i="4"/>
  <c r="F207" i="4"/>
  <c r="S210" i="4"/>
  <c r="N221" i="4"/>
  <c r="I231" i="4"/>
  <c r="E211" i="4"/>
  <c r="M210" i="4"/>
  <c r="K211" i="4"/>
  <c r="R207" i="4"/>
  <c r="S221" i="4"/>
  <c r="R217" i="4"/>
  <c r="S220" i="4"/>
  <c r="R209" i="4"/>
  <c r="M178" i="4"/>
  <c r="J191" i="4"/>
  <c r="H191" i="4"/>
  <c r="R189" i="4"/>
  <c r="G228" i="4"/>
  <c r="Q228" i="4" s="1"/>
  <c r="S179" i="4"/>
  <c r="R187" i="4"/>
  <c r="D231" i="4"/>
  <c r="D238" i="4"/>
  <c r="N186" i="4"/>
  <c r="L232" i="4"/>
  <c r="E232" i="4"/>
  <c r="R178" i="4"/>
  <c r="T178" i="4" s="1"/>
  <c r="N207" i="4"/>
  <c r="L222" i="4"/>
  <c r="N175" i="4"/>
  <c r="S176" i="4"/>
  <c r="R166" i="4"/>
  <c r="E228" i="4"/>
  <c r="L228" i="4"/>
  <c r="J228" i="4"/>
  <c r="H228" i="4"/>
  <c r="N228" i="4" s="1"/>
  <c r="K229" i="4"/>
  <c r="I229" i="4"/>
  <c r="L231" i="4"/>
  <c r="J231" i="4"/>
  <c r="N231" i="4" s="1"/>
  <c r="H231" i="4"/>
  <c r="I232" i="4"/>
  <c r="R232" i="4" s="1"/>
  <c r="Q179" i="4"/>
  <c r="F176" i="4"/>
  <c r="R176" i="4"/>
  <c r="M199" i="4"/>
  <c r="P199" i="4" s="1"/>
  <c r="L201" i="4"/>
  <c r="Q221" i="4"/>
  <c r="T221" i="4" s="1"/>
  <c r="J222" i="4"/>
  <c r="H222" i="4"/>
  <c r="E191" i="4"/>
  <c r="N196" i="4"/>
  <c r="R197" i="4"/>
  <c r="D222" i="4"/>
  <c r="E222" i="4"/>
  <c r="R218" i="4"/>
  <c r="N220" i="4"/>
  <c r="D211" i="4"/>
  <c r="F211" i="4" s="1"/>
  <c r="F168" i="4"/>
  <c r="E180" i="4"/>
  <c r="I191" i="4"/>
  <c r="S187" i="4"/>
  <c r="S191" i="4" s="1"/>
  <c r="R190" i="4"/>
  <c r="E201" i="4"/>
  <c r="F201" i="4" s="1"/>
  <c r="G201" i="4"/>
  <c r="F206" i="4"/>
  <c r="G211" i="4"/>
  <c r="S207" i="4"/>
  <c r="M218" i="4"/>
  <c r="M222" i="4" s="1"/>
  <c r="E170" i="4"/>
  <c r="F166" i="4"/>
  <c r="T177" i="4"/>
  <c r="K180" i="4"/>
  <c r="R179" i="4"/>
  <c r="T188" i="4"/>
  <c r="T198" i="4"/>
  <c r="F220" i="4"/>
  <c r="Q176" i="4"/>
  <c r="D191" i="4"/>
  <c r="N187" i="4"/>
  <c r="P187" i="4" s="1"/>
  <c r="K191" i="4"/>
  <c r="L191" i="4"/>
  <c r="S197" i="4"/>
  <c r="J201" i="4"/>
  <c r="H201" i="4"/>
  <c r="S200" i="4"/>
  <c r="I201" i="4"/>
  <c r="P208" i="4"/>
  <c r="T208" i="4"/>
  <c r="F210" i="4"/>
  <c r="M209" i="4"/>
  <c r="R210" i="4"/>
  <c r="F218" i="4"/>
  <c r="S218" i="4"/>
  <c r="R221" i="4"/>
  <c r="D229" i="4"/>
  <c r="D233" i="4" s="1"/>
  <c r="S169" i="4"/>
  <c r="G229" i="4"/>
  <c r="K232" i="4"/>
  <c r="G232" i="4"/>
  <c r="M232" i="4" s="1"/>
  <c r="P232" i="4" s="1"/>
  <c r="P230" i="4"/>
  <c r="T230" i="4"/>
  <c r="I222" i="4"/>
  <c r="T219" i="4"/>
  <c r="M219" i="4"/>
  <c r="P219" i="4"/>
  <c r="F217" i="4"/>
  <c r="N217" i="4"/>
  <c r="P217" i="4" s="1"/>
  <c r="Q217" i="4"/>
  <c r="Q222" i="4" s="1"/>
  <c r="S217" i="4"/>
  <c r="N218" i="4"/>
  <c r="M220" i="4"/>
  <c r="R220" i="4"/>
  <c r="T220" i="4" s="1"/>
  <c r="M221" i="4"/>
  <c r="P221" i="4" s="1"/>
  <c r="G222" i="4"/>
  <c r="K222" i="4"/>
  <c r="I211" i="4"/>
  <c r="T207" i="4"/>
  <c r="H211" i="4"/>
  <c r="J211" i="4"/>
  <c r="L211" i="4"/>
  <c r="Q210" i="4"/>
  <c r="T210" i="4" s="1"/>
  <c r="M206" i="4"/>
  <c r="R206" i="4"/>
  <c r="R211" i="4" s="1"/>
  <c r="M207" i="4"/>
  <c r="P207" i="4" s="1"/>
  <c r="F209" i="4"/>
  <c r="N209" i="4"/>
  <c r="P209" i="4" s="1"/>
  <c r="Q209" i="4"/>
  <c r="T209" i="4" s="1"/>
  <c r="S209" i="4"/>
  <c r="N210" i="4"/>
  <c r="P210" i="4" s="1"/>
  <c r="Q206" i="4"/>
  <c r="T206" i="4" s="1"/>
  <c r="S206" i="4"/>
  <c r="K201" i="4"/>
  <c r="M200" i="4"/>
  <c r="M198" i="4"/>
  <c r="P198" i="4" s="1"/>
  <c r="Q200" i="4"/>
  <c r="F200" i="4"/>
  <c r="M196" i="4"/>
  <c r="M201" i="4" s="1"/>
  <c r="R196" i="4"/>
  <c r="M197" i="4"/>
  <c r="P197" i="4" s="1"/>
  <c r="P201" i="4" s="1"/>
  <c r="F199" i="4"/>
  <c r="N199" i="4"/>
  <c r="Q199" i="4"/>
  <c r="Q201" i="4" s="1"/>
  <c r="S199" i="4"/>
  <c r="N200" i="4"/>
  <c r="P200" i="4" s="1"/>
  <c r="Q196" i="4"/>
  <c r="S196" i="4"/>
  <c r="S201" i="4" s="1"/>
  <c r="M188" i="4"/>
  <c r="P188" i="4"/>
  <c r="Q190" i="4"/>
  <c r="G191" i="4"/>
  <c r="M186" i="4"/>
  <c r="R186" i="4"/>
  <c r="M187" i="4"/>
  <c r="F189" i="4"/>
  <c r="N189" i="4"/>
  <c r="Q189" i="4"/>
  <c r="T189" i="4" s="1"/>
  <c r="S189" i="4"/>
  <c r="N190" i="4"/>
  <c r="P190" i="4" s="1"/>
  <c r="Q186" i="4"/>
  <c r="T186" i="4" s="1"/>
  <c r="T191" i="4" s="1"/>
  <c r="S186" i="4"/>
  <c r="I180" i="4"/>
  <c r="H180" i="4"/>
  <c r="J180" i="4"/>
  <c r="L180" i="4"/>
  <c r="G180" i="4"/>
  <c r="M177" i="4"/>
  <c r="P177" i="4"/>
  <c r="F175" i="4"/>
  <c r="D180" i="4"/>
  <c r="M175" i="4"/>
  <c r="R175" i="4"/>
  <c r="R180" i="4" s="1"/>
  <c r="M176" i="4"/>
  <c r="P176" i="4"/>
  <c r="F178" i="4"/>
  <c r="F231" i="4" s="1"/>
  <c r="N178" i="4"/>
  <c r="P178" i="4" s="1"/>
  <c r="Q178" i="4"/>
  <c r="S178" i="4"/>
  <c r="N179" i="4"/>
  <c r="Q175" i="4"/>
  <c r="S175" i="4"/>
  <c r="J170" i="4"/>
  <c r="S168" i="4"/>
  <c r="S170" i="4" s="1"/>
  <c r="F169" i="4"/>
  <c r="D170" i="4"/>
  <c r="L170" i="4"/>
  <c r="H170" i="4"/>
  <c r="S166" i="4"/>
  <c r="Q168" i="4"/>
  <c r="T168" i="4" s="1"/>
  <c r="R169" i="4"/>
  <c r="Q169" i="4"/>
  <c r="Q170" i="4" s="1"/>
  <c r="R168" i="4"/>
  <c r="M168" i="4"/>
  <c r="K170" i="4"/>
  <c r="I170" i="4"/>
  <c r="G170" i="4"/>
  <c r="M167" i="4"/>
  <c r="P167" i="4" s="1"/>
  <c r="F165" i="4"/>
  <c r="N165" i="4"/>
  <c r="Q165" i="4"/>
  <c r="S165" i="4"/>
  <c r="M166" i="4"/>
  <c r="P166" i="4" s="1"/>
  <c r="N168" i="4"/>
  <c r="N169" i="4"/>
  <c r="P169" i="4" s="1"/>
  <c r="M165" i="4"/>
  <c r="M170" i="4" s="1"/>
  <c r="R165" i="4"/>
  <c r="N166" i="4"/>
  <c r="N170" i="4" s="1"/>
  <c r="T166" i="4"/>
  <c r="F170" i="4"/>
  <c r="T197" i="4"/>
  <c r="R201" i="4"/>
  <c r="T200" i="4"/>
  <c r="F191" i="4"/>
  <c r="R229" i="4"/>
  <c r="R191" i="4"/>
  <c r="T190" i="4"/>
  <c r="Q229" i="4"/>
  <c r="T229" i="4" s="1"/>
  <c r="R228" i="4"/>
  <c r="S228" i="4"/>
  <c r="F180" i="4"/>
  <c r="S232" i="4"/>
  <c r="P220" i="4"/>
  <c r="F222" i="4"/>
  <c r="S229" i="4"/>
  <c r="N232" i="4"/>
  <c r="T218" i="4"/>
  <c r="S222" i="4"/>
  <c r="I233" i="4"/>
  <c r="T169" i="4"/>
  <c r="L233" i="4"/>
  <c r="H233" i="4"/>
  <c r="T179" i="4"/>
  <c r="T176" i="4"/>
  <c r="S231" i="4"/>
  <c r="M229" i="4"/>
  <c r="S211" i="4"/>
  <c r="K233" i="4"/>
  <c r="G233" i="4"/>
  <c r="T217" i="4"/>
  <c r="T222" i="4" s="1"/>
  <c r="R222" i="4"/>
  <c r="Q211" i="4"/>
  <c r="T196" i="4"/>
  <c r="T201" i="4" s="1"/>
  <c r="P196" i="4"/>
  <c r="T199" i="4"/>
  <c r="N191" i="4"/>
  <c r="M191" i="4"/>
  <c r="P186" i="4"/>
  <c r="P191" i="4" s="1"/>
  <c r="P189" i="4"/>
  <c r="Q180" i="4"/>
  <c r="P175" i="4"/>
  <c r="S180" i="4"/>
  <c r="R170" i="4"/>
  <c r="P168" i="4"/>
  <c r="P165" i="4"/>
  <c r="T165" i="4"/>
  <c r="T170" i="4" s="1"/>
  <c r="S233" i="4"/>
  <c r="S115" i="4"/>
  <c r="S75" i="4"/>
  <c r="S80" i="4" s="1"/>
  <c r="S27" i="4"/>
  <c r="S56" i="4"/>
  <c r="S79" i="4"/>
  <c r="S46" i="4"/>
  <c r="S78" i="4"/>
  <c r="S48" i="4"/>
  <c r="S42" i="4"/>
  <c r="S29" i="4"/>
  <c r="S59" i="4"/>
  <c r="S25" i="4"/>
  <c r="S23" i="4"/>
  <c r="S21" i="4"/>
  <c r="S76" i="4"/>
  <c r="S19" i="4"/>
  <c r="S17" i="4"/>
  <c r="S11" i="4"/>
  <c r="S30" i="4"/>
  <c r="AE25" i="4"/>
  <c r="AT116" i="4"/>
  <c r="AU116" i="4"/>
  <c r="AV116" i="4"/>
  <c r="AW116" i="4"/>
  <c r="AX116" i="4"/>
  <c r="AT132" i="4"/>
  <c r="AU132" i="4"/>
  <c r="AV132" i="4"/>
  <c r="AW132" i="4"/>
  <c r="AX132" i="4"/>
  <c r="AT131" i="4"/>
  <c r="AU131" i="4"/>
  <c r="AV131" i="4"/>
  <c r="AW131" i="4"/>
  <c r="AX131" i="4"/>
  <c r="AS132" i="4"/>
  <c r="AS116" i="4"/>
  <c r="AS131" i="4"/>
  <c r="AQ132" i="4"/>
  <c r="AQ116" i="4"/>
  <c r="AQ131" i="4"/>
  <c r="AP132" i="4"/>
  <c r="AP116" i="4"/>
  <c r="AP131" i="4"/>
  <c r="AT114" i="4"/>
  <c r="AU114" i="4"/>
  <c r="AV114" i="4"/>
  <c r="AW114" i="4"/>
  <c r="AX114" i="4"/>
  <c r="AT112" i="4"/>
  <c r="AU112" i="4"/>
  <c r="AV112" i="4"/>
  <c r="AW112" i="4"/>
  <c r="AX112" i="4"/>
  <c r="AT111" i="4"/>
  <c r="AU111" i="4"/>
  <c r="AV111" i="4"/>
  <c r="AW111" i="4"/>
  <c r="AX111" i="4"/>
  <c r="AS112" i="4"/>
  <c r="AS114" i="4"/>
  <c r="AS111" i="4"/>
  <c r="AQ112" i="4"/>
  <c r="AQ114" i="4"/>
  <c r="AQ111" i="4"/>
  <c r="AP112" i="4"/>
  <c r="AP114" i="4"/>
  <c r="AP111" i="4"/>
  <c r="AZ114" i="4"/>
  <c r="AZ112" i="4"/>
  <c r="AT115" i="4"/>
  <c r="AU115" i="4"/>
  <c r="AV115" i="4"/>
  <c r="AW115" i="4"/>
  <c r="AX115" i="4"/>
  <c r="AT75" i="4"/>
  <c r="AU75" i="4"/>
  <c r="AV75" i="4"/>
  <c r="AW75" i="4"/>
  <c r="AX75" i="4"/>
  <c r="AT90" i="4"/>
  <c r="AU90" i="4"/>
  <c r="AV90" i="4"/>
  <c r="AW90" i="4"/>
  <c r="AX90" i="4"/>
  <c r="AS75" i="4"/>
  <c r="AS115" i="4"/>
  <c r="AS90" i="4"/>
  <c r="AQ75" i="4"/>
  <c r="AQ115" i="4"/>
  <c r="AQ90" i="4"/>
  <c r="AP75" i="4"/>
  <c r="AP115" i="4"/>
  <c r="AP90" i="4"/>
  <c r="AT67" i="4"/>
  <c r="AU67" i="4"/>
  <c r="AV67" i="4"/>
  <c r="AW67" i="4"/>
  <c r="AX67" i="4"/>
  <c r="AT66" i="4"/>
  <c r="AZ66" i="4" s="1"/>
  <c r="BA66" i="4" s="1"/>
  <c r="AU66" i="4"/>
  <c r="AV66" i="4"/>
  <c r="AW66" i="4"/>
  <c r="AX66" i="4"/>
  <c r="BD66" i="4" s="1"/>
  <c r="AS67" i="4"/>
  <c r="AS66" i="4"/>
  <c r="AQ67" i="4"/>
  <c r="AR67" i="4" s="1"/>
  <c r="AQ66" i="4"/>
  <c r="AP67" i="4"/>
  <c r="AP66" i="4"/>
  <c r="Y141" i="4"/>
  <c r="Z141" i="4"/>
  <c r="AA141" i="4"/>
  <c r="AB141" i="4"/>
  <c r="AC141" i="4"/>
  <c r="X141" i="4"/>
  <c r="AI116" i="4"/>
  <c r="AH116" i="4"/>
  <c r="AG116" i="4"/>
  <c r="AE116" i="4"/>
  <c r="AF116" i="4" s="1"/>
  <c r="AD116" i="4"/>
  <c r="AI133" i="4"/>
  <c r="AH133" i="4"/>
  <c r="AH141" i="4"/>
  <c r="AG133" i="4"/>
  <c r="AE133" i="4"/>
  <c r="AE141" i="4" s="1"/>
  <c r="AD133" i="4"/>
  <c r="AD141" i="4" s="1"/>
  <c r="AJ116" i="4"/>
  <c r="AR132" i="4"/>
  <c r="BD132" i="4"/>
  <c r="BE132" i="4" s="1"/>
  <c r="AZ67" i="4"/>
  <c r="BC116" i="4"/>
  <c r="AZ132" i="4"/>
  <c r="AR116" i="4"/>
  <c r="AY116" i="4"/>
  <c r="BC132" i="4"/>
  <c r="AZ116" i="4"/>
  <c r="AY132" i="4"/>
  <c r="AR114" i="4"/>
  <c r="BD114" i="4"/>
  <c r="AZ75" i="4"/>
  <c r="BC115" i="4"/>
  <c r="AR115" i="4"/>
  <c r="AR75" i="4"/>
  <c r="AY115" i="4"/>
  <c r="BD75" i="4"/>
  <c r="BE75" i="4" s="1"/>
  <c r="BC75" i="4"/>
  <c r="BD115" i="4"/>
  <c r="BC67" i="4"/>
  <c r="AY114" i="4"/>
  <c r="BA114" i="4"/>
  <c r="BD112" i="4"/>
  <c r="BC114" i="4"/>
  <c r="AY112" i="4"/>
  <c r="BA112" i="4"/>
  <c r="AR112" i="4"/>
  <c r="BC112" i="4"/>
  <c r="AZ115" i="4"/>
  <c r="AY75" i="4"/>
  <c r="AY67" i="4"/>
  <c r="BA67" i="4" s="1"/>
  <c r="AR66" i="4"/>
  <c r="AI141" i="4"/>
  <c r="BD116" i="4"/>
  <c r="AJ133" i="4"/>
  <c r="AG141" i="4"/>
  <c r="BD67" i="4"/>
  <c r="AR131" i="4"/>
  <c r="AZ131" i="4"/>
  <c r="BB131" i="4"/>
  <c r="BE131" i="4" s="1"/>
  <c r="BD131" i="4"/>
  <c r="BB132" i="4"/>
  <c r="BB116" i="4"/>
  <c r="BE116" i="4" s="1"/>
  <c r="AY131" i="4"/>
  <c r="BC131" i="4"/>
  <c r="AR111" i="4"/>
  <c r="AZ111" i="4"/>
  <c r="BB111" i="4"/>
  <c r="BE111" i="4" s="1"/>
  <c r="BD111" i="4"/>
  <c r="BB112" i="4"/>
  <c r="BE112" i="4" s="1"/>
  <c r="BB114" i="4"/>
  <c r="AY111" i="4"/>
  <c r="BA111" i="4" s="1"/>
  <c r="BC111" i="4"/>
  <c r="AR90" i="4"/>
  <c r="AZ90" i="4"/>
  <c r="BB90" i="4"/>
  <c r="BE90" i="4" s="1"/>
  <c r="BD90" i="4"/>
  <c r="BB75" i="4"/>
  <c r="BB115" i="4"/>
  <c r="AY90" i="4"/>
  <c r="BC90" i="4"/>
  <c r="AY66" i="4"/>
  <c r="BC66" i="4"/>
  <c r="BB67" i="4"/>
  <c r="BE67" i="4" s="1"/>
  <c r="BA75" i="4"/>
  <c r="BA132" i="4"/>
  <c r="BA116" i="4"/>
  <c r="BE115" i="4"/>
  <c r="BA115" i="4"/>
  <c r="BE114" i="4"/>
  <c r="AJ141" i="4"/>
  <c r="BA131" i="4"/>
  <c r="BA90" i="4"/>
  <c r="Y123" i="4"/>
  <c r="Z123" i="4"/>
  <c r="AA123" i="4"/>
  <c r="AB123" i="4"/>
  <c r="AC123" i="4"/>
  <c r="AI114" i="4"/>
  <c r="AH114" i="4"/>
  <c r="AG114" i="4"/>
  <c r="AE114" i="4"/>
  <c r="AF114" i="4" s="1"/>
  <c r="AD114" i="4"/>
  <c r="AI115" i="4"/>
  <c r="AI123" i="4" s="1"/>
  <c r="AH115" i="4"/>
  <c r="AG115" i="4"/>
  <c r="AG123" i="4" s="1"/>
  <c r="AE115" i="4"/>
  <c r="AD115" i="4"/>
  <c r="AD123" i="4" s="1"/>
  <c r="AI75" i="4"/>
  <c r="AH75" i="4"/>
  <c r="AJ75" i="4" s="1"/>
  <c r="AG75" i="4"/>
  <c r="AE75" i="4"/>
  <c r="AD75" i="4"/>
  <c r="AF75" i="4" s="1"/>
  <c r="Y80" i="4"/>
  <c r="Z80" i="4"/>
  <c r="AA80" i="4"/>
  <c r="AB80" i="4"/>
  <c r="AC80" i="4"/>
  <c r="X80" i="4"/>
  <c r="AI27" i="4"/>
  <c r="AH27" i="4"/>
  <c r="AG27" i="4"/>
  <c r="AE27" i="4"/>
  <c r="AD27" i="4"/>
  <c r="AF27" i="4" s="1"/>
  <c r="AE123" i="4"/>
  <c r="AJ114" i="4"/>
  <c r="AH123" i="4"/>
  <c r="AJ27" i="4"/>
  <c r="AF115" i="4"/>
  <c r="AQ40" i="4"/>
  <c r="AQ42" i="4"/>
  <c r="AP40" i="4"/>
  <c r="AP42" i="4"/>
  <c r="AQ39" i="4"/>
  <c r="AR39" i="4" s="1"/>
  <c r="BD12" i="4"/>
  <c r="BC12" i="4"/>
  <c r="BB12" i="4"/>
  <c r="AX40" i="4"/>
  <c r="AX29" i="4"/>
  <c r="AX42" i="4"/>
  <c r="AW40" i="4"/>
  <c r="AW29" i="4"/>
  <c r="AW42" i="4"/>
  <c r="AV40" i="4"/>
  <c r="AV29" i="4"/>
  <c r="AV42" i="4"/>
  <c r="AU40" i="4"/>
  <c r="AU29" i="4"/>
  <c r="AU42" i="4"/>
  <c r="AT40" i="4"/>
  <c r="AT29" i="4"/>
  <c r="AT42" i="4"/>
  <c r="AT39" i="4"/>
  <c r="AU39" i="4"/>
  <c r="AV39" i="4"/>
  <c r="AW39" i="4"/>
  <c r="AX39" i="4"/>
  <c r="AS40" i="4"/>
  <c r="AS145" i="4"/>
  <c r="AS29" i="4"/>
  <c r="AS42" i="4"/>
  <c r="BB42" i="4" s="1"/>
  <c r="AS39" i="4"/>
  <c r="BC29" i="4"/>
  <c r="BD29" i="4"/>
  <c r="BC42" i="4"/>
  <c r="BC40" i="4"/>
  <c r="BD40" i="4"/>
  <c r="BD42" i="4"/>
  <c r="AR40" i="4"/>
  <c r="BE12" i="4"/>
  <c r="AR42" i="4"/>
  <c r="BB40" i="4"/>
  <c r="BB29" i="4"/>
  <c r="AZ42" i="4"/>
  <c r="AZ29" i="4"/>
  <c r="AY29" i="4"/>
  <c r="AY40" i="4"/>
  <c r="AZ40" i="4"/>
  <c r="AI79" i="4"/>
  <c r="AH79" i="4"/>
  <c r="AG79" i="4"/>
  <c r="AE79" i="4"/>
  <c r="AD79" i="4"/>
  <c r="AI46" i="4"/>
  <c r="AH46" i="4"/>
  <c r="AG46" i="4"/>
  <c r="AE46" i="4"/>
  <c r="AD46" i="4"/>
  <c r="AI42" i="4"/>
  <c r="AH42" i="4"/>
  <c r="AG42" i="4"/>
  <c r="AE42" i="4"/>
  <c r="AD42" i="4"/>
  <c r="AI29" i="4"/>
  <c r="AH29" i="4"/>
  <c r="AG29" i="4"/>
  <c r="AE29" i="4"/>
  <c r="AD29" i="4"/>
  <c r="AZ12" i="4"/>
  <c r="AY12" i="4"/>
  <c r="AX11" i="4"/>
  <c r="AX145" i="4" s="1"/>
  <c r="AX13" i="4"/>
  <c r="AX147" i="4"/>
  <c r="AX148" i="4"/>
  <c r="AW11" i="4"/>
  <c r="AW13" i="4"/>
  <c r="AV11" i="4"/>
  <c r="AV145" i="4"/>
  <c r="AV13" i="4"/>
  <c r="AV147" i="4" s="1"/>
  <c r="AV148" i="4"/>
  <c r="AU11" i="4"/>
  <c r="AY11" i="4" s="1"/>
  <c r="AU13" i="4"/>
  <c r="AT11" i="4"/>
  <c r="AT13" i="4"/>
  <c r="AZ148" i="4"/>
  <c r="AS13" i="4"/>
  <c r="AS147" i="4" s="1"/>
  <c r="AS148" i="4"/>
  <c r="AT10" i="4"/>
  <c r="AU10" i="4"/>
  <c r="AU144" i="4" s="1"/>
  <c r="AV10" i="4"/>
  <c r="AV144" i="4" s="1"/>
  <c r="AW10" i="4"/>
  <c r="AW144" i="4" s="1"/>
  <c r="AX10" i="4"/>
  <c r="AX144" i="4" s="1"/>
  <c r="AS10" i="4"/>
  <c r="AS144" i="4" s="1"/>
  <c r="AP10" i="4"/>
  <c r="AP17" i="4" s="1"/>
  <c r="AQ148" i="4"/>
  <c r="AQ13" i="4"/>
  <c r="AQ147" i="4" s="1"/>
  <c r="AQ154" i="4" s="1"/>
  <c r="AP13" i="4"/>
  <c r="AP147" i="4" s="1"/>
  <c r="AP11" i="4"/>
  <c r="AP145" i="4" s="1"/>
  <c r="AQ11" i="4"/>
  <c r="AQ145" i="4"/>
  <c r="AQ10" i="4"/>
  <c r="AQ144" i="4"/>
  <c r="AI25" i="4"/>
  <c r="AD25" i="4"/>
  <c r="AF25" i="4"/>
  <c r="AG25" i="4"/>
  <c r="AJ25" i="4" s="1"/>
  <c r="AI23" i="4"/>
  <c r="AI30" i="4" s="1"/>
  <c r="AH23" i="4"/>
  <c r="AG23" i="4"/>
  <c r="AE23" i="4"/>
  <c r="AD23" i="4"/>
  <c r="AF23" i="4" s="1"/>
  <c r="AD19" i="4"/>
  <c r="AI19" i="4"/>
  <c r="AH19" i="4"/>
  <c r="AG19" i="4"/>
  <c r="AJ19" i="4" s="1"/>
  <c r="AE19" i="4"/>
  <c r="AI17" i="4"/>
  <c r="AH17" i="4"/>
  <c r="AG17" i="4"/>
  <c r="AE17" i="4"/>
  <c r="AD17" i="4"/>
  <c r="AD30" i="4" s="1"/>
  <c r="AI13" i="4"/>
  <c r="AH13" i="4"/>
  <c r="AJ13" i="4" s="1"/>
  <c r="AJ30" i="4" s="1"/>
  <c r="AG13" i="4"/>
  <c r="AE13" i="4"/>
  <c r="AD13" i="4"/>
  <c r="AH30" i="4"/>
  <c r="AE59" i="4"/>
  <c r="AH59" i="4"/>
  <c r="AD80" i="4"/>
  <c r="AG80" i="4"/>
  <c r="AI80" i="4"/>
  <c r="AD59" i="4"/>
  <c r="AG59" i="4"/>
  <c r="AI59" i="4"/>
  <c r="AE80" i="4"/>
  <c r="AH80" i="4"/>
  <c r="BE40" i="4"/>
  <c r="BE29" i="4"/>
  <c r="BA12" i="4"/>
  <c r="AF29" i="4"/>
  <c r="BE42" i="4"/>
  <c r="AJ79" i="4"/>
  <c r="AJ80" i="4" s="1"/>
  <c r="AJ23" i="4"/>
  <c r="AS149" i="4"/>
  <c r="AX149" i="4"/>
  <c r="AV149" i="4"/>
  <c r="AF42" i="4"/>
  <c r="AJ42" i="4"/>
  <c r="AF46" i="4"/>
  <c r="AF59" i="4" s="1"/>
  <c r="AF19" i="4"/>
  <c r="AJ46" i="4"/>
  <c r="AR148" i="4"/>
  <c r="AP148" i="4"/>
  <c r="AR10" i="4"/>
  <c r="AR144" i="4" s="1"/>
  <c r="AP144" i="4"/>
  <c r="AP149" i="4" s="1"/>
  <c r="AJ29" i="4"/>
  <c r="AT147" i="4"/>
  <c r="BB13" i="4"/>
  <c r="AU148" i="4"/>
  <c r="BC148" i="4"/>
  <c r="AU145" i="4"/>
  <c r="AU149" i="4" s="1"/>
  <c r="BC11" i="4"/>
  <c r="BC145" i="4" s="1"/>
  <c r="AW148" i="4"/>
  <c r="BD148" i="4"/>
  <c r="AW145" i="4"/>
  <c r="AW149" i="4" s="1"/>
  <c r="BD11" i="4"/>
  <c r="BD145" i="4"/>
  <c r="AV17" i="4"/>
  <c r="AY10" i="4"/>
  <c r="AT148" i="4"/>
  <c r="AT145" i="4"/>
  <c r="BB11" i="4"/>
  <c r="AU147" i="4"/>
  <c r="BC13" i="4"/>
  <c r="BC147" i="4"/>
  <c r="AW147" i="4"/>
  <c r="BD13" i="4"/>
  <c r="BD147" i="4"/>
  <c r="AW17" i="4"/>
  <c r="AU17" i="4"/>
  <c r="BD10" i="4"/>
  <c r="BD144" i="4" s="1"/>
  <c r="BD149" i="4" s="1"/>
  <c r="AY13" i="4"/>
  <c r="BA13" i="4" s="1"/>
  <c r="AZ13" i="4"/>
  <c r="AZ147" i="4"/>
  <c r="AZ11" i="4"/>
  <c r="AZ145" i="4" s="1"/>
  <c r="BA29" i="4"/>
  <c r="BA40" i="4"/>
  <c r="AZ39" i="4"/>
  <c r="BB39" i="4"/>
  <c r="BE39" i="4" s="1"/>
  <c r="BD39" i="4"/>
  <c r="AY39" i="4"/>
  <c r="BA39" i="4" s="1"/>
  <c r="BC39" i="4"/>
  <c r="AF79" i="4"/>
  <c r="AJ17" i="4"/>
  <c r="AY145" i="4"/>
  <c r="BA11" i="4"/>
  <c r="BA145" i="4" s="1"/>
  <c r="AY17" i="4"/>
  <c r="BB145" i="4"/>
  <c r="BE11" i="4"/>
  <c r="BE145" i="4"/>
  <c r="BB148" i="4"/>
  <c r="BE148" i="4"/>
  <c r="AY148" i="4"/>
  <c r="BA148" i="4"/>
  <c r="BB147" i="4"/>
  <c r="BE13" i="4"/>
  <c r="BE147" i="4" s="1"/>
  <c r="E149" i="4"/>
  <c r="D144" i="4"/>
  <c r="D145" i="4"/>
  <c r="E141" i="4"/>
  <c r="F29" i="4"/>
  <c r="N29" i="4" s="1"/>
  <c r="G29" i="4"/>
  <c r="F42" i="4"/>
  <c r="G42" i="4"/>
  <c r="L42" i="4"/>
  <c r="F27" i="4"/>
  <c r="G27" i="4"/>
  <c r="L27" i="4" s="1"/>
  <c r="C27" i="8" s="1"/>
  <c r="R114" i="4"/>
  <c r="R140" i="4"/>
  <c r="R116" i="4"/>
  <c r="R133" i="4"/>
  <c r="R15" i="4"/>
  <c r="R75" i="4"/>
  <c r="R56" i="4"/>
  <c r="R79" i="4"/>
  <c r="R46" i="4"/>
  <c r="R78" i="4"/>
  <c r="R48" i="4"/>
  <c r="R115" i="4"/>
  <c r="R25" i="4"/>
  <c r="R23" i="4"/>
  <c r="R21" i="4"/>
  <c r="R76" i="4"/>
  <c r="R27" i="4"/>
  <c r="R19" i="4"/>
  <c r="R42" i="4"/>
  <c r="R17" i="4"/>
  <c r="R12" i="4"/>
  <c r="R29" i="4"/>
  <c r="R139" i="4"/>
  <c r="R142" i="4"/>
  <c r="K29" i="4"/>
  <c r="L29" i="4"/>
  <c r="N42" i="4"/>
  <c r="K42" i="4"/>
  <c r="N27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C9" i="10" s="1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E117" i="9" s="1"/>
  <c r="F118" i="9"/>
  <c r="M117" i="9"/>
  <c r="O117" i="9" s="1"/>
  <c r="M116" i="9"/>
  <c r="O116" i="9" s="1"/>
  <c r="E116" i="9"/>
  <c r="F116" i="9" s="1"/>
  <c r="M115" i="9"/>
  <c r="E115" i="9"/>
  <c r="F115" i="9"/>
  <c r="Z114" i="9"/>
  <c r="Y114" i="9"/>
  <c r="M114" i="9"/>
  <c r="O114" i="9" s="1"/>
  <c r="M113" i="9"/>
  <c r="O113" i="9" s="1"/>
  <c r="M112" i="9"/>
  <c r="O112" i="9" s="1"/>
  <c r="E112" i="9"/>
  <c r="F112" i="9"/>
  <c r="M111" i="9"/>
  <c r="O111" i="9" s="1"/>
  <c r="E111" i="9"/>
  <c r="F111" i="9"/>
  <c r="M110" i="9"/>
  <c r="E110" i="9"/>
  <c r="E103" i="9"/>
  <c r="D103" i="9"/>
  <c r="G102" i="9"/>
  <c r="L102" i="9"/>
  <c r="F102" i="9"/>
  <c r="Z101" i="9"/>
  <c r="Y101" i="9"/>
  <c r="G101" i="9"/>
  <c r="L101" i="9" s="1"/>
  <c r="F101" i="9"/>
  <c r="Z100" i="9"/>
  <c r="Y100" i="9"/>
  <c r="G100" i="9"/>
  <c r="L100" i="9"/>
  <c r="F100" i="9"/>
  <c r="G99" i="9"/>
  <c r="F99" i="9"/>
  <c r="G98" i="9"/>
  <c r="L98" i="9"/>
  <c r="F98" i="9"/>
  <c r="G97" i="9"/>
  <c r="F97" i="9"/>
  <c r="Z96" i="9"/>
  <c r="Y96" i="9"/>
  <c r="Y102" i="9" s="1"/>
  <c r="G96" i="9"/>
  <c r="F96" i="9"/>
  <c r="Z95" i="9"/>
  <c r="Z102" i="9" s="1"/>
  <c r="Y95" i="9"/>
  <c r="G95" i="9"/>
  <c r="F95" i="9"/>
  <c r="L94" i="9"/>
  <c r="F94" i="9"/>
  <c r="N94" i="9"/>
  <c r="G93" i="9"/>
  <c r="F93" i="9"/>
  <c r="L92" i="9"/>
  <c r="G91" i="9"/>
  <c r="L91" i="9" s="1"/>
  <c r="F91" i="9"/>
  <c r="G90" i="9"/>
  <c r="L90" i="9"/>
  <c r="F90" i="9"/>
  <c r="E80" i="9"/>
  <c r="D80" i="9"/>
  <c r="G76" i="9"/>
  <c r="L76" i="9" s="1"/>
  <c r="F76" i="9"/>
  <c r="F75" i="9"/>
  <c r="G74" i="9"/>
  <c r="K74" i="9" s="1"/>
  <c r="F74" i="9"/>
  <c r="Z73" i="9"/>
  <c r="Y73" i="9"/>
  <c r="G73" i="9"/>
  <c r="K73" i="9" s="1"/>
  <c r="F73" i="9"/>
  <c r="Z72" i="9"/>
  <c r="Y72" i="9"/>
  <c r="G72" i="9"/>
  <c r="L72" i="9" s="1"/>
  <c r="F72" i="9"/>
  <c r="G71" i="9"/>
  <c r="L71" i="9"/>
  <c r="F71" i="9"/>
  <c r="Z70" i="9"/>
  <c r="Y70" i="9"/>
  <c r="G70" i="9"/>
  <c r="K70" i="9" s="1"/>
  <c r="F70" i="9"/>
  <c r="Z69" i="9"/>
  <c r="Z74" i="9" s="1"/>
  <c r="Y69" i="9"/>
  <c r="G69" i="9"/>
  <c r="F69" i="9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 s="1"/>
  <c r="F47" i="9"/>
  <c r="K47" i="9" s="1"/>
  <c r="G53" i="9"/>
  <c r="L53" i="9" s="1"/>
  <c r="F53" i="9"/>
  <c r="G45" i="9"/>
  <c r="L45" i="9" s="1"/>
  <c r="F45" i="9"/>
  <c r="G50" i="9"/>
  <c r="L50" i="9"/>
  <c r="F50" i="9"/>
  <c r="G51" i="9"/>
  <c r="L51" i="9" s="1"/>
  <c r="F51" i="9"/>
  <c r="N51" i="9" s="1"/>
  <c r="G48" i="9"/>
  <c r="F48" i="9"/>
  <c r="Z52" i="9"/>
  <c r="Y52" i="9"/>
  <c r="G52" i="9"/>
  <c r="F52" i="9"/>
  <c r="AB46" i="9"/>
  <c r="AA46" i="9"/>
  <c r="Z46" i="9"/>
  <c r="Y46" i="9"/>
  <c r="G46" i="9"/>
  <c r="L46" i="9"/>
  <c r="F46" i="9"/>
  <c r="Z43" i="9"/>
  <c r="Y43" i="9"/>
  <c r="G43" i="9"/>
  <c r="N43" i="9" s="1"/>
  <c r="F43" i="9"/>
  <c r="K43" i="9" s="1"/>
  <c r="Z42" i="9"/>
  <c r="Y42" i="9"/>
  <c r="G41" i="9"/>
  <c r="L41" i="9" s="1"/>
  <c r="F41" i="9"/>
  <c r="G40" i="9"/>
  <c r="F40" i="9"/>
  <c r="N40" i="9" s="1"/>
  <c r="R34" i="9"/>
  <c r="E29" i="9"/>
  <c r="D29" i="9"/>
  <c r="G28" i="9"/>
  <c r="L28" i="9" s="1"/>
  <c r="F28" i="9"/>
  <c r="G27" i="9"/>
  <c r="F27" i="9"/>
  <c r="R26" i="9"/>
  <c r="G26" i="9"/>
  <c r="F26" i="9"/>
  <c r="G25" i="9"/>
  <c r="L25" i="9" s="1"/>
  <c r="F25" i="9"/>
  <c r="G22" i="9"/>
  <c r="F22" i="9"/>
  <c r="N22" i="9" s="1"/>
  <c r="G21" i="9"/>
  <c r="L21" i="9" s="1"/>
  <c r="F21" i="9"/>
  <c r="S20" i="9"/>
  <c r="G20" i="9"/>
  <c r="L20" i="9" s="1"/>
  <c r="F20" i="9"/>
  <c r="S19" i="9"/>
  <c r="G19" i="9"/>
  <c r="L19" i="9" s="1"/>
  <c r="F19" i="9"/>
  <c r="G18" i="9"/>
  <c r="N18" i="9" s="1"/>
  <c r="F18" i="9"/>
  <c r="K18" i="9" s="1"/>
  <c r="AB17" i="9"/>
  <c r="AA17" i="9"/>
  <c r="Z17" i="9"/>
  <c r="Y17" i="9"/>
  <c r="Y115" i="9" s="1"/>
  <c r="S17" i="9"/>
  <c r="G17" i="9"/>
  <c r="F17" i="9"/>
  <c r="S16" i="9"/>
  <c r="AB15" i="9"/>
  <c r="AA15" i="9"/>
  <c r="Z15" i="9"/>
  <c r="Z113" i="9" s="1"/>
  <c r="Y15" i="9"/>
  <c r="S15" i="9"/>
  <c r="G15" i="9"/>
  <c r="F15" i="9"/>
  <c r="K15" i="9" s="1"/>
  <c r="AE14" i="9"/>
  <c r="AB14" i="9"/>
  <c r="AA14" i="9"/>
  <c r="Z14" i="9"/>
  <c r="Z112" i="9" s="1"/>
  <c r="Z117" i="9" s="1"/>
  <c r="Y14" i="9"/>
  <c r="S14" i="9"/>
  <c r="S13" i="9"/>
  <c r="T12" i="9"/>
  <c r="T21" i="9" s="1"/>
  <c r="S12" i="9"/>
  <c r="G12" i="9"/>
  <c r="F12" i="9"/>
  <c r="N12" i="9" s="1"/>
  <c r="G11" i="9"/>
  <c r="L11" i="9" s="1"/>
  <c r="F11" i="9"/>
  <c r="Y74" i="9"/>
  <c r="Y113" i="9"/>
  <c r="E104" i="9"/>
  <c r="K17" i="9"/>
  <c r="Z115" i="9"/>
  <c r="Z121" i="9" s="1"/>
  <c r="N67" i="9"/>
  <c r="K68" i="9"/>
  <c r="K69" i="9"/>
  <c r="N71" i="9"/>
  <c r="K72" i="9"/>
  <c r="K93" i="9"/>
  <c r="K95" i="9"/>
  <c r="K96" i="9"/>
  <c r="K97" i="9"/>
  <c r="K98" i="9"/>
  <c r="K99" i="9"/>
  <c r="N100" i="9"/>
  <c r="K101" i="9"/>
  <c r="N102" i="9"/>
  <c r="D104" i="9"/>
  <c r="K19" i="9"/>
  <c r="K22" i="9"/>
  <c r="K26" i="9"/>
  <c r="N27" i="9"/>
  <c r="K40" i="9"/>
  <c r="K46" i="9"/>
  <c r="K52" i="9"/>
  <c r="K48" i="9"/>
  <c r="N50" i="9"/>
  <c r="K45" i="9"/>
  <c r="N53" i="9"/>
  <c r="K20" i="9"/>
  <c r="N26" i="9"/>
  <c r="K27" i="9"/>
  <c r="K28" i="9"/>
  <c r="N52" i="9"/>
  <c r="N48" i="9"/>
  <c r="N69" i="9"/>
  <c r="N73" i="9"/>
  <c r="N74" i="9"/>
  <c r="K76" i="9"/>
  <c r="N90" i="9"/>
  <c r="K91" i="9"/>
  <c r="N93" i="9"/>
  <c r="K94" i="9"/>
  <c r="N95" i="9"/>
  <c r="N96" i="9"/>
  <c r="N97" i="9"/>
  <c r="N99" i="9"/>
  <c r="K12" i="9"/>
  <c r="S21" i="9"/>
  <c r="Z116" i="9"/>
  <c r="O118" i="9"/>
  <c r="N17" i="9"/>
  <c r="Y116" i="9"/>
  <c r="O115" i="9"/>
  <c r="L12" i="9"/>
  <c r="Y112" i="9"/>
  <c r="Y117" i="9" s="1"/>
  <c r="L15" i="9"/>
  <c r="F110" i="9"/>
  <c r="G110" i="9" s="1"/>
  <c r="L17" i="9"/>
  <c r="N19" i="9"/>
  <c r="L22" i="9"/>
  <c r="N25" i="9"/>
  <c r="L26" i="9"/>
  <c r="L27" i="9"/>
  <c r="N28" i="9"/>
  <c r="L40" i="9"/>
  <c r="N46" i="9"/>
  <c r="L52" i="9"/>
  <c r="N47" i="9"/>
  <c r="N68" i="9"/>
  <c r="N72" i="9"/>
  <c r="N76" i="9"/>
  <c r="N91" i="9"/>
  <c r="N98" i="9"/>
  <c r="N101" i="9"/>
  <c r="K50" i="9"/>
  <c r="K53" i="9"/>
  <c r="K67" i="9"/>
  <c r="K71" i="9"/>
  <c r="K90" i="9"/>
  <c r="K100" i="9"/>
  <c r="K102" i="9"/>
  <c r="E114" i="9"/>
  <c r="G112" i="9"/>
  <c r="G111" i="9"/>
  <c r="G17" i="4"/>
  <c r="N17" i="4" s="1"/>
  <c r="F17" i="4"/>
  <c r="K17" i="4" s="1"/>
  <c r="L17" i="4"/>
  <c r="C12" i="8" s="1"/>
  <c r="G79" i="4"/>
  <c r="N79" i="4" s="1"/>
  <c r="F79" i="4"/>
  <c r="G19" i="4"/>
  <c r="F19" i="4"/>
  <c r="K19" i="4" s="1"/>
  <c r="K79" i="4"/>
  <c r="L79" i="4"/>
  <c r="C78" i="8" s="1"/>
  <c r="L19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C18" i="8"/>
  <c r="D141" i="4"/>
  <c r="G46" i="4"/>
  <c r="L46" i="4" s="1"/>
  <c r="C68" i="8" s="1"/>
  <c r="F46" i="4"/>
  <c r="K46" i="4" s="1"/>
  <c r="G115" i="4"/>
  <c r="F115" i="4"/>
  <c r="G75" i="4"/>
  <c r="L75" i="4" s="1"/>
  <c r="F75" i="4"/>
  <c r="G23" i="4"/>
  <c r="F23" i="4"/>
  <c r="K23" i="4"/>
  <c r="C56" i="8"/>
  <c r="C71" i="8"/>
  <c r="C21" i="8"/>
  <c r="N23" i="4"/>
  <c r="N115" i="4"/>
  <c r="L115" i="4"/>
  <c r="C50" i="8" s="1"/>
  <c r="K115" i="4"/>
  <c r="C62" i="8"/>
  <c r="C65" i="8"/>
  <c r="K75" i="4"/>
  <c r="L23" i="4"/>
  <c r="C33" i="8"/>
  <c r="C6" i="8"/>
  <c r="C74" i="8"/>
  <c r="C53" i="8"/>
  <c r="C24" i="8"/>
  <c r="C36" i="8"/>
  <c r="E154" i="4"/>
  <c r="F154" i="4" s="1"/>
  <c r="E153" i="4"/>
  <c r="E152" i="4" s="1"/>
  <c r="T36" i="5"/>
  <c r="Q36" i="5"/>
  <c r="N36" i="5"/>
  <c r="J36" i="5"/>
  <c r="G36" i="5"/>
  <c r="W33" i="5"/>
  <c r="C32" i="5"/>
  <c r="C36" i="5"/>
  <c r="D142" i="4"/>
  <c r="G116" i="4"/>
  <c r="L116" i="4"/>
  <c r="G114" i="4"/>
  <c r="L114" i="4" s="1"/>
  <c r="F114" i="4"/>
  <c r="G25" i="4"/>
  <c r="K25" i="4" s="1"/>
  <c r="L25" i="4"/>
  <c r="C39" i="8" s="1"/>
  <c r="F25" i="4"/>
  <c r="G21" i="4"/>
  <c r="K21" i="4" s="1"/>
  <c r="L21" i="4"/>
  <c r="C30" i="8" s="1"/>
  <c r="F21" i="4"/>
  <c r="G13" i="4"/>
  <c r="F13" i="4"/>
  <c r="G133" i="4"/>
  <c r="L133" i="4"/>
  <c r="F133" i="4"/>
  <c r="K133" i="4" s="1"/>
  <c r="G140" i="4"/>
  <c r="L140" i="4" s="1"/>
  <c r="F140" i="4"/>
  <c r="G139" i="4"/>
  <c r="K139" i="4" s="1"/>
  <c r="F139" i="4"/>
  <c r="F116" i="4"/>
  <c r="E157" i="4"/>
  <c r="F157" i="4" s="1"/>
  <c r="M156" i="4"/>
  <c r="E156" i="4"/>
  <c r="F156" i="4"/>
  <c r="M155" i="4"/>
  <c r="M154" i="4"/>
  <c r="M153" i="4"/>
  <c r="F153" i="4"/>
  <c r="F152" i="4" s="1"/>
  <c r="M152" i="4"/>
  <c r="M151" i="4"/>
  <c r="M150" i="4"/>
  <c r="E150" i="4"/>
  <c r="F150" i="4" s="1"/>
  <c r="M149" i="4"/>
  <c r="F149" i="4"/>
  <c r="M148" i="4"/>
  <c r="E142" i="4"/>
  <c r="E155" i="4"/>
  <c r="N13" i="4"/>
  <c r="L139" i="4"/>
  <c r="K140" i="4"/>
  <c r="N133" i="4"/>
  <c r="L13" i="4"/>
  <c r="C9" i="8" s="1"/>
  <c r="K13" i="4"/>
  <c r="N116" i="4"/>
  <c r="N140" i="4"/>
  <c r="W32" i="5"/>
  <c r="W36" i="5"/>
  <c r="K116" i="4"/>
  <c r="N114" i="4"/>
  <c r="M119" i="9" l="1"/>
  <c r="O119" i="9" s="1"/>
  <c r="O110" i="9"/>
  <c r="M157" i="4"/>
  <c r="F117" i="9"/>
  <c r="G118" i="9" s="1"/>
  <c r="G153" i="4"/>
  <c r="G152" i="4"/>
  <c r="C47" i="8"/>
  <c r="L80" i="4"/>
  <c r="L103" i="4"/>
  <c r="AB115" i="9"/>
  <c r="Y121" i="9"/>
  <c r="F155" i="4"/>
  <c r="G157" i="4" s="1"/>
  <c r="L29" i="9"/>
  <c r="G116" i="9"/>
  <c r="F114" i="9"/>
  <c r="G150" i="4"/>
  <c r="F148" i="4"/>
  <c r="G148" i="4" s="1"/>
  <c r="G154" i="4"/>
  <c r="K27" i="4"/>
  <c r="BD17" i="4"/>
  <c r="AY144" i="4"/>
  <c r="AF17" i="4"/>
  <c r="AX17" i="4"/>
  <c r="AR13" i="4"/>
  <c r="AR147" i="4" s="1"/>
  <c r="AQ17" i="4"/>
  <c r="AR17" i="4" s="1"/>
  <c r="AQ149" i="4"/>
  <c r="AO152" i="4" s="1"/>
  <c r="AF80" i="4"/>
  <c r="P170" i="4"/>
  <c r="AJ205" i="11"/>
  <c r="E148" i="4"/>
  <c r="P155" i="4" s="1"/>
  <c r="L30" i="4"/>
  <c r="G156" i="4"/>
  <c r="K114" i="4"/>
  <c r="N25" i="4"/>
  <c r="N139" i="4"/>
  <c r="N21" i="4"/>
  <c r="N46" i="4"/>
  <c r="C15" i="8"/>
  <c r="N45" i="9"/>
  <c r="L43" i="9"/>
  <c r="N21" i="9"/>
  <c r="K21" i="9"/>
  <c r="N11" i="9"/>
  <c r="N70" i="9"/>
  <c r="K51" i="9"/>
  <c r="AE30" i="4"/>
  <c r="AF13" i="4"/>
  <c r="AF30" i="4" s="1"/>
  <c r="G149" i="4"/>
  <c r="N75" i="4"/>
  <c r="N19" i="4"/>
  <c r="N41" i="9"/>
  <c r="N20" i="9"/>
  <c r="K11" i="9"/>
  <c r="N15" i="9"/>
  <c r="K41" i="9"/>
  <c r="K25" i="9"/>
  <c r="AO151" i="4"/>
  <c r="AZ10" i="4"/>
  <c r="BC10" i="4"/>
  <c r="AR11" i="4"/>
  <c r="AR145" i="4" s="1"/>
  <c r="AR149" i="4" s="1"/>
  <c r="AJ59" i="4"/>
  <c r="AG30" i="4"/>
  <c r="P180" i="4"/>
  <c r="N233" i="4"/>
  <c r="M180" i="4"/>
  <c r="P179" i="4"/>
  <c r="N211" i="4"/>
  <c r="P206" i="4"/>
  <c r="P211" i="4" s="1"/>
  <c r="AJ199" i="11"/>
  <c r="AJ187" i="11"/>
  <c r="AT17" i="4"/>
  <c r="AT144" i="4"/>
  <c r="AT149" i="4" s="1"/>
  <c r="AF123" i="4"/>
  <c r="T211" i="4"/>
  <c r="T228" i="4"/>
  <c r="E236" i="4"/>
  <c r="E233" i="4"/>
  <c r="F233" i="4" s="1"/>
  <c r="E238" i="4"/>
  <c r="AJ220" i="11"/>
  <c r="AY42" i="4"/>
  <c r="BB66" i="4"/>
  <c r="BE66" i="4" s="1"/>
  <c r="AF133" i="4"/>
  <c r="AF141" i="4" s="1"/>
  <c r="S103" i="4"/>
  <c r="T175" i="4"/>
  <c r="T180" i="4" s="1"/>
  <c r="Q191" i="4"/>
  <c r="N222" i="4"/>
  <c r="N201" i="4"/>
  <c r="M228" i="4"/>
  <c r="M231" i="4"/>
  <c r="P231" i="4" s="1"/>
  <c r="F179" i="4"/>
  <c r="F232" i="4" s="1"/>
  <c r="N134" i="4"/>
  <c r="AJ190" i="11"/>
  <c r="AD199" i="11"/>
  <c r="AG181" i="11"/>
  <c r="AJ181" i="11" s="1"/>
  <c r="J64" i="11"/>
  <c r="J83" i="11"/>
  <c r="AJ203" i="11"/>
  <c r="AD239" i="11"/>
  <c r="AD223" i="11"/>
  <c r="AD229" i="11" s="1"/>
  <c r="AD187" i="11"/>
  <c r="AF187" i="11" s="1"/>
  <c r="AF197" i="11"/>
  <c r="AJ178" i="11"/>
  <c r="AF193" i="11"/>
  <c r="AC249" i="11"/>
  <c r="AF204" i="11"/>
  <c r="AC205" i="11"/>
  <c r="AF205" i="11" s="1"/>
  <c r="AD211" i="11"/>
  <c r="AF211" i="11" s="1"/>
  <c r="AD252" i="11"/>
  <c r="AF209" i="11"/>
  <c r="AC251" i="11"/>
  <c r="AC255" i="11"/>
  <c r="AC217" i="11"/>
  <c r="AF217" i="11" s="1"/>
  <c r="AJ180" i="11"/>
  <c r="BB10" i="4"/>
  <c r="AS17" i="4"/>
  <c r="AJ115" i="4"/>
  <c r="AJ123" i="4" s="1"/>
  <c r="Q232" i="4"/>
  <c r="T232" i="4" s="1"/>
  <c r="N180" i="4"/>
  <c r="J233" i="4"/>
  <c r="R231" i="4"/>
  <c r="R233" i="4" s="1"/>
  <c r="P218" i="4"/>
  <c r="P222" i="4" s="1"/>
  <c r="AF175" i="11"/>
  <c r="AF181" i="11"/>
  <c r="AI175" i="11"/>
  <c r="AJ175" i="11" s="1"/>
  <c r="AF189" i="11"/>
  <c r="AJ197" i="11"/>
  <c r="AJ183" i="11"/>
  <c r="AD255" i="11"/>
  <c r="AJ19" i="16"/>
  <c r="BE18" i="16"/>
  <c r="M211" i="4"/>
  <c r="AC225" i="11"/>
  <c r="AC254" i="11"/>
  <c r="AJ211" i="11"/>
  <c r="AF199" i="11"/>
  <c r="AC223" i="11"/>
  <c r="AC229" i="11" s="1"/>
  <c r="AC242" i="11"/>
  <c r="E159" i="11"/>
  <c r="F160" i="11"/>
  <c r="BA28" i="16"/>
  <c r="M131" i="11"/>
  <c r="M138" i="11" s="1"/>
  <c r="AA156" i="11"/>
  <c r="E156" i="11"/>
  <c r="BB10" i="16"/>
  <c r="G11" i="7"/>
  <c r="H11" i="7" s="1"/>
  <c r="H12" i="7"/>
  <c r="G144" i="7"/>
  <c r="H144" i="7" s="1"/>
  <c r="H141" i="7"/>
  <c r="H179" i="7"/>
  <c r="G178" i="7"/>
  <c r="H178" i="7" s="1"/>
  <c r="G101" i="7"/>
  <c r="G102" i="7" s="1"/>
  <c r="H94" i="7"/>
  <c r="H101" i="7" s="1"/>
  <c r="H102" i="7" s="1"/>
  <c r="I101" i="7"/>
  <c r="I102" i="7" s="1"/>
  <c r="J53" i="17"/>
  <c r="F108" i="17"/>
  <c r="J97" i="17"/>
  <c r="J108" i="17" s="1"/>
  <c r="J160" i="17"/>
  <c r="K41" i="11"/>
  <c r="K42" i="11" s="1"/>
  <c r="AC233" i="11"/>
  <c r="F102" i="11"/>
  <c r="BD10" i="16"/>
  <c r="BD12" i="16" s="1"/>
  <c r="C156" i="17"/>
  <c r="C158" i="17" s="1"/>
  <c r="H163" i="7"/>
  <c r="G162" i="7"/>
  <c r="H162" i="7" s="1"/>
  <c r="H187" i="7"/>
  <c r="G186" i="7"/>
  <c r="H186" i="7" s="1"/>
  <c r="V194" i="7"/>
  <c r="N194" i="7"/>
  <c r="AC194" i="7" s="1"/>
  <c r="M123" i="7"/>
  <c r="M154" i="7" s="1"/>
  <c r="M155" i="7" s="1"/>
  <c r="I154" i="7"/>
  <c r="I155" i="7" s="1"/>
  <c r="M195" i="7"/>
  <c r="M198" i="7" s="1"/>
  <c r="M194" i="7"/>
  <c r="M197" i="7" s="1"/>
  <c r="G45" i="7"/>
  <c r="H37" i="7"/>
  <c r="F53" i="17"/>
  <c r="F26" i="17"/>
  <c r="J12" i="17"/>
  <c r="J26" i="17" s="1"/>
  <c r="E155" i="17"/>
  <c r="E156" i="17" s="1"/>
  <c r="J146" i="17"/>
  <c r="J155" i="17" s="1"/>
  <c r="K10" i="16"/>
  <c r="AJ31" i="16"/>
  <c r="AJ37" i="16" s="1"/>
  <c r="G19" i="7"/>
  <c r="H19" i="7" s="1"/>
  <c r="G62" i="7"/>
  <c r="H62" i="7" s="1"/>
  <c r="H63" i="7"/>
  <c r="G133" i="7"/>
  <c r="H130" i="7"/>
  <c r="I195" i="7"/>
  <c r="I198" i="7" s="1"/>
  <c r="I194" i="7"/>
  <c r="I197" i="7" s="1"/>
  <c r="G198" i="7"/>
  <c r="M209" i="7"/>
  <c r="H154" i="7"/>
  <c r="H155" i="7" s="1"/>
  <c r="F136" i="17"/>
  <c r="N32" i="16"/>
  <c r="H87" i="7"/>
  <c r="G86" i="7"/>
  <c r="H86" i="7" s="1"/>
  <c r="M18" i="7"/>
  <c r="I46" i="7"/>
  <c r="H45" i="7"/>
  <c r="H198" i="7"/>
  <c r="H36" i="7"/>
  <c r="M36" i="7" s="1"/>
  <c r="G34" i="7"/>
  <c r="H34" i="7" s="1"/>
  <c r="H23" i="7"/>
  <c r="M23" i="7" s="1"/>
  <c r="G46" i="7"/>
  <c r="G116" i="7" s="1"/>
  <c r="G200" i="7" s="1"/>
  <c r="F82" i="17"/>
  <c r="J69" i="17"/>
  <c r="J82" i="17" s="1"/>
  <c r="J136" i="17"/>
  <c r="AC131" i="7"/>
  <c r="K155" i="7" s="1"/>
  <c r="M51" i="7"/>
  <c r="I116" i="7" l="1"/>
  <c r="I47" i="7"/>
  <c r="AD220" i="11"/>
  <c r="T231" i="4"/>
  <c r="G155" i="4"/>
  <c r="P149" i="4"/>
  <c r="M46" i="7"/>
  <c r="H46" i="7"/>
  <c r="H116" i="7" s="1"/>
  <c r="G132" i="7"/>
  <c r="H132" i="7" s="1"/>
  <c r="H133" i="7"/>
  <c r="K154" i="7"/>
  <c r="H91" i="7"/>
  <c r="M94" i="7"/>
  <c r="M101" i="7" s="1"/>
  <c r="M102" i="7" s="1"/>
  <c r="T233" i="4"/>
  <c r="AC220" i="11"/>
  <c r="BC144" i="4"/>
  <c r="BC149" i="4" s="1"/>
  <c r="BC17" i="4"/>
  <c r="G114" i="9"/>
  <c r="G115" i="9"/>
  <c r="G119" i="9"/>
  <c r="G115" i="7"/>
  <c r="G47" i="7"/>
  <c r="F159" i="11"/>
  <c r="F161" i="11"/>
  <c r="Q233" i="4"/>
  <c r="AZ17" i="4"/>
  <c r="AZ144" i="4"/>
  <c r="AZ149" i="4" s="1"/>
  <c r="P152" i="4"/>
  <c r="P154" i="4"/>
  <c r="P151" i="4"/>
  <c r="P150" i="4"/>
  <c r="P156" i="4"/>
  <c r="P153" i="4"/>
  <c r="P157" i="4"/>
  <c r="G117" i="9"/>
  <c r="H115" i="7"/>
  <c r="H47" i="7"/>
  <c r="F156" i="17"/>
  <c r="H197" i="7"/>
  <c r="BB12" i="16"/>
  <c r="BE10" i="16"/>
  <c r="BE12" i="16" s="1"/>
  <c r="BB144" i="4"/>
  <c r="BB149" i="4" s="1"/>
  <c r="BB17" i="4"/>
  <c r="BE10" i="4"/>
  <c r="P228" i="4"/>
  <c r="P233" i="4" s="1"/>
  <c r="M233" i="4"/>
  <c r="BA42" i="4"/>
  <c r="BA147" i="4" s="1"/>
  <c r="AY147" i="4"/>
  <c r="AY149" i="4" s="1"/>
  <c r="P148" i="4"/>
  <c r="BA10" i="4"/>
  <c r="H200" i="7" l="1"/>
  <c r="M116" i="7"/>
  <c r="G199" i="7"/>
  <c r="G117" i="7"/>
  <c r="BA17" i="4"/>
  <c r="BA144" i="4"/>
  <c r="BA149" i="4" s="1"/>
  <c r="BE144" i="4"/>
  <c r="BE149" i="4" s="1"/>
  <c r="BE17" i="4"/>
  <c r="H117" i="7"/>
  <c r="H201" i="7" s="1"/>
  <c r="H199" i="7"/>
  <c r="I200" i="7"/>
  <c r="I117" i="7"/>
  <c r="X117" i="7" l="1"/>
  <c r="G201" i="7"/>
  <c r="V207" i="7" s="1"/>
  <c r="M117" i="7"/>
  <c r="M200" i="7"/>
  <c r="Q207" i="7" l="1"/>
  <c r="X207" i="7" s="1"/>
  <c r="AB19" i="9" l="1"/>
  <c r="Z48" i="9"/>
  <c r="AA19" i="9"/>
  <c r="Z19" i="9"/>
  <c r="Y19" i="9"/>
  <c r="Y48" i="9"/>
</calcChain>
</file>

<file path=xl/sharedStrings.xml><?xml version="1.0" encoding="utf-8"?>
<sst xmlns="http://schemas.openxmlformats.org/spreadsheetml/2006/main" count="3979" uniqueCount="604">
  <si>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</si>
  <si>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</si>
  <si>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</si>
  <si>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</si>
  <si>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</si>
  <si>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</si>
  <si>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</si>
  <si>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</si>
  <si>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</si>
  <si>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</si>
  <si>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</si>
  <si>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</si>
  <si>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</si>
  <si>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</si>
  <si>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</si>
  <si>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</si>
  <si>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</si>
  <si>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</si>
  <si>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</si>
  <si>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</si>
  <si>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</si>
  <si>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</si>
  <si>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</si>
  <si>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</si>
  <si>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</si>
  <si>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</si>
  <si>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</si>
  <si>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</si>
  <si>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</si>
  <si>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</si>
  <si>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</si>
  <si>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</si>
  <si>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</si>
  <si>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</si>
  <si>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</si>
  <si>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</si>
  <si>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</si>
  <si>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</si>
  <si>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</si>
  <si>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</si>
  <si>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</si>
  <si>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</si>
  <si>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</si>
  <si>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</si>
  <si>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</si>
  <si>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</si>
  <si>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</si>
  <si>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</si>
  <si>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</si>
  <si>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</si>
  <si>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</si>
  <si>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</si>
  <si>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</si>
  <si>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</si>
  <si>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</si>
  <si>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</si>
  <si>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</si>
  <si>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</si>
  <si>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</si>
  <si>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</si>
  <si>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</si>
  <si>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</si>
  <si>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</si>
  <si>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</si>
  <si>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</si>
  <si>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</si>
  <si>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</si>
  <si>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</si>
  <si>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</si>
  <si>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</si>
  <si>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</si>
  <si>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</si>
  <si>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</si>
  <si>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</si>
  <si>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</si>
  <si>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</si>
  <si>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</si>
  <si>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</si>
  <si>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</si>
  <si>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</si>
  <si>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</si>
  <si>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</si>
  <si>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</si>
  <si>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</si>
  <si>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</si>
  <si>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</si>
  <si>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</si>
  <si>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</si>
  <si>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</si>
  <si>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</si>
  <si>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</si>
  <si>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</si>
  <si>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</si>
  <si>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</si>
  <si>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</si>
  <si>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</si>
  <si>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</si>
  <si>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</si>
  <si>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</si>
  <si>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</si>
  <si>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</si>
  <si>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</si>
  <si>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</si>
  <si>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</si>
  <si>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</si>
  <si>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</si>
  <si>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</si>
  <si>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</si>
  <si>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</si>
  <si>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</si>
  <si>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</si>
  <si>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</si>
  <si>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</si>
  <si>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</si>
  <si>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</si>
  <si>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</si>
  <si>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</si>
  <si>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</si>
  <si>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</si>
  <si>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</si>
  <si>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</si>
  <si>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</si>
  <si>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</si>
  <si>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</si>
  <si>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</si>
  <si>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</si>
  <si>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</si>
  <si>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</si>
  <si>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</si>
  <si>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</si>
  <si>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</si>
  <si>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</si>
  <si>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</si>
  <si>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</si>
  <si>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</si>
  <si>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</si>
  <si>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</si>
  <si>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</si>
  <si>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</si>
  <si>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</si>
  <si>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</si>
  <si>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</si>
  <si>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</si>
  <si>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</si>
  <si>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</si>
  <si>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</si>
  <si>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</si>
  <si>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</si>
  <si>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</si>
  <si>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</si>
  <si>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</si>
  <si>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</si>
  <si>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</si>
  <si>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</si>
  <si>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</si>
  <si>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</si>
  <si>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</si>
  <si>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1д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</si>
  <si>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</si>
  <si>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</si>
  <si>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</si>
  <si>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</si>
  <si>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</si>
  <si>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</si>
  <si>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</si>
  <si>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</si>
  <si>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</si>
  <si>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</si>
  <si>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</si>
  <si>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</si>
  <si>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</si>
  <si>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</si>
  <si>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</si>
  <si>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</si>
  <si>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</si>
  <si>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</si>
  <si>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</si>
  <si>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</si>
  <si>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</si>
  <si>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</si>
  <si>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</si>
  <si>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</si>
  <si>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</si>
  <si>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</si>
  <si>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</si>
  <si>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</si>
  <si>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</si>
  <si>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</si>
  <si>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</si>
  <si>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</si>
  <si>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</si>
  <si>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</si>
  <si>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</si>
  <si>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</si>
  <si>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</si>
  <si>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</si>
  <si>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</si>
  <si>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 xml:space="preserve"> на базі академії</t>
  </si>
  <si>
    <t>Соціологія</t>
  </si>
  <si>
    <t>Психологія управління</t>
  </si>
  <si>
    <t>1 или 2 часа</t>
  </si>
  <si>
    <t xml:space="preserve">Менеджмент </t>
  </si>
  <si>
    <t>2.1.1.1</t>
  </si>
  <si>
    <t>2.1.1.2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</si>
  <si>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</si>
  <si>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</si>
  <si>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</si>
  <si>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</si>
  <si>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</si>
  <si>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</si>
  <si>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</si>
  <si>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</si>
  <si>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</si>
  <si>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</si>
  <si>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</si>
  <si>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</si>
  <si>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</si>
  <si>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</si>
  <si>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</si>
  <si>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</si>
  <si>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</si>
  <si>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</si>
  <si>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</si>
  <si>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</si>
  <si>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</si>
  <si>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</si>
  <si>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</si>
  <si>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</si>
  <si>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</si>
  <si>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</si>
  <si>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</si>
  <si>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</si>
  <si>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</si>
  <si>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</si>
  <si>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</si>
  <si>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</si>
  <si>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</si>
  <si>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</si>
  <si>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</si>
  <si>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</si>
  <si>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</si>
  <si>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</si>
  <si>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</si>
  <si>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</si>
  <si>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</si>
  <si>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</si>
  <si>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</si>
  <si>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</si>
  <si>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</si>
  <si>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</si>
  <si>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</si>
  <si>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1.1.5.1</t>
  </si>
  <si>
    <t>1.1.5.2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</si>
  <si>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</si>
  <si>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</si>
  <si>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</si>
  <si>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</si>
  <si>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</si>
  <si>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</si>
  <si>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</si>
  <si>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</si>
  <si>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</si>
  <si>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</si>
  <si>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</si>
  <si>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</si>
  <si>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</si>
  <si>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</si>
  <si>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</si>
  <si>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</si>
  <si>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</si>
  <si>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</si>
  <si>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</si>
  <si>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</si>
  <si>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</si>
  <si>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</si>
  <si>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</si>
  <si>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</si>
  <si>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</si>
  <si>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</si>
  <si>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</si>
  <si>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</si>
  <si>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</si>
  <si>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</si>
  <si>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</si>
  <si>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</si>
  <si>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</si>
  <si>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 xml:space="preserve">Вища математика </t>
  </si>
  <si>
    <t xml:space="preserve">Інформатика 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</si>
  <si>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</si>
  <si>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</si>
  <si>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</si>
  <si>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</si>
  <si>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</si>
  <si>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</si>
  <si>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</si>
  <si>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</si>
  <si>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</si>
  <si>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</si>
  <si>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</si>
  <si>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кількість тижнів у семестрі</t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</si>
  <si>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</si>
  <si>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</si>
  <si>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</si>
  <si>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</si>
  <si>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</si>
  <si>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</si>
  <si>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</si>
  <si>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</si>
  <si>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</si>
  <si>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</si>
  <si>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</si>
  <si>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</si>
  <si>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</si>
  <si>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</si>
  <si>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</si>
  <si>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</si>
  <si>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</si>
  <si>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</si>
  <si>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</si>
  <si>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</si>
  <si>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</si>
  <si>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</si>
  <si>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</si>
  <si>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</si>
  <si>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</si>
  <si>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</si>
  <si>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</si>
  <si>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</si>
  <si>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</si>
  <si>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</si>
  <si>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</si>
  <si>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</si>
  <si>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</si>
  <si>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Професійна етика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</si>
  <si>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</si>
  <si>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</si>
  <si>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</si>
  <si>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</si>
  <si>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</si>
  <si>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</si>
  <si>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</si>
  <si>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</si>
  <si>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</si>
  <si>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</si>
  <si>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</si>
  <si>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</si>
  <si>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</si>
  <si>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</si>
  <si>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</si>
  <si>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</si>
  <si>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2</t>
  </si>
  <si>
    <t>1.2.1</t>
  </si>
  <si>
    <t>1.2.2</t>
  </si>
  <si>
    <t>1.2.6</t>
  </si>
  <si>
    <t>1.2.9</t>
  </si>
  <si>
    <t>1.2.11</t>
  </si>
  <si>
    <t>1.2.13</t>
  </si>
  <si>
    <t>8/8</t>
  </si>
  <si>
    <t xml:space="preserve">Основи економічної теорії </t>
  </si>
  <si>
    <t>на базі коледжу (технікуму)_</t>
  </si>
  <si>
    <t>на базі коледжу (технікуму)</t>
  </si>
  <si>
    <t>Банківська система</t>
  </si>
  <si>
    <t>1.2.1.1</t>
  </si>
  <si>
    <t>1.2.1.2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</si>
  <si>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</si>
  <si>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</si>
  <si>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</si>
  <si>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</si>
  <si>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</si>
  <si>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 xml:space="preserve">Гроші та кредит </t>
  </si>
  <si>
    <t>Курсова робота "Фінанси"</t>
  </si>
  <si>
    <t>Фінансова діяльність суб'єктів господарювання</t>
  </si>
  <si>
    <t>Фінансовий аналіз</t>
  </si>
  <si>
    <t>1.2.14.1</t>
  </si>
  <si>
    <t>1.2.14.2</t>
  </si>
  <si>
    <t>Курсова робота "Фінансовий аналіз"</t>
  </si>
  <si>
    <t xml:space="preserve">Інвестування </t>
  </si>
  <si>
    <t>Бізнес-моделювання</t>
  </si>
  <si>
    <t xml:space="preserve">Фінансово-економічні ризики </t>
  </si>
  <si>
    <t>Біржова діяльність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</si>
  <si>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</si>
  <si>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</si>
  <si>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</si>
  <si>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</si>
  <si>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Програмне забезпечення обробки комп'ютерної інформації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</si>
  <si>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</si>
  <si>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</si>
  <si>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</si>
  <si>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</si>
  <si>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</si>
  <si>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</si>
  <si>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</si>
  <si>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</si>
  <si>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</si>
  <si>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</si>
  <si>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</si>
  <si>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</si>
  <si>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</si>
  <si>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</si>
  <si>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</si>
  <si>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</si>
  <si>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</si>
  <si>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</si>
  <si>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</si>
  <si>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</si>
  <si>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</si>
  <si>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</si>
  <si>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</si>
  <si>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</si>
  <si>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</si>
  <si>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</si>
  <si>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</si>
  <si>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</si>
  <si>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</si>
  <si>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</si>
  <si>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</si>
  <si>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</si>
  <si>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</si>
  <si>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</si>
  <si>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</si>
  <si>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</si>
  <si>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</si>
  <si>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</si>
  <si>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</si>
  <si>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</si>
  <si>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</si>
  <si>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</si>
  <si>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</si>
  <si>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</si>
  <si>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</si>
  <si>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</si>
  <si>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</si>
  <si>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</si>
  <si>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</si>
  <si>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</si>
  <si>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</si>
  <si>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</si>
  <si>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</si>
  <si>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</si>
  <si>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</si>
  <si>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</si>
  <si>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</si>
  <si>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</si>
  <si>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</si>
  <si>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</si>
  <si>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</si>
  <si>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</si>
  <si>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</si>
  <si>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</si>
  <si>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</si>
  <si>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</si>
  <si>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</si>
  <si>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</si>
  <si>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</si>
  <si>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</si>
  <si>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</si>
  <si>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</si>
  <si>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>3д</t>
  </si>
  <si>
    <t xml:space="preserve">Маркетинг </t>
  </si>
  <si>
    <t>10/0</t>
  </si>
  <si>
    <t>2д</t>
  </si>
  <si>
    <t>Фінансове право</t>
  </si>
  <si>
    <t>Договірне право</t>
  </si>
  <si>
    <t>4д</t>
  </si>
  <si>
    <t>5д</t>
  </si>
  <si>
    <t>Електронна комерція</t>
  </si>
  <si>
    <t>Соціальне страхування та відповідальність  /Електронна комерція</t>
  </si>
  <si>
    <t>Аналіз ринкової кон'юнктури</t>
  </si>
  <si>
    <t>Фінансово-економічні ризики / Аналіз ринкової кон'юнктури</t>
  </si>
  <si>
    <t xml:space="preserve">Оцінка та управління вартістю підприємства </t>
  </si>
  <si>
    <t>Оцінка та управління вартістю підприємства / Ціноутворення</t>
  </si>
  <si>
    <t xml:space="preserve">Зовнішньоекономічна діяльність підприємницьких структур </t>
  </si>
  <si>
    <t xml:space="preserve">Фін. діяльність суб'єктів господарювання / Зовнішньоекон. діяльність підприємн. структур </t>
  </si>
  <si>
    <t xml:space="preserve">Інноваційний бізнес </t>
  </si>
  <si>
    <t>Комерційна діяльність</t>
  </si>
  <si>
    <t>Інноваційний бізнес / Комерційна діяльність</t>
  </si>
  <si>
    <t>Курсова робота
 "Основи підприємницької та комерційної діяльності"</t>
  </si>
  <si>
    <t>Основи підприємницької та комерційної діяльності</t>
  </si>
  <si>
    <t>1.2.3.1</t>
  </si>
  <si>
    <t>1.2.3.2</t>
  </si>
  <si>
    <t>Курсова робота "Основи підприємницької та комерційної діяльності"</t>
  </si>
  <si>
    <t>Бізнес-планування та організація підприємницької діяльності</t>
  </si>
  <si>
    <t>Курсова робота "Бізнес-планування та організація підприємницької діяльності"</t>
  </si>
  <si>
    <t>"Бізнес-планування та організація підприємницької діяльності"</t>
  </si>
  <si>
    <t>Торговельне підприємництво</t>
  </si>
  <si>
    <t>16/0</t>
  </si>
  <si>
    <t>24/0</t>
  </si>
  <si>
    <t>20/0</t>
  </si>
  <si>
    <t>48/6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</si>
  <si>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</si>
  <si>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r>
      <t>галузь знань:</t>
    </r>
    <r>
      <rPr>
        <b/>
        <sz val="16"/>
        <rFont val="Times New Roman"/>
        <family val="1"/>
        <charset val="204"/>
      </rPr>
      <t xml:space="preserve"> 07 Управління та адміністрування</t>
    </r>
  </si>
  <si>
    <t>Строк навчання - 2 роки 10 місяців</t>
  </si>
  <si>
    <t>I</t>
  </si>
  <si>
    <t>Т</t>
  </si>
  <si>
    <t>ІІ</t>
  </si>
  <si>
    <t>ІІІ</t>
  </si>
  <si>
    <t>Н/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</si>
  <si>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</si>
  <si>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</si>
  <si>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</si>
  <si>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</si>
  <si>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</si>
  <si>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</si>
  <si>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r>
      <t xml:space="preserve">спеціальність: </t>
    </r>
    <r>
      <rPr>
        <b/>
        <sz val="16"/>
        <rFont val="Times New Roman"/>
        <family val="1"/>
        <charset val="204"/>
      </rPr>
      <t>076 Підприємництво, торгівля та біржова діяльність</t>
    </r>
  </si>
  <si>
    <r>
      <t xml:space="preserve">форма навчання:  </t>
    </r>
    <r>
      <rPr>
        <b/>
        <sz val="16"/>
        <rFont val="Times New Roman"/>
        <family val="1"/>
        <charset val="204"/>
      </rPr>
      <t xml:space="preserve"> заочна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</si>
  <si>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Підприємництво, торгівля та біржова діяльність</t>
    </r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</si>
  <si>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</si>
  <si>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</si>
  <si>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</si>
  <si>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</si>
  <si>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</si>
  <si>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</si>
  <si>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</si>
  <si>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ПТ-19-1зт</t>
  </si>
  <si>
    <t>викладач</t>
  </si>
  <si>
    <t>Директор ЦДЗО</t>
  </si>
  <si>
    <t>М.М. Федоров</t>
  </si>
  <si>
    <t>С.Я. Єлецьких</t>
  </si>
  <si>
    <t>С.Є. Борисова</t>
  </si>
  <si>
    <t>І-2</t>
  </si>
  <si>
    <t>Soft skills: теорія і практика</t>
  </si>
  <si>
    <t>Тренінг "Ділова кар'єра та технологія працевлаштування"</t>
  </si>
  <si>
    <t>З-7</t>
  </si>
  <si>
    <t>КР-1</t>
  </si>
  <si>
    <t>І-4</t>
  </si>
  <si>
    <t>З-5</t>
  </si>
  <si>
    <t>Фінанси, банківська справа та страхування (уск) 2020/2021</t>
  </si>
  <si>
    <t>II. ЗВЕДЕНІ ДАНІ ПРО БЮДЖЕТ ЧАСУ, тижні                                                                                       III. ПРАКТИКА                                                       IV. АТЕСТАЦІЯ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</si>
  <si>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</si>
  <si>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>Вступ до освітнього процесу</t>
  </si>
  <si>
    <t>Договірне право / фінансове право</t>
  </si>
  <si>
    <t>І-1</t>
  </si>
  <si>
    <t>З-8</t>
  </si>
  <si>
    <t>З-3</t>
  </si>
  <si>
    <t>З-4</t>
  </si>
  <si>
    <t>І-3</t>
  </si>
  <si>
    <t>З-2</t>
  </si>
  <si>
    <t>З-6</t>
  </si>
  <si>
    <t>"      "                 2020    р.</t>
  </si>
  <si>
    <t>І . ГРАФІК ОСВІТНЬОГО ПРОЦЕСУ</t>
  </si>
  <si>
    <t>Форма  атестації (екзамен, дипломний проект (робота))</t>
  </si>
  <si>
    <t>Кваліфікаційна робота бакалавра</t>
  </si>
  <si>
    <t xml:space="preserve">V. План освітнього процесу                              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</si>
  <si>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</si>
  <si>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</si>
  <si>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</si>
  <si>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1.1.6.1</t>
  </si>
  <si>
    <t>1.1.6.2</t>
  </si>
  <si>
    <t>Статистика на базі фахової передвищої освіти</t>
  </si>
  <si>
    <t>Українська мова за професійним спрямуванням на базі фахової передвищої освіти</t>
  </si>
  <si>
    <t>1.1.11</t>
  </si>
  <si>
    <t>1.1.12</t>
  </si>
  <si>
    <t>1.1.13</t>
  </si>
  <si>
    <t>1.1.14</t>
  </si>
  <si>
    <t>Разом на базі фахової передвищої освіти</t>
  </si>
  <si>
    <t>58/10</t>
  </si>
  <si>
    <t>4/12</t>
  </si>
  <si>
    <t>38/20</t>
  </si>
  <si>
    <t>20/2</t>
  </si>
  <si>
    <t>Маркетинг на базі фахової передвищої освіти</t>
  </si>
  <si>
    <t>1.2.11.1</t>
  </si>
  <si>
    <t>72/8</t>
  </si>
  <si>
    <t>32/6</t>
  </si>
  <si>
    <t>44/6</t>
  </si>
  <si>
    <t>1.3.1</t>
  </si>
  <si>
    <t>1.4  Атестація</t>
  </si>
  <si>
    <t>Разом обов'язкові компоненти освітньої програми на базі фахової передвищої освіти</t>
  </si>
  <si>
    <t>130/18</t>
  </si>
  <si>
    <t>36/18</t>
  </si>
  <si>
    <t>46/28</t>
  </si>
  <si>
    <t>40/2</t>
  </si>
  <si>
    <t>Трудове право на базі фахової передвищої освіти</t>
  </si>
  <si>
    <t>Конституційне право на базі фахової передвищої освіти</t>
  </si>
  <si>
    <t>4/0 (20/0)</t>
  </si>
  <si>
    <t>16/0 (0)</t>
  </si>
  <si>
    <t>Дисципліни з інших ОП ДДМА</t>
  </si>
  <si>
    <t>56/0</t>
  </si>
  <si>
    <t>Разом вибіркові компоненти освітньої програми на базі фахової передвищої освіти</t>
  </si>
  <si>
    <t>60/0 (76/0)</t>
  </si>
  <si>
    <t>32/0 (16/0)</t>
  </si>
  <si>
    <t>28/0</t>
  </si>
  <si>
    <t>Загальна кількість на базі фахової передвищої освіти</t>
  </si>
  <si>
    <t>190/18 (206/18)</t>
  </si>
  <si>
    <t>68/18 (52/18)</t>
  </si>
  <si>
    <t>52/6</t>
  </si>
  <si>
    <t>56/2</t>
  </si>
  <si>
    <t>40/0</t>
  </si>
  <si>
    <t>36/4</t>
  </si>
  <si>
    <t>36/0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</si>
  <si>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</si>
  <si>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</si>
  <si>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</si>
  <si>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Фін.-економічні ризики / Аналіз ринкової кон'юнктури</t>
  </si>
  <si>
    <t xml:space="preserve">Фінансова діяльність суб'єктів господарювання </t>
  </si>
  <si>
    <t>Ціноутворення</t>
  </si>
  <si>
    <t>Інформаційні системи та технології у підприємництві / Програмне забезпечення обробки комп'ютерної інформації</t>
  </si>
  <si>
    <t>Інформаційні системи та технології у підприємництві</t>
  </si>
  <si>
    <t>Соціальне страхування та відповідальність  / Електронна комерція</t>
  </si>
  <si>
    <t xml:space="preserve">Соціальне страхування та відповідальність  </t>
  </si>
  <si>
    <t xml:space="preserve">Кваліфікаційна робота бакалавра </t>
  </si>
  <si>
    <t xml:space="preserve">Статистика </t>
  </si>
  <si>
    <t>Виконання кваліфікацроботи</t>
  </si>
  <si>
    <t>Атестація</t>
  </si>
  <si>
    <t>Кваліфікація:  бакалавр  підприємництва,  торгівлі та біржової 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</si>
</sst>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b/>
      <sz val="12"/>
      <color indexed="4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40"/>
      <name val="Times New Roman"/>
      <family val="1"/>
    </font>
    <font>
      <b/>
      <sz val="12"/>
      <color indexed="40"/>
      <name val="Arial"/>
      <family val="2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u/>
      <sz val="20"/>
      <name val="Times New Roman"/>
      <family val="1"/>
      <charset val="204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37" fillId="0" borderId="0"/>
    <xf numFmtId="164" fontId="1" fillId="0" borderId="0" applyFont="0" applyFill="0" applyBorder="0" applyAlignment="0" applyProtection="0"/>
    <xf numFmtId="164" fontId="56" fillId="0" borderId="0" applyFont="0" applyFill="0" applyBorder="0" applyAlignment="0" applyProtection="0"/>
  </cellStyleXfs>
  <cellXfs count="1424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6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vertical="center"/>
    </xf>
    <xf numFmtId="1" fontId="34" fillId="0" borderId="23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40" fillId="0" borderId="1" xfId="0" applyFont="1" applyFill="1" applyBorder="1" applyAlignment="1">
      <alignment horizontal="left" wrapText="1"/>
    </xf>
    <xf numFmtId="0" fontId="39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horizontal="center"/>
    </xf>
    <xf numFmtId="167" fontId="40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1" fillId="0" borderId="1" xfId="0" applyFont="1" applyFill="1" applyBorder="1"/>
    <xf numFmtId="0" fontId="10" fillId="0" borderId="1" xfId="4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left" wrapText="1"/>
    </xf>
    <xf numFmtId="0" fontId="40" fillId="0" borderId="11" xfId="0" applyFont="1" applyFill="1" applyBorder="1" applyAlignment="1">
      <alignment horizontal="left" wrapText="1"/>
    </xf>
    <xf numFmtId="170" fontId="32" fillId="0" borderId="1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>
      <alignment horizontal="center" vertical="center" wrapText="1"/>
    </xf>
    <xf numFmtId="49" fontId="28" fillId="0" borderId="1" xfId="4" applyNumberFormat="1" applyFont="1" applyFill="1" applyBorder="1" applyAlignment="1">
      <alignment horizontal="center" vertical="center" wrapText="1"/>
    </xf>
    <xf numFmtId="167" fontId="43" fillId="0" borderId="0" xfId="0" applyNumberFormat="1" applyFont="1" applyFill="1"/>
    <xf numFmtId="166" fontId="43" fillId="0" borderId="0" xfId="0" applyNumberFormat="1" applyFont="1" applyFill="1"/>
    <xf numFmtId="0" fontId="43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42" fillId="0" borderId="1" xfId="0" applyFont="1" applyFill="1" applyBorder="1"/>
    <xf numFmtId="0" fontId="43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wrapText="1"/>
    </xf>
    <xf numFmtId="166" fontId="40" fillId="0" borderId="1" xfId="6" applyNumberFormat="1" applyFont="1" applyFill="1" applyBorder="1" applyAlignment="1" applyProtection="1">
      <alignment horizontal="center" vertical="center"/>
    </xf>
    <xf numFmtId="167" fontId="43" fillId="0" borderId="1" xfId="0" applyNumberFormat="1" applyFont="1" applyFill="1" applyBorder="1"/>
    <xf numFmtId="166" fontId="43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3" fillId="0" borderId="0" xfId="0" applyFont="1"/>
    <xf numFmtId="0" fontId="43" fillId="0" borderId="0" xfId="0" applyFont="1" applyFill="1" applyBorder="1"/>
    <xf numFmtId="167" fontId="43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40" fillId="2" borderId="25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40" fillId="4" borderId="1" xfId="0" applyFont="1" applyFill="1" applyBorder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40" fillId="0" borderId="19" xfId="0" applyFont="1" applyFill="1" applyBorder="1" applyAlignment="1">
      <alignment horizontal="left" wrapText="1"/>
    </xf>
    <xf numFmtId="0" fontId="40" fillId="0" borderId="19" xfId="0" applyFont="1" applyBorder="1"/>
    <xf numFmtId="167" fontId="40" fillId="0" borderId="19" xfId="0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0" fillId="0" borderId="26" xfId="0" applyFont="1" applyBorder="1"/>
    <xf numFmtId="0" fontId="41" fillId="0" borderId="26" xfId="0" applyFont="1" applyBorder="1"/>
    <xf numFmtId="167" fontId="4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0" fillId="0" borderId="27" xfId="0" applyFont="1" applyFill="1" applyBorder="1" applyAlignment="1">
      <alignment horizontal="left" wrapText="1"/>
    </xf>
    <xf numFmtId="0" fontId="40" fillId="4" borderId="0" xfId="0" applyFont="1" applyFill="1" applyAlignment="1">
      <alignment horizontal="center" vertical="center"/>
    </xf>
    <xf numFmtId="167" fontId="40" fillId="4" borderId="7" xfId="0" applyNumberFormat="1" applyFont="1" applyFill="1" applyBorder="1" applyAlignment="1">
      <alignment horizontal="center" vertical="center"/>
    </xf>
    <xf numFmtId="167" fontId="40" fillId="4" borderId="1" xfId="0" applyNumberFormat="1" applyFont="1" applyFill="1" applyBorder="1" applyAlignment="1">
      <alignment horizontal="center" vertical="center"/>
    </xf>
    <xf numFmtId="0" fontId="40" fillId="4" borderId="0" xfId="0" applyFont="1" applyFill="1"/>
    <xf numFmtId="0" fontId="41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40" fillId="0" borderId="1" xfId="0" applyFont="1" applyBorder="1" applyAlignment="1">
      <alignment wrapText="1"/>
    </xf>
    <xf numFmtId="167" fontId="40" fillId="0" borderId="7" xfId="0" applyNumberFormat="1" applyFont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0" fillId="7" borderId="1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horizontal="left" wrapText="1"/>
    </xf>
    <xf numFmtId="0" fontId="45" fillId="0" borderId="1" xfId="0" applyFont="1" applyFill="1" applyBorder="1" applyAlignment="1">
      <alignment horizontal="left" wrapText="1"/>
    </xf>
    <xf numFmtId="0" fontId="45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left" wrapText="1"/>
    </xf>
    <xf numFmtId="0" fontId="45" fillId="0" borderId="1" xfId="0" applyFont="1" applyBorder="1"/>
    <xf numFmtId="167" fontId="45" fillId="0" borderId="7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167" fontId="45" fillId="0" borderId="1" xfId="0" applyNumberFormat="1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Fill="1"/>
    <xf numFmtId="0" fontId="46" fillId="2" borderId="0" xfId="0" applyFont="1" applyFill="1"/>
    <xf numFmtId="0" fontId="45" fillId="0" borderId="1" xfId="0" applyFont="1" applyFill="1" applyBorder="1" applyAlignment="1">
      <alignment horizontal="center" vertical="center"/>
    </xf>
    <xf numFmtId="0" fontId="46" fillId="0" borderId="1" xfId="0" applyFont="1" applyFill="1" applyBorder="1"/>
    <xf numFmtId="0" fontId="45" fillId="2" borderId="0" xfId="0" applyFont="1" applyFill="1"/>
    <xf numFmtId="0" fontId="46" fillId="0" borderId="0" xfId="0" applyFont="1"/>
    <xf numFmtId="0" fontId="45" fillId="0" borderId="27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0" fontId="48" fillId="0" borderId="0" xfId="3" applyFont="1" applyFill="1" applyBorder="1"/>
    <xf numFmtId="0" fontId="49" fillId="0" borderId="0" xfId="3" applyFont="1" applyFill="1" applyBorder="1" applyAlignment="1">
      <alignment horizontal="center" vertical="center" wrapText="1" shrinkToFit="1"/>
    </xf>
    <xf numFmtId="0" fontId="50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52" fillId="0" borderId="0" xfId="3" applyNumberFormat="1" applyFont="1" applyFill="1" applyBorder="1"/>
    <xf numFmtId="0" fontId="52" fillId="0" borderId="0" xfId="3" applyNumberFormat="1" applyFont="1" applyFill="1" applyBorder="1" applyAlignment="1">
      <alignment horizontal="center"/>
    </xf>
    <xf numFmtId="0" fontId="52" fillId="0" borderId="0" xfId="3" applyNumberFormat="1" applyFont="1" applyFill="1" applyBorder="1" applyAlignment="1">
      <alignment wrapText="1"/>
    </xf>
    <xf numFmtId="0" fontId="52" fillId="9" borderId="0" xfId="3" applyNumberFormat="1" applyFont="1" applyFill="1" applyBorder="1"/>
    <xf numFmtId="0" fontId="52" fillId="9" borderId="0" xfId="3" applyNumberFormat="1" applyFont="1" applyFill="1" applyBorder="1" applyAlignment="1">
      <alignment horizontal="center"/>
    </xf>
    <xf numFmtId="0" fontId="52" fillId="9" borderId="0" xfId="3" applyNumberFormat="1" applyFont="1" applyFill="1" applyBorder="1" applyAlignment="1">
      <alignment wrapText="1"/>
    </xf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/>
    <xf numFmtId="49" fontId="52" fillId="0" borderId="0" xfId="3" applyNumberFormat="1" applyFont="1" applyFill="1" applyBorder="1" applyAlignment="1">
      <alignment wrapText="1"/>
    </xf>
    <xf numFmtId="49" fontId="53" fillId="0" borderId="0" xfId="3" applyNumberFormat="1" applyFont="1" applyFill="1" applyBorder="1"/>
    <xf numFmtId="49" fontId="52" fillId="2" borderId="0" xfId="3" applyNumberFormat="1" applyFont="1" applyFill="1" applyBorder="1"/>
    <xf numFmtId="49" fontId="54" fillId="0" borderId="0" xfId="3" applyNumberFormat="1" applyFont="1" applyFill="1" applyBorder="1"/>
    <xf numFmtId="0" fontId="54" fillId="0" borderId="0" xfId="3" applyFont="1" applyFill="1" applyBorder="1"/>
    <xf numFmtId="0" fontId="54" fillId="0" borderId="0" xfId="3" applyFont="1" applyFill="1" applyBorder="1" applyAlignment="1">
      <alignment horizontal="center"/>
    </xf>
    <xf numFmtId="49" fontId="54" fillId="0" borderId="0" xfId="3" applyNumberFormat="1" applyFont="1" applyFill="1" applyBorder="1" applyAlignment="1">
      <alignment wrapText="1"/>
    </xf>
    <xf numFmtId="0" fontId="53" fillId="0" borderId="0" xfId="3" applyFont="1" applyFill="1" applyBorder="1"/>
    <xf numFmtId="0" fontId="53" fillId="0" borderId="0" xfId="3" applyFont="1" applyFill="1" applyBorder="1" applyAlignment="1">
      <alignment horizontal="center"/>
    </xf>
    <xf numFmtId="0" fontId="53" fillId="0" borderId="0" xfId="3" applyFont="1" applyFill="1" applyBorder="1" applyAlignment="1">
      <alignment horizontal="center" wrapText="1"/>
    </xf>
    <xf numFmtId="49" fontId="54" fillId="0" borderId="0" xfId="3" applyNumberFormat="1" applyFont="1" applyFill="1" applyAlignment="1">
      <alignment vertical="center"/>
    </xf>
    <xf numFmtId="0" fontId="54" fillId="0" borderId="0" xfId="3" applyFont="1" applyFill="1" applyAlignment="1">
      <alignment horizontal="left" vertical="center"/>
    </xf>
    <xf numFmtId="0" fontId="48" fillId="0" borderId="0" xfId="3" applyFont="1" applyFill="1"/>
    <xf numFmtId="0" fontId="54" fillId="0" borderId="0" xfId="3" applyFont="1" applyFill="1"/>
    <xf numFmtId="0" fontId="55" fillId="0" borderId="0" xfId="3" applyFont="1" applyFill="1"/>
    <xf numFmtId="49" fontId="54" fillId="0" borderId="0" xfId="3" applyNumberFormat="1" applyFont="1" applyFill="1" applyBorder="1" applyAlignment="1">
      <alignment horizontal="left"/>
    </xf>
    <xf numFmtId="49" fontId="54" fillId="0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2" fillId="2" borderId="0" xfId="3" applyNumberFormat="1" applyFont="1" applyFill="1" applyBorder="1"/>
    <xf numFmtId="0" fontId="52" fillId="2" borderId="0" xfId="3" applyNumberFormat="1" applyFont="1" applyFill="1" applyBorder="1" applyAlignment="1">
      <alignment horizontal="center"/>
    </xf>
    <xf numFmtId="0" fontId="52" fillId="2" borderId="0" xfId="3" applyNumberFormat="1" applyFont="1" applyFill="1" applyBorder="1" applyAlignment="1">
      <alignment wrapText="1"/>
    </xf>
    <xf numFmtId="167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0" fontId="28" fillId="0" borderId="1" xfId="4" applyNumberFormat="1" applyFont="1" applyFill="1" applyBorder="1" applyAlignment="1" applyProtection="1">
      <alignment horizontal="center" vertical="center"/>
    </xf>
    <xf numFmtId="172" fontId="28" fillId="0" borderId="1" xfId="4" applyNumberFormat="1" applyFont="1" applyFill="1" applyBorder="1" applyAlignment="1" applyProtection="1">
      <alignment horizontal="center" vertical="center"/>
    </xf>
    <xf numFmtId="171" fontId="28" fillId="0" borderId="1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0" fontId="32" fillId="0" borderId="1" xfId="4" applyNumberFormat="1" applyFont="1" applyFill="1" applyBorder="1" applyAlignment="1" applyProtection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27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3" fillId="0" borderId="25" xfId="0" applyFont="1" applyFill="1" applyBorder="1"/>
    <xf numFmtId="0" fontId="2" fillId="0" borderId="2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170" fontId="57" fillId="0" borderId="0" xfId="4" applyNumberFormat="1" applyFont="1" applyFill="1" applyBorder="1" applyAlignment="1" applyProtection="1">
      <alignment vertical="center"/>
    </xf>
    <xf numFmtId="170" fontId="58" fillId="0" borderId="0" xfId="4" applyNumberFormat="1" applyFont="1" applyFill="1" applyBorder="1" applyAlignment="1" applyProtection="1">
      <alignment vertical="center"/>
    </xf>
    <xf numFmtId="170" fontId="57" fillId="0" borderId="1" xfId="4" applyNumberFormat="1" applyFont="1" applyFill="1" applyBorder="1" applyAlignment="1" applyProtection="1">
      <alignment vertical="center"/>
    </xf>
    <xf numFmtId="2" fontId="32" fillId="0" borderId="0" xfId="4" applyNumberFormat="1" applyFont="1" applyFill="1" applyBorder="1" applyAlignment="1" applyProtection="1">
      <alignment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164" fontId="58" fillId="0" borderId="1" xfId="6" applyFont="1" applyFill="1" applyBorder="1" applyAlignment="1" applyProtection="1">
      <alignment vertical="center"/>
    </xf>
    <xf numFmtId="0" fontId="2" fillId="7" borderId="0" xfId="0" applyFont="1" applyFill="1"/>
    <xf numFmtId="0" fontId="2" fillId="7" borderId="25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49" fontId="43" fillId="0" borderId="1" xfId="0" applyNumberFormat="1" applyFont="1" applyFill="1" applyBorder="1"/>
    <xf numFmtId="0" fontId="2" fillId="0" borderId="25" xfId="0" applyFont="1" applyFill="1" applyBorder="1"/>
    <xf numFmtId="0" fontId="2" fillId="7" borderId="31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33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 applyProtection="1">
      <alignment horizontal="center" vertical="center"/>
    </xf>
    <xf numFmtId="0" fontId="10" fillId="0" borderId="23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35" xfId="4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1" fontId="28" fillId="0" borderId="23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right" vertical="center"/>
    </xf>
    <xf numFmtId="167" fontId="10" fillId="0" borderId="0" xfId="4" applyNumberFormat="1" applyFont="1" applyFill="1" applyBorder="1" applyAlignment="1" applyProtection="1">
      <alignment horizontal="center" vertical="center"/>
    </xf>
    <xf numFmtId="172" fontId="10" fillId="0" borderId="0" xfId="4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left" wrapText="1"/>
    </xf>
    <xf numFmtId="0" fontId="10" fillId="0" borderId="0" xfId="4" applyFont="1" applyFill="1" applyBorder="1" applyAlignment="1">
      <alignment horizontal="center" wrapText="1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49" fontId="10" fillId="0" borderId="36" xfId="0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 vertical="center"/>
    </xf>
    <xf numFmtId="167" fontId="2" fillId="0" borderId="37" xfId="0" applyNumberFormat="1" applyFont="1" applyFill="1" applyBorder="1" applyAlignment="1">
      <alignment horizontal="center" vertical="center"/>
    </xf>
    <xf numFmtId="167" fontId="2" fillId="0" borderId="3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2" fillId="0" borderId="1" xfId="0" applyFont="1" applyBorder="1" applyAlignment="1">
      <alignment horizontal="left" wrapText="1"/>
    </xf>
    <xf numFmtId="0" fontId="42" fillId="0" borderId="0" xfId="0" applyFont="1" applyFill="1"/>
    <xf numFmtId="170" fontId="62" fillId="0" borderId="0" xfId="4" applyNumberFormat="1" applyFont="1" applyFill="1" applyBorder="1" applyAlignment="1" applyProtection="1">
      <alignment vertical="center"/>
    </xf>
    <xf numFmtId="170" fontId="59" fillId="0" borderId="0" xfId="4" applyNumberFormat="1" applyFont="1" applyFill="1" applyBorder="1" applyAlignment="1" applyProtection="1">
      <alignment vertical="center"/>
    </xf>
    <xf numFmtId="0" fontId="40" fillId="0" borderId="0" xfId="0" applyFont="1" applyFill="1"/>
    <xf numFmtId="0" fontId="40" fillId="7" borderId="1" xfId="0" applyFont="1" applyFill="1" applyBorder="1" applyAlignment="1">
      <alignment horizontal="center" vertical="center"/>
    </xf>
    <xf numFmtId="0" fontId="40" fillId="7" borderId="1" xfId="0" applyFont="1" applyFill="1" applyBorder="1"/>
    <xf numFmtId="0" fontId="40" fillId="7" borderId="0" xfId="0" applyFont="1" applyFill="1"/>
    <xf numFmtId="0" fontId="40" fillId="7" borderId="25" xfId="0" applyFont="1" applyFill="1" applyBorder="1" applyAlignment="1">
      <alignment horizontal="center" vertical="center"/>
    </xf>
    <xf numFmtId="0" fontId="40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60" fillId="5" borderId="0" xfId="0" applyFont="1" applyFill="1"/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7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40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3" fillId="0" borderId="0" xfId="0" applyFont="1"/>
    <xf numFmtId="170" fontId="64" fillId="0" borderId="0" xfId="4" applyNumberFormat="1" applyFont="1" applyFill="1" applyBorder="1" applyAlignment="1" applyProtection="1">
      <alignment vertical="center"/>
    </xf>
    <xf numFmtId="0" fontId="65" fillId="4" borderId="25" xfId="0" applyFont="1" applyFill="1" applyBorder="1"/>
    <xf numFmtId="0" fontId="0" fillId="0" borderId="1" xfId="0" applyBorder="1" applyAlignment="1">
      <alignment vertical="center" wrapText="1"/>
    </xf>
    <xf numFmtId="0" fontId="43" fillId="0" borderId="25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3" fillId="0" borderId="1" xfId="0" applyFont="1" applyBorder="1"/>
    <xf numFmtId="49" fontId="43" fillId="0" borderId="1" xfId="0" applyNumberFormat="1" applyFont="1" applyBorder="1"/>
    <xf numFmtId="49" fontId="43" fillId="0" borderId="0" xfId="0" applyNumberFormat="1" applyFont="1"/>
    <xf numFmtId="0" fontId="2" fillId="0" borderId="1" xfId="0" applyFont="1" applyBorder="1" applyAlignment="1">
      <alignment wrapText="1"/>
    </xf>
    <xf numFmtId="49" fontId="43" fillId="2" borderId="0" xfId="0" applyNumberFormat="1" applyFont="1" applyFill="1"/>
    <xf numFmtId="0" fontId="66" fillId="0" borderId="0" xfId="0" applyFont="1"/>
    <xf numFmtId="0" fontId="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3" fillId="10" borderId="0" xfId="0" applyNumberFormat="1" applyFont="1" applyFill="1"/>
    <xf numFmtId="0" fontId="43" fillId="10" borderId="0" xfId="0" applyFont="1" applyFill="1"/>
    <xf numFmtId="0" fontId="43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3" fillId="10" borderId="1" xfId="0" applyNumberFormat="1" applyFont="1" applyFill="1" applyBorder="1"/>
    <xf numFmtId="0" fontId="67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40" fillId="10" borderId="1" xfId="0" applyFont="1" applyFill="1" applyBorder="1"/>
    <xf numFmtId="0" fontId="40" fillId="0" borderId="0" xfId="0" applyFont="1" applyAlignment="1">
      <alignment horizontal="center"/>
    </xf>
    <xf numFmtId="0" fontId="40" fillId="10" borderId="31" xfId="0" applyFont="1" applyFill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/>
    </xf>
    <xf numFmtId="0" fontId="40" fillId="10" borderId="1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left" vertical="center" wrapText="1"/>
    </xf>
    <xf numFmtId="0" fontId="2" fillId="10" borderId="1" xfId="0" applyFont="1" applyFill="1" applyBorder="1"/>
    <xf numFmtId="0" fontId="2" fillId="10" borderId="31" xfId="0" applyFont="1" applyFill="1" applyBorder="1" applyAlignment="1">
      <alignment horizontal="center" vertical="center"/>
    </xf>
    <xf numFmtId="0" fontId="28" fillId="0" borderId="1" xfId="4" applyFont="1" applyFill="1" applyBorder="1" applyAlignment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49" fontId="10" fillId="0" borderId="1" xfId="4" applyNumberFormat="1" applyFont="1" applyFill="1" applyBorder="1" applyAlignment="1">
      <alignment horizontal="center" vertical="center" wrapText="1"/>
    </xf>
    <xf numFmtId="49" fontId="28" fillId="0" borderId="38" xfId="0" applyNumberFormat="1" applyFont="1" applyFill="1" applyBorder="1" applyAlignment="1" applyProtection="1">
      <alignment horizontal="center" vertical="center"/>
    </xf>
    <xf numFmtId="49" fontId="28" fillId="0" borderId="39" xfId="4" applyNumberFormat="1" applyFont="1" applyFill="1" applyBorder="1" applyAlignment="1">
      <alignment horizontal="left" vertical="center" wrapText="1"/>
    </xf>
    <xf numFmtId="0" fontId="28" fillId="0" borderId="40" xfId="4" applyFont="1" applyFill="1" applyBorder="1" applyAlignment="1">
      <alignment horizontal="center" vertical="center" wrapText="1"/>
    </xf>
    <xf numFmtId="49" fontId="28" fillId="0" borderId="25" xfId="4" applyNumberFormat="1" applyFont="1" applyFill="1" applyBorder="1" applyAlignment="1">
      <alignment horizontal="center" vertical="center" wrapText="1"/>
    </xf>
    <xf numFmtId="170" fontId="28" fillId="0" borderId="41" xfId="4" applyNumberFormat="1" applyFont="1" applyFill="1" applyBorder="1" applyAlignment="1" applyProtection="1">
      <alignment horizontal="center" vertical="center"/>
    </xf>
    <xf numFmtId="172" fontId="28" fillId="0" borderId="42" xfId="4" applyNumberFormat="1" applyFont="1" applyFill="1" applyBorder="1" applyAlignment="1" applyProtection="1">
      <alignment horizontal="center" vertical="center"/>
    </xf>
    <xf numFmtId="0" fontId="28" fillId="0" borderId="38" xfId="4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43" xfId="4" applyFont="1" applyFill="1" applyBorder="1" applyAlignment="1">
      <alignment horizontal="center" vertical="center" wrapText="1"/>
    </xf>
    <xf numFmtId="0" fontId="10" fillId="0" borderId="41" xfId="4" applyFont="1" applyFill="1" applyBorder="1" applyAlignment="1">
      <alignment horizontal="center" vertical="center" wrapText="1"/>
    </xf>
    <xf numFmtId="0" fontId="10" fillId="0" borderId="40" xfId="4" applyFont="1" applyFill="1" applyBorder="1" applyAlignment="1">
      <alignment horizontal="center" vertical="center" wrapText="1"/>
    </xf>
    <xf numFmtId="170" fontId="10" fillId="0" borderId="41" xfId="4" applyNumberFormat="1" applyFont="1" applyFill="1" applyBorder="1" applyAlignment="1" applyProtection="1">
      <alignment horizontal="center" vertical="center"/>
    </xf>
    <xf numFmtId="49" fontId="28" fillId="0" borderId="39" xfId="0" applyNumberFormat="1" applyFont="1" applyFill="1" applyBorder="1" applyAlignment="1">
      <alignment vertical="center" wrapText="1"/>
    </xf>
    <xf numFmtId="49" fontId="10" fillId="0" borderId="39" xfId="0" applyNumberFormat="1" applyFont="1" applyFill="1" applyBorder="1" applyAlignment="1">
      <alignment vertical="center" wrapText="1"/>
    </xf>
    <xf numFmtId="49" fontId="10" fillId="0" borderId="39" xfId="4" applyNumberFormat="1" applyFont="1" applyFill="1" applyBorder="1" applyAlignment="1">
      <alignment horizontal="left" vertical="center" wrapText="1"/>
    </xf>
    <xf numFmtId="49" fontId="28" fillId="0" borderId="4" xfId="4" applyNumberFormat="1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 applyProtection="1">
      <alignment horizontal="center" vertical="center"/>
    </xf>
    <xf numFmtId="0" fontId="28" fillId="0" borderId="39" xfId="0" applyFont="1" applyFill="1" applyBorder="1" applyAlignment="1">
      <alignment horizontal="left" wrapText="1"/>
    </xf>
    <xf numFmtId="0" fontId="28" fillId="0" borderId="25" xfId="4" applyFont="1" applyFill="1" applyBorder="1" applyAlignment="1">
      <alignment horizontal="center" vertical="center" wrapText="1"/>
    </xf>
    <xf numFmtId="171" fontId="33" fillId="0" borderId="41" xfId="4" applyNumberFormat="1" applyFont="1" applyFill="1" applyBorder="1" applyAlignment="1" applyProtection="1">
      <alignment horizontal="center" vertical="center"/>
    </xf>
    <xf numFmtId="0" fontId="31" fillId="0" borderId="40" xfId="4" applyFont="1" applyFill="1" applyBorder="1" applyAlignment="1">
      <alignment horizontal="center" vertical="center" wrapText="1"/>
    </xf>
    <xf numFmtId="0" fontId="31" fillId="0" borderId="43" xfId="4" applyFont="1" applyFill="1" applyBorder="1" applyAlignment="1">
      <alignment horizontal="center" vertical="center" wrapText="1"/>
    </xf>
    <xf numFmtId="0" fontId="31" fillId="0" borderId="41" xfId="4" applyFont="1" applyFill="1" applyBorder="1" applyAlignment="1">
      <alignment horizontal="center" vertical="center" wrapText="1"/>
    </xf>
    <xf numFmtId="170" fontId="31" fillId="0" borderId="41" xfId="4" applyNumberFormat="1" applyFont="1" applyFill="1" applyBorder="1" applyAlignment="1" applyProtection="1">
      <alignment horizontal="center" vertical="center"/>
    </xf>
    <xf numFmtId="49" fontId="10" fillId="0" borderId="39" xfId="0" applyNumberFormat="1" applyFont="1" applyFill="1" applyBorder="1" applyAlignment="1" applyProtection="1">
      <alignment horizontal="center" vertical="center"/>
    </xf>
    <xf numFmtId="49" fontId="10" fillId="0" borderId="36" xfId="4" applyNumberFormat="1" applyFont="1" applyFill="1" applyBorder="1" applyAlignment="1">
      <alignment vertical="center" wrapText="1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41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center" vertical="center"/>
    </xf>
    <xf numFmtId="49" fontId="10" fillId="0" borderId="41" xfId="4" applyNumberFormat="1" applyFont="1" applyFill="1" applyBorder="1" applyAlignment="1">
      <alignment horizontal="center" vertical="center"/>
    </xf>
    <xf numFmtId="0" fontId="10" fillId="0" borderId="40" xfId="4" applyNumberFormat="1" applyFont="1" applyFill="1" applyBorder="1" applyAlignment="1">
      <alignment horizontal="center" vertical="center" wrapText="1"/>
    </xf>
    <xf numFmtId="0" fontId="10" fillId="0" borderId="43" xfId="4" applyNumberFormat="1" applyFont="1" applyFill="1" applyBorder="1" applyAlignment="1">
      <alignment horizontal="center" vertical="center" wrapText="1"/>
    </xf>
    <xf numFmtId="0" fontId="10" fillId="0" borderId="41" xfId="4" applyNumberFormat="1" applyFont="1" applyFill="1" applyBorder="1" applyAlignment="1">
      <alignment horizontal="center" vertical="center" wrapText="1"/>
    </xf>
    <xf numFmtId="49" fontId="10" fillId="0" borderId="40" xfId="4" applyNumberFormat="1" applyFont="1" applyFill="1" applyBorder="1" applyAlignment="1">
      <alignment horizontal="center" vertical="center" wrapText="1"/>
    </xf>
    <xf numFmtId="49" fontId="10" fillId="0" borderId="41" xfId="4" applyNumberFormat="1" applyFont="1" applyFill="1" applyBorder="1" applyAlignment="1">
      <alignment horizontal="center" vertical="center" wrapText="1"/>
    </xf>
    <xf numFmtId="49" fontId="31" fillId="0" borderId="40" xfId="4" applyNumberFormat="1" applyFont="1" applyFill="1" applyBorder="1" applyAlignment="1">
      <alignment horizontal="center" vertical="center" wrapText="1"/>
    </xf>
    <xf numFmtId="49" fontId="28" fillId="0" borderId="42" xfId="4" applyNumberFormat="1" applyFont="1" applyFill="1" applyBorder="1" applyAlignment="1">
      <alignment horizontal="left" vertical="center" wrapText="1"/>
    </xf>
    <xf numFmtId="49" fontId="28" fillId="0" borderId="36" xfId="0" applyNumberFormat="1" applyFont="1" applyFill="1" applyBorder="1" applyAlignment="1" applyProtection="1">
      <alignment horizontal="center" vertical="center"/>
    </xf>
    <xf numFmtId="0" fontId="28" fillId="0" borderId="4" xfId="4" applyNumberFormat="1" applyFont="1" applyFill="1" applyBorder="1" applyAlignment="1">
      <alignment horizontal="center" vertical="center" wrapText="1"/>
    </xf>
    <xf numFmtId="0" fontId="10" fillId="0" borderId="27" xfId="4" applyNumberFormat="1" applyFont="1" applyFill="1" applyBorder="1" applyAlignment="1" applyProtection="1">
      <alignment horizontal="center" vertical="center"/>
    </xf>
    <xf numFmtId="171" fontId="10" fillId="0" borderId="44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49" fontId="10" fillId="0" borderId="36" xfId="4" applyNumberFormat="1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wrapText="1"/>
    </xf>
    <xf numFmtId="0" fontId="10" fillId="0" borderId="45" xfId="4" applyNumberFormat="1" applyFont="1" applyFill="1" applyBorder="1" applyAlignment="1" applyProtection="1">
      <alignment horizontal="center" vertical="center"/>
    </xf>
    <xf numFmtId="0" fontId="10" fillId="0" borderId="46" xfId="4" applyNumberFormat="1" applyFont="1" applyFill="1" applyBorder="1" applyAlignment="1" applyProtection="1">
      <alignment horizontal="center" vertical="center"/>
    </xf>
    <xf numFmtId="0" fontId="10" fillId="0" borderId="47" xfId="4" applyNumberFormat="1" applyFont="1" applyFill="1" applyBorder="1" applyAlignment="1" applyProtection="1">
      <alignment horizontal="center" vertical="center"/>
    </xf>
    <xf numFmtId="49" fontId="10" fillId="0" borderId="39" xfId="4" applyNumberFormat="1" applyFont="1" applyFill="1" applyBorder="1" applyAlignment="1">
      <alignment vertical="center" wrapText="1"/>
    </xf>
    <xf numFmtId="49" fontId="10" fillId="0" borderId="25" xfId="4" applyNumberFormat="1" applyFont="1" applyFill="1" applyBorder="1" applyAlignment="1">
      <alignment horizontal="center" vertical="center"/>
    </xf>
    <xf numFmtId="0" fontId="10" fillId="0" borderId="25" xfId="4" applyNumberFormat="1" applyFont="1" applyFill="1" applyBorder="1" applyAlignment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0" fontId="10" fillId="0" borderId="38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0" fontId="10" fillId="0" borderId="39" xfId="0" applyFont="1" applyFill="1" applyBorder="1" applyAlignment="1">
      <alignment horizontal="left" wrapText="1"/>
    </xf>
    <xf numFmtId="0" fontId="10" fillId="0" borderId="38" xfId="4" applyNumberFormat="1" applyFont="1" applyFill="1" applyBorder="1" applyAlignment="1">
      <alignment horizontal="center" vertical="center" wrapText="1"/>
    </xf>
    <xf numFmtId="0" fontId="32" fillId="0" borderId="1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>
      <alignment horizontal="center" vertical="center"/>
    </xf>
    <xf numFmtId="172" fontId="10" fillId="0" borderId="39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 applyProtection="1">
      <alignment horizontal="center" vertical="center"/>
    </xf>
    <xf numFmtId="49" fontId="28" fillId="0" borderId="28" xfId="4" applyNumberFormat="1" applyFont="1" applyFill="1" applyBorder="1" applyAlignment="1" applyProtection="1">
      <alignment horizontal="center" vertical="center" wrapText="1"/>
    </xf>
    <xf numFmtId="1" fontId="28" fillId="0" borderId="48" xfId="4" applyNumberFormat="1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170" fontId="28" fillId="0" borderId="0" xfId="4" applyNumberFormat="1" applyFont="1" applyFill="1" applyBorder="1" applyAlignment="1" applyProtection="1">
      <alignment vertical="center"/>
    </xf>
    <xf numFmtId="170" fontId="68" fillId="0" borderId="0" xfId="4" applyNumberFormat="1" applyFont="1" applyFill="1" applyBorder="1" applyAlignment="1" applyProtection="1">
      <alignment vertical="center"/>
    </xf>
    <xf numFmtId="166" fontId="6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17" fillId="0" borderId="0" xfId="1" applyFont="1" applyAlignment="1">
      <alignment horizontal="left" vertical="center" wrapText="1"/>
    </xf>
    <xf numFmtId="0" fontId="23" fillId="0" borderId="1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/>
    </xf>
    <xf numFmtId="0" fontId="10" fillId="0" borderId="53" xfId="1" applyFont="1" applyBorder="1" applyAlignment="1">
      <alignment horizontal="center" vertical="center"/>
    </xf>
    <xf numFmtId="0" fontId="10" fillId="0" borderId="1" xfId="1" applyFont="1" applyBorder="1"/>
    <xf numFmtId="0" fontId="10" fillId="0" borderId="5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69" fillId="0" borderId="1" xfId="0" applyFont="1" applyBorder="1"/>
    <xf numFmtId="0" fontId="69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right" vertical="center"/>
    </xf>
    <xf numFmtId="0" fontId="70" fillId="0" borderId="1" xfId="0" applyFont="1" applyBorder="1" applyAlignment="1">
      <alignment horizontal="right" vertical="center"/>
    </xf>
    <xf numFmtId="0" fontId="70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Border="1"/>
    <xf numFmtId="0" fontId="17" fillId="0" borderId="0" xfId="1" applyFont="1" applyAlignment="1">
      <alignment horizontal="center" vertical="center" wrapText="1"/>
    </xf>
    <xf numFmtId="0" fontId="4" fillId="0" borderId="0" xfId="1" applyAlignment="1">
      <alignment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2" fillId="0" borderId="0" xfId="1" applyFont="1" applyBorder="1" applyAlignment="1">
      <alignment horizontal="center" vertical="center" wrapText="1"/>
    </xf>
    <xf numFmtId="0" fontId="73" fillId="0" borderId="0" xfId="1" applyFont="1"/>
    <xf numFmtId="0" fontId="4" fillId="0" borderId="0" xfId="1" applyBorder="1" applyAlignment="1">
      <alignment horizontal="center" vertical="center"/>
    </xf>
    <xf numFmtId="0" fontId="4" fillId="0" borderId="0" xfId="1" applyBorder="1" applyAlignment="1">
      <alignment vertical="center" wrapText="1"/>
    </xf>
    <xf numFmtId="0" fontId="22" fillId="0" borderId="0" xfId="5" applyFont="1" applyBorder="1" applyAlignment="1">
      <alignment vertical="center" wrapText="1"/>
    </xf>
    <xf numFmtId="0" fontId="26" fillId="0" borderId="0" xfId="5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/>
    </xf>
    <xf numFmtId="0" fontId="26" fillId="0" borderId="0" xfId="1" applyFont="1" applyBorder="1" applyAlignment="1"/>
    <xf numFmtId="0" fontId="4" fillId="0" borderId="0" xfId="1" applyBorder="1" applyAlignment="1">
      <alignment horizontal="right"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/>
    <xf numFmtId="0" fontId="4" fillId="0" borderId="0" xfId="1" applyBorder="1" applyAlignment="1">
      <alignment wrapText="1"/>
    </xf>
    <xf numFmtId="0" fontId="4" fillId="0" borderId="0" xfId="1" applyFont="1" applyBorder="1" applyAlignment="1">
      <alignment wrapText="1"/>
    </xf>
    <xf numFmtId="49" fontId="49" fillId="0" borderId="0" xfId="3" applyNumberFormat="1" applyFont="1" applyFill="1" applyBorder="1" applyAlignment="1">
      <alignment horizontal="center"/>
    </xf>
    <xf numFmtId="49" fontId="43" fillId="0" borderId="0" xfId="0" applyNumberFormat="1" applyFont="1" applyFill="1"/>
    <xf numFmtId="0" fontId="2" fillId="0" borderId="27" xfId="0" applyFont="1" applyFill="1" applyBorder="1" applyAlignment="1">
      <alignment horizontal="left" wrapText="1"/>
    </xf>
    <xf numFmtId="166" fontId="2" fillId="0" borderId="19" xfId="0" applyNumberFormat="1" applyFont="1" applyFill="1" applyBorder="1" applyAlignment="1">
      <alignment horizontal="center" vertical="center"/>
    </xf>
    <xf numFmtId="0" fontId="72" fillId="0" borderId="0" xfId="2" applyFont="1"/>
    <xf numFmtId="0" fontId="4" fillId="0" borderId="0" xfId="2"/>
    <xf numFmtId="0" fontId="0" fillId="0" borderId="1" xfId="2" applyFont="1" applyBorder="1" applyAlignment="1">
      <alignment horizontal="center"/>
    </xf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7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9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7" fontId="2" fillId="0" borderId="4" xfId="0" applyNumberFormat="1" applyFont="1" applyFill="1" applyBorder="1" applyAlignment="1">
      <alignment horizontal="center" wrapText="1"/>
    </xf>
    <xf numFmtId="0" fontId="40" fillId="7" borderId="0" xfId="0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horizontal="left" wrapText="1"/>
    </xf>
    <xf numFmtId="0" fontId="40" fillId="7" borderId="0" xfId="0" applyFont="1" applyFill="1" applyBorder="1"/>
    <xf numFmtId="0" fontId="2" fillId="0" borderId="55" xfId="0" applyFont="1" applyFill="1" applyBorder="1" applyAlignment="1">
      <alignment horizontal="left" wrapText="1"/>
    </xf>
    <xf numFmtId="167" fontId="2" fillId="0" borderId="52" xfId="0" applyNumberFormat="1" applyFont="1" applyFill="1" applyBorder="1" applyAlignment="1">
      <alignment horizontal="center" vertical="center"/>
    </xf>
    <xf numFmtId="49" fontId="10" fillId="0" borderId="55" xfId="4" applyNumberFormat="1" applyFont="1" applyFill="1" applyBorder="1" applyAlignment="1">
      <alignment vertical="center" wrapText="1"/>
    </xf>
    <xf numFmtId="167" fontId="2" fillId="0" borderId="50" xfId="0" applyNumberFormat="1" applyFont="1" applyFill="1" applyBorder="1" applyAlignment="1">
      <alignment horizontal="center" vertical="center"/>
    </xf>
    <xf numFmtId="0" fontId="43" fillId="0" borderId="4" xfId="0" applyFont="1" applyFill="1" applyBorder="1"/>
    <xf numFmtId="167" fontId="2" fillId="0" borderId="25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>
      <alignment horizontal="center" vertical="center"/>
    </xf>
    <xf numFmtId="0" fontId="2" fillId="0" borderId="56" xfId="0" applyFont="1" applyFill="1" applyBorder="1"/>
    <xf numFmtId="0" fontId="26" fillId="0" borderId="0" xfId="2" applyNumberFormat="1" applyFont="1" applyFill="1"/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43" fillId="0" borderId="1" xfId="0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3" fillId="0" borderId="0" xfId="0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49" fontId="43" fillId="0" borderId="25" xfId="0" applyNumberFormat="1" applyFont="1" applyFill="1" applyBorder="1" applyAlignment="1">
      <alignment horizontal="center" vertical="center"/>
    </xf>
    <xf numFmtId="49" fontId="23" fillId="0" borderId="36" xfId="4" applyNumberFormat="1" applyFont="1" applyFill="1" applyBorder="1" applyAlignment="1">
      <alignment vertical="center" wrapText="1"/>
    </xf>
    <xf numFmtId="0" fontId="37" fillId="0" borderId="0" xfId="0" applyFont="1" applyFill="1" applyAlignment="1">
      <alignment horizontal="right" vertical="center"/>
    </xf>
    <xf numFmtId="0" fontId="28" fillId="0" borderId="57" xfId="0" applyFont="1" applyFill="1" applyBorder="1" applyAlignment="1" applyProtection="1">
      <alignment horizontal="right" vertical="center"/>
    </xf>
    <xf numFmtId="0" fontId="37" fillId="0" borderId="57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49" fontId="10" fillId="0" borderId="25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6" fillId="0" borderId="0" xfId="0" applyFont="1" applyFill="1"/>
    <xf numFmtId="2" fontId="3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/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/>
    <xf numFmtId="49" fontId="42" fillId="0" borderId="1" xfId="0" applyNumberFormat="1" applyFont="1" applyFill="1" applyBorder="1"/>
    <xf numFmtId="0" fontId="13" fillId="0" borderId="0" xfId="0" applyFont="1" applyBorder="1" applyAlignment="1">
      <alignment horizontal="center"/>
    </xf>
    <xf numFmtId="0" fontId="10" fillId="0" borderId="48" xfId="4" applyNumberFormat="1" applyFont="1" applyFill="1" applyBorder="1" applyAlignment="1" applyProtection="1">
      <alignment vertical="center"/>
    </xf>
    <xf numFmtId="0" fontId="10" fillId="0" borderId="56" xfId="4" applyNumberFormat="1" applyFont="1" applyFill="1" applyBorder="1" applyAlignment="1" applyProtection="1">
      <alignment horizontal="center" vertical="center"/>
    </xf>
    <xf numFmtId="49" fontId="28" fillId="0" borderId="87" xfId="0" applyNumberFormat="1" applyFont="1" applyFill="1" applyBorder="1" applyAlignment="1" applyProtection="1">
      <alignment horizontal="center" vertical="center"/>
    </xf>
    <xf numFmtId="49" fontId="10" fillId="0" borderId="87" xfId="0" applyNumberFormat="1" applyFont="1" applyFill="1" applyBorder="1" applyAlignment="1">
      <alignment vertical="center" wrapText="1"/>
    </xf>
    <xf numFmtId="170" fontId="28" fillId="0" borderId="4" xfId="4" applyNumberFormat="1" applyFont="1" applyFill="1" applyBorder="1" applyAlignment="1" applyProtection="1">
      <alignment horizontal="center"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horizontal="left"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171" fontId="33" fillId="0" borderId="15" xfId="4" applyNumberFormat="1" applyFont="1" applyFill="1" applyBorder="1" applyAlignment="1" applyProtection="1">
      <alignment horizontal="center" vertical="center"/>
    </xf>
    <xf numFmtId="172" fontId="28" fillId="0" borderId="12" xfId="4" applyNumberFormat="1" applyFont="1" applyFill="1" applyBorder="1" applyAlignment="1" applyProtection="1">
      <alignment horizontal="center" vertical="center"/>
    </xf>
    <xf numFmtId="0" fontId="28" fillId="0" borderId="12" xfId="4" applyFont="1" applyFill="1" applyBorder="1" applyAlignment="1">
      <alignment horizontal="center" vertical="center" wrapText="1"/>
    </xf>
    <xf numFmtId="49" fontId="28" fillId="0" borderId="14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170" fontId="31" fillId="0" borderId="15" xfId="4" applyNumberFormat="1" applyFont="1" applyFill="1" applyBorder="1" applyAlignment="1" applyProtection="1">
      <alignment horizontal="center" vertical="center"/>
    </xf>
    <xf numFmtId="167" fontId="31" fillId="0" borderId="15" xfId="4" applyNumberFormat="1" applyFont="1" applyFill="1" applyBorder="1" applyAlignment="1">
      <alignment horizontal="center" vertical="center" wrapText="1"/>
    </xf>
    <xf numFmtId="49" fontId="31" fillId="0" borderId="13" xfId="4" applyNumberFormat="1" applyFont="1" applyFill="1" applyBorder="1" applyAlignment="1">
      <alignment horizontal="center" vertical="center" wrapText="1"/>
    </xf>
    <xf numFmtId="49" fontId="31" fillId="0" borderId="15" xfId="4" applyNumberFormat="1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49" fontId="28" fillId="0" borderId="44" xfId="0" applyNumberFormat="1" applyFont="1" applyFill="1" applyBorder="1" applyAlignment="1" applyProtection="1">
      <alignment horizontal="center" vertical="center"/>
    </xf>
    <xf numFmtId="170" fontId="28" fillId="0" borderId="41" xfId="4" applyNumberFormat="1" applyFont="1" applyFill="1" applyBorder="1" applyAlignment="1" applyProtection="1">
      <alignment horizontal="center" vertical="center" wrapText="1"/>
    </xf>
    <xf numFmtId="167" fontId="28" fillId="0" borderId="39" xfId="4" applyNumberFormat="1" applyFont="1" applyFill="1" applyBorder="1" applyAlignment="1" applyProtection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 applyProtection="1">
      <alignment horizontal="center" vertical="center"/>
    </xf>
    <xf numFmtId="49" fontId="28" fillId="0" borderId="44" xfId="0" applyNumberFormat="1" applyFont="1" applyFill="1" applyBorder="1" applyAlignment="1">
      <alignment vertical="center" wrapText="1"/>
    </xf>
    <xf numFmtId="49" fontId="28" fillId="0" borderId="44" xfId="4" applyNumberFormat="1" applyFont="1" applyFill="1" applyBorder="1" applyAlignment="1">
      <alignment horizontal="left" vertical="center" wrapText="1"/>
    </xf>
    <xf numFmtId="172" fontId="28" fillId="0" borderId="39" xfId="4" applyNumberFormat="1" applyFont="1" applyFill="1" applyBorder="1" applyAlignment="1" applyProtection="1">
      <alignment horizontal="center" vertical="center"/>
    </xf>
    <xf numFmtId="165" fontId="10" fillId="0" borderId="41" xfId="0" applyNumberFormat="1" applyFont="1" applyFill="1" applyBorder="1" applyAlignment="1">
      <alignment horizontal="center" vertical="center" wrapText="1"/>
    </xf>
    <xf numFmtId="167" fontId="10" fillId="0" borderId="40" xfId="4" applyNumberFormat="1" applyFont="1" applyFill="1" applyBorder="1" applyAlignment="1">
      <alignment horizontal="center" vertical="center" wrapText="1"/>
    </xf>
    <xf numFmtId="171" fontId="28" fillId="0" borderId="39" xfId="4" applyNumberFormat="1" applyFont="1" applyFill="1" applyBorder="1" applyAlignment="1" applyProtection="1">
      <alignment horizontal="center" vertical="center"/>
    </xf>
    <xf numFmtId="171" fontId="28" fillId="0" borderId="7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left" vertical="center" wrapText="1"/>
    </xf>
    <xf numFmtId="49" fontId="28" fillId="0" borderId="44" xfId="4" applyNumberFormat="1" applyFont="1" applyFill="1" applyBorder="1" applyAlignment="1">
      <alignment vertical="center" wrapText="1"/>
    </xf>
    <xf numFmtId="1" fontId="28" fillId="0" borderId="40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170" fontId="31" fillId="0" borderId="41" xfId="4" applyNumberFormat="1" applyFont="1" applyFill="1" applyBorder="1" applyAlignment="1" applyProtection="1">
      <alignment vertical="center"/>
    </xf>
    <xf numFmtId="0" fontId="31" fillId="0" borderId="7" xfId="4" applyFont="1" applyFill="1" applyBorder="1" applyAlignment="1">
      <alignment horizontal="center" vertical="center" wrapText="1"/>
    </xf>
    <xf numFmtId="170" fontId="10" fillId="0" borderId="0" xfId="4" applyNumberFormat="1" applyFont="1" applyFill="1" applyBorder="1" applyAlignment="1" applyProtection="1">
      <alignment vertical="center"/>
    </xf>
    <xf numFmtId="0" fontId="10" fillId="0" borderId="88" xfId="0" applyFont="1" applyFill="1" applyBorder="1" applyAlignment="1">
      <alignment horizontal="center" vertical="center" wrapText="1"/>
    </xf>
    <xf numFmtId="167" fontId="31" fillId="0" borderId="40" xfId="4" applyNumberFormat="1" applyFont="1" applyFill="1" applyBorder="1" applyAlignment="1">
      <alignment horizontal="center" vertical="center" wrapText="1"/>
    </xf>
    <xf numFmtId="170" fontId="10" fillId="0" borderId="41" xfId="4" applyNumberFormat="1" applyFont="1" applyFill="1" applyBorder="1" applyAlignment="1" applyProtection="1">
      <alignment vertical="center"/>
    </xf>
    <xf numFmtId="0" fontId="31" fillId="0" borderId="42" xfId="4" applyFont="1" applyFill="1" applyBorder="1" applyAlignment="1">
      <alignment horizontal="center" vertical="center" wrapText="1"/>
    </xf>
    <xf numFmtId="49" fontId="28" fillId="0" borderId="39" xfId="4" applyNumberFormat="1" applyFont="1" applyFill="1" applyBorder="1" applyAlignment="1">
      <alignment horizontal="center" vertical="center" wrapText="1"/>
    </xf>
    <xf numFmtId="0" fontId="28" fillId="0" borderId="39" xfId="4" applyFont="1" applyFill="1" applyBorder="1" applyAlignment="1">
      <alignment horizontal="left" vertical="center" wrapText="1"/>
    </xf>
    <xf numFmtId="170" fontId="28" fillId="0" borderId="40" xfId="4" applyNumberFormat="1" applyFont="1" applyFill="1" applyBorder="1" applyAlignment="1" applyProtection="1">
      <alignment horizontal="center" vertical="center"/>
    </xf>
    <xf numFmtId="0" fontId="28" fillId="0" borderId="41" xfId="4" applyNumberFormat="1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>
      <alignment vertical="center" wrapText="1"/>
    </xf>
    <xf numFmtId="170" fontId="28" fillId="0" borderId="18" xfId="4" applyNumberFormat="1" applyFont="1" applyFill="1" applyBorder="1" applyAlignment="1" applyProtection="1">
      <alignment horizontal="center" vertical="center"/>
    </xf>
    <xf numFmtId="0" fontId="28" fillId="0" borderId="19" xfId="4" applyFont="1" applyFill="1" applyBorder="1" applyAlignment="1">
      <alignment horizontal="center" vertical="center" wrapText="1"/>
    </xf>
    <xf numFmtId="0" fontId="28" fillId="0" borderId="20" xfId="4" applyFont="1" applyFill="1" applyBorder="1" applyAlignment="1">
      <alignment horizontal="center" vertical="center" wrapText="1"/>
    </xf>
    <xf numFmtId="172" fontId="28" fillId="0" borderId="17" xfId="4" applyNumberFormat="1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>
      <alignment horizontal="center" vertical="center" wrapText="1"/>
    </xf>
    <xf numFmtId="0" fontId="28" fillId="0" borderId="18" xfId="4" applyFont="1" applyFill="1" applyBorder="1" applyAlignment="1">
      <alignment horizontal="center" vertical="center" wrapText="1"/>
    </xf>
    <xf numFmtId="49" fontId="28" fillId="0" borderId="19" xfId="4" applyNumberFormat="1" applyFont="1" applyFill="1" applyBorder="1" applyAlignment="1">
      <alignment horizontal="center" vertical="center" wrapText="1"/>
    </xf>
    <xf numFmtId="0" fontId="28" fillId="0" borderId="20" xfId="4" applyNumberFormat="1" applyFont="1" applyFill="1" applyBorder="1" applyAlignment="1">
      <alignment horizontal="center" vertical="center" wrapText="1"/>
    </xf>
    <xf numFmtId="0" fontId="10" fillId="0" borderId="18" xfId="4" applyNumberFormat="1" applyFont="1" applyFill="1" applyBorder="1" applyAlignment="1">
      <alignment horizontal="center" vertical="center" wrapText="1"/>
    </xf>
    <xf numFmtId="0" fontId="28" fillId="0" borderId="19" xfId="4" applyNumberFormat="1" applyFont="1" applyFill="1" applyBorder="1" applyAlignment="1">
      <alignment horizontal="center" vertical="center" wrapText="1"/>
    </xf>
    <xf numFmtId="0" fontId="28" fillId="0" borderId="18" xfId="4" applyNumberFormat="1" applyFont="1" applyFill="1" applyBorder="1" applyAlignment="1">
      <alignment horizontal="center" vertical="center" wrapText="1"/>
    </xf>
    <xf numFmtId="49" fontId="28" fillId="0" borderId="20" xfId="4" applyNumberFormat="1" applyFont="1" applyFill="1" applyBorder="1" applyAlignment="1">
      <alignment horizontal="center" vertical="center" wrapText="1"/>
    </xf>
    <xf numFmtId="0" fontId="28" fillId="0" borderId="22" xfId="4" applyNumberFormat="1" applyFont="1" applyFill="1" applyBorder="1" applyAlignment="1">
      <alignment horizontal="center" vertical="center" wrapText="1"/>
    </xf>
    <xf numFmtId="172" fontId="28" fillId="0" borderId="3" xfId="4" applyNumberFormat="1" applyFont="1" applyFill="1" applyBorder="1" applyAlignment="1" applyProtection="1">
      <alignment horizontal="center" vertical="center"/>
    </xf>
    <xf numFmtId="0" fontId="28" fillId="0" borderId="3" xfId="4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horizontal="center" vertical="center" wrapText="1"/>
    </xf>
    <xf numFmtId="170" fontId="31" fillId="0" borderId="3" xfId="4" applyNumberFormat="1" applyFont="1" applyFill="1" applyBorder="1" applyAlignment="1" applyProtection="1">
      <alignment horizontal="center" vertical="center"/>
    </xf>
    <xf numFmtId="0" fontId="31" fillId="0" borderId="78" xfId="4" applyFont="1" applyFill="1" applyBorder="1" applyAlignment="1">
      <alignment horizontal="center" vertical="center" wrapText="1"/>
    </xf>
    <xf numFmtId="0" fontId="31" fillId="0" borderId="89" xfId="4" applyFont="1" applyFill="1" applyBorder="1" applyAlignment="1">
      <alignment horizontal="center" vertical="center" wrapText="1"/>
    </xf>
    <xf numFmtId="166" fontId="31" fillId="0" borderId="0" xfId="4" applyNumberFormat="1" applyFont="1" applyFill="1" applyBorder="1" applyAlignment="1" applyProtection="1">
      <alignment vertical="center"/>
    </xf>
    <xf numFmtId="49" fontId="28" fillId="0" borderId="3" xfId="4" applyNumberFormat="1" applyFont="1" applyFill="1" applyBorder="1" applyAlignment="1" applyProtection="1">
      <alignment horizontal="center" vertical="center"/>
    </xf>
    <xf numFmtId="49" fontId="31" fillId="0" borderId="3" xfId="4" applyNumberFormat="1" applyFont="1" applyFill="1" applyBorder="1" applyAlignment="1" applyProtection="1">
      <alignment horizontal="center" vertical="center"/>
    </xf>
    <xf numFmtId="166" fontId="31" fillId="0" borderId="33" xfId="4" applyNumberFormat="1" applyFont="1" applyFill="1" applyBorder="1" applyAlignment="1">
      <alignment horizontal="center" vertical="center" wrapText="1"/>
    </xf>
    <xf numFmtId="49" fontId="31" fillId="0" borderId="3" xfId="4" applyNumberFormat="1" applyFont="1" applyFill="1" applyBorder="1" applyAlignment="1">
      <alignment horizontal="center" vertical="center" wrapText="1"/>
    </xf>
    <xf numFmtId="166" fontId="31" fillId="0" borderId="3" xfId="4" applyNumberFormat="1" applyFont="1" applyFill="1" applyBorder="1" applyAlignment="1">
      <alignment horizontal="center" vertical="center" wrapText="1"/>
    </xf>
    <xf numFmtId="166" fontId="31" fillId="0" borderId="6" xfId="4" applyNumberFormat="1" applyFont="1" applyFill="1" applyBorder="1" applyAlignment="1">
      <alignment horizontal="center" vertical="center" wrapText="1"/>
    </xf>
    <xf numFmtId="0" fontId="28" fillId="0" borderId="30" xfId="4" applyFont="1" applyFill="1" applyBorder="1" applyAlignment="1">
      <alignment horizontal="center" vertical="center" wrapText="1"/>
    </xf>
    <xf numFmtId="167" fontId="28" fillId="0" borderId="23" xfId="4" applyNumberFormat="1" applyFont="1" applyFill="1" applyBorder="1" applyAlignment="1">
      <alignment horizontal="center" vertical="center" wrapText="1"/>
    </xf>
    <xf numFmtId="1" fontId="34" fillId="0" borderId="30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0" fontId="10" fillId="0" borderId="39" xfId="4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49" fontId="28" fillId="0" borderId="41" xfId="4" applyNumberFormat="1" applyFont="1" applyFill="1" applyBorder="1" applyAlignment="1">
      <alignment horizontal="center" vertical="center" wrapText="1"/>
    </xf>
    <xf numFmtId="49" fontId="28" fillId="0" borderId="40" xfId="4" applyNumberFormat="1" applyFont="1" applyFill="1" applyBorder="1" applyAlignment="1">
      <alignment horizontal="center" vertical="center" wrapText="1"/>
    </xf>
    <xf numFmtId="166" fontId="58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vertical="center"/>
    </xf>
    <xf numFmtId="0" fontId="28" fillId="0" borderId="40" xfId="4" applyNumberFormat="1" applyFont="1" applyFill="1" applyBorder="1" applyAlignment="1">
      <alignment horizontal="center" vertical="center" wrapText="1"/>
    </xf>
    <xf numFmtId="0" fontId="28" fillId="0" borderId="7" xfId="4" applyNumberFormat="1" applyFont="1" applyFill="1" applyBorder="1" applyAlignment="1">
      <alignment horizontal="center" vertical="center" wrapText="1"/>
    </xf>
    <xf numFmtId="49" fontId="28" fillId="0" borderId="39" xfId="4" applyNumberFormat="1" applyFont="1" applyFill="1" applyBorder="1" applyAlignment="1">
      <alignment vertical="center" wrapText="1"/>
    </xf>
    <xf numFmtId="170" fontId="61" fillId="0" borderId="0" xfId="4" applyNumberFormat="1" applyFont="1" applyFill="1" applyBorder="1" applyAlignment="1" applyProtection="1">
      <alignment vertical="center"/>
    </xf>
    <xf numFmtId="0" fontId="10" fillId="0" borderId="46" xfId="4" applyNumberFormat="1" applyFont="1" applyFill="1" applyBorder="1" applyAlignment="1">
      <alignment horizontal="center" vertical="center" wrapText="1"/>
    </xf>
    <xf numFmtId="0" fontId="28" fillId="0" borderId="36" xfId="4" applyFont="1" applyFill="1" applyBorder="1" applyAlignment="1">
      <alignment horizontal="center" vertical="center" wrapText="1"/>
    </xf>
    <xf numFmtId="0" fontId="10" fillId="0" borderId="39" xfId="4" applyNumberFormat="1" applyFont="1" applyFill="1" applyBorder="1" applyAlignment="1">
      <alignment horizontal="left" vertical="center" wrapText="1"/>
    </xf>
    <xf numFmtId="164" fontId="58" fillId="0" borderId="7" xfId="6" applyFont="1" applyFill="1" applyBorder="1" applyAlignment="1" applyProtection="1">
      <alignment vertical="center"/>
    </xf>
    <xf numFmtId="164" fontId="58" fillId="0" borderId="0" xfId="6" applyFont="1" applyFill="1" applyBorder="1" applyAlignment="1" applyProtection="1">
      <alignment vertical="center"/>
    </xf>
    <xf numFmtId="170" fontId="28" fillId="0" borderId="9" xfId="4" applyNumberFormat="1" applyFont="1" applyFill="1" applyBorder="1" applyAlignment="1" applyProtection="1">
      <alignment horizontal="center" vertical="center"/>
    </xf>
    <xf numFmtId="172" fontId="28" fillId="0" borderId="36" xfId="4" applyNumberFormat="1" applyFont="1" applyFill="1" applyBorder="1" applyAlignment="1" applyProtection="1">
      <alignment horizontal="center" vertical="center"/>
    </xf>
    <xf numFmtId="49" fontId="28" fillId="0" borderId="10" xfId="4" applyNumberFormat="1" applyFont="1" applyFill="1" applyBorder="1" applyAlignment="1">
      <alignment horizontal="center" vertical="center" wrapText="1"/>
    </xf>
    <xf numFmtId="0" fontId="28" fillId="0" borderId="9" xfId="4" applyNumberFormat="1" applyFont="1" applyFill="1" applyBorder="1" applyAlignment="1">
      <alignment horizontal="center" vertical="center" wrapText="1"/>
    </xf>
    <xf numFmtId="0" fontId="28" fillId="0" borderId="10" xfId="4" applyNumberFormat="1" applyFont="1" applyFill="1" applyBorder="1" applyAlignment="1">
      <alignment horizontal="center" vertical="center" wrapText="1"/>
    </xf>
    <xf numFmtId="0" fontId="28" fillId="0" borderId="50" xfId="4" applyNumberFormat="1" applyFont="1" applyFill="1" applyBorder="1" applyAlignment="1">
      <alignment horizontal="center" vertical="center" wrapText="1"/>
    </xf>
    <xf numFmtId="164" fontId="58" fillId="0" borderId="50" xfId="6" applyFont="1" applyFill="1" applyBorder="1" applyAlignment="1" applyProtection="1">
      <alignment vertical="center"/>
    </xf>
    <xf numFmtId="164" fontId="58" fillId="0" borderId="4" xfId="6" applyFont="1" applyFill="1" applyBorder="1" applyAlignment="1" applyProtection="1">
      <alignment vertical="center"/>
    </xf>
    <xf numFmtId="170" fontId="57" fillId="0" borderId="4" xfId="4" applyNumberFormat="1" applyFont="1" applyFill="1" applyBorder="1" applyAlignment="1" applyProtection="1">
      <alignment vertical="center"/>
    </xf>
    <xf numFmtId="0" fontId="10" fillId="0" borderId="9" xfId="4" applyNumberFormat="1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 applyProtection="1">
      <alignment horizontal="center" vertical="center"/>
    </xf>
    <xf numFmtId="0" fontId="28" fillId="0" borderId="27" xfId="4" applyNumberFormat="1" applyFont="1" applyFill="1" applyBorder="1" applyAlignment="1">
      <alignment horizontal="left" vertical="center" wrapText="1"/>
    </xf>
    <xf numFmtId="170" fontId="28" fillId="0" borderId="27" xfId="4" applyNumberFormat="1" applyFont="1" applyFill="1" applyBorder="1" applyAlignment="1" applyProtection="1">
      <alignment horizontal="center" vertical="center"/>
    </xf>
    <xf numFmtId="0" fontId="28" fillId="0" borderId="27" xfId="4" applyFont="1" applyFill="1" applyBorder="1" applyAlignment="1">
      <alignment horizontal="center" vertical="center" wrapText="1"/>
    </xf>
    <xf numFmtId="172" fontId="28" fillId="0" borderId="27" xfId="4" applyNumberFormat="1" applyFont="1" applyFill="1" applyBorder="1" applyAlignment="1" applyProtection="1">
      <alignment horizontal="center" vertical="center"/>
    </xf>
    <xf numFmtId="0" fontId="28" fillId="0" borderId="27" xfId="4" applyNumberFormat="1" applyFont="1" applyFill="1" applyBorder="1" applyAlignment="1">
      <alignment horizontal="center" vertical="center" wrapText="1"/>
    </xf>
    <xf numFmtId="0" fontId="10" fillId="0" borderId="27" xfId="4" applyNumberFormat="1" applyFont="1" applyFill="1" applyBorder="1" applyAlignment="1">
      <alignment horizontal="center" vertical="center" wrapText="1"/>
    </xf>
    <xf numFmtId="170" fontId="57" fillId="0" borderId="25" xfId="4" applyNumberFormat="1" applyFont="1" applyFill="1" applyBorder="1" applyAlignment="1" applyProtection="1">
      <alignment vertical="center"/>
    </xf>
    <xf numFmtId="170" fontId="57" fillId="0" borderId="0" xfId="4" applyNumberFormat="1" applyFont="1" applyFill="1" applyBorder="1" applyAlignment="1" applyProtection="1">
      <alignment vertical="center"/>
    </xf>
    <xf numFmtId="49" fontId="28" fillId="0" borderId="4" xfId="0" applyNumberFormat="1" applyFont="1" applyFill="1" applyBorder="1" applyAlignment="1" applyProtection="1">
      <alignment horizontal="center" vertical="center"/>
    </xf>
    <xf numFmtId="0" fontId="28" fillId="0" borderId="4" xfId="4" applyNumberFormat="1" applyFont="1" applyFill="1" applyBorder="1" applyAlignment="1">
      <alignment horizontal="left" vertical="center" wrapText="1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3" xfId="4" applyNumberFormat="1" applyFont="1" applyFill="1" applyBorder="1" applyAlignment="1">
      <alignment horizontal="center" vertical="center" wrapText="1"/>
    </xf>
    <xf numFmtId="0" fontId="28" fillId="0" borderId="6" xfId="4" applyNumberFormat="1" applyFont="1" applyFill="1" applyBorder="1" applyAlignment="1">
      <alignment horizontal="center" vertical="center" wrapText="1"/>
    </xf>
    <xf numFmtId="166" fontId="28" fillId="0" borderId="3" xfId="4" applyNumberFormat="1" applyFont="1" applyFill="1" applyBorder="1" applyAlignment="1" applyProtection="1">
      <alignment horizontal="center" vertical="center"/>
    </xf>
    <xf numFmtId="49" fontId="28" fillId="0" borderId="3" xfId="4" applyNumberFormat="1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0" fontId="76" fillId="0" borderId="0" xfId="4" applyNumberFormat="1" applyFont="1" applyFill="1" applyBorder="1" applyAlignment="1" applyProtection="1">
      <alignment vertical="center"/>
    </xf>
    <xf numFmtId="167" fontId="28" fillId="0" borderId="8" xfId="4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 applyProtection="1">
      <alignment horizontal="center" vertical="center"/>
    </xf>
    <xf numFmtId="0" fontId="28" fillId="0" borderId="30" xfId="4" applyNumberFormat="1" applyFont="1" applyFill="1" applyBorder="1" applyAlignment="1">
      <alignment horizontal="left" vertical="center" wrapText="1"/>
    </xf>
    <xf numFmtId="49" fontId="28" fillId="0" borderId="3" xfId="0" applyNumberFormat="1" applyFont="1" applyFill="1" applyBorder="1" applyAlignment="1" applyProtection="1">
      <alignment horizontal="center" vertical="center"/>
    </xf>
    <xf numFmtId="49" fontId="28" fillId="0" borderId="56" xfId="0" applyNumberFormat="1" applyFont="1" applyFill="1" applyBorder="1" applyAlignment="1" applyProtection="1">
      <alignment horizontal="center" vertical="center"/>
    </xf>
    <xf numFmtId="167" fontId="28" fillId="0" borderId="23" xfId="0" applyNumberFormat="1" applyFont="1" applyFill="1" applyBorder="1" applyAlignment="1" applyProtection="1">
      <alignment horizontal="center" vertical="center"/>
    </xf>
    <xf numFmtId="167" fontId="28" fillId="0" borderId="5" xfId="0" applyNumberFormat="1" applyFont="1" applyFill="1" applyBorder="1" applyAlignment="1" applyProtection="1">
      <alignment horizontal="center" vertical="center"/>
    </xf>
    <xf numFmtId="167" fontId="28" fillId="0" borderId="3" xfId="0" applyNumberFormat="1" applyFont="1" applyFill="1" applyBorder="1" applyAlignment="1" applyProtection="1">
      <alignment horizontal="center" vertical="center"/>
    </xf>
    <xf numFmtId="167" fontId="28" fillId="0" borderId="6" xfId="0" applyNumberFormat="1" applyFont="1" applyFill="1" applyBorder="1" applyAlignment="1" applyProtection="1">
      <alignment horizontal="center" vertical="center"/>
    </xf>
    <xf numFmtId="167" fontId="28" fillId="0" borderId="33" xfId="0" applyNumberFormat="1" applyFont="1" applyFill="1" applyBorder="1" applyAlignment="1" applyProtection="1">
      <alignment horizontal="center" vertical="center"/>
    </xf>
    <xf numFmtId="49" fontId="28" fillId="0" borderId="6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left" vertical="center" wrapText="1"/>
    </xf>
    <xf numFmtId="49" fontId="28" fillId="0" borderId="51" xfId="0" applyNumberFormat="1" applyFont="1" applyFill="1" applyBorder="1" applyAlignment="1" applyProtection="1">
      <alignment horizontal="center" vertical="center"/>
    </xf>
    <xf numFmtId="167" fontId="28" fillId="0" borderId="44" xfId="0" applyNumberFormat="1" applyFont="1" applyFill="1" applyBorder="1" applyAlignment="1" applyProtection="1">
      <alignment horizontal="center" vertical="center"/>
    </xf>
    <xf numFmtId="1" fontId="28" fillId="0" borderId="90" xfId="0" applyNumberFormat="1" applyFont="1" applyFill="1" applyBorder="1" applyAlignment="1">
      <alignment horizontal="center" vertical="center" wrapText="1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46" xfId="0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49" fontId="28" fillId="0" borderId="25" xfId="0" applyNumberFormat="1" applyFont="1" applyFill="1" applyBorder="1" applyAlignment="1" applyProtection="1">
      <alignment horizontal="center" vertical="center"/>
    </xf>
    <xf numFmtId="167" fontId="28" fillId="0" borderId="39" xfId="0" applyNumberFormat="1" applyFont="1" applyFill="1" applyBorder="1" applyAlignment="1" applyProtection="1">
      <alignment horizontal="center" vertical="center"/>
    </xf>
    <xf numFmtId="167" fontId="28" fillId="0" borderId="40" xfId="0" applyNumberFormat="1" applyFont="1" applyFill="1" applyBorder="1" applyAlignment="1" applyProtection="1">
      <alignment horizontal="center" vertical="center"/>
    </xf>
    <xf numFmtId="167" fontId="28" fillId="0" borderId="41" xfId="0" applyNumberFormat="1" applyFont="1" applyFill="1" applyBorder="1" applyAlignment="1" applyProtection="1">
      <alignment horizontal="center" vertical="center"/>
    </xf>
    <xf numFmtId="167" fontId="28" fillId="0" borderId="7" xfId="0" applyNumberFormat="1" applyFont="1" applyFill="1" applyBorder="1" applyAlignment="1" applyProtection="1">
      <alignment horizontal="center" vertical="center"/>
    </xf>
    <xf numFmtId="0" fontId="28" fillId="0" borderId="36" xfId="0" applyNumberFormat="1" applyFont="1" applyFill="1" applyBorder="1" applyAlignment="1" applyProtection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1" fontId="35" fillId="0" borderId="11" xfId="0" applyNumberFormat="1" applyFont="1" applyFill="1" applyBorder="1" applyAlignment="1" applyProtection="1">
      <alignment horizontal="center" vertical="center"/>
    </xf>
    <xf numFmtId="167" fontId="28" fillId="0" borderId="36" xfId="0" applyNumberFormat="1" applyFont="1" applyFill="1" applyBorder="1" applyAlignment="1" applyProtection="1">
      <alignment horizontal="center" vertical="center"/>
    </xf>
    <xf numFmtId="1" fontId="28" fillId="0" borderId="91" xfId="0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55" xfId="4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1" xfId="4" applyNumberFormat="1" applyFont="1" applyFill="1" applyBorder="1" applyAlignment="1" applyProtection="1">
      <alignment horizontal="center" vertical="center"/>
    </xf>
    <xf numFmtId="1" fontId="28" fillId="0" borderId="91" xfId="4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0" fontId="28" fillId="0" borderId="5" xfId="4" applyFont="1" applyFill="1" applyBorder="1" applyAlignment="1">
      <alignment horizontal="center" vertical="center" wrapText="1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33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" fontId="28" fillId="0" borderId="32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 applyProtection="1">
      <alignment horizontal="center" vertical="center"/>
    </xf>
    <xf numFmtId="1" fontId="28" fillId="0" borderId="28" xfId="0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171" fontId="28" fillId="0" borderId="73" xfId="0" applyNumberFormat="1" applyFont="1" applyFill="1" applyBorder="1" applyAlignment="1" applyProtection="1">
      <alignment horizontal="left" vertical="center" wrapText="1"/>
    </xf>
    <xf numFmtId="171" fontId="10" fillId="0" borderId="83" xfId="0" applyNumberFormat="1" applyFont="1" applyFill="1" applyBorder="1" applyAlignment="1" applyProtection="1">
      <alignment horizontal="center" vertical="center"/>
    </xf>
    <xf numFmtId="171" fontId="10" fillId="0" borderId="85" xfId="0" applyNumberFormat="1" applyFont="1" applyFill="1" applyBorder="1" applyAlignment="1" applyProtection="1">
      <alignment horizontal="center" vertical="center"/>
    </xf>
    <xf numFmtId="171" fontId="10" fillId="0" borderId="92" xfId="0" applyNumberFormat="1" applyFont="1" applyFill="1" applyBorder="1" applyAlignment="1" applyProtection="1">
      <alignment horizontal="center" vertical="center"/>
    </xf>
    <xf numFmtId="167" fontId="28" fillId="0" borderId="72" xfId="0" applyNumberFormat="1" applyFont="1" applyFill="1" applyBorder="1" applyAlignment="1" applyProtection="1">
      <alignment horizontal="center" vertical="center"/>
    </xf>
    <xf numFmtId="171" fontId="28" fillId="0" borderId="72" xfId="0" applyNumberFormat="1" applyFont="1" applyFill="1" applyBorder="1" applyAlignment="1" applyProtection="1">
      <alignment horizontal="center" vertical="center"/>
    </xf>
    <xf numFmtId="0" fontId="28" fillId="0" borderId="83" xfId="0" applyFont="1" applyFill="1" applyBorder="1" applyAlignment="1">
      <alignment horizontal="center" vertical="center" wrapText="1"/>
    </xf>
    <xf numFmtId="0" fontId="28" fillId="0" borderId="85" xfId="0" applyFont="1" applyFill="1" applyBorder="1" applyAlignment="1">
      <alignment horizontal="left" vertical="top" wrapText="1"/>
    </xf>
    <xf numFmtId="0" fontId="28" fillId="0" borderId="86" xfId="4" applyFont="1" applyFill="1" applyBorder="1" applyAlignment="1">
      <alignment horizontal="center" vertical="center" wrapText="1"/>
    </xf>
    <xf numFmtId="0" fontId="28" fillId="0" borderId="84" xfId="0" applyFont="1" applyFill="1" applyBorder="1" applyAlignment="1">
      <alignment horizontal="left" vertical="top" wrapText="1"/>
    </xf>
    <xf numFmtId="0" fontId="28" fillId="0" borderId="73" xfId="0" applyFont="1" applyFill="1" applyBorder="1" applyAlignment="1">
      <alignment horizontal="left" vertical="top" wrapText="1"/>
    </xf>
    <xf numFmtId="0" fontId="28" fillId="0" borderId="92" xfId="0" applyFont="1" applyFill="1" applyBorder="1" applyAlignment="1">
      <alignment horizontal="left" vertical="top" wrapText="1"/>
    </xf>
    <xf numFmtId="0" fontId="28" fillId="0" borderId="83" xfId="0" applyFont="1" applyFill="1" applyBorder="1" applyAlignment="1">
      <alignment horizontal="left" vertical="top" wrapText="1"/>
    </xf>
    <xf numFmtId="0" fontId="28" fillId="0" borderId="86" xfId="0" applyFont="1" applyFill="1" applyBorder="1" applyAlignment="1">
      <alignment horizontal="left" vertical="top" wrapText="1"/>
    </xf>
    <xf numFmtId="49" fontId="28" fillId="0" borderId="23" xfId="0" applyNumberFormat="1" applyFont="1" applyFill="1" applyBorder="1" applyAlignment="1" applyProtection="1">
      <alignment horizontal="center" vertical="center"/>
    </xf>
    <xf numFmtId="171" fontId="28" fillId="0" borderId="2" xfId="0" applyNumberFormat="1" applyFont="1" applyFill="1" applyBorder="1" applyAlignment="1" applyProtection="1">
      <alignment horizontal="left" vertical="top" wrapText="1"/>
    </xf>
    <xf numFmtId="171" fontId="28" fillId="0" borderId="5" xfId="0" applyNumberFormat="1" applyFont="1" applyFill="1" applyBorder="1" applyAlignment="1" applyProtection="1">
      <alignment horizontal="center" vertical="center"/>
    </xf>
    <xf numFmtId="171" fontId="10" fillId="0" borderId="3" xfId="0" applyNumberFormat="1" applyFont="1" applyFill="1" applyBorder="1" applyAlignment="1" applyProtection="1">
      <alignment horizontal="center" vertical="center"/>
    </xf>
    <xf numFmtId="171" fontId="10" fillId="0" borderId="6" xfId="0" applyNumberFormat="1" applyFont="1" applyFill="1" applyBorder="1" applyAlignment="1" applyProtection="1">
      <alignment horizontal="center" vertical="center"/>
    </xf>
    <xf numFmtId="171" fontId="28" fillId="0" borderId="23" xfId="0" applyNumberFormat="1" applyFont="1" applyFill="1" applyBorder="1" applyAlignment="1" applyProtection="1">
      <alignment horizontal="center" vertical="center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top" wrapText="1"/>
    </xf>
    <xf numFmtId="171" fontId="28" fillId="0" borderId="2" xfId="4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left" vertical="top" wrapText="1"/>
    </xf>
    <xf numFmtId="1" fontId="28" fillId="0" borderId="23" xfId="0" applyNumberFormat="1" applyFont="1" applyFill="1" applyBorder="1" applyAlignment="1" applyProtection="1">
      <alignment horizontal="center" vertical="center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93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67" fontId="28" fillId="0" borderId="2" xfId="0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 applyProtection="1">
      <alignment horizontal="center" vertical="center"/>
    </xf>
    <xf numFmtId="49" fontId="28" fillId="0" borderId="26" xfId="0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>
      <alignment horizontal="center" vertical="center" wrapText="1"/>
    </xf>
    <xf numFmtId="167" fontId="28" fillId="0" borderId="98" xfId="0" applyNumberFormat="1" applyFont="1" applyFill="1" applyBorder="1" applyAlignment="1" applyProtection="1">
      <alignment horizontal="center" vertical="center"/>
    </xf>
    <xf numFmtId="49" fontId="28" fillId="0" borderId="77" xfId="0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left" vertical="center"/>
    </xf>
    <xf numFmtId="171" fontId="28" fillId="0" borderId="13" xfId="4" applyNumberFormat="1" applyFont="1" applyFill="1" applyBorder="1" applyAlignment="1" applyProtection="1">
      <alignment horizontal="center" vertical="center"/>
    </xf>
    <xf numFmtId="171" fontId="28" fillId="0" borderId="14" xfId="4" applyNumberFormat="1" applyFont="1" applyFill="1" applyBorder="1" applyAlignment="1" applyProtection="1">
      <alignment horizontal="center" vertical="center"/>
    </xf>
    <xf numFmtId="171" fontId="28" fillId="0" borderId="15" xfId="4" applyNumberFormat="1" applyFont="1" applyFill="1" applyBorder="1" applyAlignment="1" applyProtection="1">
      <alignment horizontal="center" vertical="center"/>
    </xf>
    <xf numFmtId="171" fontId="28" fillId="0" borderId="12" xfId="4" applyNumberFormat="1" applyFont="1" applyFill="1" applyBorder="1" applyAlignment="1" applyProtection="1">
      <alignment horizontal="center" vertical="center"/>
    </xf>
    <xf numFmtId="171" fontId="28" fillId="0" borderId="16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40" xfId="4" applyNumberFormat="1" applyFont="1" applyFill="1" applyBorder="1" applyAlignment="1" applyProtection="1">
      <alignment horizontal="center" vertical="center"/>
    </xf>
    <xf numFmtId="171" fontId="10" fillId="0" borderId="41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49" fontId="10" fillId="0" borderId="40" xfId="4" applyNumberFormat="1" applyFont="1" applyFill="1" applyBorder="1" applyAlignment="1" applyProtection="1">
      <alignment horizontal="center" vertical="center"/>
    </xf>
    <xf numFmtId="49" fontId="10" fillId="0" borderId="44" xfId="4" applyNumberFormat="1" applyFont="1" applyFill="1" applyBorder="1" applyAlignment="1">
      <alignment vertical="center" wrapText="1"/>
    </xf>
    <xf numFmtId="172" fontId="10" fillId="0" borderId="44" xfId="4" applyNumberFormat="1" applyFont="1" applyFill="1" applyBorder="1" applyAlignment="1" applyProtection="1">
      <alignment horizontal="center" vertical="center"/>
    </xf>
    <xf numFmtId="171" fontId="10" fillId="0" borderId="47" xfId="4" applyNumberFormat="1" applyFont="1" applyFill="1" applyBorder="1" applyAlignment="1" applyProtection="1">
      <alignment horizontal="center" vertical="center"/>
    </xf>
    <xf numFmtId="49" fontId="10" fillId="0" borderId="41" xfId="4" applyNumberFormat="1" applyFont="1" applyFill="1" applyBorder="1" applyAlignment="1" applyProtection="1">
      <alignment horizontal="center" vertical="center"/>
    </xf>
    <xf numFmtId="170" fontId="32" fillId="0" borderId="41" xfId="4" applyNumberFormat="1" applyFont="1" applyFill="1" applyBorder="1" applyAlignment="1" applyProtection="1">
      <alignment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0" fontId="58" fillId="0" borderId="7" xfId="4" applyNumberFormat="1" applyFont="1" applyFill="1" applyBorder="1" applyAlignment="1" applyProtection="1">
      <alignment vertical="center"/>
    </xf>
    <xf numFmtId="170" fontId="58" fillId="0" borderId="1" xfId="4" applyNumberFormat="1" applyFont="1" applyFill="1" applyBorder="1" applyAlignment="1" applyProtection="1">
      <alignment vertical="center"/>
    </xf>
    <xf numFmtId="49" fontId="10" fillId="0" borderId="17" xfId="4" applyNumberFormat="1" applyFont="1" applyFill="1" applyBorder="1" applyAlignment="1">
      <alignment horizontal="left" vertical="center" wrapText="1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0" fontId="32" fillId="0" borderId="19" xfId="4" applyNumberFormat="1" applyFont="1" applyFill="1" applyBorder="1" applyAlignment="1" applyProtection="1">
      <alignment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172" fontId="10" fillId="0" borderId="28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171" fontId="10" fillId="0" borderId="20" xfId="4" applyNumberFormat="1" applyFont="1" applyFill="1" applyBorder="1" applyAlignment="1" applyProtection="1">
      <alignment horizontal="center" vertical="center"/>
    </xf>
    <xf numFmtId="49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172" fontId="28" fillId="0" borderId="23" xfId="4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171" fontId="28" fillId="0" borderId="33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0" fontId="28" fillId="0" borderId="3" xfId="4" applyNumberFormat="1" applyFont="1" applyFill="1" applyBorder="1" applyAlignment="1" applyProtection="1">
      <alignment horizontal="center" vertical="center"/>
    </xf>
    <xf numFmtId="0" fontId="28" fillId="0" borderId="6" xfId="4" applyNumberFormat="1" applyFont="1" applyFill="1" applyBorder="1" applyAlignment="1" applyProtection="1">
      <alignment horizontal="center" vertical="center"/>
    </xf>
    <xf numFmtId="172" fontId="28" fillId="0" borderId="33" xfId="4" applyNumberFormat="1" applyFont="1" applyFill="1" applyBorder="1" applyAlignment="1" applyProtection="1">
      <alignment horizontal="center" vertical="center"/>
    </xf>
    <xf numFmtId="172" fontId="28" fillId="0" borderId="3" xfId="4" applyNumberFormat="1" applyFont="1" applyFill="1" applyBorder="1" applyAlignment="1" applyProtection="1">
      <alignment horizontal="center" vertical="center" wrapText="1"/>
    </xf>
    <xf numFmtId="170" fontId="10" fillId="0" borderId="2" xfId="4" applyNumberFormat="1" applyFont="1" applyFill="1" applyBorder="1" applyAlignment="1" applyProtection="1">
      <alignment vertical="center"/>
    </xf>
    <xf numFmtId="167" fontId="28" fillId="0" borderId="33" xfId="4" applyNumberFormat="1" applyFont="1" applyFill="1" applyBorder="1" applyAlignment="1">
      <alignment horizontal="center" vertical="center" wrapText="1"/>
    </xf>
    <xf numFmtId="167" fontId="28" fillId="0" borderId="3" xfId="4" applyNumberFormat="1" applyFont="1" applyFill="1" applyBorder="1" applyAlignment="1">
      <alignment horizontal="center" vertical="center" wrapText="1"/>
    </xf>
    <xf numFmtId="1" fontId="28" fillId="0" borderId="3" xfId="4" applyNumberFormat="1" applyFont="1" applyFill="1" applyBorder="1" applyAlignment="1">
      <alignment horizontal="center" vertical="center" wrapText="1"/>
    </xf>
    <xf numFmtId="1" fontId="28" fillId="0" borderId="6" xfId="4" applyNumberFormat="1" applyFont="1" applyFill="1" applyBorder="1" applyAlignment="1">
      <alignment horizontal="center" vertical="center" wrapText="1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171" fontId="10" fillId="0" borderId="48" xfId="4" applyNumberFormat="1" applyFont="1" applyFill="1" applyBorder="1" applyAlignment="1" applyProtection="1">
      <alignment horizontal="center" vertical="center"/>
    </xf>
    <xf numFmtId="171" fontId="10" fillId="0" borderId="13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171" fontId="10" fillId="0" borderId="86" xfId="4" applyNumberFormat="1" applyFont="1" applyFill="1" applyBorder="1" applyAlignment="1" applyProtection="1">
      <alignment horizontal="center" vertical="center"/>
    </xf>
    <xf numFmtId="0" fontId="10" fillId="0" borderId="61" xfId="4" applyNumberFormat="1" applyFont="1" applyFill="1" applyBorder="1" applyAlignment="1" applyProtection="1">
      <alignment horizontal="center" vertical="center"/>
    </xf>
    <xf numFmtId="49" fontId="10" fillId="0" borderId="15" xfId="4" applyNumberFormat="1" applyFont="1" applyFill="1" applyBorder="1" applyAlignment="1" applyProtection="1">
      <alignment horizontal="center" vertical="center"/>
    </xf>
    <xf numFmtId="0" fontId="10" fillId="0" borderId="60" xfId="4" applyNumberFormat="1" applyFont="1" applyFill="1" applyBorder="1" applyAlignment="1" applyProtection="1">
      <alignment horizontal="center" vertical="center"/>
    </xf>
    <xf numFmtId="170" fontId="58" fillId="0" borderId="73" xfId="4" applyNumberFormat="1" applyFont="1" applyFill="1" applyBorder="1" applyAlignment="1" applyProtection="1">
      <alignment vertical="center"/>
    </xf>
    <xf numFmtId="170" fontId="57" fillId="0" borderId="74" xfId="4" applyNumberFormat="1" applyFont="1" applyFill="1" applyBorder="1" applyAlignment="1" applyProtection="1">
      <alignment vertical="center"/>
    </xf>
    <xf numFmtId="1" fontId="10" fillId="0" borderId="40" xfId="4" applyNumberFormat="1" applyFont="1" applyFill="1" applyBorder="1" applyAlignment="1">
      <alignment horizontal="center" vertical="center"/>
    </xf>
    <xf numFmtId="0" fontId="10" fillId="0" borderId="41" xfId="4" applyNumberFormat="1" applyFont="1" applyFill="1" applyBorder="1" applyAlignment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170" fontId="57" fillId="0" borderId="32" xfId="4" applyNumberFormat="1" applyFont="1" applyFill="1" applyBorder="1" applyAlignment="1" applyProtection="1">
      <alignment vertical="center"/>
    </xf>
    <xf numFmtId="171" fontId="10" fillId="0" borderId="10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>
      <alignment horizontal="center" vertical="center" wrapText="1"/>
    </xf>
    <xf numFmtId="0" fontId="10" fillId="0" borderId="44" xfId="4" applyNumberFormat="1" applyFont="1" applyFill="1" applyBorder="1" applyAlignment="1" applyProtection="1">
      <alignment horizontal="center" vertical="center"/>
    </xf>
    <xf numFmtId="0" fontId="32" fillId="0" borderId="40" xfId="4" applyNumberFormat="1" applyFont="1" applyFill="1" applyBorder="1" applyAlignment="1" applyProtection="1">
      <alignment vertical="center"/>
    </xf>
    <xf numFmtId="0" fontId="32" fillId="0" borderId="41" xfId="4" applyNumberFormat="1" applyFont="1" applyFill="1" applyBorder="1" applyAlignment="1" applyProtection="1">
      <alignment vertical="center"/>
    </xf>
    <xf numFmtId="170" fontId="32" fillId="0" borderId="40" xfId="4" applyNumberFormat="1" applyFont="1" applyFill="1" applyBorder="1" applyAlignment="1" applyProtection="1">
      <alignment vertical="center"/>
    </xf>
    <xf numFmtId="170" fontId="32" fillId="0" borderId="39" xfId="4" applyNumberFormat="1" applyFont="1" applyFill="1" applyBorder="1" applyAlignment="1" applyProtection="1">
      <alignment vertical="center"/>
    </xf>
    <xf numFmtId="0" fontId="10" fillId="0" borderId="3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>
      <alignment horizontal="center" vertical="center"/>
    </xf>
    <xf numFmtId="170" fontId="10" fillId="0" borderId="32" xfId="4" applyNumberFormat="1" applyFont="1" applyFill="1" applyBorder="1" applyAlignment="1" applyProtection="1">
      <alignment vertical="center"/>
    </xf>
    <xf numFmtId="1" fontId="10" fillId="0" borderId="18" xfId="4" applyNumberFormat="1" applyFont="1" applyFill="1" applyBorder="1" applyAlignment="1">
      <alignment horizontal="center" vertical="center"/>
    </xf>
    <xf numFmtId="0" fontId="10" fillId="0" borderId="19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18" xfId="4" applyFont="1" applyFill="1" applyBorder="1" applyAlignment="1">
      <alignment horizontal="center" vertical="center" wrapText="1"/>
    </xf>
    <xf numFmtId="49" fontId="10" fillId="0" borderId="19" xfId="4" applyNumberFormat="1" applyFont="1" applyFill="1" applyBorder="1" applyAlignment="1">
      <alignment horizontal="center" vertical="center" wrapText="1"/>
    </xf>
    <xf numFmtId="0" fontId="10" fillId="0" borderId="19" xfId="4" applyNumberFormat="1" applyFont="1" applyFill="1" applyBorder="1" applyAlignment="1">
      <alignment horizontal="center" vertical="center" wrapText="1"/>
    </xf>
    <xf numFmtId="0" fontId="10" fillId="0" borderId="20" xfId="4" applyNumberFormat="1" applyFont="1" applyFill="1" applyBorder="1" applyAlignment="1">
      <alignment horizontal="center" vertical="center" wrapText="1"/>
    </xf>
    <xf numFmtId="49" fontId="10" fillId="0" borderId="20" xfId="4" applyNumberFormat="1" applyFont="1" applyFill="1" applyBorder="1" applyAlignment="1">
      <alignment horizontal="center" vertical="center" wrapText="1"/>
    </xf>
    <xf numFmtId="0" fontId="10" fillId="0" borderId="22" xfId="4" applyNumberFormat="1" applyFont="1" applyFill="1" applyBorder="1" applyAlignment="1">
      <alignment horizontal="center" vertical="center" wrapText="1"/>
    </xf>
    <xf numFmtId="170" fontId="32" fillId="0" borderId="26" xfId="4" applyNumberFormat="1" applyFont="1" applyFill="1" applyBorder="1" applyAlignment="1" applyProtection="1">
      <alignment vertical="center"/>
    </xf>
    <xf numFmtId="170" fontId="10" fillId="0" borderId="29" xfId="4" applyNumberFormat="1" applyFont="1" applyFill="1" applyBorder="1" applyAlignment="1" applyProtection="1">
      <alignment vertical="center"/>
    </xf>
    <xf numFmtId="1" fontId="28" fillId="0" borderId="2" xfId="4" applyNumberFormat="1" applyFont="1" applyFill="1" applyBorder="1" applyAlignment="1">
      <alignment horizontal="center" vertical="center"/>
    </xf>
    <xf numFmtId="1" fontId="28" fillId="0" borderId="23" xfId="4" applyNumberFormat="1" applyFont="1" applyFill="1" applyBorder="1" applyAlignment="1">
      <alignment horizontal="center" vertical="center"/>
    </xf>
    <xf numFmtId="0" fontId="28" fillId="0" borderId="5" xfId="4" applyNumberFormat="1" applyFont="1" applyFill="1" applyBorder="1" applyAlignment="1">
      <alignment horizontal="center" vertical="center" wrapText="1"/>
    </xf>
    <xf numFmtId="172" fontId="28" fillId="0" borderId="2" xfId="4" applyNumberFormat="1" applyFont="1" applyFill="1" applyBorder="1" applyAlignment="1" applyProtection="1">
      <alignment horizontal="center" vertical="center"/>
    </xf>
    <xf numFmtId="49" fontId="28" fillId="0" borderId="2" xfId="4" applyNumberFormat="1" applyFont="1" applyFill="1" applyBorder="1" applyAlignment="1" applyProtection="1">
      <alignment horizontal="center" vertical="center"/>
    </xf>
    <xf numFmtId="172" fontId="28" fillId="0" borderId="5" xfId="4" applyNumberFormat="1" applyFont="1" applyFill="1" applyBorder="1" applyAlignment="1" applyProtection="1">
      <alignment horizontal="center" vertical="center"/>
    </xf>
    <xf numFmtId="49" fontId="28" fillId="0" borderId="6" xfId="4" applyNumberFormat="1" applyFont="1" applyFill="1" applyBorder="1" applyAlignment="1" applyProtection="1">
      <alignment horizontal="center" vertical="center"/>
    </xf>
    <xf numFmtId="49" fontId="28" fillId="0" borderId="5" xfId="4" applyNumberFormat="1" applyFont="1" applyFill="1" applyBorder="1" applyAlignment="1" applyProtection="1">
      <alignment horizontal="center" vertical="center"/>
    </xf>
    <xf numFmtId="0" fontId="28" fillId="0" borderId="5" xfId="4" applyNumberFormat="1" applyFont="1" applyFill="1" applyBorder="1" applyAlignment="1" applyProtection="1">
      <alignment horizontal="center" vertical="center"/>
    </xf>
    <xf numFmtId="172" fontId="28" fillId="0" borderId="6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8" fillId="0" borderId="23" xfId="4" applyNumberFormat="1" applyFont="1" applyFill="1" applyBorder="1" applyAlignment="1">
      <alignment horizontal="center" vertical="center" wrapText="1"/>
    </xf>
    <xf numFmtId="1" fontId="28" fillId="0" borderId="2" xfId="4" applyNumberFormat="1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 wrapText="1"/>
    </xf>
    <xf numFmtId="1" fontId="28" fillId="0" borderId="0" xfId="4" applyNumberFormat="1" applyFont="1" applyFill="1" applyBorder="1" applyAlignment="1">
      <alignment horizontal="center" vertical="center" wrapText="1"/>
    </xf>
    <xf numFmtId="2" fontId="28" fillId="0" borderId="28" xfId="4" applyNumberFormat="1" applyFont="1" applyFill="1" applyBorder="1" applyAlignment="1" applyProtection="1">
      <alignment horizontal="center" vertical="center" wrapText="1"/>
    </xf>
    <xf numFmtId="167" fontId="36" fillId="0" borderId="28" xfId="4" applyNumberFormat="1" applyFont="1" applyFill="1" applyBorder="1" applyAlignment="1" applyProtection="1">
      <alignment horizontal="center"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4" xfId="4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7" fontId="28" fillId="0" borderId="14" xfId="0" applyNumberFormat="1" applyFont="1" applyFill="1" applyBorder="1" applyAlignment="1" applyProtection="1">
      <alignment horizontal="center" vertical="center"/>
    </xf>
    <xf numFmtId="0" fontId="31" fillId="0" borderId="14" xfId="4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vertical="center"/>
    </xf>
    <xf numFmtId="167" fontId="10" fillId="0" borderId="14" xfId="4" applyNumberFormat="1" applyFont="1" applyFill="1" applyBorder="1" applyAlignment="1" applyProtection="1">
      <alignment horizontal="center" vertical="center"/>
    </xf>
    <xf numFmtId="167" fontId="10" fillId="0" borderId="15" xfId="4" applyNumberFormat="1" applyFont="1" applyFill="1" applyBorder="1" applyAlignment="1" applyProtection="1">
      <alignment horizontal="center" vertical="center"/>
    </xf>
    <xf numFmtId="49" fontId="31" fillId="0" borderId="40" xfId="0" applyNumberFormat="1" applyFont="1" applyFill="1" applyBorder="1" applyAlignment="1" applyProtection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4" applyNumberFormat="1" applyFont="1" applyFill="1" applyBorder="1" applyAlignment="1" applyProtection="1">
      <alignment vertical="center"/>
    </xf>
    <xf numFmtId="167" fontId="10" fillId="0" borderId="1" xfId="4" applyNumberFormat="1" applyFont="1" applyFill="1" applyBorder="1" applyAlignment="1" applyProtection="1">
      <alignment horizontal="center" vertical="center"/>
    </xf>
    <xf numFmtId="167" fontId="10" fillId="0" borderId="41" xfId="4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19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horizontal="center" vertical="center" wrapText="1"/>
    </xf>
    <xf numFmtId="165" fontId="10" fillId="0" borderId="19" xfId="0" applyNumberFormat="1" applyFont="1" applyFill="1" applyBorder="1" applyAlignment="1">
      <alignment horizontal="center" vertical="center" wrapText="1"/>
    </xf>
    <xf numFmtId="49" fontId="31" fillId="0" borderId="19" xfId="4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9" xfId="4" applyNumberFormat="1" applyFont="1" applyFill="1" applyBorder="1" applyAlignment="1" applyProtection="1">
      <alignment vertical="center"/>
    </xf>
    <xf numFmtId="167" fontId="10" fillId="0" borderId="19" xfId="4" applyNumberFormat="1" applyFont="1" applyFill="1" applyBorder="1" applyAlignment="1" applyProtection="1">
      <alignment horizontal="center" vertical="center"/>
    </xf>
    <xf numFmtId="167" fontId="10" fillId="0" borderId="20" xfId="4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wrapText="1"/>
    </xf>
    <xf numFmtId="49" fontId="28" fillId="0" borderId="44" xfId="0" applyNumberFormat="1" applyFont="1" applyFill="1" applyBorder="1" applyAlignment="1" applyProtection="1">
      <alignment vertical="center"/>
    </xf>
    <xf numFmtId="0" fontId="28" fillId="0" borderId="42" xfId="4" applyFont="1" applyFill="1" applyBorder="1" applyAlignment="1">
      <alignment horizontal="left" vertical="center" wrapText="1"/>
    </xf>
    <xf numFmtId="49" fontId="10" fillId="0" borderId="42" xfId="0" applyNumberFormat="1" applyFont="1" applyFill="1" applyBorder="1" applyAlignment="1">
      <alignment vertical="center" wrapText="1"/>
    </xf>
    <xf numFmtId="49" fontId="10" fillId="0" borderId="42" xfId="4" applyNumberFormat="1" applyFont="1" applyFill="1" applyBorder="1" applyAlignment="1">
      <alignment horizontal="left" vertical="center" wrapText="1"/>
    </xf>
    <xf numFmtId="0" fontId="10" fillId="0" borderId="42" xfId="4" applyFont="1" applyFill="1" applyBorder="1" applyAlignment="1">
      <alignment horizontal="left" vertical="center" wrapText="1"/>
    </xf>
    <xf numFmtId="0" fontId="28" fillId="0" borderId="42" xfId="4" applyNumberFormat="1" applyFont="1" applyFill="1" applyBorder="1" applyAlignment="1">
      <alignment horizontal="left" vertical="center" wrapText="1"/>
    </xf>
    <xf numFmtId="0" fontId="10" fillId="0" borderId="91" xfId="4" applyNumberFormat="1" applyFont="1" applyFill="1" applyBorder="1" applyAlignment="1">
      <alignment vertical="center" wrapText="1"/>
    </xf>
    <xf numFmtId="49" fontId="28" fillId="0" borderId="42" xfId="4" applyNumberFormat="1" applyFont="1" applyFill="1" applyBorder="1" applyAlignment="1">
      <alignment vertical="center" wrapText="1"/>
    </xf>
    <xf numFmtId="0" fontId="28" fillId="0" borderId="42" xfId="0" applyFont="1" applyFill="1" applyBorder="1" applyAlignment="1">
      <alignment horizontal="left" wrapText="1"/>
    </xf>
    <xf numFmtId="0" fontId="10" fillId="0" borderId="42" xfId="4" applyNumberFormat="1" applyFont="1" applyFill="1" applyBorder="1" applyAlignment="1">
      <alignment horizontal="left" vertical="center" wrapText="1"/>
    </xf>
    <xf numFmtId="0" fontId="10" fillId="0" borderId="91" xfId="4" applyNumberFormat="1" applyFont="1" applyFill="1" applyBorder="1" applyAlignment="1">
      <alignment horizontal="left" vertical="center" wrapText="1"/>
    </xf>
    <xf numFmtId="0" fontId="28" fillId="0" borderId="90" xfId="4" applyNumberFormat="1" applyFont="1" applyFill="1" applyBorder="1" applyAlignment="1">
      <alignment horizontal="left" vertical="center" wrapText="1"/>
    </xf>
    <xf numFmtId="0" fontId="28" fillId="0" borderId="99" xfId="4" applyNumberFormat="1" applyFont="1" applyFill="1" applyBorder="1" applyAlignment="1">
      <alignment horizontal="left" vertical="center" wrapText="1"/>
    </xf>
    <xf numFmtId="49" fontId="28" fillId="0" borderId="44" xfId="4" applyNumberFormat="1" applyFont="1" applyFill="1" applyBorder="1" applyAlignment="1">
      <alignment horizontal="center" vertical="center" wrapText="1"/>
    </xf>
    <xf numFmtId="49" fontId="28" fillId="0" borderId="36" xfId="4" applyNumberFormat="1" applyFont="1" applyFill="1" applyBorder="1" applyAlignment="1">
      <alignment horizontal="center" vertical="center" wrapText="1"/>
    </xf>
    <xf numFmtId="49" fontId="31" fillId="0" borderId="39" xfId="4" applyNumberFormat="1" applyFont="1" applyFill="1" applyBorder="1" applyAlignment="1" applyProtection="1">
      <alignment vertical="center"/>
    </xf>
    <xf numFmtId="49" fontId="32" fillId="0" borderId="39" xfId="4" applyNumberFormat="1" applyFont="1" applyFill="1" applyBorder="1" applyAlignment="1" applyProtection="1">
      <alignment vertical="center"/>
    </xf>
    <xf numFmtId="49" fontId="28" fillId="0" borderId="36" xfId="0" applyNumberFormat="1" applyFont="1" applyFill="1" applyBorder="1" applyAlignment="1">
      <alignment horizontal="center" wrapText="1"/>
    </xf>
    <xf numFmtId="49" fontId="28" fillId="0" borderId="71" xfId="0" applyNumberFormat="1" applyFont="1" applyFill="1" applyBorder="1" applyAlignment="1">
      <alignment wrapText="1"/>
    </xf>
    <xf numFmtId="49" fontId="28" fillId="0" borderId="44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wrapText="1"/>
    </xf>
    <xf numFmtId="0" fontId="28" fillId="0" borderId="7" xfId="0" applyFont="1" applyFill="1" applyBorder="1" applyAlignment="1">
      <alignment horizontal="left" wrapText="1"/>
    </xf>
    <xf numFmtId="0" fontId="4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8" fillId="0" borderId="47" xfId="4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horizontal="center" vertical="center" wrapText="1"/>
    </xf>
    <xf numFmtId="49" fontId="28" fillId="0" borderId="51" xfId="4" applyNumberFormat="1" applyFont="1" applyFill="1" applyBorder="1" applyAlignment="1">
      <alignment horizontal="center" vertical="center" wrapText="1"/>
    </xf>
    <xf numFmtId="170" fontId="28" fillId="0" borderId="46" xfId="4" applyNumberFormat="1" applyFont="1" applyFill="1" applyBorder="1" applyAlignment="1" applyProtection="1">
      <alignment horizontal="center" vertical="center"/>
    </xf>
    <xf numFmtId="172" fontId="28" fillId="0" borderId="44" xfId="4" applyNumberFormat="1" applyFont="1" applyFill="1" applyBorder="1" applyAlignment="1" applyProtection="1">
      <alignment horizontal="center" vertical="center"/>
    </xf>
    <xf numFmtId="0" fontId="10" fillId="0" borderId="100" xfId="0" applyFont="1" applyFill="1" applyBorder="1" applyAlignment="1">
      <alignment horizontal="center" vertical="center" wrapText="1"/>
    </xf>
    <xf numFmtId="0" fontId="28" fillId="0" borderId="46" xfId="4" applyFont="1" applyFill="1" applyBorder="1" applyAlignment="1">
      <alignment horizontal="center" vertical="center" wrapText="1"/>
    </xf>
    <xf numFmtId="0" fontId="31" fillId="0" borderId="47" xfId="4" applyFont="1" applyFill="1" applyBorder="1" applyAlignment="1">
      <alignment horizontal="center" vertical="center" wrapText="1"/>
    </xf>
    <xf numFmtId="0" fontId="31" fillId="0" borderId="57" xfId="4" applyFont="1" applyFill="1" applyBorder="1" applyAlignment="1">
      <alignment horizontal="center" vertical="center" wrapText="1"/>
    </xf>
    <xf numFmtId="0" fontId="31" fillId="0" borderId="46" xfId="4" applyFont="1" applyFill="1" applyBorder="1" applyAlignment="1">
      <alignment horizontal="center" vertical="center" wrapText="1"/>
    </xf>
    <xf numFmtId="0" fontId="31" fillId="0" borderId="52" xfId="4" applyFont="1" applyFill="1" applyBorder="1" applyAlignment="1">
      <alignment horizontal="center" vertical="center" wrapText="1"/>
    </xf>
    <xf numFmtId="0" fontId="31" fillId="0" borderId="27" xfId="4" applyFont="1" applyFill="1" applyBorder="1" applyAlignment="1">
      <alignment horizontal="center" vertical="center" wrapText="1"/>
    </xf>
    <xf numFmtId="170" fontId="31" fillId="0" borderId="4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>
      <alignment horizontal="left" vertical="center" wrapText="1"/>
    </xf>
    <xf numFmtId="49" fontId="28" fillId="0" borderId="21" xfId="4" applyNumberFormat="1" applyFont="1" applyFill="1" applyBorder="1" applyAlignment="1">
      <alignment horizontal="center" vertical="center" wrapText="1"/>
    </xf>
    <xf numFmtId="170" fontId="28" fillId="0" borderId="20" xfId="4" applyNumberFormat="1" applyFont="1" applyFill="1" applyBorder="1" applyAlignment="1" applyProtection="1">
      <alignment horizontal="center" vertical="center"/>
    </xf>
    <xf numFmtId="0" fontId="10" fillId="0" borderId="101" xfId="4" applyFont="1" applyFill="1" applyBorder="1" applyAlignment="1">
      <alignment horizontal="center" vertical="center" wrapText="1"/>
    </xf>
    <xf numFmtId="0" fontId="10" fillId="0" borderId="20" xfId="4" applyFont="1" applyFill="1" applyBorder="1" applyAlignment="1">
      <alignment horizontal="center" vertical="center" wrapText="1"/>
    </xf>
    <xf numFmtId="0" fontId="10" fillId="0" borderId="22" xfId="4" applyFont="1" applyFill="1" applyBorder="1" applyAlignment="1">
      <alignment horizontal="center" vertical="center" wrapText="1"/>
    </xf>
    <xf numFmtId="170" fontId="10" fillId="0" borderId="20" xfId="4" applyNumberFormat="1" applyFont="1" applyFill="1" applyBorder="1" applyAlignment="1" applyProtection="1">
      <alignment horizontal="center" vertical="center"/>
    </xf>
    <xf numFmtId="164" fontId="58" fillId="0" borderId="44" xfId="6" applyFont="1" applyFill="1" applyBorder="1" applyAlignment="1" applyProtection="1">
      <alignment vertical="center"/>
    </xf>
    <xf numFmtId="164" fontId="58" fillId="0" borderId="90" xfId="6" applyFont="1" applyFill="1" applyBorder="1" applyAlignment="1" applyProtection="1">
      <alignment vertical="center"/>
    </xf>
    <xf numFmtId="164" fontId="58" fillId="0" borderId="47" xfId="6" applyFont="1" applyFill="1" applyBorder="1" applyAlignment="1" applyProtection="1">
      <alignment vertical="center"/>
    </xf>
    <xf numFmtId="164" fontId="58" fillId="0" borderId="27" xfId="6" applyFont="1" applyFill="1" applyBorder="1" applyAlignment="1" applyProtection="1">
      <alignment vertical="center"/>
    </xf>
    <xf numFmtId="164" fontId="58" fillId="0" borderId="46" xfId="6" applyFont="1" applyFill="1" applyBorder="1" applyAlignment="1" applyProtection="1">
      <alignment vertical="center"/>
    </xf>
    <xf numFmtId="164" fontId="58" fillId="0" borderId="52" xfId="6" applyFont="1" applyFill="1" applyBorder="1" applyAlignment="1" applyProtection="1">
      <alignment vertical="center"/>
    </xf>
    <xf numFmtId="0" fontId="28" fillId="0" borderId="60" xfId="4" applyFont="1" applyFill="1" applyBorder="1" applyAlignment="1">
      <alignment horizontal="left" vertical="center" wrapText="1"/>
    </xf>
    <xf numFmtId="0" fontId="28" fillId="0" borderId="99" xfId="0" applyFont="1" applyFill="1" applyBorder="1" applyAlignment="1">
      <alignment horizontal="left" wrapText="1"/>
    </xf>
    <xf numFmtId="171" fontId="10" fillId="0" borderId="71" xfId="4" applyNumberFormat="1" applyFont="1" applyFill="1" applyBorder="1" applyAlignment="1" applyProtection="1">
      <alignment horizontal="center" vertical="center"/>
    </xf>
    <xf numFmtId="171" fontId="10" fillId="0" borderId="46" xfId="4" applyNumberFormat="1" applyFont="1" applyFill="1" applyBorder="1" applyAlignment="1" applyProtection="1">
      <alignment horizontal="center" vertical="center"/>
    </xf>
    <xf numFmtId="49" fontId="10" fillId="0" borderId="47" xfId="4" applyNumberFormat="1" applyFont="1" applyFill="1" applyBorder="1" applyAlignment="1" applyProtection="1">
      <alignment horizontal="center" vertical="center"/>
    </xf>
    <xf numFmtId="0" fontId="10" fillId="0" borderId="52" xfId="4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/>
    <xf numFmtId="49" fontId="47" fillId="0" borderId="0" xfId="3" applyNumberFormat="1" applyFont="1" applyFill="1" applyBorder="1" applyAlignment="1">
      <alignment horizontal="center"/>
    </xf>
    <xf numFmtId="49" fontId="49" fillId="0" borderId="0" xfId="3" applyNumberFormat="1" applyFont="1" applyFill="1" applyBorder="1" applyAlignment="1">
      <alignment horizontal="center"/>
    </xf>
    <xf numFmtId="0" fontId="49" fillId="0" borderId="0" xfId="3" applyFont="1" applyFill="1" applyBorder="1" applyAlignment="1">
      <alignment horizontal="center" wrapText="1"/>
    </xf>
    <xf numFmtId="0" fontId="51" fillId="0" borderId="0" xfId="3" applyNumberFormat="1" applyFont="1" applyFill="1" applyBorder="1" applyAlignment="1">
      <alignment horizontal="center"/>
    </xf>
    <xf numFmtId="0" fontId="52" fillId="0" borderId="0" xfId="3" applyNumberFormat="1" applyFont="1" applyFill="1" applyBorder="1" applyAlignment="1">
      <alignment horizontal="center"/>
    </xf>
    <xf numFmtId="0" fontId="51" fillId="2" borderId="0" xfId="3" applyNumberFormat="1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horizontal="center"/>
    </xf>
    <xf numFmtId="49" fontId="51" fillId="2" borderId="0" xfId="3" applyNumberFormat="1" applyFont="1" applyFill="1" applyBorder="1" applyAlignment="1">
      <alignment horizontal="center" wrapText="1"/>
    </xf>
    <xf numFmtId="49" fontId="51" fillId="2" borderId="0" xfId="3" applyNumberFormat="1" applyFont="1" applyFill="1" applyBorder="1" applyAlignment="1">
      <alignment horizontal="center"/>
    </xf>
    <xf numFmtId="0" fontId="25" fillId="0" borderId="64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5" fillId="0" borderId="67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5" fillId="0" borderId="25" xfId="1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18" fillId="0" borderId="25" xfId="1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1" fontId="25" fillId="0" borderId="67" xfId="0" applyNumberFormat="1" applyFont="1" applyBorder="1" applyAlignment="1">
      <alignment horizontal="center" vertical="center" wrapText="1"/>
    </xf>
    <xf numFmtId="1" fontId="24" fillId="0" borderId="68" xfId="0" applyNumberFormat="1" applyFont="1" applyBorder="1" applyAlignment="1">
      <alignment horizontal="center" vertical="center" wrapText="1"/>
    </xf>
    <xf numFmtId="1" fontId="24" fillId="0" borderId="59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67" xfId="0" applyNumberFormat="1" applyFont="1" applyFill="1" applyBorder="1" applyAlignment="1">
      <alignment horizontal="center" vertical="center" wrapText="1"/>
    </xf>
    <xf numFmtId="0" fontId="25" fillId="0" borderId="25" xfId="1" applyFont="1" applyBorder="1" applyAlignment="1">
      <alignment horizontal="center" vertical="center" wrapText="1"/>
    </xf>
    <xf numFmtId="0" fontId="25" fillId="0" borderId="43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wrapText="1"/>
    </xf>
    <xf numFmtId="0" fontId="24" fillId="0" borderId="59" xfId="0" applyFont="1" applyBorder="1" applyAlignment="1">
      <alignment horizontal="center" wrapText="1"/>
    </xf>
    <xf numFmtId="0" fontId="25" fillId="0" borderId="62" xfId="0" applyFont="1" applyBorder="1" applyAlignment="1">
      <alignment horizontal="center" wrapText="1"/>
    </xf>
    <xf numFmtId="0" fontId="24" fillId="0" borderId="63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30" fillId="0" borderId="63" xfId="0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50" xfId="1" applyFont="1" applyBorder="1" applyAlignment="1">
      <alignment horizontal="center" vertical="center" wrapText="1"/>
    </xf>
    <xf numFmtId="0" fontId="28" fillId="0" borderId="31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51" xfId="1" applyFont="1" applyBorder="1" applyAlignment="1">
      <alignment horizontal="center" vertical="center" wrapText="1"/>
    </xf>
    <xf numFmtId="0" fontId="28" fillId="0" borderId="57" xfId="1" applyFont="1" applyBorder="1" applyAlignment="1">
      <alignment horizontal="center" vertical="center" wrapText="1"/>
    </xf>
    <xf numFmtId="0" fontId="28" fillId="0" borderId="52" xfId="1" applyFont="1" applyBorder="1" applyAlignment="1">
      <alignment horizontal="center" vertical="center" wrapText="1"/>
    </xf>
    <xf numFmtId="0" fontId="24" fillId="0" borderId="55" xfId="0" applyFont="1" applyBorder="1" applyAlignment="1">
      <alignment wrapText="1"/>
    </xf>
    <xf numFmtId="0" fontId="24" fillId="0" borderId="5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24" fillId="0" borderId="57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5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0" fontId="4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0" fillId="0" borderId="1" xfId="0" applyBorder="1" applyAlignment="1">
      <alignment horizontal="center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7" xfId="0" applyNumberFormat="1" applyFont="1" applyFill="1" applyBorder="1" applyAlignment="1" applyProtection="1">
      <alignment horizontal="left" vertical="center" wrapText="1"/>
    </xf>
    <xf numFmtId="165" fontId="2" fillId="0" borderId="27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7" xfId="0" applyNumberFormat="1" applyFont="1" applyFill="1" applyBorder="1" applyAlignment="1" applyProtection="1">
      <alignment horizontal="center" vertical="center" textRotation="90" wrapText="1"/>
    </xf>
    <xf numFmtId="165" fontId="3" fillId="0" borderId="27" xfId="0" applyNumberFormat="1" applyFont="1" applyFill="1" applyBorder="1" applyAlignment="1" applyProtection="1">
      <alignment horizontal="center" vertical="center" textRotation="90" wrapText="1"/>
    </xf>
    <xf numFmtId="0" fontId="43" fillId="0" borderId="4" xfId="0" applyFont="1" applyFill="1" applyBorder="1" applyAlignment="1">
      <alignment horizontal="center" wrapText="1"/>
    </xf>
    <xf numFmtId="0" fontId="43" fillId="0" borderId="37" xfId="0" applyFont="1" applyFill="1" applyBorder="1" applyAlignment="1">
      <alignment horizontal="center"/>
    </xf>
    <xf numFmtId="0" fontId="43" fillId="0" borderId="27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26" fillId="0" borderId="0" xfId="2" applyNumberFormat="1" applyFont="1" applyFill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Border="1" applyAlignment="1">
      <alignment horizontal="right" vertical="center" wrapText="1"/>
    </xf>
    <xf numFmtId="0" fontId="4" fillId="0" borderId="0" xfId="1" applyBorder="1" applyAlignment="1">
      <alignment vertical="center" wrapText="1"/>
    </xf>
    <xf numFmtId="0" fontId="25" fillId="0" borderId="0" xfId="1" applyFont="1" applyBorder="1" applyAlignment="1">
      <alignment horizontal="center" vertical="center" wrapText="1"/>
    </xf>
    <xf numFmtId="0" fontId="17" fillId="0" borderId="58" xfId="5" applyFont="1" applyBorder="1" applyAlignment="1">
      <alignment horizontal="center" vertical="center" wrapText="1"/>
    </xf>
    <xf numFmtId="0" fontId="29" fillId="0" borderId="68" xfId="5" applyFont="1" applyBorder="1" applyAlignment="1">
      <alignment horizontal="center" vertical="center" wrapText="1"/>
    </xf>
    <xf numFmtId="1" fontId="17" fillId="0" borderId="25" xfId="5" applyNumberFormat="1" applyFont="1" applyBorder="1" applyAlignment="1">
      <alignment horizontal="center" vertical="center" wrapText="1"/>
    </xf>
    <xf numFmtId="1" fontId="29" fillId="0" borderId="43" xfId="5" applyNumberFormat="1" applyFont="1" applyBorder="1" applyAlignment="1">
      <alignment horizontal="center" vertical="center" wrapText="1"/>
    </xf>
    <xf numFmtId="1" fontId="29" fillId="0" borderId="7" xfId="5" applyNumberFormat="1" applyFont="1" applyBorder="1" applyAlignment="1">
      <alignment horizontal="center" vertical="center" wrapText="1"/>
    </xf>
    <xf numFmtId="0" fontId="29" fillId="0" borderId="43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center" vertical="center" wrapText="1"/>
    </xf>
    <xf numFmtId="0" fontId="17" fillId="0" borderId="25" xfId="5" applyFont="1" applyBorder="1" applyAlignment="1">
      <alignment horizontal="center" vertical="center" wrapText="1"/>
    </xf>
    <xf numFmtId="0" fontId="4" fillId="0" borderId="43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17" fillId="0" borderId="58" xfId="5" applyFont="1" applyBorder="1" applyAlignment="1">
      <alignment horizontal="center" wrapText="1"/>
    </xf>
    <xf numFmtId="0" fontId="29" fillId="0" borderId="68" xfId="5" applyFont="1" applyBorder="1" applyAlignment="1">
      <alignment horizontal="center" wrapText="1"/>
    </xf>
    <xf numFmtId="1" fontId="17" fillId="0" borderId="25" xfId="5" applyNumberFormat="1" applyFont="1" applyBorder="1" applyAlignment="1">
      <alignment horizontal="center" wrapText="1"/>
    </xf>
    <xf numFmtId="1" fontId="29" fillId="0" borderId="43" xfId="5" applyNumberFormat="1" applyFont="1" applyBorder="1" applyAlignment="1">
      <alignment horizontal="center" wrapText="1"/>
    </xf>
    <xf numFmtId="1" fontId="29" fillId="0" borderId="7" xfId="5" applyNumberFormat="1" applyFont="1" applyBorder="1" applyAlignment="1">
      <alignment horizontal="center" wrapText="1"/>
    </xf>
    <xf numFmtId="0" fontId="29" fillId="0" borderId="43" xfId="5" applyFont="1" applyBorder="1" applyAlignment="1">
      <alignment horizontal="center" wrapText="1"/>
    </xf>
    <xf numFmtId="0" fontId="29" fillId="0" borderId="7" xfId="5" applyFont="1" applyBorder="1" applyAlignment="1">
      <alignment horizontal="center" wrapText="1"/>
    </xf>
    <xf numFmtId="0" fontId="17" fillId="0" borderId="1" xfId="5" applyFont="1" applyBorder="1" applyAlignment="1">
      <alignment horizontal="center" wrapText="1"/>
    </xf>
    <xf numFmtId="1" fontId="17" fillId="0" borderId="25" xfId="1" applyNumberFormat="1" applyFont="1" applyBorder="1" applyAlignment="1">
      <alignment horizontal="center" vertical="center" wrapText="1"/>
    </xf>
    <xf numFmtId="1" fontId="17" fillId="0" borderId="43" xfId="5" applyNumberFormat="1" applyFont="1" applyBorder="1" applyAlignment="1">
      <alignment wrapText="1"/>
    </xf>
    <xf numFmtId="1" fontId="17" fillId="0" borderId="7" xfId="5" applyNumberFormat="1" applyFont="1" applyBorder="1" applyAlignment="1">
      <alignment wrapText="1"/>
    </xf>
    <xf numFmtId="1" fontId="17" fillId="0" borderId="1" xfId="5" applyNumberFormat="1" applyFont="1" applyBorder="1" applyAlignment="1">
      <alignment horizontal="center" wrapText="1"/>
    </xf>
    <xf numFmtId="1" fontId="17" fillId="0" borderId="68" xfId="5" applyNumberFormat="1" applyFont="1" applyBorder="1" applyAlignment="1">
      <alignment horizontal="center" wrapText="1"/>
    </xf>
    <xf numFmtId="1" fontId="29" fillId="0" borderId="68" xfId="5" applyNumberFormat="1" applyFont="1" applyBorder="1" applyAlignment="1">
      <alignment horizontal="center" wrapText="1"/>
    </xf>
    <xf numFmtId="1" fontId="29" fillId="0" borderId="59" xfId="5" applyNumberFormat="1" applyFont="1" applyBorder="1" applyAlignment="1">
      <alignment horizontal="center" wrapText="1"/>
    </xf>
    <xf numFmtId="0" fontId="4" fillId="0" borderId="25" xfId="1" applyBorder="1" applyAlignment="1">
      <alignment horizontal="center" wrapText="1"/>
    </xf>
    <xf numFmtId="0" fontId="4" fillId="0" borderId="7" xfId="1" applyBorder="1" applyAlignment="1">
      <alignment horizontal="center" wrapText="1"/>
    </xf>
    <xf numFmtId="0" fontId="17" fillId="0" borderId="68" xfId="5" applyFont="1" applyBorder="1" applyAlignment="1">
      <alignment horizontal="center" wrapText="1"/>
    </xf>
    <xf numFmtId="0" fontId="29" fillId="0" borderId="59" xfId="5" applyFont="1" applyBorder="1" applyAlignment="1">
      <alignment horizontal="center" wrapText="1"/>
    </xf>
    <xf numFmtId="0" fontId="17" fillId="0" borderId="25" xfId="1" applyFont="1" applyBorder="1" applyAlignment="1">
      <alignment horizontal="center" vertical="center" wrapText="1"/>
    </xf>
    <xf numFmtId="0" fontId="17" fillId="0" borderId="43" xfId="5" applyFont="1" applyBorder="1" applyAlignment="1">
      <alignment wrapText="1"/>
    </xf>
    <xf numFmtId="0" fontId="17" fillId="0" borderId="7" xfId="5" applyFont="1" applyBorder="1" applyAlignment="1">
      <alignment wrapText="1"/>
    </xf>
    <xf numFmtId="0" fontId="17" fillId="0" borderId="68" xfId="5" applyFont="1" applyBorder="1" applyAlignment="1">
      <alignment horizontal="center" vertical="center" wrapText="1"/>
    </xf>
    <xf numFmtId="0" fontId="29" fillId="0" borderId="59" xfId="5" applyFont="1" applyBorder="1" applyAlignment="1">
      <alignment horizontal="center" vertical="center" wrapText="1"/>
    </xf>
    <xf numFmtId="0" fontId="29" fillId="0" borderId="43" xfId="5" applyFont="1" applyBorder="1" applyAlignment="1">
      <alignment vertical="center" wrapText="1"/>
    </xf>
    <xf numFmtId="0" fontId="29" fillId="0" borderId="7" xfId="5" applyFont="1" applyBorder="1" applyAlignment="1">
      <alignment vertical="center" wrapText="1"/>
    </xf>
    <xf numFmtId="0" fontId="71" fillId="0" borderId="55" xfId="1" applyFont="1" applyBorder="1" applyAlignment="1">
      <alignment horizontal="center" vertical="center" wrapText="1"/>
    </xf>
    <xf numFmtId="0" fontId="71" fillId="0" borderId="50" xfId="1" applyFont="1" applyBorder="1" applyAlignment="1">
      <alignment horizontal="center" vertical="center" wrapText="1"/>
    </xf>
    <xf numFmtId="0" fontId="71" fillId="0" borderId="31" xfId="1" applyFont="1" applyBorder="1" applyAlignment="1">
      <alignment horizontal="center" vertical="center" wrapText="1"/>
    </xf>
    <xf numFmtId="0" fontId="71" fillId="0" borderId="0" xfId="1" applyFont="1" applyAlignment="1">
      <alignment horizontal="center" vertical="center" wrapText="1"/>
    </xf>
    <xf numFmtId="0" fontId="71" fillId="0" borderId="24" xfId="1" applyFont="1" applyBorder="1" applyAlignment="1">
      <alignment horizontal="center" vertical="center" wrapText="1"/>
    </xf>
    <xf numFmtId="0" fontId="71" fillId="0" borderId="51" xfId="1" applyFont="1" applyBorder="1" applyAlignment="1">
      <alignment horizontal="center" vertical="center" wrapText="1"/>
    </xf>
    <xf numFmtId="0" fontId="71" fillId="0" borderId="57" xfId="1" applyFont="1" applyBorder="1" applyAlignment="1">
      <alignment horizontal="center" vertical="center" wrapText="1"/>
    </xf>
    <xf numFmtId="0" fontId="71" fillId="0" borderId="52" xfId="1" applyFont="1" applyBorder="1" applyAlignment="1">
      <alignment horizontal="center" vertical="center" wrapText="1"/>
    </xf>
    <xf numFmtId="0" fontId="74" fillId="0" borderId="1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1" fontId="22" fillId="0" borderId="25" xfId="1" applyNumberFormat="1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0" fontId="10" fillId="0" borderId="25" xfId="1" applyFont="1" applyBorder="1" applyAlignment="1">
      <alignment horizontal="center"/>
    </xf>
    <xf numFmtId="0" fontId="10" fillId="0" borderId="43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28" fillId="0" borderId="0" xfId="1" applyFont="1" applyBorder="1" applyAlignment="1">
      <alignment horizontal="center" wrapText="1"/>
    </xf>
    <xf numFmtId="0" fontId="71" fillId="0" borderId="0" xfId="1" applyFont="1" applyAlignment="1">
      <alignment wrapText="1"/>
    </xf>
    <xf numFmtId="0" fontId="72" fillId="0" borderId="0" xfId="1" applyFont="1" applyAlignment="1"/>
    <xf numFmtId="0" fontId="23" fillId="0" borderId="25" xfId="1" applyFont="1" applyBorder="1" applyAlignment="1">
      <alignment horizontal="center" vertical="center"/>
    </xf>
    <xf numFmtId="0" fontId="23" fillId="0" borderId="43" xfId="1" applyFont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43" xfId="1" applyBorder="1" applyAlignment="1">
      <alignment horizontal="center" vertical="center"/>
    </xf>
    <xf numFmtId="0" fontId="17" fillId="0" borderId="62" xfId="5" applyFont="1" applyBorder="1" applyAlignment="1">
      <alignment horizontal="center" vertical="center" wrapText="1"/>
    </xf>
    <xf numFmtId="0" fontId="29" fillId="0" borderId="65" xfId="5" applyFont="1" applyBorder="1" applyAlignment="1">
      <alignment horizontal="center" vertical="center" wrapText="1"/>
    </xf>
    <xf numFmtId="1" fontId="4" fillId="0" borderId="25" xfId="1" applyNumberFormat="1" applyBorder="1" applyAlignment="1">
      <alignment horizontal="center" wrapText="1"/>
    </xf>
    <xf numFmtId="1" fontId="4" fillId="0" borderId="7" xfId="1" applyNumberFormat="1" applyBorder="1" applyAlignment="1">
      <alignment horizontal="center" wrapText="1"/>
    </xf>
    <xf numFmtId="1" fontId="17" fillId="0" borderId="65" xfId="5" applyNumberFormat="1" applyFont="1" applyBorder="1" applyAlignment="1">
      <alignment horizontal="center" wrapText="1"/>
    </xf>
    <xf numFmtId="1" fontId="29" fillId="0" borderId="65" xfId="5" applyNumberFormat="1" applyFont="1" applyBorder="1" applyAlignment="1">
      <alignment horizontal="center" wrapText="1"/>
    </xf>
    <xf numFmtId="1" fontId="29" fillId="0" borderId="63" xfId="5" applyNumberFormat="1" applyFont="1" applyBorder="1" applyAlignment="1">
      <alignment horizontal="center" wrapText="1"/>
    </xf>
    <xf numFmtId="0" fontId="17" fillId="0" borderId="1" xfId="1" applyFont="1" applyBorder="1" applyAlignment="1">
      <alignment horizontal="center" vertical="center"/>
    </xf>
    <xf numFmtId="0" fontId="71" fillId="0" borderId="55" xfId="1" applyFont="1" applyBorder="1" applyAlignment="1">
      <alignment wrapText="1"/>
    </xf>
    <xf numFmtId="0" fontId="71" fillId="0" borderId="50" xfId="1" applyFont="1" applyBorder="1" applyAlignment="1">
      <alignment wrapText="1"/>
    </xf>
    <xf numFmtId="0" fontId="71" fillId="0" borderId="31" xfId="1" applyFont="1" applyBorder="1" applyAlignment="1">
      <alignment wrapText="1"/>
    </xf>
    <xf numFmtId="0" fontId="71" fillId="0" borderId="24" xfId="1" applyFont="1" applyBorder="1" applyAlignment="1">
      <alignment wrapText="1"/>
    </xf>
    <xf numFmtId="0" fontId="71" fillId="0" borderId="51" xfId="1" applyFont="1" applyBorder="1" applyAlignment="1">
      <alignment wrapText="1"/>
    </xf>
    <xf numFmtId="0" fontId="71" fillId="0" borderId="57" xfId="1" applyFont="1" applyBorder="1" applyAlignment="1">
      <alignment wrapText="1"/>
    </xf>
    <xf numFmtId="0" fontId="71" fillId="0" borderId="52" xfId="1" applyFont="1" applyBorder="1" applyAlignment="1">
      <alignment wrapText="1"/>
    </xf>
    <xf numFmtId="0" fontId="17" fillId="0" borderId="11" xfId="1" applyFont="1" applyFill="1" applyBorder="1" applyAlignment="1">
      <alignment horizontal="center" vertical="center" wrapText="1"/>
    </xf>
    <xf numFmtId="0" fontId="17" fillId="0" borderId="55" xfId="1" applyFont="1" applyFill="1" applyBorder="1" applyAlignment="1">
      <alignment horizontal="center" vertical="center" wrapText="1"/>
    </xf>
    <xf numFmtId="0" fontId="17" fillId="0" borderId="50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7" fillId="0" borderId="51" xfId="1" applyFont="1" applyFill="1" applyBorder="1" applyAlignment="1">
      <alignment horizontal="center" vertical="center" wrapText="1"/>
    </xf>
    <xf numFmtId="0" fontId="17" fillId="0" borderId="57" xfId="1" applyFont="1" applyFill="1" applyBorder="1" applyAlignment="1">
      <alignment horizontal="center" vertical="center" wrapText="1"/>
    </xf>
    <xf numFmtId="0" fontId="17" fillId="0" borderId="52" xfId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23" fillId="0" borderId="1" xfId="1" applyFont="1" applyBorder="1" applyAlignment="1">
      <alignment horizontal="center" vertical="center" textRotation="90"/>
    </xf>
    <xf numFmtId="0" fontId="23" fillId="0" borderId="1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 wrapText="1"/>
    </xf>
    <xf numFmtId="0" fontId="4" fillId="0" borderId="25" xfId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5" fillId="0" borderId="0" xfId="1" applyFont="1" applyBorder="1" applyAlignment="1">
      <alignment horizontal="left"/>
    </xf>
    <xf numFmtId="0" fontId="17" fillId="0" borderId="0" xfId="1" applyFont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25" fillId="0" borderId="0" xfId="1" applyFont="1" applyAlignment="1">
      <alignment horizontal="left" wrapText="1"/>
    </xf>
    <xf numFmtId="0" fontId="4" fillId="0" borderId="0" xfId="1" applyAlignment="1">
      <alignment horizontal="left" wrapText="1"/>
    </xf>
    <xf numFmtId="0" fontId="17" fillId="0" borderId="0" xfId="1" applyFont="1" applyAlignment="1">
      <alignment horizontal="center"/>
    </xf>
    <xf numFmtId="0" fontId="25" fillId="0" borderId="0" xfId="1" applyFont="1" applyAlignment="1">
      <alignment horizontal="left"/>
    </xf>
    <xf numFmtId="0" fontId="25" fillId="0" borderId="0" xfId="1" applyFont="1" applyAlignment="1">
      <alignment horizontal="center"/>
    </xf>
    <xf numFmtId="0" fontId="17" fillId="0" borderId="0" xfId="1" applyFont="1" applyBorder="1" applyAlignment="1">
      <alignment horizontal="left" vertical="center"/>
    </xf>
    <xf numFmtId="0" fontId="75" fillId="0" borderId="0" xfId="0" applyFont="1" applyBorder="1" applyAlignment="1">
      <alignment horizontal="center"/>
    </xf>
    <xf numFmtId="0" fontId="22" fillId="0" borderId="0" xfId="1" applyFont="1" applyAlignment="1">
      <alignment horizontal="center"/>
    </xf>
    <xf numFmtId="0" fontId="10" fillId="0" borderId="0" xfId="1" applyFont="1" applyAlignment="1">
      <alignment horizontal="left" vertical="top"/>
    </xf>
    <xf numFmtId="0" fontId="28" fillId="0" borderId="23" xfId="4" applyFont="1" applyFill="1" applyBorder="1" applyAlignment="1" applyProtection="1">
      <alignment horizontal="right" vertical="center"/>
    </xf>
    <xf numFmtId="0" fontId="28" fillId="0" borderId="48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167" fontId="34" fillId="0" borderId="49" xfId="4" applyNumberFormat="1" applyFont="1" applyFill="1" applyBorder="1" applyAlignment="1" applyProtection="1">
      <alignment horizontal="center" vertical="center"/>
    </xf>
    <xf numFmtId="167" fontId="34" fillId="0" borderId="26" xfId="4" applyNumberFormat="1" applyFont="1" applyFill="1" applyBorder="1" applyAlignment="1" applyProtection="1">
      <alignment horizontal="center" vertical="center"/>
    </xf>
    <xf numFmtId="0" fontId="34" fillId="0" borderId="29" xfId="4" applyNumberFormat="1" applyFont="1" applyFill="1" applyBorder="1" applyAlignment="1" applyProtection="1">
      <alignment horizontal="center" vertical="center"/>
    </xf>
    <xf numFmtId="170" fontId="38" fillId="0" borderId="0" xfId="4" applyNumberFormat="1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right" vertical="center"/>
    </xf>
    <xf numFmtId="0" fontId="28" fillId="0" borderId="57" xfId="0" applyFont="1" applyFill="1" applyBorder="1" applyAlignment="1" applyProtection="1">
      <alignment horizontal="right" vertical="center"/>
    </xf>
    <xf numFmtId="0" fontId="37" fillId="0" borderId="57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167" fontId="28" fillId="0" borderId="77" xfId="4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167" fontId="28" fillId="0" borderId="56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 applyProtection="1">
      <alignment horizontal="center" vertical="center"/>
    </xf>
    <xf numFmtId="167" fontId="28" fillId="0" borderId="30" xfId="4" applyNumberFormat="1" applyFont="1" applyFill="1" applyBorder="1" applyAlignment="1" applyProtection="1">
      <alignment horizontal="center" vertical="center"/>
    </xf>
    <xf numFmtId="0" fontId="37" fillId="0" borderId="0" xfId="0" applyFont="1" applyFill="1" applyAlignment="1">
      <alignment horizontal="right" vertical="center"/>
    </xf>
    <xf numFmtId="171" fontId="28" fillId="0" borderId="23" xfId="4" applyNumberFormat="1" applyFont="1" applyFill="1" applyBorder="1" applyAlignment="1" applyProtection="1">
      <alignment horizontal="center" vertical="center"/>
    </xf>
    <xf numFmtId="0" fontId="28" fillId="0" borderId="23" xfId="4" applyFont="1" applyFill="1" applyBorder="1" applyAlignment="1">
      <alignment horizontal="right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0" xfId="4" applyNumberFormat="1" applyFont="1" applyFill="1" applyBorder="1" applyAlignment="1" applyProtection="1">
      <alignment horizontal="center" vertical="center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36" xfId="4" applyNumberFormat="1" applyFont="1" applyFill="1" applyBorder="1" applyAlignment="1">
      <alignment horizontal="center" vertical="center" wrapText="1"/>
    </xf>
    <xf numFmtId="49" fontId="10" fillId="0" borderId="71" xfId="4" applyNumberFormat="1" applyFont="1" applyFill="1" applyBorder="1" applyAlignment="1">
      <alignment horizontal="center" vertical="center" wrapText="1"/>
    </xf>
    <xf numFmtId="49" fontId="10" fillId="0" borderId="44" xfId="4" applyNumberFormat="1" applyFont="1" applyFill="1" applyBorder="1" applyAlignment="1">
      <alignment horizontal="center" vertical="center" wrapText="1"/>
    </xf>
    <xf numFmtId="49" fontId="10" fillId="0" borderId="39" xfId="4" applyNumberFormat="1" applyFont="1" applyFill="1" applyBorder="1" applyAlignment="1">
      <alignment horizontal="center" vertical="center" wrapText="1"/>
    </xf>
    <xf numFmtId="49" fontId="10" fillId="0" borderId="28" xfId="4" applyNumberFormat="1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 wrapText="1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49" fontId="10" fillId="0" borderId="48" xfId="4" applyNumberFormat="1" applyFont="1" applyFill="1" applyBorder="1" applyAlignment="1">
      <alignment horizontal="center" vertical="center" wrapText="1"/>
    </xf>
    <xf numFmtId="49" fontId="10" fillId="0" borderId="36" xfId="4" applyNumberFormat="1" applyFont="1" applyFill="1" applyBorder="1" applyAlignment="1" applyProtection="1">
      <alignment horizontal="center" vertical="center"/>
    </xf>
    <xf numFmtId="49" fontId="10" fillId="0" borderId="71" xfId="4" applyNumberFormat="1" applyFont="1" applyFill="1" applyBorder="1" applyAlignment="1" applyProtection="1">
      <alignment horizontal="center" vertical="center"/>
    </xf>
    <xf numFmtId="49" fontId="10" fillId="0" borderId="44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 applyProtection="1">
      <alignment horizontal="center" vertical="center"/>
    </xf>
    <xf numFmtId="49" fontId="28" fillId="0" borderId="8" xfId="4" applyNumberFormat="1" applyFont="1" applyFill="1" applyBorder="1" applyAlignment="1">
      <alignment horizontal="center" vertical="center" wrapText="1"/>
    </xf>
    <xf numFmtId="49" fontId="28" fillId="0" borderId="2" xfId="4" applyNumberFormat="1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horizontal="center" vertical="center" wrapText="1"/>
    </xf>
    <xf numFmtId="49" fontId="28" fillId="0" borderId="36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44" xfId="0" applyNumberFormat="1" applyFont="1" applyFill="1" applyBorder="1" applyAlignment="1" applyProtection="1">
      <alignment horizontal="center" vertical="center"/>
    </xf>
    <xf numFmtId="171" fontId="28" fillId="0" borderId="34" xfId="4" applyNumberFormat="1" applyFont="1" applyFill="1" applyBorder="1" applyAlignment="1" applyProtection="1">
      <alignment horizontal="center" vertical="center"/>
    </xf>
    <xf numFmtId="171" fontId="28" fillId="0" borderId="37" xfId="4" applyNumberFormat="1" applyFont="1" applyFill="1" applyBorder="1" applyAlignment="1" applyProtection="1">
      <alignment horizontal="center" vertical="center"/>
    </xf>
    <xf numFmtId="171" fontId="28" fillId="0" borderId="76" xfId="4" applyNumberFormat="1" applyFont="1" applyFill="1" applyBorder="1" applyAlignment="1" applyProtection="1">
      <alignment horizontal="center" vertical="center"/>
    </xf>
    <xf numFmtId="49" fontId="10" fillId="0" borderId="39" xfId="4" applyNumberFormat="1" applyFont="1" applyFill="1" applyBorder="1" applyAlignment="1" applyProtection="1">
      <alignment horizontal="center" vertical="center"/>
    </xf>
    <xf numFmtId="49" fontId="28" fillId="0" borderId="35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 applyProtection="1">
      <alignment horizontal="center" vertical="center"/>
    </xf>
    <xf numFmtId="49" fontId="28" fillId="0" borderId="74" xfId="0" applyNumberFormat="1" applyFont="1" applyFill="1" applyBorder="1" applyAlignment="1" applyProtection="1">
      <alignment horizontal="center" vertical="center"/>
    </xf>
    <xf numFmtId="0" fontId="28" fillId="0" borderId="69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0" fontId="28" fillId="0" borderId="94" xfId="0" applyFont="1" applyFill="1" applyBorder="1" applyAlignment="1">
      <alignment horizontal="center" vertical="center" wrapText="1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0" xfId="0" applyNumberFormat="1" applyFont="1" applyFill="1" applyBorder="1" applyAlignment="1" applyProtection="1">
      <alignment horizontal="center" vertical="center" wrapText="1"/>
    </xf>
    <xf numFmtId="0" fontId="28" fillId="0" borderId="8" xfId="4" applyNumberFormat="1" applyFont="1" applyFill="1" applyBorder="1" applyAlignment="1" applyProtection="1">
      <alignment horizontal="center" vertical="center"/>
    </xf>
    <xf numFmtId="0" fontId="28" fillId="0" borderId="2" xfId="4" applyNumberFormat="1" applyFont="1" applyFill="1" applyBorder="1" applyAlignment="1" applyProtection="1">
      <alignment horizontal="center" vertical="center"/>
    </xf>
    <xf numFmtId="0" fontId="28" fillId="0" borderId="30" xfId="4" applyNumberFormat="1" applyFont="1" applyFill="1" applyBorder="1" applyAlignment="1" applyProtection="1">
      <alignment horizontal="center" vertical="center"/>
    </xf>
    <xf numFmtId="170" fontId="22" fillId="0" borderId="35" xfId="4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171" fontId="28" fillId="0" borderId="36" xfId="4" applyNumberFormat="1" applyFont="1" applyFill="1" applyBorder="1" applyAlignment="1" applyProtection="1">
      <alignment horizontal="center" vertical="center"/>
    </xf>
    <xf numFmtId="171" fontId="28" fillId="0" borderId="71" xfId="4" applyNumberFormat="1" applyFont="1" applyFill="1" applyBorder="1" applyAlignment="1" applyProtection="1">
      <alignment horizontal="center" vertical="center"/>
    </xf>
    <xf numFmtId="171" fontId="28" fillId="0" borderId="44" xfId="4" applyNumberFormat="1" applyFont="1" applyFill="1" applyBorder="1" applyAlignment="1" applyProtection="1">
      <alignment horizontal="center" vertical="center"/>
    </xf>
    <xf numFmtId="49" fontId="28" fillId="0" borderId="33" xfId="4" applyNumberFormat="1" applyFont="1" applyFill="1" applyBorder="1" applyAlignment="1">
      <alignment horizontal="center" vertical="center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5" xfId="4" applyNumberFormat="1" applyFont="1" applyFill="1" applyBorder="1" applyAlignment="1">
      <alignment horizontal="center" vertical="center" wrapText="1"/>
    </xf>
    <xf numFmtId="49" fontId="28" fillId="0" borderId="3" xfId="4" applyNumberFormat="1" applyFont="1" applyFill="1" applyBorder="1" applyAlignment="1">
      <alignment horizontal="center" vertical="center" wrapText="1"/>
    </xf>
    <xf numFmtId="49" fontId="28" fillId="0" borderId="56" xfId="4" applyNumberFormat="1" applyFont="1" applyFill="1" applyBorder="1" applyAlignment="1">
      <alignment horizontal="center" vertical="center" wrapText="1"/>
    </xf>
    <xf numFmtId="0" fontId="28" fillId="0" borderId="30" xfId="4" applyFont="1" applyFill="1" applyBorder="1" applyAlignment="1">
      <alignment horizontal="center" vertical="center" wrapText="1"/>
    </xf>
    <xf numFmtId="0" fontId="28" fillId="0" borderId="34" xfId="4" applyFont="1" applyFill="1" applyBorder="1" applyAlignment="1">
      <alignment horizontal="center" vertical="center" wrapText="1"/>
    </xf>
    <xf numFmtId="0" fontId="28" fillId="0" borderId="37" xfId="4" applyFont="1" applyFill="1" applyBorder="1" applyAlignment="1">
      <alignment horizontal="center" vertical="center" wrapText="1"/>
    </xf>
    <xf numFmtId="0" fontId="28" fillId="0" borderId="76" xfId="4" applyFont="1" applyFill="1" applyBorder="1" applyAlignment="1">
      <alignment horizontal="center" vertical="center" wrapText="1"/>
    </xf>
    <xf numFmtId="49" fontId="28" fillId="0" borderId="36" xfId="4" applyNumberFormat="1" applyFont="1" applyFill="1" applyBorder="1" applyAlignment="1">
      <alignment horizontal="center" vertical="center" wrapText="1"/>
    </xf>
    <xf numFmtId="49" fontId="28" fillId="0" borderId="71" xfId="4" applyNumberFormat="1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95" xfId="0" applyFont="1" applyFill="1" applyBorder="1" applyAlignment="1">
      <alignment horizontal="center" vertical="center" wrapText="1"/>
    </xf>
    <xf numFmtId="0" fontId="28" fillId="0" borderId="96" xfId="0" applyFont="1" applyFill="1" applyBorder="1" applyAlignment="1">
      <alignment horizontal="center" vertical="center" wrapText="1"/>
    </xf>
    <xf numFmtId="0" fontId="28" fillId="0" borderId="97" xfId="0" applyFont="1" applyFill="1" applyBorder="1" applyAlignment="1">
      <alignment horizontal="center" vertical="center" wrapText="1"/>
    </xf>
    <xf numFmtId="0" fontId="10" fillId="0" borderId="72" xfId="4" applyNumberFormat="1" applyFont="1" applyFill="1" applyBorder="1" applyAlignment="1" applyProtection="1">
      <alignment horizontal="center" vertical="center"/>
    </xf>
    <xf numFmtId="0" fontId="10" fillId="0" borderId="73" xfId="4" applyNumberFormat="1" applyFont="1" applyFill="1" applyBorder="1" applyAlignment="1" applyProtection="1">
      <alignment horizontal="center" vertical="center"/>
    </xf>
    <xf numFmtId="0" fontId="10" fillId="0" borderId="74" xfId="4" applyNumberFormat="1" applyFont="1" applyFill="1" applyBorder="1" applyAlignment="1" applyProtection="1">
      <alignment horizontal="center" vertical="center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76" xfId="4" applyNumberFormat="1" applyFont="1" applyFill="1" applyBorder="1" applyAlignment="1" applyProtection="1">
      <alignment horizontal="center" vertical="center" textRotation="90" wrapText="1"/>
    </xf>
    <xf numFmtId="170" fontId="10" fillId="0" borderId="31" xfId="4" applyNumberFormat="1" applyFont="1" applyFill="1" applyBorder="1" applyAlignment="1" applyProtection="1">
      <alignment horizontal="center" vertical="center" textRotation="90" wrapText="1"/>
    </xf>
    <xf numFmtId="170" fontId="10" fillId="0" borderId="77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19" xfId="4" applyNumberFormat="1" applyFont="1" applyFill="1" applyBorder="1" applyAlignment="1" applyProtection="1">
      <alignment horizontal="center" vertical="center" textRotation="90" wrapText="1"/>
    </xf>
    <xf numFmtId="170" fontId="10" fillId="0" borderId="41" xfId="4" applyNumberFormat="1" applyFont="1" applyFill="1" applyBorder="1" applyAlignment="1" applyProtection="1">
      <alignment horizontal="center" vertical="center" textRotation="90" wrapText="1"/>
    </xf>
    <xf numFmtId="170" fontId="10" fillId="0" borderId="20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37" xfId="4" applyNumberFormat="1" applyFont="1" applyFill="1" applyBorder="1" applyAlignment="1" applyProtection="1">
      <alignment horizontal="center" vertical="center" textRotation="90" wrapText="1"/>
    </xf>
    <xf numFmtId="170" fontId="10" fillId="0" borderId="78" xfId="4" applyNumberFormat="1" applyFont="1" applyFill="1" applyBorder="1" applyAlignment="1" applyProtection="1">
      <alignment horizontal="center" vertical="center" textRotation="90" wrapText="1"/>
    </xf>
    <xf numFmtId="49" fontId="28" fillId="0" borderId="39" xfId="4" applyNumberFormat="1" applyFont="1" applyFill="1" applyBorder="1" applyAlignment="1">
      <alignment horizontal="center" vertical="center" wrapText="1"/>
    </xf>
    <xf numFmtId="165" fontId="28" fillId="0" borderId="79" xfId="0" applyNumberFormat="1" applyFont="1" applyFill="1" applyBorder="1" applyAlignment="1" applyProtection="1">
      <alignment horizontal="center" vertical="center"/>
    </xf>
    <xf numFmtId="165" fontId="28" fillId="0" borderId="80" xfId="0" applyNumberFormat="1" applyFont="1" applyFill="1" applyBorder="1" applyAlignment="1" applyProtection="1">
      <alignment horizontal="center" vertical="center"/>
    </xf>
    <xf numFmtId="165" fontId="28" fillId="0" borderId="81" xfId="0" applyNumberFormat="1" applyFont="1" applyFill="1" applyBorder="1" applyAlignment="1" applyProtection="1">
      <alignment horizontal="center" vertical="center"/>
    </xf>
    <xf numFmtId="165" fontId="28" fillId="0" borderId="82" xfId="0" applyNumberFormat="1" applyFont="1" applyFill="1" applyBorder="1" applyAlignment="1" applyProtection="1">
      <alignment horizontal="center" vertical="center"/>
    </xf>
    <xf numFmtId="0" fontId="10" fillId="0" borderId="83" xfId="4" applyNumberFormat="1" applyFont="1" applyFill="1" applyBorder="1" applyAlignment="1" applyProtection="1">
      <alignment horizontal="center" vertical="center"/>
    </xf>
    <xf numFmtId="0" fontId="10" fillId="0" borderId="84" xfId="4" applyNumberFormat="1" applyFont="1" applyFill="1" applyBorder="1" applyAlignment="1" applyProtection="1">
      <alignment horizontal="center" vertical="center"/>
    </xf>
    <xf numFmtId="0" fontId="10" fillId="0" borderId="85" xfId="4" applyNumberFormat="1" applyFont="1" applyFill="1" applyBorder="1" applyAlignment="1" applyProtection="1">
      <alignment horizontal="center" vertical="center"/>
    </xf>
    <xf numFmtId="0" fontId="10" fillId="0" borderId="86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171" fontId="28" fillId="0" borderId="9" xfId="4" applyNumberFormat="1" applyFont="1" applyFill="1" applyBorder="1" applyAlignment="1" applyProtection="1">
      <alignment horizontal="center" vertical="center"/>
    </xf>
    <xf numFmtId="171" fontId="28" fillId="0" borderId="4" xfId="4" applyNumberFormat="1" applyFont="1" applyFill="1" applyBorder="1" applyAlignment="1" applyProtection="1">
      <alignment horizontal="center" vertical="center"/>
    </xf>
    <xf numFmtId="171" fontId="28" fillId="0" borderId="10" xfId="4" applyNumberFormat="1" applyFont="1" applyFill="1" applyBorder="1" applyAlignment="1" applyProtection="1">
      <alignment horizontal="center" vertical="center"/>
    </xf>
    <xf numFmtId="170" fontId="10" fillId="0" borderId="25" xfId="4" applyNumberFormat="1" applyFont="1" applyFill="1" applyBorder="1" applyAlignment="1" applyProtection="1">
      <alignment horizontal="center" vertical="center"/>
    </xf>
    <xf numFmtId="170" fontId="10" fillId="0" borderId="43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0" fontId="10" fillId="0" borderId="48" xfId="4" applyNumberFormat="1" applyFont="1" applyFill="1" applyBorder="1" applyAlignment="1" applyProtection="1">
      <alignment horizontal="center" vertical="center" textRotation="90"/>
    </xf>
    <xf numFmtId="0" fontId="10" fillId="0" borderId="71" xfId="4" applyNumberFormat="1" applyFont="1" applyFill="1" applyBorder="1" applyAlignment="1" applyProtection="1">
      <alignment horizontal="center" vertical="center" textRotation="90"/>
    </xf>
    <xf numFmtId="0" fontId="10" fillId="0" borderId="28" xfId="4" applyNumberFormat="1" applyFont="1" applyFill="1" applyBorder="1" applyAlignment="1" applyProtection="1">
      <alignment horizontal="center" vertical="center" textRotation="90"/>
    </xf>
    <xf numFmtId="170" fontId="10" fillId="0" borderId="48" xfId="4" applyNumberFormat="1" applyFont="1" applyFill="1" applyBorder="1" applyAlignment="1" applyProtection="1">
      <alignment horizontal="center" vertical="center"/>
    </xf>
    <xf numFmtId="170" fontId="10" fillId="0" borderId="71" xfId="4" applyNumberFormat="1" applyFont="1" applyFill="1" applyBorder="1" applyAlignment="1" applyProtection="1">
      <alignment horizontal="center" vertical="center"/>
    </xf>
    <xf numFmtId="170" fontId="10" fillId="0" borderId="28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8" xfId="4" applyNumberFormat="1" applyFont="1" applyFill="1" applyBorder="1" applyAlignment="1" applyProtection="1">
      <alignment horizontal="center" vertical="center" textRotation="90" wrapText="1"/>
    </xf>
    <xf numFmtId="170" fontId="10" fillId="0" borderId="71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45" xfId="4" applyNumberFormat="1" applyFont="1" applyFill="1" applyBorder="1" applyAlignment="1" applyProtection="1">
      <alignment horizontal="center" vertical="center" wrapText="1"/>
    </xf>
    <xf numFmtId="170" fontId="10" fillId="0" borderId="61" xfId="4" applyNumberFormat="1" applyFont="1" applyFill="1" applyBorder="1" applyAlignment="1" applyProtection="1">
      <alignment horizontal="center" vertical="center" wrapText="1"/>
    </xf>
    <xf numFmtId="170" fontId="10" fillId="0" borderId="60" xfId="4" applyNumberFormat="1" applyFont="1" applyFill="1" applyBorder="1" applyAlignment="1" applyProtection="1">
      <alignment horizontal="center" vertical="center" wrapText="1"/>
    </xf>
    <xf numFmtId="0" fontId="10" fillId="0" borderId="72" xfId="4" applyNumberFormat="1" applyFont="1" applyFill="1" applyBorder="1" applyAlignment="1" applyProtection="1">
      <alignment horizontal="center" vertical="center" wrapText="1"/>
    </xf>
    <xf numFmtId="0" fontId="10" fillId="0" borderId="73" xfId="4" applyNumberFormat="1" applyFont="1" applyFill="1" applyBorder="1" applyAlignment="1" applyProtection="1">
      <alignment horizontal="center" vertical="center" wrapText="1"/>
    </xf>
    <xf numFmtId="0" fontId="10" fillId="0" borderId="74" xfId="4" applyNumberFormat="1" applyFont="1" applyFill="1" applyBorder="1" applyAlignment="1" applyProtection="1">
      <alignment horizontal="center" vertical="center" wrapText="1"/>
    </xf>
    <xf numFmtId="0" fontId="10" fillId="0" borderId="49" xfId="4" applyNumberFormat="1" applyFont="1" applyFill="1" applyBorder="1" applyAlignment="1" applyProtection="1">
      <alignment horizontal="center" vertical="center" wrapText="1"/>
    </xf>
    <xf numFmtId="0" fontId="10" fillId="0" borderId="26" xfId="4" applyNumberFormat="1" applyFont="1" applyFill="1" applyBorder="1" applyAlignment="1" applyProtection="1">
      <alignment horizontal="center" vertical="center" wrapText="1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0" fillId="0" borderId="29" xfId="4" applyNumberFormat="1" applyFont="1" applyFill="1" applyBorder="1" applyAlignment="1" applyProtection="1">
      <alignment horizontal="center" vertical="center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170" fontId="10" fillId="0" borderId="18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41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34" xfId="4" applyNumberFormat="1" applyFont="1" applyFill="1" applyBorder="1" applyAlignment="1" applyProtection="1">
      <alignment horizontal="center" vertical="center" textRotation="90" wrapText="1"/>
    </xf>
    <xf numFmtId="170" fontId="10" fillId="0" borderId="75" xfId="4" applyNumberFormat="1" applyFont="1" applyFill="1" applyBorder="1" applyAlignment="1" applyProtection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wrapText="1"/>
    </xf>
    <xf numFmtId="0" fontId="43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3" fillId="0" borderId="1" xfId="0" applyFont="1" applyFill="1" applyBorder="1" applyAlignment="1">
      <alignment horizontal="center" wrapText="1"/>
    </xf>
    <xf numFmtId="0" fontId="43" fillId="0" borderId="1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87;&#1083;&#1072;&#1085;&#1080;%20&#1077;&#1082;&#1086;&#1085;&#1086;&#1084;%20&#1089;&#1087;&#1077;&#1094;\&#1076;&#1077;&#1085;&#1085;&#1077;\&#1085;&#1086;&#1074;&#1110;%20&#1087;&#1088;&#1080;&#1089;&#1082;&#1086;&#1088;\7.05\&#1087;&#1083;&#1072;&#1085;&#1080;%20&#1077;&#1082;&#1086;&#1085;&#1086;&#1084;%20&#1089;&#1087;&#1077;&#1094;\&#1076;&#1077;&#1085;&#1085;&#1077;\&#1085;&#1086;&#1074;&#1110;%20&#1087;&#1088;&#1080;&#1089;&#1082;&#1086;&#1088;\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7.05\&#1087;&#1083;&#1072;&#1085;&#1080;%20&#1079;%20&#1089;&#1077;&#1084;&#1077;&#1089;&#1090;&#1088;&#1086;&#1074;&#1082;&#1072;&#1084;&#1080;\&#1089;&#1077;&#1084;%20&#1079;&#1072;&#1086;&#1095;%20&#1087;&#1088;&#1080;&#1089;&#1082;%20&#1077;&#1082;&#1086;&#1085;&#1086;&#1084;\&#1087;&#1083;&#1072;&#1085;%20076%20&#1079;&#1072;&#1086;&#1095;&#1085;%20&#1087;&#1088;&#1080;&#1089;&#1082;&#1086;&#1088;%20(&#1089;%20&#1089;&#1077;&#1084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55;&#1051;&#1040;&#1053;&#1048;%2020-21\&#1055;&#1051;&#1040;&#1053;&#1048;%2020-21%20&#1047;&#1040;&#1054;&#1063;&#1053;&#1045;\++&#1055;&#1051;&#1040;&#1053;%20072%20&#1073;&#1072;&#1082;.&#1087;&#1088;&#1080;&#1089;&#1082;&#1086;&#1088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Основи підприємницької та комерційної діяльності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"Бізнес-планування та організація підприємницької діяльності"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
 "Основи підприємницької та комерційної діяльності"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семестровка"/>
      <sheetName val="Лист1"/>
      <sheetName val="Семестровка -ввод данных"/>
      <sheetName val="до наказу (2)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C11" t="str">
            <v>Історія України та української культури</v>
          </cell>
        </row>
        <row r="12">
          <cell r="D12">
            <v>3</v>
          </cell>
        </row>
        <row r="13">
          <cell r="D13">
            <v>2</v>
          </cell>
          <cell r="E13">
            <v>2</v>
          </cell>
          <cell r="T13" t="str">
            <v>4/0</v>
          </cell>
          <cell r="W13" t="str">
            <v>4/0</v>
          </cell>
          <cell r="AD13">
            <v>4</v>
          </cell>
        </row>
        <row r="14">
          <cell r="T14" t="str">
            <v>4/4</v>
          </cell>
          <cell r="W14" t="str">
            <v>4/4</v>
          </cell>
          <cell r="AF14">
            <v>8</v>
          </cell>
        </row>
        <row r="15">
          <cell r="T15" t="str">
            <v>8/4</v>
          </cell>
          <cell r="V15" t="str">
            <v>0/4</v>
          </cell>
          <cell r="W15" t="str">
            <v>8/8</v>
          </cell>
          <cell r="AF15">
            <v>16</v>
          </cell>
        </row>
        <row r="16">
          <cell r="T16" t="str">
            <v>4/0</v>
          </cell>
          <cell r="U16" t="str">
            <v>4/4</v>
          </cell>
          <cell r="W16" t="str">
            <v>8/4</v>
          </cell>
          <cell r="AF16">
            <v>12</v>
          </cell>
        </row>
        <row r="18">
          <cell r="E18">
            <v>3</v>
          </cell>
          <cell r="T18" t="str">
            <v>4/0</v>
          </cell>
          <cell r="V18" t="str">
            <v>0/2</v>
          </cell>
          <cell r="W18" t="str">
            <v>4/2</v>
          </cell>
          <cell r="AF18">
            <v>6</v>
          </cell>
        </row>
        <row r="19">
          <cell r="E19">
            <v>5</v>
          </cell>
          <cell r="T19" t="str">
            <v>6/2</v>
          </cell>
          <cell r="V19" t="str">
            <v>0/4</v>
          </cell>
          <cell r="W19" t="str">
            <v>6/6</v>
          </cell>
          <cell r="AF19">
            <v>12</v>
          </cell>
        </row>
        <row r="21">
          <cell r="D21">
            <v>0</v>
          </cell>
          <cell r="T21" t="str">
            <v>4/2</v>
          </cell>
          <cell r="V21" t="str">
            <v>0/2</v>
          </cell>
          <cell r="W21" t="str">
            <v>4/4</v>
          </cell>
          <cell r="AF21">
            <v>8</v>
          </cell>
        </row>
        <row r="22">
          <cell r="E22">
            <v>2</v>
          </cell>
          <cell r="T22" t="str">
            <v>4/0</v>
          </cell>
          <cell r="W22" t="str">
            <v>4/0</v>
          </cell>
          <cell r="AF22">
            <v>4</v>
          </cell>
        </row>
        <row r="23">
          <cell r="D23">
            <v>0</v>
          </cell>
          <cell r="E23">
            <v>3</v>
          </cell>
          <cell r="V23" t="str">
            <v>4/0</v>
          </cell>
          <cell r="W23" t="str">
            <v>4/0</v>
          </cell>
          <cell r="AF23">
            <v>4</v>
          </cell>
        </row>
        <row r="36">
          <cell r="T36" t="str">
            <v>8/0</v>
          </cell>
          <cell r="W36" t="str">
            <v>8/0</v>
          </cell>
          <cell r="AF36">
            <v>8</v>
          </cell>
        </row>
        <row r="37">
          <cell r="T37" t="str">
            <v>8/0</v>
          </cell>
          <cell r="V37" t="str">
            <v>4/0</v>
          </cell>
          <cell r="W37" t="str">
            <v>12/0</v>
          </cell>
          <cell r="AD37">
            <v>12</v>
          </cell>
        </row>
        <row r="38">
          <cell r="D38">
            <v>0</v>
          </cell>
          <cell r="T38" t="str">
            <v>4/2</v>
          </cell>
          <cell r="V38" t="str">
            <v>0/2</v>
          </cell>
          <cell r="W38" t="str">
            <v>4/4</v>
          </cell>
          <cell r="AF38">
            <v>8</v>
          </cell>
        </row>
        <row r="41">
          <cell r="T41" t="str">
            <v>6/0</v>
          </cell>
          <cell r="V41" t="str">
            <v>2/0</v>
          </cell>
          <cell r="W41" t="str">
            <v>8/0</v>
          </cell>
          <cell r="AF41">
            <v>8</v>
          </cell>
        </row>
        <row r="44">
          <cell r="D44">
            <v>5</v>
          </cell>
        </row>
        <row r="57">
          <cell r="D57">
            <v>4</v>
          </cell>
        </row>
        <row r="60">
          <cell r="T60" t="str">
            <v>6/0</v>
          </cell>
          <cell r="W60" t="str">
            <v>8/0</v>
          </cell>
          <cell r="AF60">
            <v>8</v>
          </cell>
        </row>
        <row r="61">
          <cell r="T61" t="str">
            <v>6/0</v>
          </cell>
          <cell r="W61" t="str">
            <v>8/0</v>
          </cell>
          <cell r="AF61">
            <v>8</v>
          </cell>
        </row>
        <row r="62">
          <cell r="W62" t="str">
            <v>4/0</v>
          </cell>
          <cell r="AF62">
            <v>4</v>
          </cell>
        </row>
        <row r="63">
          <cell r="D63">
            <v>1</v>
          </cell>
          <cell r="V63" t="str">
            <v>4/0</v>
          </cell>
          <cell r="W63" t="str">
            <v>4/0</v>
          </cell>
          <cell r="AF63">
            <v>4</v>
          </cell>
        </row>
        <row r="64">
          <cell r="D64">
            <v>3.5</v>
          </cell>
        </row>
        <row r="66">
          <cell r="T66" t="str">
            <v>6/0</v>
          </cell>
          <cell r="V66" t="str">
            <v>2/0</v>
          </cell>
          <cell r="W66" t="str">
            <v>8/0</v>
          </cell>
          <cell r="AF66">
            <v>8</v>
          </cell>
        </row>
        <row r="67">
          <cell r="T67" t="str">
            <v>8/0</v>
          </cell>
          <cell r="V67" t="str">
            <v>4/0</v>
          </cell>
          <cell r="W67" t="str">
            <v>12/0</v>
          </cell>
          <cell r="AF67">
            <v>12</v>
          </cell>
        </row>
        <row r="80">
          <cell r="T80" t="str">
            <v>6/0</v>
          </cell>
          <cell r="V80" t="str">
            <v>2/0</v>
          </cell>
          <cell r="W80" t="str">
            <v>8/0</v>
          </cell>
          <cell r="AF80">
            <v>8</v>
          </cell>
        </row>
        <row r="82">
          <cell r="T82" t="str">
            <v>6/0</v>
          </cell>
          <cell r="V82" t="str">
            <v>2/0</v>
          </cell>
          <cell r="W82" t="str">
            <v>8/0</v>
          </cell>
          <cell r="AF82">
            <v>8</v>
          </cell>
        </row>
        <row r="84">
          <cell r="T84" t="str">
            <v>6/0</v>
          </cell>
          <cell r="V84" t="str">
            <v>2/0</v>
          </cell>
          <cell r="W84" t="str">
            <v>8/0</v>
          </cell>
          <cell r="AF84">
            <v>8</v>
          </cell>
        </row>
        <row r="102">
          <cell r="D102">
            <v>0</v>
          </cell>
          <cell r="E102">
            <v>3</v>
          </cell>
          <cell r="V102" t="str">
            <v>4/0</v>
          </cell>
          <cell r="W102" t="str">
            <v>4/0</v>
          </cell>
          <cell r="AF102">
            <v>4</v>
          </cell>
        </row>
        <row r="103">
          <cell r="T103" t="str">
            <v>4/0</v>
          </cell>
          <cell r="AF103">
            <v>4</v>
          </cell>
        </row>
        <row r="104">
          <cell r="T104" t="str">
            <v>4/4</v>
          </cell>
          <cell r="W104" t="str">
            <v>4/4</v>
          </cell>
          <cell r="AF104">
            <v>8</v>
          </cell>
        </row>
        <row r="105">
          <cell r="T105" t="str">
            <v>6/0</v>
          </cell>
          <cell r="V105" t="str">
            <v>2/0</v>
          </cell>
          <cell r="W105" t="str">
            <v>8/0</v>
          </cell>
          <cell r="AF105">
            <v>8</v>
          </cell>
        </row>
        <row r="106">
          <cell r="T106" t="str">
            <v>6/0</v>
          </cell>
          <cell r="V106" t="str">
            <v>2/0</v>
          </cell>
          <cell r="W106" t="str">
            <v>8/0</v>
          </cell>
          <cell r="AF106">
            <v>8</v>
          </cell>
        </row>
        <row r="108">
          <cell r="T108" t="str">
            <v>6/0</v>
          </cell>
          <cell r="V108" t="str">
            <v>2/0</v>
          </cell>
          <cell r="W108" t="str">
            <v>8/0</v>
          </cell>
          <cell r="AF108">
            <v>8</v>
          </cell>
        </row>
        <row r="121">
          <cell r="V121" t="str">
            <v>4/0</v>
          </cell>
          <cell r="W121" t="str">
            <v>4/0</v>
          </cell>
          <cell r="AF121">
            <v>4</v>
          </cell>
        </row>
        <row r="123">
          <cell r="T123" t="str">
            <v>6/0</v>
          </cell>
          <cell r="V123" t="str">
            <v>2/0</v>
          </cell>
          <cell r="W123" t="str">
            <v>8/0</v>
          </cell>
          <cell r="AF123">
            <v>8</v>
          </cell>
        </row>
        <row r="124">
          <cell r="E124">
            <v>1</v>
          </cell>
          <cell r="V124" t="str">
            <v>4/0</v>
          </cell>
          <cell r="W124" t="str">
            <v>4/0</v>
          </cell>
          <cell r="AF124">
            <v>4</v>
          </cell>
        </row>
        <row r="125">
          <cell r="T125" t="str">
            <v>8/0</v>
          </cell>
          <cell r="U125" t="str">
            <v>4/0</v>
          </cell>
          <cell r="W125" t="str">
            <v>12/0</v>
          </cell>
          <cell r="AF125">
            <v>12</v>
          </cell>
        </row>
        <row r="126">
          <cell r="T126" t="str">
            <v>6/0</v>
          </cell>
          <cell r="V126" t="str">
            <v>2/0</v>
          </cell>
          <cell r="W126" t="str">
            <v>8/0</v>
          </cell>
          <cell r="AF126">
            <v>8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49" customWidth="1"/>
    <col min="2" max="2" width="10.7109375" style="218" customWidth="1"/>
    <col min="3" max="3" width="9.28515625" style="218" bestFit="1" customWidth="1"/>
    <col min="4" max="4" width="8.28515625" style="218" customWidth="1"/>
    <col min="5" max="5" width="8.5703125" style="218" customWidth="1"/>
    <col min="6" max="6" width="8" style="218" customWidth="1"/>
    <col min="7" max="7" width="2.7109375" style="218" customWidth="1"/>
    <col min="8" max="8" width="1.85546875" style="218" customWidth="1"/>
    <col min="9" max="9" width="13.140625" style="218" customWidth="1"/>
    <col min="10" max="17" width="9.140625" style="218" hidden="1" customWidth="1"/>
    <col min="18" max="18" width="11" style="218" hidden="1" customWidth="1"/>
    <col min="19" max="23" width="9.140625" style="218" hidden="1" customWidth="1"/>
    <col min="24" max="24" width="15.85546875" style="218" hidden="1" customWidth="1"/>
    <col min="25" max="28" width="9.140625" style="218" hidden="1" customWidth="1"/>
    <col min="29" max="16384" width="9.140625" style="218"/>
  </cols>
  <sheetData>
    <row r="1" spans="1:29" ht="24" customHeight="1" x14ac:dyDescent="0.25">
      <c r="A1" s="999"/>
      <c r="B1" s="999"/>
      <c r="C1" s="999"/>
      <c r="D1" s="999"/>
      <c r="E1" s="999"/>
      <c r="F1" s="999"/>
      <c r="G1" s="999"/>
      <c r="H1" s="999"/>
      <c r="I1" s="999"/>
    </row>
    <row r="2" spans="1:29" ht="19.5" customHeight="1" x14ac:dyDescent="0.25">
      <c r="A2" s="1000"/>
      <c r="B2" s="1000"/>
      <c r="C2" s="219" t="s">
        <v>253</v>
      </c>
      <c r="D2" s="220" t="s">
        <v>254</v>
      </c>
      <c r="E2" s="220" t="s">
        <v>255</v>
      </c>
      <c r="F2" s="220" t="s">
        <v>256</v>
      </c>
      <c r="G2" s="1001" t="s">
        <v>257</v>
      </c>
      <c r="H2" s="1001"/>
      <c r="I2" s="1001"/>
    </row>
    <row r="3" spans="1:29" ht="17.25" customHeight="1" x14ac:dyDescent="0.4">
      <c r="A3" s="221"/>
      <c r="B3" s="222"/>
      <c r="C3" s="222"/>
      <c r="D3" s="222"/>
      <c r="E3" s="222"/>
      <c r="F3" s="222"/>
      <c r="G3" s="222"/>
      <c r="H3" s="222"/>
      <c r="I3" s="222"/>
    </row>
    <row r="4" spans="1:29" ht="17.25" customHeight="1" x14ac:dyDescent="0.4">
      <c r="A4" s="221"/>
      <c r="B4" s="222"/>
      <c r="C4" s="222"/>
      <c r="D4" s="222"/>
      <c r="E4" s="222"/>
      <c r="F4" s="222"/>
      <c r="G4" s="222"/>
      <c r="H4" s="222"/>
      <c r="I4" s="222"/>
    </row>
    <row r="5" spans="1:29" x14ac:dyDescent="0.25">
      <c r="A5" s="1002" t="str">
        <f>'Семестровка -ввод данных'!C29</f>
        <v>Іноземна мова (за професійним спрямуванням) / Соціологія</v>
      </c>
      <c r="B5" s="1002"/>
      <c r="C5" s="1002"/>
      <c r="D5" s="1002"/>
      <c r="E5" s="1002"/>
      <c r="F5" s="1002"/>
      <c r="G5" s="1002"/>
      <c r="H5" s="1002"/>
      <c r="I5" s="1002"/>
    </row>
    <row r="6" spans="1:29" x14ac:dyDescent="0.25">
      <c r="A6" s="223" t="str">
        <f>'[1]Семестровка уск'!$O$2</f>
        <v>1 семестр</v>
      </c>
      <c r="B6" s="223"/>
      <c r="C6" s="224">
        <f>'Семестровка -ввод данных'!L29</f>
        <v>2</v>
      </c>
      <c r="D6" s="224">
        <f>'Семестровка -ввод данных'!H29</f>
        <v>15</v>
      </c>
      <c r="E6" s="224">
        <f>'Семестровка -ввод данных'!I29</f>
        <v>0</v>
      </c>
      <c r="F6" s="224">
        <f>'Семестровка -ввод данных'!J29</f>
        <v>15</v>
      </c>
      <c r="G6" s="223"/>
      <c r="H6" s="223"/>
      <c r="I6" s="225" t="str">
        <f>'Семестровка -ввод данных'!M29</f>
        <v>З</v>
      </c>
    </row>
    <row r="7" spans="1:29" x14ac:dyDescent="0.25">
      <c r="A7" s="223" t="s">
        <v>294</v>
      </c>
      <c r="B7" s="223"/>
      <c r="C7" s="224"/>
      <c r="D7" s="224"/>
      <c r="E7" s="224"/>
      <c r="F7" s="224"/>
      <c r="G7" s="223"/>
      <c r="H7" s="223"/>
      <c r="I7" s="225"/>
    </row>
    <row r="8" spans="1:29" ht="21" customHeight="1" x14ac:dyDescent="0.25">
      <c r="A8" s="1002" t="str">
        <f>'Семестровка -ввод данных'!C13</f>
        <v>Історія української культури</v>
      </c>
      <c r="B8" s="1002"/>
      <c r="C8" s="1002"/>
      <c r="D8" s="1002"/>
      <c r="E8" s="1002"/>
      <c r="F8" s="1002"/>
      <c r="G8" s="1002"/>
      <c r="H8" s="1002"/>
      <c r="I8" s="1002"/>
    </row>
    <row r="9" spans="1:29" x14ac:dyDescent="0.25">
      <c r="A9" s="223" t="str">
        <f>'[1]Семестровка уск'!$O$2</f>
        <v>1 семестр</v>
      </c>
      <c r="B9" s="223"/>
      <c r="C9" s="224">
        <f>'Семестровка -ввод данных'!L13</f>
        <v>2</v>
      </c>
      <c r="D9" s="224">
        <f>'Семестровка -ввод данных'!H13</f>
        <v>15</v>
      </c>
      <c r="E9" s="224">
        <f>'Семестровка -ввод данных'!I13</f>
        <v>0</v>
      </c>
      <c r="F9" s="224">
        <f>'Семестровка -ввод данных'!J13</f>
        <v>15</v>
      </c>
      <c r="G9" s="223"/>
      <c r="H9" s="223"/>
      <c r="I9" s="225" t="str">
        <f>'Семестровка -ввод данных'!M13</f>
        <v>З</v>
      </c>
    </row>
    <row r="10" spans="1:29" x14ac:dyDescent="0.25">
      <c r="A10" s="223" t="s">
        <v>294</v>
      </c>
      <c r="B10" s="223"/>
      <c r="C10" s="224"/>
      <c r="D10" s="224"/>
      <c r="E10" s="224"/>
      <c r="F10" s="224"/>
      <c r="G10" s="223"/>
      <c r="H10" s="223"/>
      <c r="I10" s="225"/>
    </row>
    <row r="11" spans="1:29" x14ac:dyDescent="0.25">
      <c r="A11" s="1003" t="str">
        <f>'Семестровка -ввод данных'!C17</f>
        <v>Вища математика</v>
      </c>
      <c r="B11" s="1003"/>
      <c r="C11" s="1003"/>
      <c r="D11" s="1003"/>
      <c r="E11" s="1003"/>
      <c r="F11" s="1003"/>
      <c r="G11" s="1003"/>
      <c r="H11" s="1003"/>
      <c r="I11" s="1003"/>
    </row>
    <row r="12" spans="1:29" x14ac:dyDescent="0.25">
      <c r="A12" s="223" t="str">
        <f>'[1]Семестровка уск'!$O$2</f>
        <v>1 семестр</v>
      </c>
      <c r="B12" s="223"/>
      <c r="C12" s="224">
        <f>'Семестровка -ввод данных'!L17</f>
        <v>2</v>
      </c>
      <c r="D12" s="224">
        <f>'Семестровка -ввод данных'!H17</f>
        <v>15</v>
      </c>
      <c r="E12" s="224">
        <f>'Семестровка -ввод данных'!I17</f>
        <v>0</v>
      </c>
      <c r="F12" s="224">
        <f>'Семестровка -ввод данных'!J17</f>
        <v>15</v>
      </c>
      <c r="G12" s="223"/>
      <c r="H12" s="223"/>
      <c r="I12" s="225" t="str">
        <f>'Семестровка -ввод данных'!M17</f>
        <v>З</v>
      </c>
    </row>
    <row r="13" spans="1:29" x14ac:dyDescent="0.25">
      <c r="A13" s="223" t="s">
        <v>294</v>
      </c>
      <c r="B13" s="223"/>
      <c r="C13" s="224"/>
      <c r="D13" s="224"/>
      <c r="E13" s="224"/>
      <c r="F13" s="224"/>
      <c r="G13" s="223"/>
      <c r="H13" s="223"/>
      <c r="I13" s="225"/>
    </row>
    <row r="14" spans="1:29" x14ac:dyDescent="0.25">
      <c r="A14" s="1004" t="str">
        <f>'Семестровка -ввод данных'!C79</f>
        <v>Економіко-математичні методи та моделі</v>
      </c>
      <c r="B14" s="1004"/>
      <c r="C14" s="1004"/>
      <c r="D14" s="1004"/>
      <c r="E14" s="1004"/>
      <c r="F14" s="1004"/>
      <c r="G14" s="1004"/>
      <c r="H14" s="1004"/>
      <c r="I14" s="1004"/>
      <c r="AC14" s="223"/>
    </row>
    <row r="15" spans="1:29" x14ac:dyDescent="0.25">
      <c r="A15" s="253" t="s">
        <v>267</v>
      </c>
      <c r="B15" s="253"/>
      <c r="C15" s="254">
        <f>'Семестровка -ввод данных'!L79</f>
        <v>4</v>
      </c>
      <c r="D15" s="254">
        <f>'Семестровка -ввод данных'!H79</f>
        <v>18</v>
      </c>
      <c r="E15" s="254">
        <f>'Семестровка -ввод данных'!I79</f>
        <v>0</v>
      </c>
      <c r="F15" s="254">
        <f>'Семестровка -ввод данных'!J79</f>
        <v>18</v>
      </c>
      <c r="G15" s="253"/>
      <c r="H15" s="253"/>
      <c r="I15" s="255" t="str">
        <f>'Семестровка -ввод данных'!M79</f>
        <v>З</v>
      </c>
    </row>
    <row r="16" spans="1:29" x14ac:dyDescent="0.25">
      <c r="A16" s="223" t="s">
        <v>294</v>
      </c>
      <c r="B16" s="253"/>
      <c r="C16" s="254"/>
      <c r="D16" s="254"/>
      <c r="E16" s="254"/>
      <c r="F16" s="254"/>
      <c r="G16" s="253"/>
      <c r="H16" s="253"/>
      <c r="I16" s="255"/>
    </row>
    <row r="17" spans="1:9" x14ac:dyDescent="0.25">
      <c r="A17" s="1003" t="str">
        <f>'Семестровка -ввод данных'!C19</f>
        <v>Інформатика</v>
      </c>
      <c r="B17" s="1003"/>
      <c r="C17" s="1003"/>
      <c r="D17" s="1003"/>
      <c r="E17" s="1003"/>
      <c r="F17" s="1003"/>
      <c r="G17" s="1003"/>
      <c r="H17" s="1003"/>
      <c r="I17" s="1003"/>
    </row>
    <row r="18" spans="1:9" x14ac:dyDescent="0.25">
      <c r="A18" s="223" t="s">
        <v>261</v>
      </c>
      <c r="B18" s="223"/>
      <c r="C18" s="224">
        <f>'Семестровка -ввод данных'!L19</f>
        <v>1.4666666666666666</v>
      </c>
      <c r="D18" s="224">
        <f>'Семестровка -ввод данных'!H19</f>
        <v>15</v>
      </c>
      <c r="E18" s="224">
        <f>'Семестровка -ввод данных'!I19</f>
        <v>0</v>
      </c>
      <c r="F18" s="224">
        <f>'Семестровка -ввод данных'!J19</f>
        <v>7</v>
      </c>
      <c r="G18" s="223"/>
      <c r="H18" s="223"/>
      <c r="I18" s="225" t="str">
        <f>'Семестровка -ввод данных'!M19</f>
        <v>З</v>
      </c>
    </row>
    <row r="19" spans="1:9" x14ac:dyDescent="0.25">
      <c r="A19" s="223" t="s">
        <v>294</v>
      </c>
      <c r="B19" s="223"/>
      <c r="C19" s="224"/>
      <c r="D19" s="224"/>
      <c r="E19" s="224"/>
      <c r="F19" s="224"/>
      <c r="G19" s="223"/>
      <c r="H19" s="223"/>
      <c r="I19" s="225"/>
    </row>
    <row r="20" spans="1:9" x14ac:dyDescent="0.25">
      <c r="A20" s="1002" t="str">
        <f>'Семестровка -ввод данных'!C42</f>
        <v>Фінанси</v>
      </c>
      <c r="B20" s="1002"/>
      <c r="C20" s="1002"/>
      <c r="D20" s="1002"/>
      <c r="E20" s="1002"/>
      <c r="F20" s="1002"/>
      <c r="G20" s="1002"/>
      <c r="H20" s="1002"/>
      <c r="I20" s="1002"/>
    </row>
    <row r="21" spans="1:9" x14ac:dyDescent="0.25">
      <c r="A21" s="223" t="str">
        <f>'[1]Семестровка уск'!$O$2</f>
        <v>1 семестр</v>
      </c>
      <c r="B21" s="223"/>
      <c r="C21" s="224">
        <f>'Семестровка -ввод данных'!L42</f>
        <v>3</v>
      </c>
      <c r="D21" s="224">
        <f>'Семестровка -ввод данных'!H42</f>
        <v>30</v>
      </c>
      <c r="E21" s="224">
        <f>'Семестровка -ввод данных'!I42</f>
        <v>0</v>
      </c>
      <c r="F21" s="224">
        <f>'Семестровка -ввод данных'!J42</f>
        <v>15</v>
      </c>
      <c r="G21" s="223"/>
      <c r="H21" s="223"/>
      <c r="I21" s="225" t="str">
        <f>'Семестровка -ввод данных'!M42</f>
        <v>З</v>
      </c>
    </row>
    <row r="22" spans="1:9" x14ac:dyDescent="0.25">
      <c r="A22" s="223" t="s">
        <v>294</v>
      </c>
      <c r="B22" s="223"/>
      <c r="C22" s="224"/>
      <c r="D22" s="224"/>
      <c r="E22" s="224"/>
      <c r="F22" s="224"/>
      <c r="G22" s="223"/>
      <c r="H22" s="223"/>
      <c r="I22" s="225"/>
    </row>
    <row r="23" spans="1:9" x14ac:dyDescent="0.25">
      <c r="A23" s="1002" t="e">
        <f>'Семестровка -ввод данных'!#REF!</f>
        <v>#REF!</v>
      </c>
      <c r="B23" s="1002"/>
      <c r="C23" s="1002"/>
      <c r="D23" s="1002"/>
      <c r="E23" s="1002"/>
      <c r="F23" s="1002"/>
      <c r="G23" s="1002"/>
      <c r="H23" s="1002"/>
      <c r="I23" s="1002"/>
    </row>
    <row r="24" spans="1:9" x14ac:dyDescent="0.25">
      <c r="A24" s="223" t="str">
        <f>'[1]Семестровка уск'!$O$2</f>
        <v>1 семестр</v>
      </c>
      <c r="B24" s="223"/>
      <c r="C24" s="224" t="e">
        <f>'Семестровка -ввод данных'!#REF!</f>
        <v>#REF!</v>
      </c>
      <c r="D24" s="224" t="e">
        <f>'Семестровка -ввод данных'!#REF!</f>
        <v>#REF!</v>
      </c>
      <c r="E24" s="224" t="e">
        <f>'Семестровка -ввод данных'!#REF!</f>
        <v>#REF!</v>
      </c>
      <c r="F24" s="224" t="e">
        <f>'Семестровка -ввод данных'!#REF!</f>
        <v>#REF!</v>
      </c>
      <c r="G24" s="223"/>
      <c r="H24" s="223"/>
      <c r="I24" s="225" t="e">
        <f>'Семестровка -ввод данных'!#REF!</f>
        <v>#REF!</v>
      </c>
    </row>
    <row r="25" spans="1:9" x14ac:dyDescent="0.25">
      <c r="A25" s="223" t="s">
        <v>294</v>
      </c>
      <c r="B25" s="223"/>
      <c r="C25" s="224"/>
      <c r="D25" s="224"/>
      <c r="E25" s="224"/>
      <c r="F25" s="224"/>
      <c r="G25" s="223"/>
      <c r="H25" s="223"/>
      <c r="I25" s="225"/>
    </row>
    <row r="26" spans="1:9" x14ac:dyDescent="0.25">
      <c r="A26" s="1002" t="str">
        <f>'Семестровка -ввод данных'!C27</f>
        <v>Філософія</v>
      </c>
      <c r="B26" s="1002"/>
      <c r="C26" s="1002"/>
      <c r="D26" s="1002"/>
      <c r="E26" s="1002"/>
      <c r="F26" s="1002"/>
      <c r="G26" s="1002"/>
      <c r="H26" s="1002"/>
      <c r="I26" s="1002"/>
    </row>
    <row r="27" spans="1:9" x14ac:dyDescent="0.25">
      <c r="A27" s="223" t="str">
        <f>'[1]Семестровка уск'!$O$2</f>
        <v>1 семестр</v>
      </c>
      <c r="B27" s="223"/>
      <c r="C27" s="224">
        <f>'Семестровка -ввод данных'!L27</f>
        <v>1.4666666666666666</v>
      </c>
      <c r="D27" s="224">
        <f>'Семестровка -ввод данных'!H27</f>
        <v>15</v>
      </c>
      <c r="E27" s="224">
        <f>'Семестровка -ввод данных'!I27</f>
        <v>0</v>
      </c>
      <c r="F27" s="224">
        <f>'Семестровка -ввод данных'!J27</f>
        <v>7</v>
      </c>
      <c r="G27" s="223"/>
      <c r="H27" s="223"/>
      <c r="I27" s="225" t="str">
        <f>'Семестровка -ввод данных'!M27</f>
        <v>З</v>
      </c>
    </row>
    <row r="28" spans="1:9" x14ac:dyDescent="0.25">
      <c r="A28" s="223" t="s">
        <v>294</v>
      </c>
      <c r="B28" s="223"/>
      <c r="C28" s="224"/>
      <c r="D28" s="224"/>
      <c r="E28" s="224"/>
      <c r="F28" s="224"/>
      <c r="G28" s="223"/>
      <c r="H28" s="223"/>
      <c r="I28" s="225"/>
    </row>
    <row r="29" spans="1:9" x14ac:dyDescent="0.25">
      <c r="A29" s="1002" t="str">
        <f>'Семестровка -ввод данных'!C21</f>
        <v>Основи економічної теорії</v>
      </c>
      <c r="B29" s="1002"/>
      <c r="C29" s="1002"/>
      <c r="D29" s="1002"/>
      <c r="E29" s="1002"/>
      <c r="F29" s="1002"/>
      <c r="G29" s="1002"/>
      <c r="H29" s="1002"/>
      <c r="I29" s="1002"/>
    </row>
    <row r="30" spans="1:9" x14ac:dyDescent="0.25">
      <c r="A30" s="223" t="str">
        <f>'[1]Семестровка уск'!$O$2</f>
        <v>1 семестр</v>
      </c>
      <c r="B30" s="223"/>
      <c r="C30" s="224">
        <f>'Семестровка -ввод данных'!L21</f>
        <v>2</v>
      </c>
      <c r="D30" s="224">
        <f>'Семестровка -ввод данных'!H21</f>
        <v>15</v>
      </c>
      <c r="E30" s="224">
        <f>'Семестровка -ввод данных'!I21</f>
        <v>0</v>
      </c>
      <c r="F30" s="224">
        <f>'Семестровка -ввод данных'!J21</f>
        <v>15</v>
      </c>
      <c r="G30" s="223"/>
      <c r="H30" s="223"/>
      <c r="I30" s="225" t="str">
        <f>'Семестровка -ввод данных'!M21</f>
        <v>З</v>
      </c>
    </row>
    <row r="31" spans="1:9" x14ac:dyDescent="0.25">
      <c r="A31" s="223" t="s">
        <v>294</v>
      </c>
      <c r="B31" s="223"/>
      <c r="C31" s="224"/>
      <c r="D31" s="224"/>
      <c r="E31" s="224"/>
      <c r="F31" s="224"/>
      <c r="G31" s="223"/>
      <c r="H31" s="223"/>
      <c r="I31" s="225"/>
    </row>
    <row r="32" spans="1:9" x14ac:dyDescent="0.25">
      <c r="A32" s="1002" t="str">
        <f>'Семестровка -ввод данных'!C23</f>
        <v>Мікро- та макроекономіка</v>
      </c>
      <c r="B32" s="1002"/>
      <c r="C32" s="1002"/>
      <c r="D32" s="1002"/>
      <c r="E32" s="1002"/>
      <c r="F32" s="1002"/>
      <c r="G32" s="1002"/>
      <c r="H32" s="1002"/>
      <c r="I32" s="1002"/>
    </row>
    <row r="33" spans="1:29" x14ac:dyDescent="0.25">
      <c r="A33" s="223" t="str">
        <f>'[1]Семестровка уск'!$O$2</f>
        <v>1 семестр</v>
      </c>
      <c r="B33" s="223"/>
      <c r="C33" s="224">
        <f>'Семестровка -ввод данных'!L23</f>
        <v>4</v>
      </c>
      <c r="D33" s="224">
        <f>'Семестровка -ввод данных'!H23</f>
        <v>30</v>
      </c>
      <c r="E33" s="224">
        <f>'Семестровка -ввод данных'!I23</f>
        <v>0</v>
      </c>
      <c r="F33" s="224">
        <f>'Семестровка -ввод данных'!J23</f>
        <v>30</v>
      </c>
      <c r="G33" s="223"/>
      <c r="H33" s="223"/>
      <c r="I33" s="225" t="str">
        <f>'Семестровка -ввод данных'!M23</f>
        <v>ДЗ</v>
      </c>
    </row>
    <row r="34" spans="1:29" x14ac:dyDescent="0.25">
      <c r="A34" s="223" t="s">
        <v>294</v>
      </c>
      <c r="B34" s="223"/>
      <c r="C34" s="224"/>
      <c r="D34" s="224"/>
      <c r="E34" s="224"/>
      <c r="F34" s="224"/>
      <c r="G34" s="223"/>
      <c r="H34" s="223"/>
      <c r="I34" s="225"/>
    </row>
    <row r="35" spans="1:29" x14ac:dyDescent="0.25">
      <c r="A35" s="1002">
        <f>'Семестровка -ввод данных'!C24</f>
        <v>0</v>
      </c>
      <c r="B35" s="1002"/>
      <c r="C35" s="1002"/>
      <c r="D35" s="1002"/>
      <c r="E35" s="1002"/>
      <c r="F35" s="1002"/>
      <c r="G35" s="1002"/>
      <c r="H35" s="1002"/>
      <c r="I35" s="1002"/>
    </row>
    <row r="36" spans="1:29" x14ac:dyDescent="0.25">
      <c r="A36" s="223" t="str">
        <f>'[1]Семестровка уск'!$O$2</f>
        <v>1 семестр</v>
      </c>
      <c r="B36" s="223"/>
      <c r="C36" s="224">
        <f>'Семестровка -ввод данных'!L24</f>
        <v>0</v>
      </c>
      <c r="D36" s="224">
        <f>'Семестровка -ввод данных'!H24</f>
        <v>0</v>
      </c>
      <c r="E36" s="224">
        <f>'Семестровка -ввод данных'!I24</f>
        <v>0</v>
      </c>
      <c r="F36" s="224">
        <f>'Семестровка -ввод данных'!J24</f>
        <v>0</v>
      </c>
      <c r="G36" s="223"/>
      <c r="H36" s="223"/>
      <c r="I36" s="225">
        <f>'Семестровка -ввод данных'!M24</f>
        <v>0</v>
      </c>
    </row>
    <row r="37" spans="1:29" x14ac:dyDescent="0.25">
      <c r="A37" s="223" t="s">
        <v>294</v>
      </c>
      <c r="B37" s="223"/>
      <c r="C37" s="224"/>
      <c r="D37" s="224"/>
      <c r="E37" s="224"/>
      <c r="F37" s="224"/>
      <c r="G37" s="223"/>
      <c r="H37" s="223"/>
      <c r="I37" s="225"/>
    </row>
    <row r="38" spans="1:29" x14ac:dyDescent="0.25">
      <c r="A38" s="1002" t="str">
        <f>'Семестровка -ввод данных'!C25</f>
        <v>Економіка підприємства</v>
      </c>
      <c r="B38" s="1002"/>
      <c r="C38" s="1002"/>
      <c r="D38" s="1002"/>
      <c r="E38" s="1002"/>
      <c r="F38" s="1002"/>
      <c r="G38" s="1002"/>
      <c r="H38" s="1002"/>
      <c r="I38" s="1002"/>
    </row>
    <row r="39" spans="1:29" x14ac:dyDescent="0.25">
      <c r="A39" s="223" t="str">
        <f>'[1]Семестровка уск'!$O$2</f>
        <v>1 семестр</v>
      </c>
      <c r="B39" s="223"/>
      <c r="C39" s="224">
        <f>'Семестровка -ввод данных'!L25</f>
        <v>3</v>
      </c>
      <c r="D39" s="224">
        <f>'Семестровка -ввод данных'!H25</f>
        <v>30</v>
      </c>
      <c r="E39" s="224">
        <f>'Семестровка -ввод данных'!I25</f>
        <v>0</v>
      </c>
      <c r="F39" s="224">
        <f>'Семестровка -ввод данных'!J25</f>
        <v>15</v>
      </c>
      <c r="G39" s="223"/>
      <c r="H39" s="223"/>
      <c r="I39" s="225" t="str">
        <f>'Семестровка -ввод данных'!M25</f>
        <v>І</v>
      </c>
    </row>
    <row r="40" spans="1:29" x14ac:dyDescent="0.25">
      <c r="A40" s="223" t="s">
        <v>294</v>
      </c>
      <c r="B40" s="223"/>
      <c r="C40" s="224"/>
      <c r="D40" s="224"/>
      <c r="E40" s="224"/>
      <c r="F40" s="224"/>
      <c r="G40" s="223"/>
      <c r="H40" s="223"/>
      <c r="I40" s="225"/>
    </row>
    <row r="41" spans="1:29" x14ac:dyDescent="0.25">
      <c r="A41" s="1003" t="str">
        <f>'Семестровка -ввод данных'!C72</f>
        <v>Біржова діяльність</v>
      </c>
      <c r="B41" s="1003"/>
      <c r="C41" s="1003"/>
      <c r="D41" s="1003"/>
      <c r="E41" s="1003"/>
      <c r="F41" s="1003"/>
      <c r="G41" s="1003"/>
      <c r="H41" s="1003"/>
      <c r="I41" s="1003"/>
    </row>
    <row r="42" spans="1:29" x14ac:dyDescent="0.25">
      <c r="A42" s="223" t="s">
        <v>261</v>
      </c>
      <c r="B42" s="223"/>
      <c r="C42" s="224">
        <f>'Семестровка -ввод данных'!L72</f>
        <v>0</v>
      </c>
      <c r="D42" s="224">
        <f>'Семестровка -ввод данных'!H72</f>
        <v>0</v>
      </c>
      <c r="E42" s="224">
        <f>'Семестровка -ввод данных'!I72</f>
        <v>0</v>
      </c>
      <c r="F42" s="224">
        <f>'Семестровка -ввод данных'!J72</f>
        <v>0</v>
      </c>
      <c r="G42" s="223"/>
      <c r="H42" s="223"/>
      <c r="I42" s="225" t="str">
        <f>'Семестровка -ввод данных'!M72</f>
        <v>І</v>
      </c>
    </row>
    <row r="43" spans="1:29" x14ac:dyDescent="0.25">
      <c r="A43" s="223" t="s">
        <v>294</v>
      </c>
      <c r="B43" s="223"/>
      <c r="C43" s="224"/>
      <c r="D43" s="224"/>
      <c r="E43" s="224"/>
      <c r="F43" s="224"/>
      <c r="G43" s="223"/>
      <c r="H43" s="223"/>
      <c r="I43" s="225"/>
      <c r="AC43" s="223"/>
    </row>
    <row r="44" spans="1:29" x14ac:dyDescent="0.25">
      <c r="A44" s="1002"/>
      <c r="B44" s="1002"/>
      <c r="C44" s="1002"/>
      <c r="D44" s="1002"/>
      <c r="E44" s="1002"/>
      <c r="F44" s="1002"/>
      <c r="G44" s="1002"/>
      <c r="H44" s="1002"/>
      <c r="I44" s="1002"/>
    </row>
    <row r="45" spans="1:29" x14ac:dyDescent="0.25">
      <c r="A45" s="226"/>
      <c r="B45" s="226"/>
      <c r="C45" s="227"/>
      <c r="D45" s="227"/>
      <c r="E45" s="227"/>
      <c r="F45" s="227"/>
      <c r="G45" s="226"/>
      <c r="H45" s="226"/>
      <c r="I45" s="228"/>
    </row>
    <row r="46" spans="1:29" x14ac:dyDescent="0.25">
      <c r="A46" s="1002" t="str">
        <f>'Семестровка -ввод данных'!C75</f>
        <v>Іноземна мова (за професійним спрямуванням) / Психологія управління</v>
      </c>
      <c r="B46" s="1002"/>
      <c r="C46" s="1002"/>
      <c r="D46" s="1002"/>
      <c r="E46" s="1002"/>
      <c r="F46" s="1002"/>
      <c r="G46" s="1002"/>
      <c r="H46" s="1002"/>
      <c r="I46" s="1002"/>
    </row>
    <row r="47" spans="1:29" x14ac:dyDescent="0.25">
      <c r="A47" s="223" t="s">
        <v>267</v>
      </c>
      <c r="B47" s="223"/>
      <c r="C47" s="224">
        <f>'Семестровка -ввод данных'!L75</f>
        <v>2</v>
      </c>
      <c r="D47" s="224">
        <f>'Семестровка -ввод данных'!H75</f>
        <v>0</v>
      </c>
      <c r="E47" s="224">
        <f>'Семестровка -ввод данных'!I75</f>
        <v>0</v>
      </c>
      <c r="F47" s="224">
        <f>'Семестровка -ввод данных'!J75</f>
        <v>18</v>
      </c>
      <c r="G47" s="223"/>
      <c r="H47" s="223"/>
      <c r="I47" s="225" t="str">
        <f>'Семестровка -ввод данных'!M75</f>
        <v>З</v>
      </c>
      <c r="AC47" s="218" t="str">
        <f>'Семестровка -ввод данных'!Q75</f>
        <v>2а</v>
      </c>
    </row>
    <row r="48" spans="1:29" x14ac:dyDescent="0.25">
      <c r="A48" s="223" t="s">
        <v>294</v>
      </c>
      <c r="B48" s="223"/>
      <c r="C48" s="224"/>
      <c r="D48" s="224"/>
      <c r="E48" s="224"/>
      <c r="F48" s="224"/>
      <c r="G48" s="223"/>
      <c r="H48" s="223"/>
      <c r="I48" s="225"/>
    </row>
    <row r="49" spans="1:29" x14ac:dyDescent="0.25">
      <c r="A49" s="1002" t="str">
        <f>'Семестровка -ввод данных'!C115</f>
        <v>Договірне право / Основи адміністративного права</v>
      </c>
      <c r="B49" s="1002"/>
      <c r="C49" s="1002"/>
      <c r="D49" s="1002"/>
      <c r="E49" s="1002"/>
      <c r="F49" s="1002"/>
      <c r="G49" s="1002"/>
      <c r="H49" s="1002"/>
      <c r="I49" s="1002"/>
    </row>
    <row r="50" spans="1:29" x14ac:dyDescent="0.25">
      <c r="A50" s="223" t="s">
        <v>267</v>
      </c>
      <c r="B50" s="223"/>
      <c r="C50" s="224">
        <f>'Семестровка -ввод данных'!L115</f>
        <v>2</v>
      </c>
      <c r="D50" s="224">
        <f>'Семестровка -ввод данных'!H115</f>
        <v>9</v>
      </c>
      <c r="E50" s="224">
        <f>'Семестровка -ввод данных'!I115</f>
        <v>0</v>
      </c>
      <c r="F50" s="224">
        <f>'Семестровка -ввод данных'!J115</f>
        <v>9</v>
      </c>
      <c r="G50" s="223"/>
      <c r="H50" s="223"/>
      <c r="I50" s="225" t="str">
        <f>'Семестровка -ввод данных'!M115</f>
        <v>З</v>
      </c>
      <c r="AC50" s="218" t="str">
        <f>'Семестровка -ввод данных'!Q115</f>
        <v>2а</v>
      </c>
    </row>
    <row r="51" spans="1:29" x14ac:dyDescent="0.25">
      <c r="A51" s="223" t="s">
        <v>294</v>
      </c>
      <c r="B51" s="223"/>
      <c r="C51" s="224"/>
      <c r="D51" s="224"/>
      <c r="E51" s="224"/>
      <c r="F51" s="224"/>
      <c r="G51" s="223"/>
      <c r="H51" s="223"/>
      <c r="I51" s="225"/>
    </row>
    <row r="52" spans="1:29" x14ac:dyDescent="0.25">
      <c r="A52" s="1002" t="str">
        <f>'Семестровка -ввод данных'!C73</f>
        <v xml:space="preserve">Фін. діяльність суб'єктів господарювання / Зовнішньоекон. діяльність підприємн. структур </v>
      </c>
      <c r="B52" s="1002"/>
      <c r="C52" s="1002"/>
      <c r="D52" s="1002"/>
      <c r="E52" s="1002"/>
      <c r="F52" s="1002"/>
      <c r="G52" s="1002"/>
      <c r="H52" s="1002"/>
      <c r="I52" s="1002"/>
    </row>
    <row r="53" spans="1:29" x14ac:dyDescent="0.25">
      <c r="A53" s="223" t="s">
        <v>267</v>
      </c>
      <c r="B53" s="223"/>
      <c r="C53" s="224">
        <f>'Семестровка -ввод данных'!L73</f>
        <v>0</v>
      </c>
      <c r="D53" s="224">
        <f>'Семестровка -ввод данных'!H73</f>
        <v>0</v>
      </c>
      <c r="E53" s="224">
        <f>'Семестровка -ввод данных'!I73</f>
        <v>0</v>
      </c>
      <c r="F53" s="224">
        <f>'Семестровка -ввод данных'!J73</f>
        <v>0</v>
      </c>
      <c r="G53" s="223"/>
      <c r="H53" s="223"/>
      <c r="I53" s="225">
        <f>'Семестровка -ввод данных'!M73</f>
        <v>0</v>
      </c>
      <c r="AC53" s="218">
        <f>'Семестровка -ввод данных'!Q73</f>
        <v>0</v>
      </c>
    </row>
    <row r="54" spans="1:29" x14ac:dyDescent="0.25">
      <c r="A54" s="223" t="s">
        <v>294</v>
      </c>
      <c r="B54" s="223"/>
      <c r="C54" s="224"/>
      <c r="D54" s="224"/>
      <c r="E54" s="224"/>
      <c r="F54" s="224"/>
      <c r="G54" s="223"/>
      <c r="H54" s="223"/>
      <c r="I54" s="225"/>
    </row>
    <row r="55" spans="1:29" x14ac:dyDescent="0.25">
      <c r="A55" s="1002" t="str">
        <f>'Семестровка -ввод данных'!C54</f>
        <v>Курсова робота
 "Основи підприємницької та комерційної діяльності"</v>
      </c>
      <c r="B55" s="1002"/>
      <c r="C55" s="1002"/>
      <c r="D55" s="1002"/>
      <c r="E55" s="1002"/>
      <c r="F55" s="1002"/>
      <c r="G55" s="1002"/>
      <c r="H55" s="1002"/>
      <c r="I55" s="1002"/>
    </row>
    <row r="56" spans="1:29" x14ac:dyDescent="0.25">
      <c r="A56" s="223" t="s">
        <v>275</v>
      </c>
      <c r="B56" s="223"/>
      <c r="C56" s="224">
        <f>'Семестровка -ввод данных'!L54</f>
        <v>0</v>
      </c>
      <c r="D56" s="224">
        <f>'Семестровка -ввод данных'!H54</f>
        <v>0</v>
      </c>
      <c r="E56" s="224">
        <f>'Семестровка -ввод данных'!I54</f>
        <v>0</v>
      </c>
      <c r="F56" s="224">
        <f>'Семестровка -ввод данных'!J54</f>
        <v>0</v>
      </c>
      <c r="G56" s="223"/>
      <c r="H56" s="223"/>
      <c r="I56" s="225">
        <f>'Семестровка -ввод данных'!M54</f>
        <v>0</v>
      </c>
      <c r="AC56" s="218">
        <f>'Семестровка -ввод данных'!Q54</f>
        <v>0</v>
      </c>
    </row>
    <row r="57" spans="1:29" x14ac:dyDescent="0.25">
      <c r="A57" s="223" t="s">
        <v>294</v>
      </c>
      <c r="B57" s="223"/>
      <c r="C57" s="224"/>
      <c r="D57" s="224"/>
      <c r="E57" s="224"/>
      <c r="F57" s="224"/>
      <c r="G57" s="223"/>
      <c r="H57" s="223"/>
      <c r="I57" s="225"/>
    </row>
    <row r="58" spans="1:29" x14ac:dyDescent="0.25">
      <c r="A58" s="1002" t="e">
        <f>'Семестровка -ввод данных'!#REF!</f>
        <v>#REF!</v>
      </c>
      <c r="B58" s="1002"/>
      <c r="C58" s="1002"/>
      <c r="D58" s="1002"/>
      <c r="E58" s="1002"/>
      <c r="F58" s="1002"/>
      <c r="G58" s="1002"/>
      <c r="H58" s="1002"/>
      <c r="I58" s="1002"/>
    </row>
    <row r="59" spans="1:29" x14ac:dyDescent="0.25">
      <c r="A59" s="223" t="s">
        <v>267</v>
      </c>
      <c r="B59" s="223"/>
      <c r="C59" s="224" t="e">
        <f>'Семестровка -ввод данных'!#REF!</f>
        <v>#REF!</v>
      </c>
      <c r="D59" s="224" t="e">
        <f>'Семестровка -ввод данных'!#REF!</f>
        <v>#REF!</v>
      </c>
      <c r="E59" s="224" t="e">
        <f>'Семестровка -ввод данных'!#REF!</f>
        <v>#REF!</v>
      </c>
      <c r="F59" s="224" t="e">
        <f>'Семестровка -ввод данных'!#REF!</f>
        <v>#REF!</v>
      </c>
      <c r="G59" s="223"/>
      <c r="H59" s="223"/>
      <c r="I59" s="225" t="e">
        <f>'Семестровка -ввод данных'!#REF!</f>
        <v>#REF!</v>
      </c>
      <c r="AC59" s="218" t="e">
        <f>'Семестровка -ввод данных'!#REF!</f>
        <v>#REF!</v>
      </c>
    </row>
    <row r="60" spans="1:29" x14ac:dyDescent="0.25">
      <c r="A60" s="223" t="s">
        <v>294</v>
      </c>
      <c r="B60" s="223"/>
      <c r="C60" s="224"/>
      <c r="D60" s="224"/>
      <c r="E60" s="224"/>
      <c r="F60" s="224"/>
      <c r="G60" s="223"/>
      <c r="H60" s="223"/>
      <c r="I60" s="225"/>
    </row>
    <row r="61" spans="1:29" x14ac:dyDescent="0.25">
      <c r="A61" s="1002" t="e">
        <f>'Семестровка -ввод данных'!#REF!</f>
        <v>#REF!</v>
      </c>
      <c r="B61" s="1002"/>
      <c r="C61" s="1002"/>
      <c r="D61" s="1002"/>
      <c r="E61" s="1002"/>
      <c r="F61" s="1002"/>
      <c r="G61" s="1002"/>
      <c r="H61" s="1002"/>
      <c r="I61" s="1002"/>
    </row>
    <row r="62" spans="1:29" x14ac:dyDescent="0.25">
      <c r="A62" s="223" t="s">
        <v>275</v>
      </c>
      <c r="B62" s="223"/>
      <c r="C62" s="224">
        <f>'Семестровка -ввод данных'!L69</f>
        <v>0</v>
      </c>
      <c r="D62" s="224">
        <f>'Семестровка -ввод данных'!H69</f>
        <v>0</v>
      </c>
      <c r="E62" s="224">
        <f>'Семестровка -ввод данных'!I69</f>
        <v>0</v>
      </c>
      <c r="F62" s="224">
        <f>'Семестровка -ввод данных'!J69</f>
        <v>0</v>
      </c>
      <c r="G62" s="223"/>
      <c r="H62" s="223"/>
      <c r="I62" s="225">
        <f>'Семестровка -ввод данных'!M69</f>
        <v>0</v>
      </c>
      <c r="AC62" s="218">
        <f>'Семестровка -ввод данных'!Q69</f>
        <v>0</v>
      </c>
    </row>
    <row r="63" spans="1:29" x14ac:dyDescent="0.25">
      <c r="A63" s="223" t="s">
        <v>294</v>
      </c>
      <c r="B63" s="223"/>
      <c r="C63" s="224"/>
      <c r="D63" s="224"/>
      <c r="E63" s="224"/>
      <c r="F63" s="224"/>
      <c r="G63" s="223"/>
      <c r="H63" s="223"/>
      <c r="I63" s="225"/>
    </row>
    <row r="64" spans="1:29" x14ac:dyDescent="0.25">
      <c r="A64" s="1002" t="str">
        <f>'Семестровка -ввод данных'!C52</f>
        <v>"Бізнес-планування та організація підприємницької діяльності"</v>
      </c>
      <c r="B64" s="1002"/>
      <c r="C64" s="1002"/>
      <c r="D64" s="1002"/>
      <c r="E64" s="1002"/>
      <c r="F64" s="1002"/>
      <c r="G64" s="1002"/>
      <c r="H64" s="1002"/>
      <c r="I64" s="1002"/>
    </row>
    <row r="65" spans="1:29" x14ac:dyDescent="0.25">
      <c r="A65" s="223" t="s">
        <v>275</v>
      </c>
      <c r="B65" s="223"/>
      <c r="C65" s="224">
        <f>'Семестровка -ввод данных'!L52</f>
        <v>0</v>
      </c>
      <c r="D65" s="224">
        <f>'Семестровка -ввод данных'!H52</f>
        <v>0</v>
      </c>
      <c r="E65" s="224">
        <f>'Семестровка -ввод данных'!I52</f>
        <v>0</v>
      </c>
      <c r="F65" s="224">
        <f>'Семестровка -ввод данных'!J52</f>
        <v>0</v>
      </c>
      <c r="G65" s="223"/>
      <c r="H65" s="223"/>
      <c r="I65" s="225" t="str">
        <f>'Семестровка -ввод данных'!M52</f>
        <v>І</v>
      </c>
      <c r="AC65" s="218">
        <f>'Семестровка -ввод данных'!Q52</f>
        <v>0</v>
      </c>
    </row>
    <row r="66" spans="1:29" x14ac:dyDescent="0.25">
      <c r="A66" s="223" t="s">
        <v>294</v>
      </c>
      <c r="B66" s="223"/>
      <c r="C66" s="224"/>
      <c r="D66" s="224"/>
      <c r="E66" s="224"/>
      <c r="F66" s="224"/>
      <c r="G66" s="223"/>
      <c r="H66" s="223"/>
      <c r="I66" s="225"/>
    </row>
    <row r="67" spans="1:29" x14ac:dyDescent="0.25">
      <c r="A67" s="1002" t="str">
        <f>'Семестровка -ввод данных'!C46</f>
        <v>Менеджмент</v>
      </c>
      <c r="B67" s="1002"/>
      <c r="C67" s="1002"/>
      <c r="D67" s="1002"/>
      <c r="E67" s="1002"/>
      <c r="F67" s="1002"/>
      <c r="G67" s="1002"/>
      <c r="H67" s="1002"/>
      <c r="I67" s="1002"/>
    </row>
    <row r="68" spans="1:29" x14ac:dyDescent="0.25">
      <c r="A68" s="223" t="s">
        <v>267</v>
      </c>
      <c r="B68" s="223"/>
      <c r="C68" s="224">
        <f>'Семестровка -ввод данных'!L46</f>
        <v>5</v>
      </c>
      <c r="D68" s="224">
        <f>'Семестровка -ввод данных'!H46</f>
        <v>27</v>
      </c>
      <c r="E68" s="224">
        <f>'Семестровка -ввод данных'!I46</f>
        <v>0</v>
      </c>
      <c r="F68" s="224">
        <f>'Семестровка -ввод данных'!J46</f>
        <v>18</v>
      </c>
      <c r="G68" s="223"/>
      <c r="H68" s="223"/>
      <c r="I68" s="225" t="str">
        <f>'Семестровка -ввод данных'!M46</f>
        <v>І</v>
      </c>
      <c r="AC68" s="218" t="str">
        <f>'Семестровка -ввод данных'!Q46</f>
        <v>2а</v>
      </c>
    </row>
    <row r="69" spans="1:29" x14ac:dyDescent="0.25">
      <c r="A69" s="223" t="s">
        <v>294</v>
      </c>
      <c r="B69" s="223"/>
      <c r="C69" s="224"/>
      <c r="D69" s="224"/>
      <c r="E69" s="224"/>
      <c r="F69" s="224"/>
      <c r="G69" s="223"/>
      <c r="H69" s="223"/>
      <c r="I69" s="225"/>
    </row>
    <row r="70" spans="1:29" x14ac:dyDescent="0.25">
      <c r="A70" s="1002" t="str">
        <f>'Семестровка -ввод данных'!C72</f>
        <v>Біржова діяльність</v>
      </c>
      <c r="B70" s="1002"/>
      <c r="C70" s="1002"/>
      <c r="D70" s="1002"/>
      <c r="E70" s="1002"/>
      <c r="F70" s="1002"/>
      <c r="G70" s="1002"/>
      <c r="H70" s="1002"/>
      <c r="I70" s="1002"/>
    </row>
    <row r="71" spans="1:29" x14ac:dyDescent="0.25">
      <c r="A71" s="223" t="s">
        <v>275</v>
      </c>
      <c r="B71" s="223"/>
      <c r="C71" s="224">
        <f>'Семестровка -ввод данных'!L72</f>
        <v>0</v>
      </c>
      <c r="D71" s="224">
        <f>'Семестровка -ввод данных'!H72</f>
        <v>0</v>
      </c>
      <c r="E71" s="224">
        <f>'Семестровка -ввод данных'!I72</f>
        <v>0</v>
      </c>
      <c r="F71" s="224">
        <f>'Семестровка -ввод данных'!J72</f>
        <v>0</v>
      </c>
      <c r="G71" s="223"/>
      <c r="H71" s="223"/>
      <c r="I71" s="225" t="str">
        <f>'Семестровка -ввод данных'!M72</f>
        <v>І</v>
      </c>
      <c r="AC71" s="218">
        <f>'Семестровка -ввод данных'!Q72</f>
        <v>0</v>
      </c>
    </row>
    <row r="72" spans="1:29" x14ac:dyDescent="0.25">
      <c r="A72" s="223" t="s">
        <v>294</v>
      </c>
      <c r="B72" s="223"/>
      <c r="C72" s="224"/>
      <c r="D72" s="224"/>
      <c r="E72" s="224"/>
      <c r="F72" s="224"/>
      <c r="G72" s="223"/>
      <c r="H72" s="223"/>
      <c r="I72" s="225"/>
    </row>
    <row r="73" spans="1:29" x14ac:dyDescent="0.25">
      <c r="A73" s="1002" t="e">
        <f>'Семестровка -ввод данных'!#REF!</f>
        <v>#REF!</v>
      </c>
      <c r="B73" s="1002"/>
      <c r="C73" s="1002"/>
      <c r="D73" s="1002"/>
      <c r="E73" s="1002"/>
      <c r="F73" s="1002"/>
      <c r="G73" s="1002"/>
      <c r="H73" s="1002"/>
      <c r="I73" s="1002"/>
    </row>
    <row r="74" spans="1:29" x14ac:dyDescent="0.25">
      <c r="A74" s="223" t="s">
        <v>275</v>
      </c>
      <c r="B74" s="223"/>
      <c r="C74" s="224" t="e">
        <f>'Семестровка -ввод данных'!#REF!</f>
        <v>#REF!</v>
      </c>
      <c r="D74" s="224" t="e">
        <f>'Семестровка -ввод данных'!#REF!</f>
        <v>#REF!</v>
      </c>
      <c r="E74" s="224" t="e">
        <f>'Семестровка -ввод данных'!#REF!</f>
        <v>#REF!</v>
      </c>
      <c r="F74" s="224" t="e">
        <f>'Семестровка -ввод данных'!#REF!</f>
        <v>#REF!</v>
      </c>
      <c r="G74" s="223"/>
      <c r="H74" s="223"/>
      <c r="I74" s="225" t="e">
        <f>'Семестровка -ввод данных'!#REF!</f>
        <v>#REF!</v>
      </c>
      <c r="AC74" s="218" t="e">
        <f>'Семестровка -ввод данных'!#REF!</f>
        <v>#REF!</v>
      </c>
    </row>
    <row r="75" spans="1:29" x14ac:dyDescent="0.25">
      <c r="A75" s="223" t="s">
        <v>294</v>
      </c>
      <c r="B75" s="223"/>
      <c r="C75" s="224"/>
      <c r="D75" s="224"/>
      <c r="E75" s="224"/>
      <c r="F75" s="224"/>
      <c r="G75" s="223"/>
      <c r="H75" s="223"/>
      <c r="I75" s="225"/>
    </row>
    <row r="76" spans="1:29" x14ac:dyDescent="0.25">
      <c r="A76" s="1002"/>
      <c r="B76" s="1002"/>
      <c r="C76" s="1002"/>
      <c r="D76" s="1002"/>
      <c r="E76" s="1002"/>
      <c r="F76" s="1002"/>
      <c r="G76" s="1002"/>
      <c r="H76" s="1002"/>
      <c r="I76" s="1002"/>
    </row>
    <row r="77" spans="1:29" x14ac:dyDescent="0.25">
      <c r="A77" s="1003" t="str">
        <f>'Семестровка -ввод данных'!C79</f>
        <v>Економіко-математичні методи та моделі</v>
      </c>
      <c r="B77" s="1003"/>
      <c r="C77" s="1003"/>
      <c r="D77" s="1003"/>
      <c r="E77" s="1003"/>
      <c r="F77" s="1003"/>
      <c r="G77" s="1003"/>
      <c r="H77" s="1003"/>
      <c r="I77" s="1003"/>
      <c r="AC77" s="218" t="s">
        <v>63</v>
      </c>
    </row>
    <row r="78" spans="1:29" x14ac:dyDescent="0.25">
      <c r="A78" s="223" t="s">
        <v>267</v>
      </c>
      <c r="B78" s="223"/>
      <c r="C78" s="224">
        <f>'Семестровка -ввод данных'!L79</f>
        <v>4</v>
      </c>
      <c r="D78" s="224">
        <f>'Семестровка -ввод данных'!H79</f>
        <v>18</v>
      </c>
      <c r="E78" s="224">
        <f>'Семестровка -ввод данных'!I79</f>
        <v>0</v>
      </c>
      <c r="F78" s="224">
        <f>'Семестровка -ввод данных'!J79</f>
        <v>18</v>
      </c>
      <c r="G78" s="223"/>
      <c r="H78" s="223"/>
      <c r="I78" s="225" t="str">
        <f>'Семестровка -ввод данных'!M79</f>
        <v>З</v>
      </c>
    </row>
    <row r="79" spans="1:29" x14ac:dyDescent="0.25">
      <c r="A79" s="223" t="s">
        <v>294</v>
      </c>
    </row>
    <row r="81" spans="1:9" x14ac:dyDescent="0.25">
      <c r="A81" s="1005"/>
      <c r="B81" s="1005"/>
      <c r="C81" s="1005"/>
      <c r="D81" s="1005"/>
      <c r="E81" s="1005"/>
      <c r="F81" s="1005"/>
      <c r="G81" s="1005"/>
      <c r="H81" s="1005"/>
      <c r="I81" s="1005"/>
    </row>
    <row r="82" spans="1:9" x14ac:dyDescent="0.25">
      <c r="A82" s="231"/>
      <c r="B82" s="229"/>
      <c r="C82" s="230"/>
      <c r="D82" s="230"/>
      <c r="E82" s="230"/>
      <c r="F82" s="230"/>
      <c r="G82" s="229"/>
      <c r="H82" s="231"/>
      <c r="I82" s="232"/>
    </row>
    <row r="83" spans="1:9" x14ac:dyDescent="0.25">
      <c r="A83" s="234"/>
      <c r="B83" s="229"/>
      <c r="C83" s="230"/>
      <c r="D83" s="230"/>
      <c r="E83" s="230"/>
      <c r="F83" s="230"/>
      <c r="G83" s="229"/>
      <c r="H83" s="231"/>
      <c r="I83" s="232"/>
    </row>
    <row r="85" spans="1:9" x14ac:dyDescent="0.25">
      <c r="A85" s="1005"/>
      <c r="B85" s="1005"/>
      <c r="C85" s="1005"/>
      <c r="D85" s="1005"/>
      <c r="E85" s="1005"/>
      <c r="F85" s="1005"/>
      <c r="G85" s="1005"/>
      <c r="H85" s="1005"/>
      <c r="I85" s="1005"/>
    </row>
    <row r="86" spans="1:9" x14ac:dyDescent="0.25">
      <c r="A86" s="231"/>
      <c r="B86" s="229"/>
      <c r="C86" s="230"/>
      <c r="D86" s="230"/>
      <c r="E86" s="230"/>
      <c r="F86" s="230"/>
      <c r="G86" s="229"/>
      <c r="H86" s="231"/>
      <c r="I86" s="232"/>
    </row>
    <row r="87" spans="1:9" x14ac:dyDescent="0.25">
      <c r="A87" s="234"/>
      <c r="B87" s="229"/>
      <c r="C87" s="230"/>
      <c r="D87" s="230"/>
      <c r="E87" s="230"/>
      <c r="F87" s="230"/>
      <c r="G87" s="229"/>
      <c r="H87" s="231"/>
      <c r="I87" s="232"/>
    </row>
    <row r="88" spans="1:9" x14ac:dyDescent="0.25">
      <c r="A88" s="235"/>
      <c r="B88" s="236"/>
      <c r="C88" s="237"/>
      <c r="D88" s="237"/>
      <c r="E88" s="237"/>
      <c r="F88" s="237"/>
      <c r="G88" s="236"/>
      <c r="H88" s="235"/>
      <c r="I88" s="238"/>
    </row>
    <row r="89" spans="1:9" x14ac:dyDescent="0.25">
      <c r="A89" s="1005"/>
      <c r="B89" s="1005"/>
      <c r="C89" s="1005"/>
      <c r="D89" s="1005"/>
      <c r="E89" s="1005"/>
      <c r="F89" s="1005"/>
      <c r="G89" s="1005"/>
      <c r="H89" s="1005"/>
      <c r="I89" s="1005"/>
    </row>
    <row r="90" spans="1:9" x14ac:dyDescent="0.25">
      <c r="A90" s="231"/>
      <c r="B90" s="229"/>
      <c r="C90" s="230"/>
      <c r="D90" s="230"/>
      <c r="E90" s="230"/>
      <c r="F90" s="230"/>
      <c r="G90" s="229"/>
      <c r="H90" s="231"/>
      <c r="I90" s="232"/>
    </row>
    <row r="91" spans="1:9" x14ac:dyDescent="0.25">
      <c r="A91" s="231"/>
      <c r="B91" s="239"/>
      <c r="C91" s="240"/>
      <c r="D91" s="230"/>
      <c r="E91" s="230"/>
      <c r="F91" s="230"/>
      <c r="G91" s="239"/>
      <c r="H91" s="239"/>
      <c r="I91" s="239"/>
    </row>
    <row r="92" spans="1:9" x14ac:dyDescent="0.25">
      <c r="A92" s="231"/>
      <c r="B92" s="239"/>
      <c r="C92" s="240"/>
      <c r="D92" s="230"/>
      <c r="E92" s="230"/>
      <c r="F92" s="230"/>
      <c r="G92" s="239"/>
      <c r="H92" s="239"/>
      <c r="I92" s="232"/>
    </row>
    <row r="93" spans="1:9" x14ac:dyDescent="0.25">
      <c r="A93" s="231"/>
      <c r="B93" s="239"/>
      <c r="C93" s="240"/>
      <c r="D93" s="240"/>
      <c r="E93" s="240"/>
      <c r="F93" s="240"/>
      <c r="G93" s="240"/>
      <c r="H93" s="240"/>
      <c r="I93" s="241"/>
    </row>
    <row r="94" spans="1:9" x14ac:dyDescent="0.25">
      <c r="A94" s="233"/>
      <c r="B94" s="239"/>
      <c r="C94" s="239"/>
      <c r="D94" s="239"/>
      <c r="E94" s="239"/>
      <c r="F94" s="239"/>
      <c r="G94" s="239"/>
      <c r="H94" s="239"/>
      <c r="I94" s="239"/>
    </row>
    <row r="96" spans="1:9" x14ac:dyDescent="0.25">
      <c r="A96" s="1005"/>
      <c r="B96" s="1005"/>
      <c r="C96" s="1005"/>
      <c r="D96" s="1005"/>
      <c r="E96" s="1005"/>
      <c r="F96" s="1005"/>
      <c r="G96" s="1005"/>
      <c r="H96" s="1005"/>
      <c r="I96" s="1005"/>
    </row>
    <row r="97" spans="1:9" x14ac:dyDescent="0.25">
      <c r="A97" s="231"/>
      <c r="B97" s="229"/>
      <c r="C97" s="230"/>
      <c r="D97" s="230"/>
      <c r="E97" s="230"/>
      <c r="F97" s="230"/>
      <c r="G97" s="229"/>
      <c r="H97" s="231"/>
      <c r="I97" s="232"/>
    </row>
    <row r="98" spans="1:9" x14ac:dyDescent="0.25">
      <c r="A98" s="231"/>
      <c r="B98" s="229"/>
      <c r="C98" s="230"/>
      <c r="D98" s="230"/>
      <c r="E98" s="230"/>
      <c r="F98" s="230"/>
      <c r="G98" s="229"/>
      <c r="H98" s="231"/>
      <c r="I98" s="232"/>
    </row>
    <row r="99" spans="1:9" x14ac:dyDescent="0.25">
      <c r="A99" s="231"/>
      <c r="B99" s="229"/>
      <c r="C99" s="230"/>
      <c r="D99" s="230"/>
      <c r="E99" s="230"/>
      <c r="F99" s="230"/>
      <c r="G99" s="229"/>
      <c r="H99" s="231"/>
      <c r="I99" s="232"/>
    </row>
    <row r="100" spans="1:9" x14ac:dyDescent="0.25">
      <c r="A100" s="231"/>
      <c r="B100" s="229"/>
      <c r="C100" s="230"/>
      <c r="D100" s="230"/>
      <c r="E100" s="230"/>
      <c r="F100" s="230"/>
      <c r="G100" s="229"/>
      <c r="H100" s="231"/>
      <c r="I100" s="232"/>
    </row>
    <row r="101" spans="1:9" x14ac:dyDescent="0.25">
      <c r="A101" s="233"/>
      <c r="B101" s="239"/>
      <c r="C101" s="239"/>
      <c r="D101" s="239"/>
      <c r="E101" s="239"/>
      <c r="F101" s="239"/>
      <c r="G101" s="239"/>
      <c r="H101" s="239"/>
      <c r="I101" s="239"/>
    </row>
    <row r="102" spans="1:9" x14ac:dyDescent="0.25">
      <c r="A102" s="1005"/>
      <c r="B102" s="1005"/>
      <c r="C102" s="1005"/>
      <c r="D102" s="1005"/>
      <c r="E102" s="1005"/>
      <c r="F102" s="1005"/>
      <c r="G102" s="1005"/>
      <c r="H102" s="1005"/>
      <c r="I102" s="1005"/>
    </row>
    <row r="103" spans="1:9" x14ac:dyDescent="0.25">
      <c r="A103" s="231"/>
      <c r="B103" s="229"/>
      <c r="C103" s="230"/>
      <c r="D103" s="230"/>
      <c r="E103" s="230"/>
      <c r="F103" s="230"/>
      <c r="G103" s="229"/>
      <c r="H103" s="231"/>
      <c r="I103" s="232"/>
    </row>
    <row r="104" spans="1:9" x14ac:dyDescent="0.25">
      <c r="A104" s="231"/>
      <c r="B104" s="229"/>
      <c r="C104" s="230"/>
      <c r="D104" s="230"/>
      <c r="E104" s="230"/>
      <c r="F104" s="230"/>
      <c r="G104" s="229"/>
      <c r="H104" s="231"/>
      <c r="I104" s="232"/>
    </row>
    <row r="105" spans="1:9" x14ac:dyDescent="0.25">
      <c r="A105" s="233"/>
      <c r="B105" s="239"/>
      <c r="C105" s="239"/>
      <c r="D105" s="239"/>
      <c r="E105" s="239"/>
      <c r="F105" s="239"/>
      <c r="G105" s="239"/>
      <c r="H105" s="239"/>
      <c r="I105" s="239"/>
    </row>
    <row r="106" spans="1:9" x14ac:dyDescent="0.25">
      <c r="A106" s="1005"/>
      <c r="B106" s="1005"/>
      <c r="C106" s="1005"/>
      <c r="D106" s="1005"/>
      <c r="E106" s="1005"/>
      <c r="F106" s="1005"/>
      <c r="G106" s="1005"/>
      <c r="H106" s="1005"/>
      <c r="I106" s="1005"/>
    </row>
    <row r="107" spans="1:9" x14ac:dyDescent="0.25">
      <c r="A107" s="231"/>
      <c r="B107" s="229"/>
      <c r="C107" s="230"/>
      <c r="D107" s="230"/>
      <c r="E107" s="230"/>
      <c r="F107" s="230"/>
      <c r="G107" s="229"/>
      <c r="H107" s="231"/>
      <c r="I107" s="232"/>
    </row>
    <row r="108" spans="1:9" x14ac:dyDescent="0.25">
      <c r="A108" s="231"/>
      <c r="B108" s="229"/>
      <c r="C108" s="230"/>
      <c r="D108" s="230"/>
      <c r="E108" s="230"/>
      <c r="F108" s="230"/>
      <c r="G108" s="229"/>
      <c r="H108" s="231"/>
      <c r="I108" s="232"/>
    </row>
    <row r="109" spans="1:9" x14ac:dyDescent="0.25">
      <c r="A109" s="235"/>
      <c r="B109" s="236"/>
      <c r="C109" s="237"/>
      <c r="D109" s="237"/>
      <c r="E109" s="237"/>
      <c r="F109" s="237"/>
      <c r="G109" s="236"/>
      <c r="H109" s="235"/>
      <c r="I109" s="238"/>
    </row>
    <row r="110" spans="1:9" x14ac:dyDescent="0.25">
      <c r="A110" s="1005"/>
      <c r="B110" s="1005"/>
      <c r="C110" s="1005"/>
      <c r="D110" s="1005"/>
      <c r="E110" s="1005"/>
      <c r="F110" s="1005"/>
      <c r="G110" s="1005"/>
      <c r="H110" s="1005"/>
      <c r="I110" s="1005"/>
    </row>
    <row r="111" spans="1:9" x14ac:dyDescent="0.25">
      <c r="A111" s="231"/>
      <c r="B111" s="229"/>
      <c r="C111" s="230"/>
      <c r="D111" s="230"/>
      <c r="E111" s="230"/>
      <c r="F111" s="230"/>
      <c r="G111" s="229"/>
      <c r="H111" s="231"/>
      <c r="I111" s="232"/>
    </row>
    <row r="112" spans="1:9" x14ac:dyDescent="0.25">
      <c r="A112" s="231"/>
      <c r="B112" s="229"/>
      <c r="C112" s="230"/>
      <c r="D112" s="230"/>
      <c r="E112" s="230"/>
      <c r="F112" s="230"/>
      <c r="G112" s="229"/>
      <c r="H112" s="231"/>
      <c r="I112" s="232"/>
    </row>
    <row r="113" spans="1:9" x14ac:dyDescent="0.25">
      <c r="A113" s="233"/>
      <c r="B113" s="239"/>
      <c r="C113" s="239"/>
      <c r="D113" s="239"/>
      <c r="E113" s="239"/>
      <c r="F113" s="239"/>
      <c r="G113" s="239"/>
      <c r="H113" s="239"/>
      <c r="I113" s="239"/>
    </row>
    <row r="114" spans="1:9" x14ac:dyDescent="0.25">
      <c r="A114" s="1005"/>
      <c r="B114" s="1005"/>
      <c r="C114" s="1005"/>
      <c r="D114" s="1005"/>
      <c r="E114" s="1005"/>
      <c r="F114" s="1005"/>
      <c r="G114" s="1005"/>
      <c r="H114" s="1005"/>
      <c r="I114" s="1005"/>
    </row>
    <row r="115" spans="1:9" x14ac:dyDescent="0.25">
      <c r="A115" s="231"/>
      <c r="B115" s="229"/>
      <c r="C115" s="230"/>
      <c r="D115" s="230"/>
      <c r="E115" s="230"/>
      <c r="F115" s="230"/>
      <c r="G115" s="229"/>
      <c r="H115" s="231"/>
      <c r="I115" s="232"/>
    </row>
    <row r="116" spans="1:9" x14ac:dyDescent="0.25">
      <c r="A116" s="231"/>
      <c r="B116" s="229"/>
      <c r="C116" s="230"/>
      <c r="D116" s="230"/>
      <c r="E116" s="230"/>
      <c r="F116" s="230"/>
      <c r="G116" s="229"/>
      <c r="H116" s="231"/>
      <c r="I116" s="232"/>
    </row>
    <row r="119" spans="1:9" x14ac:dyDescent="0.25">
      <c r="A119" s="1005"/>
      <c r="B119" s="1005"/>
      <c r="C119" s="1005"/>
      <c r="D119" s="1005"/>
      <c r="E119" s="1005"/>
      <c r="F119" s="1005"/>
      <c r="G119" s="1005"/>
      <c r="H119" s="1005"/>
      <c r="I119" s="1005"/>
    </row>
    <row r="120" spans="1:9" x14ac:dyDescent="0.25">
      <c r="A120" s="231"/>
      <c r="B120" s="229"/>
      <c r="C120" s="230"/>
      <c r="D120" s="230"/>
      <c r="E120" s="230"/>
      <c r="F120" s="230"/>
      <c r="G120" s="229"/>
      <c r="H120" s="231"/>
      <c r="I120" s="232"/>
    </row>
    <row r="121" spans="1:9" x14ac:dyDescent="0.25">
      <c r="A121" s="234"/>
      <c r="B121" s="229"/>
      <c r="C121" s="230"/>
      <c r="D121" s="230"/>
      <c r="E121" s="230"/>
      <c r="F121" s="230"/>
      <c r="G121" s="229"/>
      <c r="H121" s="231"/>
      <c r="I121" s="232"/>
    </row>
    <row r="124" spans="1:9" x14ac:dyDescent="0.25">
      <c r="A124" s="1005"/>
      <c r="B124" s="1005"/>
      <c r="C124" s="1005"/>
      <c r="D124" s="1005"/>
      <c r="E124" s="1005"/>
      <c r="F124" s="1005"/>
      <c r="G124" s="1005"/>
      <c r="H124" s="1005"/>
      <c r="I124" s="1005"/>
    </row>
    <row r="125" spans="1:9" x14ac:dyDescent="0.25">
      <c r="A125" s="231"/>
      <c r="B125" s="229"/>
      <c r="C125" s="230"/>
      <c r="D125" s="230"/>
      <c r="E125" s="230"/>
      <c r="F125" s="230"/>
      <c r="G125" s="229"/>
      <c r="H125" s="231"/>
      <c r="I125" s="232"/>
    </row>
    <row r="126" spans="1:9" x14ac:dyDescent="0.25">
      <c r="A126" s="234"/>
      <c r="B126" s="229"/>
      <c r="C126" s="230"/>
      <c r="D126" s="230"/>
      <c r="E126" s="230"/>
      <c r="F126" s="230"/>
      <c r="G126" s="229"/>
      <c r="H126" s="231"/>
      <c r="I126" s="232"/>
    </row>
    <row r="129" spans="1:9" x14ac:dyDescent="0.25">
      <c r="A129" s="1005"/>
      <c r="B129" s="1005"/>
      <c r="C129" s="1005"/>
      <c r="D129" s="1005"/>
      <c r="E129" s="1005"/>
      <c r="F129" s="1005"/>
      <c r="G129" s="1005"/>
      <c r="H129" s="1005"/>
      <c r="I129" s="1005"/>
    </row>
    <row r="130" spans="1:9" x14ac:dyDescent="0.25">
      <c r="A130" s="231"/>
      <c r="B130" s="229"/>
      <c r="C130" s="230"/>
      <c r="D130" s="230"/>
      <c r="E130" s="230"/>
      <c r="F130" s="230"/>
      <c r="G130" s="229"/>
      <c r="H130" s="231"/>
      <c r="I130" s="232"/>
    </row>
    <row r="131" spans="1:9" ht="17.25" customHeight="1" x14ac:dyDescent="0.25">
      <c r="A131" s="234"/>
      <c r="B131" s="229"/>
      <c r="C131" s="230"/>
      <c r="D131" s="230"/>
      <c r="E131" s="230"/>
      <c r="F131" s="230"/>
      <c r="G131" s="229"/>
      <c r="H131" s="231"/>
      <c r="I131" s="232"/>
    </row>
    <row r="132" spans="1:9" ht="17.25" customHeight="1" x14ac:dyDescent="0.25">
      <c r="A132" s="231"/>
      <c r="B132" s="229"/>
      <c r="C132" s="230"/>
      <c r="D132" s="230"/>
      <c r="E132" s="230"/>
      <c r="F132" s="230"/>
      <c r="G132" s="229"/>
      <c r="H132" s="231"/>
      <c r="I132" s="232"/>
    </row>
    <row r="133" spans="1:9" ht="17.25" customHeight="1" x14ac:dyDescent="0.25">
      <c r="A133" s="231"/>
      <c r="B133" s="229"/>
      <c r="C133" s="230"/>
      <c r="D133" s="230"/>
      <c r="E133" s="230"/>
      <c r="F133" s="230"/>
      <c r="G133" s="229"/>
      <c r="H133" s="231"/>
      <c r="I133" s="232"/>
    </row>
    <row r="134" spans="1:9" ht="42" customHeight="1" x14ac:dyDescent="0.25">
      <c r="A134" s="1006"/>
      <c r="B134" s="1007"/>
      <c r="C134" s="1007"/>
      <c r="D134" s="1007"/>
      <c r="E134" s="1007"/>
      <c r="F134" s="1007"/>
      <c r="G134" s="1007"/>
      <c r="H134" s="1007"/>
      <c r="I134" s="1007"/>
    </row>
    <row r="135" spans="1:9" ht="33" customHeight="1" x14ac:dyDescent="0.25">
      <c r="A135" s="1006"/>
      <c r="B135" s="1007"/>
      <c r="C135" s="1007"/>
      <c r="D135" s="1007"/>
      <c r="E135" s="1007"/>
      <c r="F135" s="1007"/>
      <c r="G135" s="1007"/>
      <c r="H135" s="1007"/>
      <c r="I135" s="1007"/>
    </row>
    <row r="136" spans="1:9" ht="17.25" customHeight="1" x14ac:dyDescent="0.25">
      <c r="A136" s="1006"/>
      <c r="B136" s="1006"/>
      <c r="C136" s="1006"/>
      <c r="D136" s="1006"/>
      <c r="E136" s="1006"/>
      <c r="F136" s="1006"/>
      <c r="G136" s="1006"/>
      <c r="H136" s="1006"/>
      <c r="I136" s="1006"/>
    </row>
    <row r="137" spans="1:9" ht="17.25" customHeight="1" x14ac:dyDescent="0.25">
      <c r="A137" s="231"/>
      <c r="B137" s="229"/>
      <c r="C137" s="230"/>
      <c r="D137" s="230"/>
      <c r="E137" s="230"/>
      <c r="F137" s="230"/>
      <c r="G137" s="229"/>
      <c r="H137" s="231"/>
      <c r="I137" s="232"/>
    </row>
    <row r="138" spans="1:9" ht="17.25" customHeight="1" x14ac:dyDescent="0.25">
      <c r="A138" s="233"/>
      <c r="B138" s="229"/>
      <c r="C138" s="230"/>
      <c r="D138" s="230"/>
      <c r="E138" s="230"/>
      <c r="F138" s="230"/>
      <c r="G138" s="229"/>
      <c r="H138" s="231"/>
      <c r="I138" s="232"/>
    </row>
    <row r="139" spans="1:9" ht="17.25" customHeight="1" x14ac:dyDescent="0.25">
      <c r="A139" s="231"/>
      <c r="B139" s="229"/>
      <c r="C139" s="230"/>
      <c r="D139" s="230"/>
      <c r="E139" s="230"/>
      <c r="F139" s="230"/>
      <c r="G139" s="229"/>
      <c r="H139" s="231"/>
      <c r="I139" s="232"/>
    </row>
    <row r="140" spans="1:9" ht="17.25" customHeight="1" x14ac:dyDescent="0.25">
      <c r="A140" s="231"/>
      <c r="B140" s="229"/>
      <c r="C140" s="230"/>
      <c r="D140" s="230"/>
      <c r="E140" s="230"/>
      <c r="F140" s="230"/>
      <c r="G140" s="229"/>
      <c r="H140" s="231"/>
      <c r="I140" s="232"/>
    </row>
    <row r="141" spans="1:9" ht="17.25" customHeight="1" x14ac:dyDescent="0.25">
      <c r="A141" s="231"/>
      <c r="B141" s="229"/>
      <c r="C141" s="230"/>
      <c r="D141" s="230"/>
      <c r="E141" s="230"/>
      <c r="F141" s="230"/>
      <c r="G141" s="229"/>
      <c r="H141" s="231"/>
      <c r="I141" s="232"/>
    </row>
    <row r="142" spans="1:9" ht="17.25" customHeight="1" x14ac:dyDescent="0.25">
      <c r="A142" s="1005"/>
      <c r="B142" s="1005"/>
      <c r="C142" s="1005"/>
      <c r="D142" s="1005"/>
      <c r="E142" s="1005"/>
      <c r="F142" s="1005"/>
      <c r="G142" s="1005"/>
      <c r="H142" s="1005"/>
      <c r="I142" s="1005"/>
    </row>
    <row r="143" spans="1:9" ht="17.25" customHeight="1" x14ac:dyDescent="0.25">
      <c r="A143" s="231"/>
      <c r="B143" s="229"/>
      <c r="C143" s="230"/>
      <c r="D143" s="230"/>
      <c r="E143" s="230"/>
      <c r="F143" s="230"/>
      <c r="G143" s="229"/>
      <c r="H143" s="231"/>
      <c r="I143" s="232"/>
    </row>
    <row r="144" spans="1:9" ht="17.25" customHeight="1" x14ac:dyDescent="0.25">
      <c r="A144" s="231"/>
      <c r="B144" s="229"/>
      <c r="C144" s="230"/>
      <c r="D144" s="230"/>
      <c r="E144" s="230"/>
      <c r="F144" s="230"/>
      <c r="G144" s="229"/>
      <c r="H144" s="231"/>
      <c r="I144" s="232"/>
    </row>
    <row r="145" spans="1:9" ht="17.25" customHeight="1" x14ac:dyDescent="0.25">
      <c r="A145" s="231"/>
      <c r="B145" s="229"/>
      <c r="C145" s="230"/>
      <c r="D145" s="230"/>
      <c r="E145" s="230"/>
      <c r="F145" s="230"/>
      <c r="G145" s="229"/>
      <c r="H145" s="231"/>
      <c r="I145" s="232"/>
    </row>
    <row r="146" spans="1:9" ht="17.25" customHeight="1" x14ac:dyDescent="0.25">
      <c r="A146" s="1005"/>
      <c r="B146" s="1005"/>
      <c r="C146" s="1005"/>
      <c r="D146" s="1005"/>
      <c r="E146" s="1005"/>
      <c r="F146" s="1005"/>
      <c r="G146" s="1005"/>
      <c r="H146" s="1005"/>
      <c r="I146" s="1005"/>
    </row>
    <row r="147" spans="1:9" ht="17.25" customHeight="1" x14ac:dyDescent="0.25">
      <c r="A147" s="231"/>
      <c r="B147" s="229"/>
      <c r="C147" s="230"/>
      <c r="D147" s="230"/>
      <c r="E147" s="230"/>
      <c r="F147" s="230"/>
      <c r="G147" s="229"/>
      <c r="H147" s="231"/>
      <c r="I147" s="232"/>
    </row>
    <row r="148" spans="1:9" ht="17.25" customHeight="1" x14ac:dyDescent="0.25">
      <c r="A148" s="231"/>
      <c r="B148" s="239"/>
      <c r="C148" s="239"/>
      <c r="D148" s="239"/>
      <c r="E148" s="239"/>
      <c r="F148" s="239"/>
      <c r="G148" s="239"/>
      <c r="H148" s="239"/>
      <c r="I148" s="239"/>
    </row>
    <row r="149" spans="1:9" ht="17.25" customHeight="1" x14ac:dyDescent="0.25">
      <c r="A149" s="231"/>
      <c r="B149" s="229"/>
      <c r="C149" s="230"/>
      <c r="D149" s="230"/>
      <c r="E149" s="230"/>
      <c r="F149" s="230"/>
      <c r="G149" s="229"/>
      <c r="H149" s="231"/>
      <c r="I149" s="232"/>
    </row>
    <row r="150" spans="1:9" ht="17.25" customHeight="1" x14ac:dyDescent="0.25">
      <c r="A150" s="1005"/>
      <c r="B150" s="1005"/>
      <c r="C150" s="1005"/>
      <c r="D150" s="1005"/>
      <c r="E150" s="1005"/>
      <c r="F150" s="1005"/>
      <c r="G150" s="1005"/>
      <c r="H150" s="1005"/>
      <c r="I150" s="1005"/>
    </row>
    <row r="151" spans="1:9" ht="17.25" customHeight="1" x14ac:dyDescent="0.25">
      <c r="A151" s="231"/>
      <c r="B151" s="229"/>
      <c r="C151" s="230"/>
      <c r="D151" s="230"/>
      <c r="E151" s="230"/>
      <c r="F151" s="230"/>
      <c r="G151" s="229"/>
      <c r="H151" s="231"/>
      <c r="I151" s="232"/>
    </row>
    <row r="152" spans="1:9" ht="17.25" customHeight="1" x14ac:dyDescent="0.25">
      <c r="A152" s="231"/>
      <c r="B152" s="239"/>
      <c r="C152" s="239"/>
      <c r="D152" s="239"/>
      <c r="E152" s="239"/>
      <c r="F152" s="239"/>
      <c r="G152" s="239"/>
      <c r="H152" s="239"/>
      <c r="I152" s="239"/>
    </row>
    <row r="153" spans="1:9" ht="17.25" customHeight="1" x14ac:dyDescent="0.25">
      <c r="A153" s="231"/>
      <c r="B153" s="229"/>
      <c r="C153" s="230"/>
      <c r="D153" s="230"/>
      <c r="E153" s="230"/>
      <c r="F153" s="230"/>
      <c r="G153" s="229"/>
      <c r="H153" s="231"/>
      <c r="I153" s="232"/>
    </row>
    <row r="154" spans="1:9" ht="17.25" customHeight="1" x14ac:dyDescent="0.25">
      <c r="A154" s="231"/>
      <c r="B154" s="229"/>
      <c r="C154" s="230"/>
      <c r="D154" s="230"/>
      <c r="E154" s="230"/>
      <c r="F154" s="230"/>
      <c r="G154" s="229"/>
      <c r="H154" s="231"/>
      <c r="I154" s="232"/>
    </row>
    <row r="155" spans="1:9" ht="17.25" customHeight="1" x14ac:dyDescent="0.25">
      <c r="A155" s="231"/>
      <c r="B155" s="239"/>
      <c r="C155" s="239"/>
      <c r="D155" s="230"/>
      <c r="E155" s="230"/>
      <c r="F155" s="230"/>
      <c r="G155" s="229"/>
      <c r="H155" s="231"/>
      <c r="I155" s="232"/>
    </row>
    <row r="156" spans="1:9" ht="17.25" customHeight="1" x14ac:dyDescent="0.25">
      <c r="A156" s="233"/>
      <c r="B156" s="239"/>
      <c r="C156" s="239"/>
      <c r="D156" s="230"/>
      <c r="E156" s="230"/>
      <c r="F156" s="230"/>
      <c r="G156" s="229"/>
      <c r="H156" s="231"/>
      <c r="I156" s="232"/>
    </row>
    <row r="157" spans="1:9" ht="17.25" customHeight="1" x14ac:dyDescent="0.25">
      <c r="A157" s="231"/>
      <c r="B157" s="229"/>
      <c r="C157" s="230"/>
      <c r="D157" s="230"/>
      <c r="E157" s="230"/>
      <c r="F157" s="230"/>
      <c r="G157" s="229"/>
      <c r="H157" s="231"/>
      <c r="I157" s="232"/>
    </row>
    <row r="158" spans="1:9" ht="17.25" customHeight="1" x14ac:dyDescent="0.25">
      <c r="A158" s="231"/>
      <c r="B158" s="229"/>
      <c r="C158" s="230"/>
      <c r="D158" s="230"/>
      <c r="E158" s="230"/>
      <c r="F158" s="230"/>
      <c r="G158" s="229"/>
      <c r="H158" s="231"/>
      <c r="I158" s="232"/>
    </row>
    <row r="159" spans="1:9" ht="17.25" customHeight="1" x14ac:dyDescent="0.25">
      <c r="A159" s="231"/>
      <c r="B159" s="229"/>
      <c r="C159" s="230"/>
      <c r="D159" s="230"/>
      <c r="E159" s="230"/>
      <c r="F159" s="230"/>
      <c r="G159" s="229"/>
      <c r="H159" s="231"/>
      <c r="I159" s="232"/>
    </row>
    <row r="160" spans="1:9" ht="17.25" customHeight="1" x14ac:dyDescent="0.25">
      <c r="A160" s="231"/>
      <c r="B160" s="229"/>
      <c r="C160" s="230"/>
      <c r="D160" s="230"/>
      <c r="E160" s="230"/>
      <c r="F160" s="230"/>
      <c r="G160" s="229"/>
      <c r="H160" s="231"/>
      <c r="I160" s="232"/>
    </row>
    <row r="161" spans="1:9" ht="17.25" customHeight="1" x14ac:dyDescent="0.25">
      <c r="A161" s="231"/>
      <c r="B161" s="229"/>
      <c r="C161" s="230"/>
      <c r="D161" s="230"/>
      <c r="E161" s="230"/>
      <c r="F161" s="230"/>
      <c r="G161" s="229"/>
      <c r="H161" s="231"/>
      <c r="I161" s="232"/>
    </row>
    <row r="162" spans="1:9" ht="17.25" customHeight="1" x14ac:dyDescent="0.25">
      <c r="A162" s="231"/>
      <c r="B162" s="229"/>
      <c r="C162" s="230"/>
      <c r="D162" s="230"/>
      <c r="E162" s="230"/>
      <c r="F162" s="230"/>
      <c r="G162" s="229"/>
      <c r="H162" s="231"/>
      <c r="I162" s="232"/>
    </row>
    <row r="163" spans="1:9" ht="17.25" customHeight="1" x14ac:dyDescent="0.25">
      <c r="A163" s="231"/>
      <c r="B163" s="229"/>
      <c r="C163" s="230"/>
      <c r="D163" s="230"/>
      <c r="E163" s="230"/>
      <c r="F163" s="230"/>
      <c r="G163" s="229"/>
      <c r="H163" s="231"/>
      <c r="I163" s="232"/>
    </row>
    <row r="164" spans="1:9" ht="17.25" customHeight="1" x14ac:dyDescent="0.25">
      <c r="A164" s="231"/>
      <c r="B164" s="229"/>
      <c r="C164" s="230"/>
      <c r="D164" s="230"/>
      <c r="E164" s="230"/>
      <c r="F164" s="230"/>
      <c r="G164" s="229"/>
      <c r="H164" s="231"/>
      <c r="I164" s="232"/>
    </row>
    <row r="165" spans="1:9" ht="17.25" customHeight="1" x14ac:dyDescent="0.25">
      <c r="A165" s="231"/>
      <c r="B165" s="229"/>
      <c r="C165" s="230"/>
      <c r="D165" s="230"/>
      <c r="E165" s="230"/>
      <c r="F165" s="230"/>
      <c r="G165" s="229"/>
      <c r="H165" s="231"/>
      <c r="I165" s="232"/>
    </row>
    <row r="166" spans="1:9" ht="17.25" customHeight="1" x14ac:dyDescent="0.25">
      <c r="A166" s="231"/>
      <c r="B166" s="229"/>
      <c r="C166" s="230"/>
      <c r="D166" s="230"/>
      <c r="E166" s="230"/>
      <c r="F166" s="230"/>
      <c r="G166" s="229"/>
      <c r="H166" s="231"/>
      <c r="I166" s="232"/>
    </row>
    <row r="167" spans="1:9" ht="17.25" customHeight="1" x14ac:dyDescent="0.25">
      <c r="A167" s="231"/>
      <c r="B167" s="229"/>
      <c r="C167" s="230"/>
      <c r="D167" s="230"/>
      <c r="E167" s="230"/>
      <c r="F167" s="230"/>
      <c r="G167" s="229"/>
      <c r="H167" s="231"/>
      <c r="I167" s="232"/>
    </row>
    <row r="168" spans="1:9" ht="17.25" customHeight="1" x14ac:dyDescent="0.25">
      <c r="A168" s="231"/>
      <c r="B168" s="229"/>
      <c r="C168" s="230"/>
      <c r="D168" s="230"/>
      <c r="E168" s="230"/>
      <c r="F168" s="230"/>
      <c r="G168" s="229"/>
      <c r="H168" s="231"/>
      <c r="I168" s="232"/>
    </row>
    <row r="169" spans="1:9" ht="17.25" customHeight="1" x14ac:dyDescent="0.25">
      <c r="A169" s="231"/>
      <c r="B169" s="229"/>
      <c r="C169" s="230"/>
      <c r="D169" s="230"/>
      <c r="E169" s="230"/>
      <c r="F169" s="230"/>
      <c r="G169" s="229"/>
      <c r="H169" s="231"/>
      <c r="I169" s="232"/>
    </row>
    <row r="170" spans="1:9" ht="17.25" customHeight="1" x14ac:dyDescent="0.25">
      <c r="A170" s="231"/>
      <c r="B170" s="229"/>
      <c r="C170" s="230"/>
      <c r="D170" s="230"/>
      <c r="E170" s="230"/>
      <c r="F170" s="230"/>
      <c r="G170" s="229"/>
      <c r="H170" s="231"/>
      <c r="I170" s="232"/>
    </row>
    <row r="171" spans="1:9" ht="17.25" customHeight="1" x14ac:dyDescent="0.25">
      <c r="A171" s="231"/>
      <c r="B171" s="229"/>
      <c r="C171" s="230"/>
      <c r="D171" s="230"/>
      <c r="E171" s="230"/>
      <c r="F171" s="230"/>
      <c r="G171" s="229"/>
      <c r="H171" s="231"/>
      <c r="I171" s="232"/>
    </row>
    <row r="172" spans="1:9" ht="17.25" customHeight="1" x14ac:dyDescent="0.25">
      <c r="A172" s="235"/>
      <c r="B172" s="236"/>
      <c r="C172" s="237"/>
      <c r="D172" s="237"/>
      <c r="E172" s="237"/>
      <c r="F172" s="237"/>
      <c r="G172" s="236"/>
      <c r="H172" s="235"/>
      <c r="I172" s="238"/>
    </row>
    <row r="173" spans="1:9" ht="17.25" customHeight="1" x14ac:dyDescent="0.25">
      <c r="A173" s="235"/>
      <c r="B173" s="236"/>
      <c r="C173" s="237"/>
      <c r="D173" s="237"/>
      <c r="E173" s="237"/>
      <c r="F173" s="237"/>
      <c r="G173" s="236"/>
      <c r="H173" s="235"/>
      <c r="I173" s="238"/>
    </row>
    <row r="174" spans="1:9" ht="17.25" customHeight="1" x14ac:dyDescent="0.25">
      <c r="A174" s="235"/>
      <c r="B174" s="236"/>
      <c r="C174" s="237"/>
      <c r="D174" s="237"/>
      <c r="E174" s="237"/>
      <c r="F174" s="237"/>
      <c r="G174" s="236"/>
      <c r="H174" s="235"/>
      <c r="I174" s="238"/>
    </row>
    <row r="175" spans="1:9" x14ac:dyDescent="0.25">
      <c r="A175" s="235"/>
      <c r="C175" s="237"/>
      <c r="D175" s="237"/>
      <c r="E175" s="237"/>
      <c r="F175" s="237"/>
      <c r="G175" s="236"/>
      <c r="H175" s="235"/>
      <c r="I175" s="238"/>
    </row>
    <row r="176" spans="1:9" x14ac:dyDescent="0.25">
      <c r="A176" s="242"/>
      <c r="B176" s="243"/>
      <c r="C176" s="244"/>
      <c r="D176" s="244"/>
      <c r="E176" s="244"/>
      <c r="F176" s="245"/>
      <c r="G176" s="244"/>
      <c r="H176" s="244"/>
      <c r="I176" s="238"/>
    </row>
    <row r="177" spans="1:9" x14ac:dyDescent="0.25">
      <c r="A177" s="235"/>
      <c r="C177" s="237"/>
      <c r="D177" s="237"/>
      <c r="E177" s="237"/>
      <c r="F177" s="237"/>
      <c r="G177" s="236"/>
      <c r="H177" s="235"/>
      <c r="I177" s="238"/>
    </row>
    <row r="178" spans="1:9" x14ac:dyDescent="0.25">
      <c r="A178" s="235"/>
      <c r="C178" s="237"/>
      <c r="D178" s="237"/>
      <c r="E178" s="237"/>
      <c r="F178" s="237"/>
      <c r="G178" s="236"/>
      <c r="H178" s="235"/>
      <c r="I178" s="238"/>
    </row>
    <row r="179" spans="1:9" x14ac:dyDescent="0.25">
      <c r="A179" s="235"/>
      <c r="C179" s="237"/>
      <c r="D179" s="237"/>
      <c r="E179" s="237"/>
      <c r="F179" s="237"/>
      <c r="G179" s="236"/>
      <c r="H179" s="235"/>
      <c r="I179" s="238"/>
    </row>
    <row r="180" spans="1:9" x14ac:dyDescent="0.25">
      <c r="A180" s="235"/>
      <c r="C180" s="237"/>
      <c r="D180" s="237"/>
      <c r="E180" s="237"/>
      <c r="F180" s="237"/>
      <c r="G180" s="236"/>
      <c r="H180" s="235"/>
      <c r="I180" s="238"/>
    </row>
    <row r="181" spans="1:9" x14ac:dyDescent="0.25">
      <c r="A181" s="235"/>
      <c r="C181" s="237"/>
      <c r="D181" s="237"/>
      <c r="E181" s="237"/>
      <c r="F181" s="237"/>
      <c r="G181" s="236"/>
      <c r="H181" s="235"/>
      <c r="I181" s="238"/>
    </row>
    <row r="182" spans="1:9" x14ac:dyDescent="0.25">
      <c r="A182" s="235"/>
      <c r="C182" s="237"/>
      <c r="D182" s="237"/>
      <c r="E182" s="237"/>
      <c r="F182" s="237"/>
      <c r="G182" s="236"/>
      <c r="H182" s="235"/>
      <c r="I182" s="238"/>
    </row>
    <row r="183" spans="1:9" hidden="1" x14ac:dyDescent="0.25">
      <c r="A183" s="235"/>
      <c r="C183" s="237"/>
      <c r="D183" s="237"/>
      <c r="E183" s="237"/>
      <c r="F183" s="237"/>
      <c r="G183" s="236"/>
      <c r="H183" s="235"/>
      <c r="I183" s="238"/>
    </row>
    <row r="184" spans="1:9" hidden="1" x14ac:dyDescent="0.25">
      <c r="A184" s="235"/>
      <c r="C184" s="237"/>
      <c r="D184" s="237"/>
      <c r="E184" s="237"/>
      <c r="F184" s="237"/>
      <c r="G184" s="236"/>
      <c r="H184" s="235"/>
      <c r="I184" s="238"/>
    </row>
    <row r="185" spans="1:9" hidden="1" x14ac:dyDescent="0.25">
      <c r="A185" s="235"/>
      <c r="C185" s="237"/>
      <c r="D185" s="237"/>
      <c r="E185" s="237"/>
      <c r="F185" s="237"/>
      <c r="G185" s="236"/>
      <c r="H185" s="235"/>
      <c r="I185" s="238"/>
    </row>
    <row r="186" spans="1:9" hidden="1" x14ac:dyDescent="0.25">
      <c r="A186" s="235"/>
      <c r="C186" s="237"/>
      <c r="D186" s="237"/>
      <c r="E186" s="237"/>
      <c r="F186" s="237"/>
      <c r="G186" s="236"/>
      <c r="H186" s="235"/>
      <c r="I186" s="238"/>
    </row>
    <row r="187" spans="1:9" hidden="1" x14ac:dyDescent="0.25">
      <c r="A187" s="235"/>
      <c r="C187" s="237"/>
      <c r="D187" s="237"/>
      <c r="E187" s="237"/>
      <c r="F187" s="237"/>
      <c r="G187" s="236"/>
      <c r="H187" s="235"/>
      <c r="I187" s="238"/>
    </row>
    <row r="188" spans="1:9" hidden="1" x14ac:dyDescent="0.25">
      <c r="A188" s="235"/>
      <c r="C188" s="237"/>
      <c r="D188" s="237"/>
      <c r="E188" s="237"/>
      <c r="F188" s="237"/>
      <c r="G188" s="236"/>
      <c r="H188" s="235"/>
      <c r="I188" s="238"/>
    </row>
    <row r="189" spans="1:9" hidden="1" x14ac:dyDescent="0.25">
      <c r="A189" s="235"/>
      <c r="C189" s="237"/>
      <c r="D189" s="237"/>
      <c r="E189" s="237"/>
      <c r="F189" s="237"/>
      <c r="G189" s="236"/>
      <c r="H189" s="235"/>
      <c r="I189" s="238"/>
    </row>
    <row r="190" spans="1:9" hidden="1" x14ac:dyDescent="0.25">
      <c r="A190" s="235"/>
      <c r="C190" s="237"/>
      <c r="D190" s="237"/>
      <c r="E190" s="237"/>
      <c r="F190" s="237"/>
      <c r="G190" s="236"/>
      <c r="H190" s="235"/>
      <c r="I190" s="238"/>
    </row>
    <row r="191" spans="1:9" hidden="1" x14ac:dyDescent="0.25">
      <c r="A191" s="235"/>
      <c r="C191" s="237"/>
      <c r="D191" s="237"/>
      <c r="E191" s="237"/>
      <c r="F191" s="237"/>
      <c r="G191" s="236"/>
      <c r="H191" s="235"/>
      <c r="I191" s="238"/>
    </row>
    <row r="192" spans="1:9" hidden="1" x14ac:dyDescent="0.25">
      <c r="A192" s="235"/>
      <c r="C192" s="237"/>
      <c r="D192" s="237"/>
      <c r="E192" s="237"/>
      <c r="F192" s="237"/>
      <c r="G192" s="236"/>
      <c r="H192" s="235"/>
      <c r="I192" s="238"/>
    </row>
    <row r="193" spans="1:9" hidden="1" x14ac:dyDescent="0.25">
      <c r="A193" s="235"/>
      <c r="C193" s="237"/>
      <c r="D193" s="237"/>
      <c r="E193" s="237"/>
      <c r="F193" s="237"/>
      <c r="G193" s="236"/>
      <c r="H193" s="235"/>
      <c r="I193" s="238"/>
    </row>
    <row r="194" spans="1:9" hidden="1" x14ac:dyDescent="0.25">
      <c r="A194" s="235"/>
      <c r="C194" s="237"/>
      <c r="D194" s="237"/>
      <c r="E194" s="237"/>
      <c r="F194" s="237"/>
      <c r="G194" s="236"/>
      <c r="H194" s="235"/>
      <c r="I194" s="238"/>
    </row>
    <row r="195" spans="1:9" hidden="1" x14ac:dyDescent="0.25">
      <c r="A195" s="235"/>
      <c r="C195" s="237"/>
      <c r="D195" s="237"/>
      <c r="E195" s="237"/>
      <c r="F195" s="237"/>
      <c r="G195" s="236"/>
      <c r="H195" s="235"/>
      <c r="I195" s="238"/>
    </row>
    <row r="196" spans="1:9" hidden="1" x14ac:dyDescent="0.25">
      <c r="A196" s="235"/>
      <c r="C196" s="237"/>
      <c r="D196" s="237"/>
      <c r="E196" s="237"/>
      <c r="F196" s="237"/>
      <c r="G196" s="236"/>
      <c r="H196" s="235"/>
      <c r="I196" s="238"/>
    </row>
    <row r="197" spans="1:9" hidden="1" x14ac:dyDescent="0.25">
      <c r="A197" s="235"/>
      <c r="C197" s="237"/>
      <c r="D197" s="237"/>
      <c r="E197" s="237"/>
      <c r="F197" s="237"/>
      <c r="G197" s="236"/>
      <c r="H197" s="235"/>
      <c r="I197" s="238"/>
    </row>
    <row r="198" spans="1:9" hidden="1" x14ac:dyDescent="0.25">
      <c r="A198" s="235"/>
      <c r="C198" s="237"/>
      <c r="D198" s="237"/>
      <c r="E198" s="237"/>
      <c r="F198" s="237"/>
      <c r="G198" s="236"/>
      <c r="H198" s="235"/>
      <c r="I198" s="238"/>
    </row>
    <row r="199" spans="1:9" hidden="1" x14ac:dyDescent="0.25">
      <c r="A199" s="235"/>
      <c r="C199" s="237"/>
      <c r="D199" s="237"/>
      <c r="E199" s="237"/>
      <c r="F199" s="237"/>
      <c r="G199" s="236"/>
      <c r="H199" s="235"/>
      <c r="I199" s="238"/>
    </row>
    <row r="200" spans="1:9" hidden="1" x14ac:dyDescent="0.25">
      <c r="A200" s="235"/>
      <c r="C200" s="237"/>
      <c r="D200" s="237"/>
      <c r="E200" s="237"/>
      <c r="F200" s="237"/>
      <c r="G200" s="236"/>
      <c r="H200" s="235"/>
      <c r="I200" s="238"/>
    </row>
    <row r="201" spans="1:9" hidden="1" x14ac:dyDescent="0.25">
      <c r="A201" s="235"/>
      <c r="C201" s="237"/>
      <c r="D201" s="237"/>
      <c r="E201" s="237"/>
      <c r="F201" s="237"/>
      <c r="G201" s="236"/>
      <c r="H201" s="235"/>
      <c r="I201" s="238"/>
    </row>
    <row r="202" spans="1:9" hidden="1" x14ac:dyDescent="0.25">
      <c r="A202" s="235"/>
      <c r="C202" s="237"/>
      <c r="D202" s="237"/>
      <c r="E202" s="237"/>
      <c r="F202" s="237"/>
      <c r="G202" s="236"/>
      <c r="H202" s="235"/>
      <c r="I202" s="238"/>
    </row>
    <row r="203" spans="1:9" x14ac:dyDescent="0.25">
      <c r="A203" s="235"/>
      <c r="C203" s="237"/>
      <c r="D203" s="237"/>
      <c r="E203" s="237"/>
      <c r="F203" s="237"/>
      <c r="G203" s="236"/>
      <c r="H203" s="235"/>
      <c r="I203" s="238"/>
    </row>
    <row r="204" spans="1:9" x14ac:dyDescent="0.25">
      <c r="A204" s="235"/>
      <c r="C204" s="237"/>
      <c r="D204" s="237"/>
      <c r="E204" s="237"/>
      <c r="F204" s="237"/>
      <c r="G204" s="236"/>
      <c r="H204" s="235"/>
      <c r="I204" s="238"/>
    </row>
    <row r="205" spans="1:9" hidden="1" x14ac:dyDescent="0.25">
      <c r="A205" s="235"/>
      <c r="B205" s="236"/>
      <c r="C205" s="237"/>
      <c r="D205" s="237"/>
      <c r="E205" s="237"/>
      <c r="F205" s="237"/>
      <c r="G205" s="236"/>
      <c r="H205" s="235"/>
      <c r="I205" s="238"/>
    </row>
    <row r="206" spans="1:9" hidden="1" x14ac:dyDescent="0.25">
      <c r="A206" s="235" t="s">
        <v>258</v>
      </c>
      <c r="B206" s="236"/>
      <c r="C206" s="237"/>
      <c r="D206" s="237"/>
      <c r="E206" s="237"/>
      <c r="F206" s="237"/>
      <c r="G206" s="236"/>
      <c r="H206" s="235"/>
      <c r="I206" s="238"/>
    </row>
    <row r="207" spans="1:9" hidden="1" x14ac:dyDescent="0.25">
      <c r="A207" s="235"/>
      <c r="B207" s="236"/>
      <c r="C207" s="237"/>
      <c r="D207" s="237"/>
      <c r="E207" s="237"/>
      <c r="F207" s="237"/>
      <c r="G207" s="236"/>
      <c r="H207" s="235"/>
      <c r="I207" s="238"/>
    </row>
    <row r="208" spans="1:9" hidden="1" x14ac:dyDescent="0.25">
      <c r="A208" s="235" t="s">
        <v>259</v>
      </c>
      <c r="B208" s="236"/>
      <c r="C208" s="237"/>
      <c r="D208" s="237"/>
      <c r="E208" s="237"/>
      <c r="F208" s="237"/>
      <c r="G208" s="236"/>
      <c r="H208" s="235"/>
      <c r="I208" s="238"/>
    </row>
    <row r="209" spans="1:9" hidden="1" x14ac:dyDescent="0.25">
      <c r="A209" s="999" t="s">
        <v>260</v>
      </c>
      <c r="B209" s="999"/>
      <c r="C209" s="999"/>
      <c r="D209" s="999"/>
      <c r="E209" s="999"/>
      <c r="F209" s="999"/>
      <c r="G209" s="999"/>
      <c r="H209" s="999"/>
      <c r="I209" s="999"/>
    </row>
    <row r="210" spans="1:9" hidden="1" x14ac:dyDescent="0.25">
      <c r="A210" s="235" t="s">
        <v>261</v>
      </c>
      <c r="B210" s="236"/>
      <c r="C210" s="237">
        <v>4</v>
      </c>
      <c r="D210" s="237">
        <v>28</v>
      </c>
      <c r="E210" s="237">
        <v>28</v>
      </c>
      <c r="F210" s="237">
        <v>0</v>
      </c>
      <c r="G210" s="236"/>
      <c r="H210" s="235"/>
      <c r="I210" s="238" t="s">
        <v>262</v>
      </c>
    </row>
    <row r="211" spans="1:9" hidden="1" x14ac:dyDescent="0.25">
      <c r="A211" s="235" t="s">
        <v>263</v>
      </c>
      <c r="B211" s="236"/>
      <c r="C211" s="237"/>
      <c r="D211" s="237"/>
      <c r="E211" s="237"/>
      <c r="F211" s="237"/>
      <c r="G211" s="236"/>
      <c r="H211" s="235"/>
      <c r="I211" s="238"/>
    </row>
    <row r="212" spans="1:9" hidden="1" x14ac:dyDescent="0.25">
      <c r="A212" s="235"/>
      <c r="B212" s="236"/>
      <c r="C212" s="237"/>
      <c r="D212" s="237"/>
      <c r="E212" s="237"/>
      <c r="F212" s="237"/>
      <c r="G212" s="236"/>
      <c r="H212" s="235"/>
      <c r="I212" s="238"/>
    </row>
    <row r="213" spans="1:9" hidden="1" x14ac:dyDescent="0.25">
      <c r="A213" s="235"/>
      <c r="B213" s="236"/>
      <c r="C213" s="237"/>
      <c r="D213" s="237"/>
      <c r="E213" s="237"/>
      <c r="F213" s="237"/>
      <c r="G213" s="236"/>
      <c r="H213" s="235"/>
      <c r="I213" s="238"/>
    </row>
    <row r="214" spans="1:9" hidden="1" x14ac:dyDescent="0.25">
      <c r="A214" s="235" t="s">
        <v>264</v>
      </c>
      <c r="B214" s="236"/>
      <c r="C214" s="237"/>
      <c r="D214" s="237"/>
      <c r="E214" s="237"/>
      <c r="F214" s="237"/>
      <c r="G214" s="236"/>
      <c r="H214" s="235"/>
      <c r="I214" s="238"/>
    </row>
    <row r="215" spans="1:9" hidden="1" x14ac:dyDescent="0.25">
      <c r="A215" s="999" t="s">
        <v>76</v>
      </c>
      <c r="B215" s="999"/>
      <c r="C215" s="999"/>
      <c r="D215" s="999"/>
      <c r="E215" s="999"/>
      <c r="F215" s="999"/>
      <c r="G215" s="999"/>
      <c r="H215" s="999"/>
      <c r="I215" s="999"/>
    </row>
    <row r="216" spans="1:9" hidden="1" x14ac:dyDescent="0.25">
      <c r="A216" s="235" t="s">
        <v>261</v>
      </c>
      <c r="B216" s="236"/>
      <c r="C216" s="237">
        <v>4</v>
      </c>
      <c r="D216" s="237">
        <v>28</v>
      </c>
      <c r="E216" s="237">
        <v>0</v>
      </c>
      <c r="F216" s="237">
        <v>28</v>
      </c>
      <c r="G216" s="236"/>
      <c r="H216" s="235"/>
      <c r="I216" s="238" t="s">
        <v>262</v>
      </c>
    </row>
    <row r="217" spans="1:9" hidden="1" x14ac:dyDescent="0.25">
      <c r="A217" s="235" t="s">
        <v>263</v>
      </c>
      <c r="B217" s="236"/>
      <c r="C217" s="237"/>
      <c r="D217" s="237"/>
      <c r="E217" s="237"/>
      <c r="F217" s="237"/>
      <c r="G217" s="236"/>
      <c r="H217" s="235"/>
      <c r="I217" s="238"/>
    </row>
    <row r="218" spans="1:9" hidden="1" x14ac:dyDescent="0.25">
      <c r="A218" s="218"/>
    </row>
    <row r="219" spans="1:9" hidden="1" x14ac:dyDescent="0.25">
      <c r="A219" s="218"/>
    </row>
    <row r="220" spans="1:9" hidden="1" x14ac:dyDescent="0.25">
      <c r="A220" s="218"/>
    </row>
    <row r="221" spans="1:9" hidden="1" x14ac:dyDescent="0.25">
      <c r="A221" s="235" t="s">
        <v>265</v>
      </c>
      <c r="B221" s="236"/>
      <c r="C221" s="237"/>
      <c r="D221" s="237"/>
      <c r="E221" s="237"/>
      <c r="F221" s="237"/>
      <c r="G221" s="236"/>
      <c r="H221" s="235"/>
      <c r="I221" s="238"/>
    </row>
    <row r="222" spans="1:9" hidden="1" x14ac:dyDescent="0.25">
      <c r="A222" s="999" t="s">
        <v>266</v>
      </c>
      <c r="B222" s="999"/>
      <c r="C222" s="999"/>
      <c r="D222" s="999"/>
      <c r="E222" s="999"/>
      <c r="F222" s="999"/>
      <c r="G222" s="999"/>
      <c r="H222" s="999"/>
      <c r="I222" s="999"/>
    </row>
    <row r="223" spans="1:9" hidden="1" x14ac:dyDescent="0.25">
      <c r="A223" s="235" t="s">
        <v>267</v>
      </c>
      <c r="B223" s="236"/>
      <c r="C223" s="237">
        <v>2</v>
      </c>
      <c r="D223" s="237">
        <v>8</v>
      </c>
      <c r="E223" s="237">
        <v>0</v>
      </c>
      <c r="F223" s="237">
        <v>8</v>
      </c>
      <c r="G223" s="236"/>
      <c r="H223" s="235"/>
      <c r="I223" s="238" t="s">
        <v>268</v>
      </c>
    </row>
    <row r="224" spans="1:9" hidden="1" x14ac:dyDescent="0.25">
      <c r="A224" s="235" t="s">
        <v>263</v>
      </c>
      <c r="B224" s="236"/>
      <c r="C224" s="237"/>
      <c r="D224" s="237"/>
      <c r="E224" s="237"/>
      <c r="F224" s="237"/>
      <c r="G224" s="236"/>
      <c r="H224" s="235"/>
      <c r="I224" s="238"/>
    </row>
    <row r="225" spans="1:9" hidden="1" x14ac:dyDescent="0.25">
      <c r="A225" s="218"/>
    </row>
    <row r="226" spans="1:9" hidden="1" x14ac:dyDescent="0.25">
      <c r="A226" s="218"/>
    </row>
    <row r="227" spans="1:9" ht="18" hidden="1" x14ac:dyDescent="0.25">
      <c r="A227" s="246" t="s">
        <v>269</v>
      </c>
      <c r="B227" s="236"/>
      <c r="C227" s="237"/>
      <c r="D227" s="237"/>
      <c r="E227" s="237"/>
      <c r="F227" s="237"/>
      <c r="G227" s="236"/>
      <c r="H227" s="235"/>
      <c r="I227" s="238"/>
    </row>
    <row r="228" spans="1:9" hidden="1" x14ac:dyDescent="0.25">
      <c r="A228" s="218"/>
    </row>
    <row r="229" spans="1:9" hidden="1" x14ac:dyDescent="0.25">
      <c r="A229" s="999" t="s">
        <v>270</v>
      </c>
      <c r="B229" s="999"/>
      <c r="C229" s="999"/>
      <c r="D229" s="999"/>
      <c r="E229" s="999"/>
      <c r="F229" s="999"/>
      <c r="G229" s="999"/>
      <c r="H229" s="999"/>
      <c r="I229" s="999"/>
    </row>
    <row r="230" spans="1:9" hidden="1" x14ac:dyDescent="0.25">
      <c r="A230" s="235" t="s">
        <v>261</v>
      </c>
      <c r="B230" s="236"/>
      <c r="C230" s="237">
        <v>2</v>
      </c>
      <c r="D230" s="237">
        <v>14</v>
      </c>
      <c r="E230" s="237">
        <v>0</v>
      </c>
      <c r="F230" s="237">
        <v>14</v>
      </c>
      <c r="G230" s="236"/>
      <c r="H230" s="235"/>
      <c r="I230" s="238" t="s">
        <v>268</v>
      </c>
    </row>
    <row r="231" spans="1:9" hidden="1" x14ac:dyDescent="0.25">
      <c r="A231" s="235" t="s">
        <v>263</v>
      </c>
      <c r="B231" s="236"/>
      <c r="C231" s="237"/>
      <c r="D231" s="237"/>
      <c r="E231" s="237"/>
      <c r="F231" s="237"/>
      <c r="G231" s="236"/>
      <c r="H231" s="235"/>
      <c r="I231" s="238"/>
    </row>
    <row r="232" spans="1:9" hidden="1" x14ac:dyDescent="0.25">
      <c r="A232" s="247"/>
      <c r="C232" s="248"/>
    </row>
    <row r="233" spans="1:9" hidden="1" x14ac:dyDescent="0.25">
      <c r="A233" s="999" t="s">
        <v>271</v>
      </c>
      <c r="B233" s="999"/>
      <c r="C233" s="999"/>
      <c r="D233" s="999"/>
      <c r="E233" s="999"/>
      <c r="F233" s="999"/>
      <c r="G233" s="999"/>
      <c r="H233" s="999"/>
      <c r="I233" s="999"/>
    </row>
    <row r="234" spans="1:9" hidden="1" x14ac:dyDescent="0.25">
      <c r="A234" s="235" t="s">
        <v>261</v>
      </c>
      <c r="B234" s="236"/>
      <c r="C234" s="237">
        <v>4</v>
      </c>
      <c r="D234" s="237">
        <v>28</v>
      </c>
      <c r="E234" s="237">
        <v>0</v>
      </c>
      <c r="F234" s="237">
        <v>28</v>
      </c>
      <c r="G234" s="236"/>
      <c r="H234" s="235"/>
      <c r="I234" s="238" t="s">
        <v>262</v>
      </c>
    </row>
    <row r="235" spans="1:9" hidden="1" x14ac:dyDescent="0.25">
      <c r="A235" s="235" t="s">
        <v>263</v>
      </c>
      <c r="B235" s="236"/>
      <c r="C235" s="237"/>
      <c r="D235" s="237"/>
      <c r="E235" s="237"/>
      <c r="F235" s="237"/>
      <c r="G235" s="236"/>
      <c r="H235" s="235"/>
      <c r="I235" s="238"/>
    </row>
    <row r="236" spans="1:9" hidden="1" x14ac:dyDescent="0.25">
      <c r="A236" s="247"/>
      <c r="C236" s="248"/>
    </row>
    <row r="237" spans="1:9" hidden="1" x14ac:dyDescent="0.25">
      <c r="A237" s="999" t="s">
        <v>272</v>
      </c>
      <c r="B237" s="999"/>
      <c r="C237" s="999"/>
      <c r="D237" s="999"/>
      <c r="E237" s="999"/>
      <c r="F237" s="999"/>
      <c r="G237" s="999"/>
      <c r="H237" s="999"/>
      <c r="I237" s="999"/>
    </row>
    <row r="238" spans="1:9" hidden="1" x14ac:dyDescent="0.25">
      <c r="A238" s="235" t="s">
        <v>261</v>
      </c>
      <c r="B238" s="236"/>
      <c r="C238" s="237">
        <v>4</v>
      </c>
      <c r="D238" s="237">
        <v>14</v>
      </c>
      <c r="E238" s="237">
        <v>0</v>
      </c>
      <c r="F238" s="237">
        <v>42</v>
      </c>
      <c r="G238" s="236"/>
      <c r="H238" s="235"/>
      <c r="I238" s="238" t="s">
        <v>268</v>
      </c>
    </row>
    <row r="239" spans="1:9" hidden="1" x14ac:dyDescent="0.25">
      <c r="A239" s="235" t="s">
        <v>263</v>
      </c>
      <c r="B239" s="236"/>
      <c r="C239" s="237"/>
      <c r="D239" s="237"/>
      <c r="E239" s="237"/>
      <c r="F239" s="237"/>
      <c r="G239" s="236"/>
      <c r="H239" s="235"/>
      <c r="I239" s="238"/>
    </row>
    <row r="240" spans="1:9" hidden="1" x14ac:dyDescent="0.25"/>
    <row r="241" spans="1:9" hidden="1" x14ac:dyDescent="0.25">
      <c r="A241" s="999" t="s">
        <v>273</v>
      </c>
      <c r="B241" s="999"/>
      <c r="C241" s="999"/>
      <c r="D241" s="999"/>
      <c r="E241" s="999"/>
      <c r="F241" s="999"/>
      <c r="G241" s="999"/>
      <c r="H241" s="999"/>
      <c r="I241" s="999"/>
    </row>
    <row r="242" spans="1:9" hidden="1" x14ac:dyDescent="0.25">
      <c r="A242" s="235" t="s">
        <v>261</v>
      </c>
      <c r="B242" s="236"/>
      <c r="C242" s="237">
        <v>4</v>
      </c>
      <c r="D242" s="237">
        <v>14</v>
      </c>
      <c r="E242" s="237">
        <v>0</v>
      </c>
      <c r="F242" s="237">
        <v>42</v>
      </c>
      <c r="G242" s="236"/>
      <c r="H242" s="235"/>
      <c r="I242" s="238" t="s">
        <v>268</v>
      </c>
    </row>
    <row r="243" spans="1:9" hidden="1" x14ac:dyDescent="0.25">
      <c r="A243" s="235" t="s">
        <v>263</v>
      </c>
      <c r="B243" s="236"/>
      <c r="C243" s="237"/>
      <c r="D243" s="237"/>
      <c r="E243" s="237"/>
      <c r="F243" s="237"/>
      <c r="G243" s="236"/>
      <c r="H243" s="235"/>
      <c r="I243" s="238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999" t="s">
        <v>274</v>
      </c>
      <c r="B247" s="999"/>
      <c r="C247" s="999"/>
      <c r="D247" s="999"/>
      <c r="E247" s="999"/>
      <c r="F247" s="999"/>
      <c r="G247" s="999"/>
      <c r="H247" s="999"/>
      <c r="I247" s="999"/>
    </row>
    <row r="248" spans="1:9" hidden="1" x14ac:dyDescent="0.25">
      <c r="A248" s="235" t="s">
        <v>261</v>
      </c>
      <c r="B248" s="236"/>
      <c r="C248" s="237">
        <v>4</v>
      </c>
      <c r="D248" s="237">
        <v>0</v>
      </c>
      <c r="E248" s="237">
        <v>0</v>
      </c>
      <c r="F248" s="237">
        <v>56</v>
      </c>
      <c r="G248" s="236"/>
      <c r="H248" s="235"/>
      <c r="I248" s="238" t="s">
        <v>268</v>
      </c>
    </row>
    <row r="249" spans="1:9" hidden="1" x14ac:dyDescent="0.25">
      <c r="A249" s="235" t="s">
        <v>267</v>
      </c>
      <c r="B249" s="236"/>
      <c r="C249" s="237">
        <v>4</v>
      </c>
      <c r="D249" s="237">
        <v>0</v>
      </c>
      <c r="E249" s="237">
        <v>0</v>
      </c>
      <c r="F249" s="237">
        <v>32</v>
      </c>
      <c r="G249" s="236"/>
      <c r="H249" s="235"/>
      <c r="I249" s="238"/>
    </row>
    <row r="250" spans="1:9" hidden="1" x14ac:dyDescent="0.25">
      <c r="A250" s="235" t="s">
        <v>275</v>
      </c>
      <c r="B250" s="236"/>
      <c r="C250" s="237">
        <v>4</v>
      </c>
      <c r="D250" s="237">
        <v>0</v>
      </c>
      <c r="E250" s="237">
        <v>0</v>
      </c>
      <c r="F250" s="237">
        <v>32</v>
      </c>
      <c r="G250" s="236"/>
      <c r="H250" s="235"/>
      <c r="I250" s="238" t="s">
        <v>268</v>
      </c>
    </row>
    <row r="251" spans="1:9" hidden="1" x14ac:dyDescent="0.25">
      <c r="A251" s="235" t="s">
        <v>263</v>
      </c>
      <c r="B251" s="236"/>
      <c r="C251" s="237"/>
      <c r="D251" s="237"/>
      <c r="E251" s="237"/>
      <c r="F251" s="237"/>
      <c r="G251" s="236"/>
      <c r="H251" s="235"/>
      <c r="I251" s="238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999" t="s">
        <v>276</v>
      </c>
      <c r="B256" s="999"/>
      <c r="C256" s="999"/>
      <c r="D256" s="999"/>
      <c r="E256" s="999"/>
      <c r="F256" s="999"/>
      <c r="G256" s="999"/>
      <c r="H256" s="999"/>
      <c r="I256" s="999"/>
    </row>
    <row r="257" spans="1:9" hidden="1" x14ac:dyDescent="0.25">
      <c r="A257" s="235" t="s">
        <v>267</v>
      </c>
      <c r="B257" s="236"/>
      <c r="C257" s="237">
        <v>4</v>
      </c>
      <c r="D257" s="237">
        <v>16</v>
      </c>
      <c r="E257" s="237">
        <v>0</v>
      </c>
      <c r="F257" s="237">
        <v>16</v>
      </c>
      <c r="G257" s="236"/>
      <c r="H257" s="235"/>
      <c r="I257" s="238" t="s">
        <v>268</v>
      </c>
    </row>
    <row r="258" spans="1:9" hidden="1" x14ac:dyDescent="0.25">
      <c r="A258" s="235" t="s">
        <v>275</v>
      </c>
      <c r="B258" s="236"/>
      <c r="C258" s="237">
        <v>4</v>
      </c>
      <c r="D258" s="237">
        <v>16</v>
      </c>
      <c r="E258" s="237">
        <v>0</v>
      </c>
      <c r="F258" s="237">
        <v>16</v>
      </c>
      <c r="G258" s="236"/>
      <c r="H258" s="235"/>
      <c r="I258" s="238" t="s">
        <v>262</v>
      </c>
    </row>
    <row r="259" spans="1:9" hidden="1" x14ac:dyDescent="0.25">
      <c r="A259" s="235" t="s">
        <v>263</v>
      </c>
      <c r="B259" s="236"/>
      <c r="C259" s="237"/>
      <c r="D259" s="237"/>
      <c r="E259" s="237"/>
      <c r="F259" s="237"/>
      <c r="G259" s="236"/>
      <c r="H259" s="235"/>
      <c r="I259" s="238"/>
    </row>
    <row r="260" spans="1:9" hidden="1" x14ac:dyDescent="0.25"/>
    <row r="261" spans="1:9" hidden="1" x14ac:dyDescent="0.25">
      <c r="A261" s="999" t="s">
        <v>277</v>
      </c>
      <c r="B261" s="999"/>
      <c r="C261" s="999"/>
      <c r="D261" s="999"/>
      <c r="E261" s="999"/>
      <c r="F261" s="999"/>
      <c r="G261" s="999"/>
      <c r="H261" s="999"/>
      <c r="I261" s="999"/>
    </row>
    <row r="262" spans="1:9" hidden="1" x14ac:dyDescent="0.25">
      <c r="A262" s="235" t="s">
        <v>267</v>
      </c>
      <c r="B262" s="236"/>
      <c r="C262" s="237">
        <v>4</v>
      </c>
      <c r="D262" s="237">
        <v>16</v>
      </c>
      <c r="E262" s="237">
        <v>0</v>
      </c>
      <c r="F262" s="237">
        <v>16</v>
      </c>
      <c r="G262" s="236"/>
      <c r="H262" s="235"/>
      <c r="I262" s="238" t="s">
        <v>268</v>
      </c>
    </row>
    <row r="263" spans="1:9" hidden="1" x14ac:dyDescent="0.25">
      <c r="A263" s="235" t="s">
        <v>263</v>
      </c>
      <c r="B263" s="236"/>
      <c r="C263" s="237"/>
      <c r="D263" s="237"/>
      <c r="E263" s="237"/>
      <c r="F263" s="237"/>
      <c r="G263" s="236"/>
      <c r="H263" s="235"/>
      <c r="I263" s="238"/>
    </row>
    <row r="264" spans="1:9" hidden="1" x14ac:dyDescent="0.25"/>
    <row r="265" spans="1:9" hidden="1" x14ac:dyDescent="0.25">
      <c r="A265" s="999" t="s">
        <v>278</v>
      </c>
      <c r="B265" s="999"/>
      <c r="C265" s="999"/>
      <c r="D265" s="999"/>
      <c r="E265" s="999"/>
      <c r="F265" s="999"/>
      <c r="G265" s="999"/>
      <c r="H265" s="999"/>
      <c r="I265" s="999"/>
    </row>
    <row r="266" spans="1:9" hidden="1" x14ac:dyDescent="0.25">
      <c r="A266" s="235" t="s">
        <v>267</v>
      </c>
      <c r="B266" s="236"/>
      <c r="C266" s="237">
        <v>4</v>
      </c>
      <c r="D266" s="237">
        <v>16</v>
      </c>
      <c r="E266" s="237">
        <v>0</v>
      </c>
      <c r="F266" s="237">
        <v>16</v>
      </c>
      <c r="G266" s="236"/>
      <c r="H266" s="235"/>
      <c r="I266" s="238" t="s">
        <v>268</v>
      </c>
    </row>
    <row r="267" spans="1:9" hidden="1" x14ac:dyDescent="0.25">
      <c r="A267" s="235" t="s">
        <v>263</v>
      </c>
      <c r="B267" s="236"/>
      <c r="C267" s="237"/>
      <c r="D267" s="237"/>
      <c r="E267" s="237"/>
      <c r="F267" s="237"/>
      <c r="G267" s="236"/>
      <c r="H267" s="235"/>
      <c r="I267" s="238"/>
    </row>
    <row r="268" spans="1:9" hidden="1" x14ac:dyDescent="0.25"/>
    <row r="269" spans="1:9" hidden="1" x14ac:dyDescent="0.25">
      <c r="A269" s="999" t="s">
        <v>279</v>
      </c>
      <c r="B269" s="999"/>
      <c r="C269" s="999"/>
      <c r="D269" s="999"/>
      <c r="E269" s="999"/>
      <c r="F269" s="999"/>
      <c r="G269" s="999"/>
      <c r="H269" s="999"/>
      <c r="I269" s="999"/>
    </row>
    <row r="270" spans="1:9" hidden="1" x14ac:dyDescent="0.25">
      <c r="A270" s="235" t="s">
        <v>267</v>
      </c>
      <c r="B270" s="236"/>
      <c r="C270" s="237">
        <v>4</v>
      </c>
      <c r="D270" s="237">
        <v>16</v>
      </c>
      <c r="E270" s="237">
        <v>0</v>
      </c>
      <c r="F270" s="237">
        <v>16</v>
      </c>
      <c r="G270" s="236"/>
      <c r="H270" s="235"/>
      <c r="I270" s="238" t="s">
        <v>262</v>
      </c>
    </row>
    <row r="271" spans="1:9" hidden="1" x14ac:dyDescent="0.25">
      <c r="A271" s="235" t="s">
        <v>263</v>
      </c>
      <c r="B271" s="236"/>
      <c r="C271" s="237"/>
      <c r="D271" s="237"/>
      <c r="E271" s="237"/>
      <c r="F271" s="237"/>
      <c r="G271" s="236"/>
      <c r="H271" s="235"/>
      <c r="I271" s="238"/>
    </row>
    <row r="272" spans="1:9" hidden="1" x14ac:dyDescent="0.25"/>
    <row r="273" spans="1:9" hidden="1" x14ac:dyDescent="0.25"/>
    <row r="274" spans="1:9" hidden="1" x14ac:dyDescent="0.25">
      <c r="A274" s="999" t="s">
        <v>280</v>
      </c>
      <c r="B274" s="999"/>
      <c r="C274" s="999"/>
      <c r="D274" s="999"/>
      <c r="E274" s="999"/>
      <c r="F274" s="999"/>
      <c r="G274" s="999"/>
      <c r="H274" s="999"/>
      <c r="I274" s="999"/>
    </row>
    <row r="275" spans="1:9" hidden="1" x14ac:dyDescent="0.25">
      <c r="A275" s="235" t="s">
        <v>267</v>
      </c>
      <c r="B275" s="236"/>
      <c r="C275" s="237">
        <v>4</v>
      </c>
      <c r="D275" s="237">
        <v>10</v>
      </c>
      <c r="E275" s="237">
        <v>0</v>
      </c>
      <c r="F275" s="237">
        <v>22</v>
      </c>
      <c r="G275" s="236"/>
      <c r="H275" s="235"/>
      <c r="I275" s="238" t="s">
        <v>262</v>
      </c>
    </row>
    <row r="276" spans="1:9" hidden="1" x14ac:dyDescent="0.25">
      <c r="A276" s="235" t="s">
        <v>263</v>
      </c>
      <c r="B276" s="236"/>
      <c r="C276" s="237"/>
      <c r="D276" s="237"/>
      <c r="E276" s="237"/>
      <c r="F276" s="237"/>
      <c r="G276" s="236"/>
      <c r="H276" s="235"/>
      <c r="I276" s="238"/>
    </row>
    <row r="277" spans="1:9" hidden="1" x14ac:dyDescent="0.25"/>
    <row r="278" spans="1:9" hidden="1" x14ac:dyDescent="0.25"/>
    <row r="279" spans="1:9" hidden="1" x14ac:dyDescent="0.25">
      <c r="A279" s="999" t="s">
        <v>281</v>
      </c>
      <c r="B279" s="999"/>
      <c r="C279" s="999"/>
      <c r="D279" s="999"/>
      <c r="E279" s="999"/>
      <c r="F279" s="999"/>
      <c r="G279" s="999"/>
      <c r="H279" s="999"/>
      <c r="I279" s="999"/>
    </row>
    <row r="280" spans="1:9" hidden="1" x14ac:dyDescent="0.25">
      <c r="A280" s="235" t="s">
        <v>275</v>
      </c>
      <c r="B280" s="236"/>
      <c r="C280" s="237">
        <v>4</v>
      </c>
      <c r="D280" s="237">
        <v>16</v>
      </c>
      <c r="E280" s="237">
        <v>0</v>
      </c>
      <c r="F280" s="237">
        <v>16</v>
      </c>
      <c r="G280" s="236"/>
      <c r="H280" s="235"/>
      <c r="I280" s="238" t="s">
        <v>268</v>
      </c>
    </row>
    <row r="281" spans="1:9" hidden="1" x14ac:dyDescent="0.25">
      <c r="A281" s="235" t="s">
        <v>263</v>
      </c>
      <c r="B281" s="236"/>
      <c r="C281" s="237"/>
      <c r="D281" s="237"/>
      <c r="E281" s="237"/>
      <c r="F281" s="237"/>
      <c r="G281" s="236"/>
      <c r="H281" s="235"/>
      <c r="I281" s="238"/>
    </row>
    <row r="282" spans="1:9" hidden="1" x14ac:dyDescent="0.25"/>
    <row r="283" spans="1:9" hidden="1" x14ac:dyDescent="0.25"/>
    <row r="284" spans="1:9" hidden="1" x14ac:dyDescent="0.25">
      <c r="A284" s="999" t="s">
        <v>282</v>
      </c>
      <c r="B284" s="999"/>
      <c r="C284" s="999"/>
      <c r="D284" s="999"/>
      <c r="E284" s="999"/>
      <c r="F284" s="999"/>
      <c r="G284" s="999"/>
      <c r="H284" s="999"/>
      <c r="I284" s="999"/>
    </row>
    <row r="285" spans="1:9" hidden="1" x14ac:dyDescent="0.25">
      <c r="A285" s="235" t="s">
        <v>275</v>
      </c>
      <c r="B285" s="236"/>
      <c r="C285" s="237">
        <v>6</v>
      </c>
      <c r="D285" s="237">
        <v>10</v>
      </c>
      <c r="E285" s="237">
        <v>0</v>
      </c>
      <c r="F285" s="237">
        <v>38</v>
      </c>
      <c r="G285" s="236"/>
      <c r="H285" s="235"/>
      <c r="I285" s="238" t="s">
        <v>268</v>
      </c>
    </row>
    <row r="286" spans="1:9" hidden="1" x14ac:dyDescent="0.25">
      <c r="A286" s="235" t="s">
        <v>263</v>
      </c>
      <c r="B286" s="236"/>
      <c r="C286" s="237"/>
      <c r="D286" s="237"/>
      <c r="E286" s="237"/>
      <c r="F286" s="237"/>
      <c r="G286" s="236"/>
      <c r="H286" s="235"/>
      <c r="I286" s="238"/>
    </row>
    <row r="287" spans="1:9" hidden="1" x14ac:dyDescent="0.25"/>
    <row r="288" spans="1:9" hidden="1" x14ac:dyDescent="0.25"/>
    <row r="289" spans="1:9" hidden="1" x14ac:dyDescent="0.25">
      <c r="A289" s="999" t="s">
        <v>283</v>
      </c>
      <c r="B289" s="999"/>
      <c r="C289" s="999"/>
      <c r="D289" s="999"/>
      <c r="E289" s="999"/>
      <c r="F289" s="999"/>
      <c r="G289" s="999"/>
      <c r="H289" s="999"/>
      <c r="I289" s="999"/>
    </row>
    <row r="290" spans="1:9" hidden="1" x14ac:dyDescent="0.25">
      <c r="A290" s="235" t="s">
        <v>275</v>
      </c>
      <c r="B290" s="236"/>
      <c r="C290" s="237">
        <v>4</v>
      </c>
      <c r="D290" s="237">
        <v>10</v>
      </c>
      <c r="E290" s="237">
        <v>0</v>
      </c>
      <c r="F290" s="237">
        <v>22</v>
      </c>
      <c r="G290" s="236"/>
      <c r="H290" s="235"/>
      <c r="I290" s="238" t="s">
        <v>262</v>
      </c>
    </row>
    <row r="291" spans="1:9" hidden="1" x14ac:dyDescent="0.25">
      <c r="A291" s="235" t="s">
        <v>263</v>
      </c>
      <c r="B291" s="236"/>
      <c r="C291" s="237"/>
      <c r="D291" s="237"/>
      <c r="E291" s="237"/>
      <c r="F291" s="237"/>
      <c r="G291" s="236"/>
      <c r="H291" s="235"/>
      <c r="I291" s="238"/>
    </row>
    <row r="292" spans="1:9" hidden="1" x14ac:dyDescent="0.25"/>
    <row r="293" spans="1:9" hidden="1" x14ac:dyDescent="0.25">
      <c r="A293" s="999" t="s">
        <v>284</v>
      </c>
      <c r="B293" s="999"/>
      <c r="C293" s="999"/>
      <c r="D293" s="999"/>
      <c r="E293" s="999"/>
      <c r="F293" s="999"/>
      <c r="G293" s="999"/>
      <c r="H293" s="999"/>
      <c r="I293" s="999"/>
    </row>
    <row r="294" spans="1:9" hidden="1" x14ac:dyDescent="0.25">
      <c r="A294" s="235" t="s">
        <v>275</v>
      </c>
      <c r="B294" s="236"/>
      <c r="C294" s="237">
        <v>4</v>
      </c>
      <c r="D294" s="237">
        <v>16</v>
      </c>
      <c r="E294" s="237">
        <v>0</v>
      </c>
      <c r="F294" s="237">
        <v>16</v>
      </c>
      <c r="G294" s="236"/>
      <c r="H294" s="235"/>
      <c r="I294" s="238" t="s">
        <v>268</v>
      </c>
    </row>
    <row r="295" spans="1:9" hidden="1" x14ac:dyDescent="0.25">
      <c r="A295" s="235" t="s">
        <v>263</v>
      </c>
      <c r="B295" s="236"/>
      <c r="C295" s="237"/>
      <c r="D295" s="237"/>
      <c r="E295" s="237"/>
      <c r="F295" s="237"/>
      <c r="G295" s="236"/>
      <c r="H295" s="235"/>
      <c r="I295" s="238"/>
    </row>
    <row r="296" spans="1:9" hidden="1" x14ac:dyDescent="0.25"/>
    <row r="297" spans="1:9" hidden="1" x14ac:dyDescent="0.25"/>
  </sheetData>
  <sheetProtection selectLockedCells="1" selectUnlockedCells="1"/>
  <mergeCells count="63">
    <mergeCell ref="A261:I261"/>
    <mergeCell ref="A237:I237"/>
    <mergeCell ref="A241:I241"/>
    <mergeCell ref="A247:I247"/>
    <mergeCell ref="A256:I256"/>
    <mergeCell ref="A293:I293"/>
    <mergeCell ref="A279:I279"/>
    <mergeCell ref="A284:I284"/>
    <mergeCell ref="A289:I289"/>
    <mergeCell ref="A269:I269"/>
    <mergeCell ref="A274:I274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70:I70"/>
    <mergeCell ref="A81:I81"/>
    <mergeCell ref="A85:I85"/>
    <mergeCell ref="A114:I114"/>
    <mergeCell ref="A73:I73"/>
    <mergeCell ref="A76:I76"/>
    <mergeCell ref="A77:I77"/>
    <mergeCell ref="A229:I229"/>
    <mergeCell ref="A124:I124"/>
    <mergeCell ref="A129:I129"/>
    <mergeCell ref="A134:I134"/>
    <mergeCell ref="A119:I119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4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83" customWidth="1"/>
    <col min="17" max="17" width="4.5703125" style="141" customWidth="1"/>
    <col min="18" max="18" width="5.42578125" style="141" customWidth="1"/>
    <col min="19" max="19" width="6.42578125" style="141" customWidth="1"/>
    <col min="20" max="20" width="7.140625" style="141" customWidth="1"/>
    <col min="21" max="21" width="7.28515625" style="141" customWidth="1"/>
    <col min="22" max="24" width="4.42578125" style="141" customWidth="1"/>
    <col min="25" max="25" width="5.5703125" style="141" customWidth="1"/>
    <col min="26" max="26" width="7" style="141" customWidth="1"/>
    <col min="27" max="28" width="9.140625" style="141"/>
    <col min="29" max="16384" width="9.140625" style="44"/>
  </cols>
  <sheetData>
    <row r="1" spans="1:30" ht="12.75" x14ac:dyDescent="0.2">
      <c r="C1" s="1423" t="s">
        <v>386</v>
      </c>
      <c r="D1" s="1423"/>
      <c r="E1" s="1423"/>
      <c r="F1" s="1423"/>
      <c r="G1" s="1423"/>
      <c r="H1" s="1423"/>
      <c r="I1" s="1423"/>
      <c r="J1" s="1423"/>
      <c r="K1" s="1423"/>
      <c r="L1" s="1423"/>
      <c r="M1" s="1423"/>
      <c r="N1" s="354"/>
      <c r="O1" s="354"/>
      <c r="P1" s="382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82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82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422" t="s">
        <v>0</v>
      </c>
      <c r="D4" s="1130" t="s">
        <v>1</v>
      </c>
      <c r="E4" s="1133" t="s">
        <v>2</v>
      </c>
      <c r="F4" s="1133"/>
      <c r="G4" s="1133"/>
      <c r="H4" s="1133"/>
      <c r="I4" s="1133"/>
      <c r="J4" s="1131"/>
      <c r="K4" s="1130" t="s">
        <v>387</v>
      </c>
      <c r="L4" s="1130" t="s">
        <v>388</v>
      </c>
      <c r="M4" s="1130" t="s">
        <v>5</v>
      </c>
      <c r="N4" s="355"/>
      <c r="O4" s="355"/>
      <c r="P4" s="382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422"/>
      <c r="D5" s="1130"/>
      <c r="E5" s="1130" t="s">
        <v>6</v>
      </c>
      <c r="F5" s="1129" t="s">
        <v>7</v>
      </c>
      <c r="G5" s="1129"/>
      <c r="H5" s="1129"/>
      <c r="I5" s="1129"/>
      <c r="J5" s="1130" t="s">
        <v>8</v>
      </c>
      <c r="K5" s="1130"/>
      <c r="L5" s="1130"/>
      <c r="M5" s="1130"/>
      <c r="N5" s="355"/>
      <c r="O5" s="355"/>
      <c r="P5" s="382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422"/>
      <c r="D6" s="1130"/>
      <c r="E6" s="1131"/>
      <c r="F6" s="1130" t="s">
        <v>9</v>
      </c>
      <c r="G6" s="1133" t="s">
        <v>10</v>
      </c>
      <c r="H6" s="1131"/>
      <c r="I6" s="1131"/>
      <c r="J6" s="1131"/>
      <c r="K6" s="1130"/>
      <c r="L6" s="1130"/>
      <c r="M6" s="1130"/>
      <c r="N6" s="355"/>
      <c r="O6" s="355"/>
      <c r="P6" s="382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422"/>
      <c r="D7" s="1130"/>
      <c r="E7" s="1131"/>
      <c r="F7" s="1132"/>
      <c r="G7" s="1130" t="s">
        <v>11</v>
      </c>
      <c r="H7" s="1130" t="s">
        <v>12</v>
      </c>
      <c r="I7" s="1130" t="s">
        <v>13</v>
      </c>
      <c r="J7" s="1131"/>
      <c r="K7" s="1130"/>
      <c r="L7" s="1130"/>
      <c r="M7" s="1130"/>
      <c r="N7" s="355"/>
      <c r="O7" s="355"/>
      <c r="P7" s="382"/>
      <c r="Q7" s="1130" t="s">
        <v>11</v>
      </c>
      <c r="R7" s="1130" t="s">
        <v>12</v>
      </c>
      <c r="S7" s="1130" t="s">
        <v>13</v>
      </c>
      <c r="T7" s="1419" t="s">
        <v>9</v>
      </c>
      <c r="U7" s="1419" t="s">
        <v>389</v>
      </c>
      <c r="V7" s="1419"/>
      <c r="W7" s="1419"/>
      <c r="X7" s="1419"/>
      <c r="Y7" s="1419"/>
      <c r="Z7" s="1419"/>
      <c r="AA7" s="1419"/>
      <c r="AB7" s="1419"/>
    </row>
    <row r="8" spans="1:30" ht="12.75" x14ac:dyDescent="0.2">
      <c r="C8" s="1422"/>
      <c r="D8" s="1130"/>
      <c r="E8" s="1131"/>
      <c r="F8" s="1132"/>
      <c r="G8" s="1130"/>
      <c r="H8" s="1130"/>
      <c r="I8" s="1130"/>
      <c r="J8" s="1131"/>
      <c r="K8" s="1130"/>
      <c r="L8" s="1130"/>
      <c r="M8" s="1130"/>
      <c r="N8" s="355"/>
      <c r="O8" s="355"/>
      <c r="P8" s="382"/>
      <c r="Q8" s="1130"/>
      <c r="R8" s="1130"/>
      <c r="S8" s="1130"/>
      <c r="T8" s="1419"/>
      <c r="U8" s="1419"/>
      <c r="V8" s="1419"/>
      <c r="W8" s="1419"/>
      <c r="X8" s="1419"/>
      <c r="Y8" s="1419"/>
      <c r="Z8" s="1419"/>
      <c r="AA8" s="1419"/>
      <c r="AB8" s="1419"/>
    </row>
    <row r="9" spans="1:30" x14ac:dyDescent="0.25">
      <c r="C9" s="1422"/>
      <c r="D9" s="1130"/>
      <c r="E9" s="1131"/>
      <c r="F9" s="1132"/>
      <c r="G9" s="1130"/>
      <c r="H9" s="1130"/>
      <c r="I9" s="1130"/>
      <c r="J9" s="1131"/>
      <c r="K9" s="1130"/>
      <c r="L9" s="1130"/>
      <c r="M9" s="1130"/>
      <c r="N9" s="355"/>
      <c r="O9" s="355"/>
      <c r="P9" s="382" t="s">
        <v>452</v>
      </c>
      <c r="Q9" s="1130"/>
      <c r="R9" s="1130"/>
      <c r="S9" s="1130"/>
      <c r="T9" s="1419"/>
      <c r="U9" s="1419" t="s">
        <v>301</v>
      </c>
      <c r="V9" s="1419"/>
      <c r="W9" s="1419" t="s">
        <v>302</v>
      </c>
      <c r="X9" s="1419"/>
      <c r="Y9" s="1419" t="s">
        <v>303</v>
      </c>
      <c r="Z9" s="1419"/>
      <c r="AA9" s="1420" t="s">
        <v>304</v>
      </c>
      <c r="AB9" s="1421"/>
    </row>
    <row r="10" spans="1:30" x14ac:dyDescent="0.25">
      <c r="C10" s="1422"/>
      <c r="D10" s="1130"/>
      <c r="E10" s="1131"/>
      <c r="F10" s="1132"/>
      <c r="G10" s="1130"/>
      <c r="H10" s="1130"/>
      <c r="I10" s="1130"/>
      <c r="J10" s="1131"/>
      <c r="K10" s="1130"/>
      <c r="L10" s="1130"/>
      <c r="M10" s="1130"/>
      <c r="N10" s="355"/>
      <c r="O10" s="355"/>
      <c r="P10" s="382"/>
      <c r="Q10" s="1130"/>
      <c r="R10" s="1130"/>
      <c r="S10" s="1130"/>
      <c r="T10" s="376"/>
      <c r="U10" s="376" t="s">
        <v>305</v>
      </c>
      <c r="V10" s="376" t="s">
        <v>113</v>
      </c>
      <c r="W10" s="376" t="s">
        <v>305</v>
      </c>
      <c r="X10" s="376" t="s">
        <v>113</v>
      </c>
      <c r="Y10" s="376" t="s">
        <v>305</v>
      </c>
      <c r="Z10" s="376" t="s">
        <v>113</v>
      </c>
      <c r="AA10" s="130" t="s">
        <v>305</v>
      </c>
      <c r="AB10" s="130" t="s">
        <v>113</v>
      </c>
    </row>
    <row r="11" spans="1:30" s="298" customFormat="1" x14ac:dyDescent="0.25">
      <c r="A11" s="384" t="s">
        <v>16</v>
      </c>
      <c r="B11" s="384" t="s">
        <v>14</v>
      </c>
      <c r="C11" s="297" t="s">
        <v>15</v>
      </c>
      <c r="D11" s="391">
        <v>2.5</v>
      </c>
      <c r="E11" s="299">
        <f>D11*30</f>
        <v>75</v>
      </c>
      <c r="F11" s="299">
        <f>G11+H11+I11</f>
        <v>4</v>
      </c>
      <c r="G11" s="299"/>
      <c r="H11" s="299"/>
      <c r="I11" s="299">
        <v>4</v>
      </c>
      <c r="J11" s="299">
        <f>E11-F11</f>
        <v>71</v>
      </c>
      <c r="K11" s="385">
        <v>4</v>
      </c>
      <c r="L11" s="385"/>
      <c r="M11" s="385">
        <f>F11/E11*100</f>
        <v>5.3333333333333339</v>
      </c>
      <c r="N11" s="386" t="s">
        <v>59</v>
      </c>
      <c r="O11" s="386" t="s">
        <v>16</v>
      </c>
      <c r="P11" s="390" t="s">
        <v>453</v>
      </c>
      <c r="Q11" s="393"/>
      <c r="R11" s="393"/>
      <c r="S11" s="393" t="s">
        <v>306</v>
      </c>
      <c r="T11" s="389" t="s">
        <v>306</v>
      </c>
      <c r="U11" s="389"/>
      <c r="V11" s="389"/>
      <c r="W11" s="389"/>
      <c r="X11" s="389"/>
      <c r="Y11" s="389">
        <v>4</v>
      </c>
      <c r="Z11" s="389"/>
      <c r="AA11" s="389">
        <f t="shared" ref="AA11:AB19" si="0">U11+W11+Y11</f>
        <v>4</v>
      </c>
      <c r="AB11" s="389">
        <f t="shared" si="0"/>
        <v>0</v>
      </c>
      <c r="AD11" s="392" t="s">
        <v>390</v>
      </c>
    </row>
    <row r="12" spans="1:30" x14ac:dyDescent="0.25">
      <c r="C12" s="47"/>
      <c r="D12" s="149"/>
      <c r="E12" s="150"/>
      <c r="F12" s="150"/>
      <c r="G12" s="150"/>
      <c r="H12" s="150"/>
      <c r="I12" s="150"/>
      <c r="J12" s="150"/>
      <c r="K12" s="149"/>
      <c r="L12" s="149"/>
      <c r="M12" s="149"/>
      <c r="N12" s="357"/>
      <c r="O12" s="357"/>
      <c r="P12" s="382"/>
      <c r="Q12" s="377"/>
      <c r="R12" s="377"/>
      <c r="S12" s="377"/>
      <c r="T12" s="376"/>
      <c r="U12" s="376"/>
      <c r="V12" s="376"/>
      <c r="W12" s="376"/>
      <c r="X12" s="376"/>
      <c r="Y12" s="376"/>
      <c r="Z12" s="376"/>
      <c r="AA12" s="376">
        <f t="shared" si="0"/>
        <v>0</v>
      </c>
      <c r="AB12" s="376">
        <f t="shared" si="0"/>
        <v>0</v>
      </c>
      <c r="AD12"/>
    </row>
    <row r="13" spans="1:30" s="298" customFormat="1" x14ac:dyDescent="0.25">
      <c r="A13" s="384" t="s">
        <v>16</v>
      </c>
      <c r="B13" s="384" t="s">
        <v>14</v>
      </c>
      <c r="C13" s="297" t="s">
        <v>52</v>
      </c>
      <c r="D13" s="385">
        <v>8</v>
      </c>
      <c r="E13" s="299">
        <f t="shared" ref="E13:E19" si="1">D13*30</f>
        <v>240</v>
      </c>
      <c r="F13" s="299">
        <f t="shared" ref="F13:F19" si="2">G13+H13+I13</f>
        <v>8</v>
      </c>
      <c r="G13" s="299">
        <v>8</v>
      </c>
      <c r="H13" s="299"/>
      <c r="I13" s="299">
        <v>0</v>
      </c>
      <c r="J13" s="299">
        <f t="shared" ref="J13:J19" si="3">E13-F13</f>
        <v>232</v>
      </c>
      <c r="K13" s="385">
        <v>8</v>
      </c>
      <c r="L13" s="385"/>
      <c r="M13" s="385">
        <f t="shared" ref="M13:M19" si="4">F13/E13*100</f>
        <v>3.3333333333333335</v>
      </c>
      <c r="N13" s="386" t="s">
        <v>59</v>
      </c>
      <c r="O13" s="386" t="s">
        <v>18</v>
      </c>
      <c r="P13" s="390" t="s">
        <v>454</v>
      </c>
      <c r="Q13" s="393" t="s">
        <v>307</v>
      </c>
      <c r="R13" s="393"/>
      <c r="S13" s="393"/>
      <c r="T13" s="389" t="s">
        <v>307</v>
      </c>
      <c r="U13" s="389">
        <v>8</v>
      </c>
      <c r="V13" s="389"/>
      <c r="W13" s="389"/>
      <c r="X13" s="389"/>
      <c r="Y13" s="389"/>
      <c r="Z13" s="389"/>
      <c r="AA13" s="389">
        <f t="shared" si="0"/>
        <v>8</v>
      </c>
      <c r="AB13" s="389">
        <f t="shared" si="0"/>
        <v>0</v>
      </c>
      <c r="AD13" s="392" t="s">
        <v>391</v>
      </c>
    </row>
    <row r="14" spans="1:30" x14ac:dyDescent="0.25">
      <c r="C14" s="47"/>
      <c r="D14" s="149"/>
      <c r="E14" s="150"/>
      <c r="F14" s="150"/>
      <c r="G14" s="150"/>
      <c r="H14" s="150"/>
      <c r="I14" s="150"/>
      <c r="J14" s="150"/>
      <c r="K14" s="149"/>
      <c r="L14" s="149"/>
      <c r="M14" s="149"/>
      <c r="N14" s="357"/>
      <c r="O14" s="357"/>
      <c r="P14" s="382"/>
      <c r="Q14" s="377"/>
      <c r="R14" s="377"/>
      <c r="S14" s="377"/>
      <c r="T14" s="376"/>
      <c r="U14" s="376"/>
      <c r="V14" s="376"/>
      <c r="W14" s="376"/>
      <c r="X14" s="376"/>
      <c r="Y14" s="376"/>
      <c r="Z14" s="376"/>
      <c r="AA14" s="376"/>
      <c r="AB14" s="376"/>
      <c r="AD14"/>
    </row>
    <row r="15" spans="1:30" s="351" customFormat="1" x14ac:dyDescent="0.25">
      <c r="A15" s="384" t="s">
        <v>16</v>
      </c>
      <c r="B15" s="384" t="s">
        <v>14</v>
      </c>
      <c r="C15" s="297" t="s">
        <v>19</v>
      </c>
      <c r="D15" s="385">
        <v>7</v>
      </c>
      <c r="E15" s="299">
        <f t="shared" si="1"/>
        <v>210</v>
      </c>
      <c r="F15" s="299">
        <f t="shared" si="2"/>
        <v>20</v>
      </c>
      <c r="G15" s="299">
        <v>12</v>
      </c>
      <c r="H15" s="299"/>
      <c r="I15" s="299">
        <v>8</v>
      </c>
      <c r="J15" s="299">
        <f t="shared" si="3"/>
        <v>190</v>
      </c>
      <c r="K15" s="385">
        <v>16</v>
      </c>
      <c r="L15" s="385">
        <v>4</v>
      </c>
      <c r="M15" s="385">
        <f t="shared" si="4"/>
        <v>9.5238095238095237</v>
      </c>
      <c r="N15" s="386" t="s">
        <v>59</v>
      </c>
      <c r="O15" s="386" t="s">
        <v>18</v>
      </c>
      <c r="P15" s="390">
        <v>1</v>
      </c>
      <c r="Q15" s="393" t="s">
        <v>308</v>
      </c>
      <c r="R15" s="393"/>
      <c r="S15" s="393" t="s">
        <v>309</v>
      </c>
      <c r="T15" s="393" t="s">
        <v>392</v>
      </c>
      <c r="U15" s="389">
        <v>12</v>
      </c>
      <c r="V15" s="389"/>
      <c r="W15" s="389"/>
      <c r="X15" s="389"/>
      <c r="Y15" s="389">
        <v>4</v>
      </c>
      <c r="Z15" s="389">
        <v>4</v>
      </c>
      <c r="AA15" s="389">
        <f t="shared" si="0"/>
        <v>16</v>
      </c>
      <c r="AB15" s="389">
        <f t="shared" si="0"/>
        <v>4</v>
      </c>
      <c r="AD15" s="392" t="s">
        <v>393</v>
      </c>
    </row>
    <row r="16" spans="1:30" s="180" customFormat="1" x14ac:dyDescent="0.25">
      <c r="A16" s="45"/>
      <c r="B16" s="45"/>
      <c r="C16" s="47"/>
      <c r="D16" s="149"/>
      <c r="E16" s="150"/>
      <c r="F16" s="150"/>
      <c r="G16" s="150"/>
      <c r="H16" s="150"/>
      <c r="I16" s="150"/>
      <c r="J16" s="150"/>
      <c r="K16" s="149"/>
      <c r="L16" s="149"/>
      <c r="M16" s="149"/>
      <c r="N16" s="357"/>
      <c r="O16" s="357"/>
      <c r="P16" s="382"/>
      <c r="Q16" s="377"/>
      <c r="R16" s="377"/>
      <c r="S16" s="377"/>
      <c r="T16" s="377"/>
      <c r="U16" s="376"/>
      <c r="V16" s="376"/>
      <c r="W16" s="376"/>
      <c r="X16" s="376"/>
      <c r="Y16" s="376"/>
      <c r="Z16" s="376"/>
      <c r="AA16" s="376"/>
      <c r="AB16" s="376"/>
      <c r="AD16"/>
    </row>
    <row r="17" spans="1:30" s="351" customFormat="1" x14ac:dyDescent="0.25">
      <c r="A17" s="384" t="s">
        <v>16</v>
      </c>
      <c r="B17" s="384" t="s">
        <v>14</v>
      </c>
      <c r="C17" s="297" t="s">
        <v>20</v>
      </c>
      <c r="D17" s="385">
        <v>5</v>
      </c>
      <c r="E17" s="299">
        <f t="shared" si="1"/>
        <v>150</v>
      </c>
      <c r="F17" s="299">
        <f t="shared" si="2"/>
        <v>12</v>
      </c>
      <c r="G17" s="299">
        <v>8</v>
      </c>
      <c r="H17" s="299"/>
      <c r="I17" s="299">
        <v>4</v>
      </c>
      <c r="J17" s="299">
        <f t="shared" si="3"/>
        <v>138</v>
      </c>
      <c r="K17" s="385">
        <v>8</v>
      </c>
      <c r="L17" s="385">
        <v>4</v>
      </c>
      <c r="M17" s="385">
        <f t="shared" si="4"/>
        <v>8</v>
      </c>
      <c r="N17" s="386" t="s">
        <v>56</v>
      </c>
      <c r="O17" s="386" t="s">
        <v>18</v>
      </c>
      <c r="P17" s="390">
        <v>1</v>
      </c>
      <c r="Q17" s="393" t="s">
        <v>307</v>
      </c>
      <c r="R17" s="393"/>
      <c r="S17" s="393" t="s">
        <v>310</v>
      </c>
      <c r="T17" s="393" t="s">
        <v>311</v>
      </c>
      <c r="U17" s="389">
        <v>8</v>
      </c>
      <c r="V17" s="389"/>
      <c r="W17" s="389"/>
      <c r="X17" s="389"/>
      <c r="Y17" s="389"/>
      <c r="Z17" s="389">
        <v>4</v>
      </c>
      <c r="AA17" s="389">
        <f t="shared" si="0"/>
        <v>8</v>
      </c>
      <c r="AB17" s="389">
        <f t="shared" si="0"/>
        <v>4</v>
      </c>
      <c r="AD17" s="392" t="s">
        <v>394</v>
      </c>
    </row>
    <row r="18" spans="1:30" s="180" customFormat="1" x14ac:dyDescent="0.25">
      <c r="A18" s="45"/>
      <c r="B18" s="45"/>
      <c r="C18" s="47"/>
      <c r="D18" s="149"/>
      <c r="E18" s="150"/>
      <c r="F18" s="150"/>
      <c r="G18" s="150"/>
      <c r="H18" s="150"/>
      <c r="I18" s="150"/>
      <c r="J18" s="150"/>
      <c r="K18" s="149"/>
      <c r="L18" s="149"/>
      <c r="M18" s="149"/>
      <c r="N18" s="357"/>
      <c r="O18" s="357"/>
      <c r="P18" s="382"/>
      <c r="Q18" s="377"/>
      <c r="R18" s="377"/>
      <c r="S18" s="377"/>
      <c r="T18" s="377"/>
      <c r="U18" s="376"/>
      <c r="V18" s="376"/>
      <c r="W18" s="376"/>
      <c r="X18" s="376"/>
      <c r="Y18" s="376"/>
      <c r="Z18" s="376"/>
      <c r="AA18" s="376"/>
      <c r="AB18" s="376"/>
      <c r="AD18"/>
    </row>
    <row r="19" spans="1:30" s="351" customFormat="1" x14ac:dyDescent="0.25">
      <c r="A19" s="384" t="s">
        <v>16</v>
      </c>
      <c r="B19" s="384" t="s">
        <v>14</v>
      </c>
      <c r="C19" s="297" t="s">
        <v>21</v>
      </c>
      <c r="D19" s="385">
        <v>7.5</v>
      </c>
      <c r="E19" s="299">
        <f t="shared" si="1"/>
        <v>225</v>
      </c>
      <c r="F19" s="299">
        <f t="shared" si="2"/>
        <v>16</v>
      </c>
      <c r="G19" s="299">
        <v>8</v>
      </c>
      <c r="H19" s="299">
        <v>8</v>
      </c>
      <c r="I19" s="299"/>
      <c r="J19" s="299">
        <f t="shared" si="3"/>
        <v>209</v>
      </c>
      <c r="K19" s="385">
        <v>12</v>
      </c>
      <c r="L19" s="385">
        <v>4</v>
      </c>
      <c r="M19" s="385">
        <f t="shared" si="4"/>
        <v>7.1111111111111107</v>
      </c>
      <c r="N19" s="386" t="s">
        <v>59</v>
      </c>
      <c r="O19" s="386" t="s">
        <v>29</v>
      </c>
      <c r="P19" s="390">
        <v>1</v>
      </c>
      <c r="Q19" s="393" t="s">
        <v>307</v>
      </c>
      <c r="R19" s="393" t="s">
        <v>309</v>
      </c>
      <c r="S19" s="393"/>
      <c r="T19" s="393" t="s">
        <v>395</v>
      </c>
      <c r="U19" s="389">
        <v>8</v>
      </c>
      <c r="V19" s="389"/>
      <c r="W19" s="389">
        <v>4</v>
      </c>
      <c r="X19" s="389">
        <v>4</v>
      </c>
      <c r="Y19" s="389"/>
      <c r="Z19" s="389"/>
      <c r="AA19" s="389">
        <f t="shared" si="0"/>
        <v>12</v>
      </c>
      <c r="AB19" s="389">
        <f t="shared" si="0"/>
        <v>4</v>
      </c>
      <c r="AD19" s="392" t="s">
        <v>396</v>
      </c>
    </row>
    <row r="20" spans="1:30" x14ac:dyDescent="0.25">
      <c r="C20" s="47"/>
      <c r="D20" s="149"/>
      <c r="E20" s="150"/>
      <c r="F20" s="150"/>
      <c r="G20" s="150"/>
      <c r="H20" s="150"/>
      <c r="I20" s="150"/>
      <c r="J20" s="150"/>
      <c r="K20" s="149"/>
      <c r="L20" s="150"/>
      <c r="M20" s="149"/>
      <c r="N20" s="357"/>
      <c r="O20" s="357"/>
      <c r="P20" s="382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9">
        <f t="shared" ref="D21:L21" si="5">SUM(D11:D20)</f>
        <v>30</v>
      </c>
      <c r="E21" s="352">
        <f t="shared" si="5"/>
        <v>900</v>
      </c>
      <c r="F21" s="352">
        <f t="shared" si="5"/>
        <v>60</v>
      </c>
      <c r="G21" s="352">
        <f t="shared" si="5"/>
        <v>36</v>
      </c>
      <c r="H21" s="352">
        <f t="shared" si="5"/>
        <v>8</v>
      </c>
      <c r="I21" s="352">
        <f t="shared" si="5"/>
        <v>16</v>
      </c>
      <c r="J21" s="352">
        <f t="shared" si="5"/>
        <v>840</v>
      </c>
      <c r="K21" s="352">
        <f t="shared" si="5"/>
        <v>48</v>
      </c>
      <c r="L21" s="352">
        <f t="shared" si="5"/>
        <v>12</v>
      </c>
      <c r="M21" s="352"/>
      <c r="N21" s="3"/>
      <c r="O21" s="3"/>
      <c r="P21" s="382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82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82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422" t="s">
        <v>0</v>
      </c>
      <c r="D25" s="1130" t="s">
        <v>1</v>
      </c>
      <c r="E25" s="1133" t="s">
        <v>2</v>
      </c>
      <c r="F25" s="1133"/>
      <c r="G25" s="1133"/>
      <c r="H25" s="1133"/>
      <c r="I25" s="1133"/>
      <c r="J25" s="1131"/>
      <c r="K25" s="1130" t="s">
        <v>387</v>
      </c>
      <c r="L25" s="1130" t="s">
        <v>388</v>
      </c>
      <c r="M25" s="1130" t="s">
        <v>5</v>
      </c>
      <c r="N25" s="355"/>
      <c r="O25" s="355"/>
      <c r="P25" s="382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422"/>
      <c r="D26" s="1130"/>
      <c r="E26" s="1130" t="s">
        <v>6</v>
      </c>
      <c r="F26" s="1129" t="s">
        <v>7</v>
      </c>
      <c r="G26" s="1129"/>
      <c r="H26" s="1129"/>
      <c r="I26" s="1129"/>
      <c r="J26" s="1130" t="s">
        <v>25</v>
      </c>
      <c r="K26" s="1130"/>
      <c r="L26" s="1130"/>
      <c r="M26" s="1130"/>
      <c r="N26" s="355"/>
      <c r="O26" s="355"/>
      <c r="P26" s="382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422"/>
      <c r="D27" s="1130"/>
      <c r="E27" s="1131"/>
      <c r="F27" s="1130" t="s">
        <v>9</v>
      </c>
      <c r="G27" s="1133" t="s">
        <v>10</v>
      </c>
      <c r="H27" s="1131"/>
      <c r="I27" s="1131"/>
      <c r="J27" s="1131"/>
      <c r="K27" s="1130"/>
      <c r="L27" s="1130"/>
      <c r="M27" s="1130"/>
      <c r="N27" s="355"/>
      <c r="O27" s="355"/>
      <c r="P27" s="382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422"/>
      <c r="D28" s="1130"/>
      <c r="E28" s="1131"/>
      <c r="F28" s="1132"/>
      <c r="G28" s="1130" t="s">
        <v>11</v>
      </c>
      <c r="H28" s="1130" t="s">
        <v>12</v>
      </c>
      <c r="I28" s="1130" t="s">
        <v>13</v>
      </c>
      <c r="J28" s="1131"/>
      <c r="K28" s="1130"/>
      <c r="L28" s="1130"/>
      <c r="M28" s="1130"/>
      <c r="N28" s="355"/>
      <c r="O28" s="355"/>
      <c r="P28" s="382"/>
      <c r="Q28" s="1130" t="s">
        <v>11</v>
      </c>
      <c r="R28" s="1130" t="s">
        <v>12</v>
      </c>
      <c r="S28" s="1130" t="s">
        <v>13</v>
      </c>
      <c r="T28" s="1419" t="s">
        <v>9</v>
      </c>
      <c r="U28" s="1419" t="s">
        <v>389</v>
      </c>
      <c r="V28" s="1419"/>
      <c r="W28" s="1419"/>
      <c r="X28" s="1419"/>
      <c r="Y28" s="1419"/>
      <c r="Z28" s="1419"/>
      <c r="AA28" s="1419"/>
      <c r="AB28" s="1419"/>
      <c r="AD28"/>
    </row>
    <row r="29" spans="1:30" x14ac:dyDescent="0.25">
      <c r="C29" s="1422"/>
      <c r="D29" s="1130"/>
      <c r="E29" s="1131"/>
      <c r="F29" s="1132"/>
      <c r="G29" s="1130"/>
      <c r="H29" s="1130"/>
      <c r="I29" s="1130"/>
      <c r="J29" s="1131"/>
      <c r="K29" s="1130"/>
      <c r="L29" s="1130"/>
      <c r="M29" s="1130"/>
      <c r="N29" s="355"/>
      <c r="O29" s="355"/>
      <c r="P29" s="382"/>
      <c r="Q29" s="1130"/>
      <c r="R29" s="1130"/>
      <c r="S29" s="1130"/>
      <c r="T29" s="1419"/>
      <c r="U29" s="1419"/>
      <c r="V29" s="1419"/>
      <c r="W29" s="1419"/>
      <c r="X29" s="1419"/>
      <c r="Y29" s="1419"/>
      <c r="Z29" s="1419"/>
      <c r="AA29" s="1419"/>
      <c r="AB29" s="1419"/>
      <c r="AD29"/>
    </row>
    <row r="30" spans="1:30" x14ac:dyDescent="0.25">
      <c r="C30" s="1422"/>
      <c r="D30" s="1130"/>
      <c r="E30" s="1131"/>
      <c r="F30" s="1132"/>
      <c r="G30" s="1130"/>
      <c r="H30" s="1130"/>
      <c r="I30" s="1130"/>
      <c r="J30" s="1131"/>
      <c r="K30" s="1130"/>
      <c r="L30" s="1130"/>
      <c r="M30" s="1130"/>
      <c r="N30" s="355"/>
      <c r="O30" s="355"/>
      <c r="P30" s="382"/>
      <c r="Q30" s="1130"/>
      <c r="R30" s="1130"/>
      <c r="S30" s="1130"/>
      <c r="T30" s="1419"/>
      <c r="U30" s="1419" t="s">
        <v>301</v>
      </c>
      <c r="V30" s="1419"/>
      <c r="W30" s="1419" t="s">
        <v>302</v>
      </c>
      <c r="X30" s="1419"/>
      <c r="Y30" s="1419" t="s">
        <v>303</v>
      </c>
      <c r="Z30" s="1419"/>
      <c r="AA30" s="376" t="s">
        <v>304</v>
      </c>
      <c r="AB30" s="376"/>
      <c r="AD30"/>
    </row>
    <row r="31" spans="1:30" x14ac:dyDescent="0.25">
      <c r="C31" s="1422"/>
      <c r="D31" s="1130"/>
      <c r="E31" s="1131"/>
      <c r="F31" s="1132"/>
      <c r="G31" s="1130"/>
      <c r="H31" s="1130"/>
      <c r="I31" s="1130"/>
      <c r="J31" s="1131"/>
      <c r="K31" s="1130"/>
      <c r="L31" s="1130"/>
      <c r="M31" s="1130"/>
      <c r="N31" s="355"/>
      <c r="O31" s="355"/>
      <c r="P31" s="382"/>
      <c r="Q31" s="1130"/>
      <c r="R31" s="1130"/>
      <c r="S31" s="1130"/>
      <c r="T31" s="376"/>
      <c r="U31" s="376" t="s">
        <v>305</v>
      </c>
      <c r="V31" s="376" t="s">
        <v>113</v>
      </c>
      <c r="W31" s="376" t="s">
        <v>305</v>
      </c>
      <c r="X31" s="376" t="s">
        <v>113</v>
      </c>
      <c r="Y31" s="376" t="s">
        <v>305</v>
      </c>
      <c r="Z31" s="376" t="s">
        <v>113</v>
      </c>
      <c r="AA31" s="130" t="s">
        <v>305</v>
      </c>
      <c r="AB31" s="130" t="s">
        <v>113</v>
      </c>
    </row>
    <row r="32" spans="1:30" s="298" customFormat="1" x14ac:dyDescent="0.25">
      <c r="A32" s="384" t="s">
        <v>16</v>
      </c>
      <c r="B32" s="384" t="s">
        <v>14</v>
      </c>
      <c r="C32" s="297" t="s">
        <v>15</v>
      </c>
      <c r="D32" s="391">
        <v>3</v>
      </c>
      <c r="E32" s="299">
        <f>D32*30</f>
        <v>90</v>
      </c>
      <c r="F32" s="299">
        <f>G32+H32+I32</f>
        <v>4</v>
      </c>
      <c r="G32" s="299"/>
      <c r="H32" s="299"/>
      <c r="I32" s="299">
        <v>4</v>
      </c>
      <c r="J32" s="299">
        <f>E32-F32</f>
        <v>86</v>
      </c>
      <c r="K32" s="385">
        <v>4</v>
      </c>
      <c r="L32" s="385"/>
      <c r="M32" s="385">
        <f>F32/E32*100</f>
        <v>4.4444444444444446</v>
      </c>
      <c r="N32" s="386" t="s">
        <v>59</v>
      </c>
      <c r="O32" s="386" t="s">
        <v>16</v>
      </c>
      <c r="P32" s="390" t="s">
        <v>455</v>
      </c>
      <c r="Q32" s="387"/>
      <c r="R32" s="387"/>
      <c r="S32" s="387" t="s">
        <v>306</v>
      </c>
      <c r="T32" s="387" t="s">
        <v>306</v>
      </c>
      <c r="U32" s="388"/>
      <c r="V32" s="388"/>
      <c r="W32" s="388"/>
      <c r="X32" s="388"/>
      <c r="Y32" s="388">
        <v>4</v>
      </c>
      <c r="Z32" s="388"/>
      <c r="AA32" s="389">
        <f>U32+W32+Y32</f>
        <v>4</v>
      </c>
      <c r="AB32" s="389">
        <f>V32+X32+Z32</f>
        <v>0</v>
      </c>
      <c r="AD32" s="392" t="s">
        <v>390</v>
      </c>
    </row>
    <row r="33" spans="1:30" x14ac:dyDescent="0.25">
      <c r="C33" s="47"/>
      <c r="D33" s="149"/>
      <c r="E33" s="150"/>
      <c r="F33" s="150"/>
      <c r="G33" s="150"/>
      <c r="H33" s="150"/>
      <c r="I33" s="150"/>
      <c r="J33" s="150"/>
      <c r="K33" s="149"/>
      <c r="L33" s="149"/>
      <c r="M33" s="149"/>
      <c r="N33" s="357"/>
      <c r="O33" s="357"/>
      <c r="P33" s="382"/>
      <c r="Q33" s="378"/>
      <c r="R33" s="378"/>
      <c r="S33" s="378"/>
      <c r="T33" s="378"/>
      <c r="AA33" s="376">
        <f t="shared" ref="AA33:AB40" si="7">U33+W33+Y33</f>
        <v>0</v>
      </c>
      <c r="AB33" s="376">
        <f t="shared" si="7"/>
        <v>0</v>
      </c>
      <c r="AD33"/>
    </row>
    <row r="34" spans="1:30" s="351" customFormat="1" x14ac:dyDescent="0.25">
      <c r="A34" s="384" t="s">
        <v>16</v>
      </c>
      <c r="B34" s="384" t="s">
        <v>14</v>
      </c>
      <c r="C34" s="297" t="s">
        <v>397</v>
      </c>
      <c r="D34" s="385">
        <v>8.5</v>
      </c>
      <c r="E34" s="299">
        <f t="shared" ref="E34:E41" si="8">D34*30</f>
        <v>255</v>
      </c>
      <c r="F34" s="299">
        <f t="shared" ref="F34:F41" si="9">G34+H34+I34</f>
        <v>12</v>
      </c>
      <c r="G34" s="299">
        <v>8</v>
      </c>
      <c r="H34" s="299"/>
      <c r="I34" s="299">
        <v>4</v>
      </c>
      <c r="J34" s="299">
        <f t="shared" ref="J34:J41" si="10">E34-F34</f>
        <v>243</v>
      </c>
      <c r="K34" s="385">
        <v>12</v>
      </c>
      <c r="L34" s="385"/>
      <c r="M34" s="385">
        <f t="shared" ref="M34:M41" si="11">F34/E34*100</f>
        <v>4.7058823529411766</v>
      </c>
      <c r="N34" s="386" t="s">
        <v>59</v>
      </c>
      <c r="O34" s="386" t="s">
        <v>18</v>
      </c>
      <c r="P34" s="390">
        <v>3</v>
      </c>
      <c r="Q34" s="387" t="s">
        <v>307</v>
      </c>
      <c r="R34" s="387"/>
      <c r="S34" s="387" t="s">
        <v>306</v>
      </c>
      <c r="T34" s="387" t="s">
        <v>308</v>
      </c>
      <c r="U34" s="388">
        <v>8</v>
      </c>
      <c r="V34" s="388"/>
      <c r="W34" s="388"/>
      <c r="X34" s="388"/>
      <c r="Y34" s="388">
        <v>4</v>
      </c>
      <c r="Z34" s="388"/>
      <c r="AA34" s="389">
        <f t="shared" si="7"/>
        <v>12</v>
      </c>
      <c r="AB34" s="389">
        <f t="shared" si="7"/>
        <v>0</v>
      </c>
      <c r="AD34" s="392" t="s">
        <v>393</v>
      </c>
    </row>
    <row r="35" spans="1:30" s="180" customFormat="1" x14ac:dyDescent="0.25">
      <c r="A35" s="45"/>
      <c r="B35" s="45"/>
      <c r="C35" s="47"/>
      <c r="D35" s="149"/>
      <c r="E35" s="150"/>
      <c r="F35" s="150"/>
      <c r="G35" s="150"/>
      <c r="H35" s="150"/>
      <c r="I35" s="150"/>
      <c r="J35" s="150"/>
      <c r="K35" s="149"/>
      <c r="L35" s="149"/>
      <c r="M35" s="149"/>
      <c r="N35" s="357"/>
      <c r="O35" s="357"/>
      <c r="P35" s="382"/>
      <c r="Q35" s="378"/>
      <c r="R35" s="378"/>
      <c r="S35" s="378"/>
      <c r="T35" s="378"/>
      <c r="U35" s="141"/>
      <c r="V35" s="141"/>
      <c r="W35" s="141"/>
      <c r="X35" s="141"/>
      <c r="Y35" s="141"/>
      <c r="Z35" s="141"/>
      <c r="AA35" s="376"/>
      <c r="AB35" s="376"/>
      <c r="AD35"/>
    </row>
    <row r="36" spans="1:30" s="351" customFormat="1" x14ac:dyDescent="0.25">
      <c r="A36" s="384" t="s">
        <v>16</v>
      </c>
      <c r="B36" s="384" t="s">
        <v>14</v>
      </c>
      <c r="C36" s="297" t="s">
        <v>62</v>
      </c>
      <c r="D36" s="385">
        <v>7</v>
      </c>
      <c r="E36" s="299">
        <f t="shared" si="8"/>
        <v>210</v>
      </c>
      <c r="F36" s="299">
        <f t="shared" si="9"/>
        <v>20</v>
      </c>
      <c r="G36" s="299">
        <v>12</v>
      </c>
      <c r="H36" s="299"/>
      <c r="I36" s="299">
        <v>8</v>
      </c>
      <c r="J36" s="299">
        <f t="shared" si="10"/>
        <v>190</v>
      </c>
      <c r="K36" s="385">
        <v>12</v>
      </c>
      <c r="L36" s="385">
        <v>8</v>
      </c>
      <c r="M36" s="385">
        <f t="shared" si="11"/>
        <v>9.5238095238095237</v>
      </c>
      <c r="N36" s="386" t="s">
        <v>56</v>
      </c>
      <c r="O36" s="386" t="s">
        <v>18</v>
      </c>
      <c r="P36" s="390">
        <v>1</v>
      </c>
      <c r="Q36" s="387" t="s">
        <v>311</v>
      </c>
      <c r="R36" s="387"/>
      <c r="S36" s="387" t="s">
        <v>309</v>
      </c>
      <c r="T36" s="387" t="s">
        <v>398</v>
      </c>
      <c r="U36" s="388">
        <v>8</v>
      </c>
      <c r="V36" s="388">
        <v>4</v>
      </c>
      <c r="W36" s="388"/>
      <c r="X36" s="388"/>
      <c r="Y36" s="388">
        <v>4</v>
      </c>
      <c r="Z36" s="388">
        <v>4</v>
      </c>
      <c r="AA36" s="389">
        <f t="shared" si="7"/>
        <v>12</v>
      </c>
      <c r="AB36" s="389">
        <f t="shared" si="7"/>
        <v>8</v>
      </c>
      <c r="AD36" s="392" t="s">
        <v>394</v>
      </c>
    </row>
    <row r="37" spans="1:30" s="180" customFormat="1" x14ac:dyDescent="0.25">
      <c r="A37" s="45"/>
      <c r="B37" s="45"/>
      <c r="C37" s="47"/>
      <c r="D37" s="360"/>
      <c r="E37" s="150"/>
      <c r="F37" s="150"/>
      <c r="G37" s="150"/>
      <c r="H37" s="150"/>
      <c r="I37" s="150"/>
      <c r="J37" s="150"/>
      <c r="K37" s="149"/>
      <c r="L37" s="149"/>
      <c r="M37" s="149"/>
      <c r="N37" s="357"/>
      <c r="O37" s="357"/>
      <c r="P37" s="382"/>
      <c r="Q37" s="378"/>
      <c r="R37" s="378"/>
      <c r="S37" s="378"/>
      <c r="T37" s="378"/>
      <c r="U37" s="141"/>
      <c r="V37" s="141"/>
      <c r="W37" s="141"/>
      <c r="X37" s="141"/>
      <c r="Y37" s="141"/>
      <c r="Z37" s="141"/>
      <c r="AA37" s="376"/>
      <c r="AB37" s="376"/>
      <c r="AD37"/>
    </row>
    <row r="38" spans="1:30" s="351" customFormat="1" x14ac:dyDescent="0.25">
      <c r="A38" s="384" t="s">
        <v>16</v>
      </c>
      <c r="B38" s="384" t="s">
        <v>14</v>
      </c>
      <c r="C38" s="297" t="s">
        <v>30</v>
      </c>
      <c r="D38" s="385">
        <v>8</v>
      </c>
      <c r="E38" s="299">
        <f t="shared" si="8"/>
        <v>240</v>
      </c>
      <c r="F38" s="299">
        <f t="shared" si="9"/>
        <v>4</v>
      </c>
      <c r="G38" s="299">
        <v>4</v>
      </c>
      <c r="H38" s="299"/>
      <c r="I38" s="299"/>
      <c r="J38" s="299">
        <f t="shared" si="10"/>
        <v>236</v>
      </c>
      <c r="K38" s="385">
        <v>4</v>
      </c>
      <c r="L38" s="385"/>
      <c r="M38" s="385">
        <f t="shared" si="11"/>
        <v>1.6666666666666667</v>
      </c>
      <c r="N38" s="386" t="s">
        <v>59</v>
      </c>
      <c r="O38" s="386" t="s">
        <v>18</v>
      </c>
      <c r="P38" s="390">
        <v>1</v>
      </c>
      <c r="Q38" s="387" t="s">
        <v>306</v>
      </c>
      <c r="R38" s="387"/>
      <c r="S38" s="387"/>
      <c r="T38" s="387" t="s">
        <v>306</v>
      </c>
      <c r="U38" s="388">
        <v>4</v>
      </c>
      <c r="V38" s="388"/>
      <c r="W38" s="388"/>
      <c r="X38" s="388"/>
      <c r="Y38" s="388"/>
      <c r="Z38" s="388"/>
      <c r="AA38" s="389">
        <f t="shared" si="7"/>
        <v>4</v>
      </c>
      <c r="AB38" s="389">
        <f t="shared" si="7"/>
        <v>0</v>
      </c>
      <c r="AD38" s="392" t="s">
        <v>391</v>
      </c>
    </row>
    <row r="39" spans="1:30" x14ac:dyDescent="0.25">
      <c r="A39" s="45" t="s">
        <v>16</v>
      </c>
      <c r="B39" s="45" t="s">
        <v>14</v>
      </c>
      <c r="C39" s="47"/>
      <c r="D39" s="149"/>
      <c r="E39" s="150"/>
      <c r="F39" s="150"/>
      <c r="G39" s="150"/>
      <c r="H39" s="150"/>
      <c r="I39" s="150"/>
      <c r="J39" s="150"/>
      <c r="K39" s="149"/>
      <c r="L39" s="149"/>
      <c r="M39" s="149"/>
      <c r="N39" s="357"/>
      <c r="O39" s="357"/>
      <c r="P39" s="382"/>
      <c r="Q39" s="378"/>
      <c r="R39" s="378"/>
      <c r="S39" s="378"/>
      <c r="T39" s="378"/>
      <c r="AA39" s="376">
        <f t="shared" si="7"/>
        <v>0</v>
      </c>
      <c r="AB39" s="376">
        <f t="shared" si="7"/>
        <v>0</v>
      </c>
      <c r="AD39"/>
    </row>
    <row r="40" spans="1:30" s="351" customFormat="1" x14ac:dyDescent="0.25">
      <c r="A40" s="384" t="s">
        <v>16</v>
      </c>
      <c r="B40" s="384" t="s">
        <v>14</v>
      </c>
      <c r="C40" s="297" t="s">
        <v>32</v>
      </c>
      <c r="D40" s="385">
        <v>3.5</v>
      </c>
      <c r="E40" s="299">
        <f t="shared" si="8"/>
        <v>105</v>
      </c>
      <c r="F40" s="299">
        <f t="shared" si="9"/>
        <v>4</v>
      </c>
      <c r="G40" s="299"/>
      <c r="H40" s="299"/>
      <c r="I40" s="299">
        <v>4</v>
      </c>
      <c r="J40" s="299">
        <f t="shared" si="10"/>
        <v>101</v>
      </c>
      <c r="K40" s="385">
        <v>4</v>
      </c>
      <c r="L40" s="385"/>
      <c r="M40" s="385">
        <f t="shared" si="11"/>
        <v>3.8095238095238098</v>
      </c>
      <c r="N40" s="386" t="s">
        <v>59</v>
      </c>
      <c r="O40" s="386" t="s">
        <v>29</v>
      </c>
      <c r="P40" s="390" t="s">
        <v>456</v>
      </c>
      <c r="Q40" s="387"/>
      <c r="R40" s="387"/>
      <c r="S40" s="387" t="s">
        <v>306</v>
      </c>
      <c r="T40" s="387" t="s">
        <v>306</v>
      </c>
      <c r="U40" s="388"/>
      <c r="V40" s="388"/>
      <c r="W40" s="388"/>
      <c r="X40" s="388"/>
      <c r="Y40" s="388">
        <v>4</v>
      </c>
      <c r="Z40" s="388"/>
      <c r="AA40" s="389">
        <f t="shared" si="7"/>
        <v>4</v>
      </c>
      <c r="AB40" s="389">
        <f t="shared" si="7"/>
        <v>0</v>
      </c>
      <c r="AD40" s="392" t="s">
        <v>390</v>
      </c>
    </row>
    <row r="41" spans="1:30" x14ac:dyDescent="0.25">
      <c r="C41" s="47"/>
      <c r="D41" s="149"/>
      <c r="E41" s="150">
        <f t="shared" si="8"/>
        <v>0</v>
      </c>
      <c r="F41" s="150">
        <f t="shared" si="9"/>
        <v>0</v>
      </c>
      <c r="G41" s="150"/>
      <c r="H41" s="150"/>
      <c r="I41" s="150"/>
      <c r="J41" s="150">
        <f t="shared" si="10"/>
        <v>0</v>
      </c>
      <c r="K41" s="149">
        <f>F41/18</f>
        <v>0</v>
      </c>
      <c r="L41" s="150"/>
      <c r="M41" s="149" t="e">
        <f t="shared" si="11"/>
        <v>#DIV/0!</v>
      </c>
      <c r="N41" s="357"/>
      <c r="O41" s="357"/>
      <c r="P41" s="382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9">
        <f>SUM(D32:D41)</f>
        <v>30</v>
      </c>
      <c r="E42" s="352">
        <f t="shared" ref="E42:L42" si="12">SUM(E32:E41)</f>
        <v>900</v>
      </c>
      <c r="F42" s="352">
        <f t="shared" si="12"/>
        <v>44</v>
      </c>
      <c r="G42" s="352">
        <f t="shared" si="12"/>
        <v>24</v>
      </c>
      <c r="H42" s="352">
        <f t="shared" si="12"/>
        <v>0</v>
      </c>
      <c r="I42" s="352">
        <f t="shared" si="12"/>
        <v>20</v>
      </c>
      <c r="J42" s="352">
        <f t="shared" si="12"/>
        <v>856</v>
      </c>
      <c r="K42" s="352">
        <f t="shared" si="12"/>
        <v>36</v>
      </c>
      <c r="L42" s="352">
        <f t="shared" si="12"/>
        <v>8</v>
      </c>
      <c r="M42" s="352"/>
      <c r="N42" s="3"/>
      <c r="O42" s="3"/>
      <c r="P42" s="382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82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82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82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82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82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82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422" t="s">
        <v>0</v>
      </c>
      <c r="D49" s="1130" t="s">
        <v>1</v>
      </c>
      <c r="E49" s="1133" t="s">
        <v>2</v>
      </c>
      <c r="F49" s="1133"/>
      <c r="G49" s="1133"/>
      <c r="H49" s="1133"/>
      <c r="I49" s="1133"/>
      <c r="J49" s="1131"/>
      <c r="K49" s="1130" t="s">
        <v>387</v>
      </c>
      <c r="L49" s="1130" t="s">
        <v>388</v>
      </c>
      <c r="M49" s="1130" t="s">
        <v>5</v>
      </c>
      <c r="N49" s="355"/>
      <c r="O49" s="355"/>
      <c r="P49" s="382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422"/>
      <c r="D50" s="1130"/>
      <c r="E50" s="1130" t="s">
        <v>6</v>
      </c>
      <c r="F50" s="1129" t="s">
        <v>7</v>
      </c>
      <c r="G50" s="1129"/>
      <c r="H50" s="1129"/>
      <c r="I50" s="1129"/>
      <c r="J50" s="1130" t="s">
        <v>25</v>
      </c>
      <c r="K50" s="1130"/>
      <c r="L50" s="1130"/>
      <c r="M50" s="1130"/>
      <c r="N50" s="355"/>
      <c r="O50" s="355"/>
      <c r="P50" s="382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422"/>
      <c r="D51" s="1130"/>
      <c r="E51" s="1131"/>
      <c r="F51" s="1130" t="s">
        <v>9</v>
      </c>
      <c r="G51" s="1133" t="s">
        <v>10</v>
      </c>
      <c r="H51" s="1131"/>
      <c r="I51" s="1131"/>
      <c r="J51" s="1131"/>
      <c r="K51" s="1130"/>
      <c r="L51" s="1130"/>
      <c r="M51" s="1130"/>
      <c r="N51" s="355"/>
      <c r="O51" s="355"/>
      <c r="P51" s="382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422"/>
      <c r="D52" s="1130"/>
      <c r="E52" s="1131"/>
      <c r="F52" s="1132"/>
      <c r="G52" s="1130" t="s">
        <v>11</v>
      </c>
      <c r="H52" s="1130" t="s">
        <v>12</v>
      </c>
      <c r="I52" s="1130" t="s">
        <v>13</v>
      </c>
      <c r="J52" s="1131"/>
      <c r="K52" s="1130"/>
      <c r="L52" s="1130"/>
      <c r="M52" s="1130"/>
      <c r="N52" s="355"/>
      <c r="O52" s="355"/>
      <c r="P52" s="382"/>
      <c r="Q52" s="1130" t="s">
        <v>11</v>
      </c>
      <c r="R52" s="1130" t="s">
        <v>12</v>
      </c>
      <c r="S52" s="1130" t="s">
        <v>13</v>
      </c>
      <c r="T52" s="1419" t="s">
        <v>9</v>
      </c>
      <c r="U52" s="1419" t="s">
        <v>389</v>
      </c>
      <c r="V52" s="1419"/>
      <c r="W52" s="1419"/>
      <c r="X52" s="1419"/>
      <c r="Y52" s="1419"/>
      <c r="Z52" s="1419"/>
      <c r="AA52" s="1419"/>
      <c r="AB52" s="1419"/>
    </row>
    <row r="53" spans="1:30" ht="12.75" x14ac:dyDescent="0.2">
      <c r="C53" s="1422"/>
      <c r="D53" s="1130"/>
      <c r="E53" s="1131"/>
      <c r="F53" s="1132"/>
      <c r="G53" s="1130"/>
      <c r="H53" s="1130"/>
      <c r="I53" s="1130"/>
      <c r="J53" s="1131"/>
      <c r="K53" s="1130"/>
      <c r="L53" s="1130"/>
      <c r="M53" s="1130"/>
      <c r="N53" s="355"/>
      <c r="O53" s="355"/>
      <c r="P53" s="382"/>
      <c r="Q53" s="1130"/>
      <c r="R53" s="1130"/>
      <c r="S53" s="1130"/>
      <c r="T53" s="1419"/>
      <c r="U53" s="1419"/>
      <c r="V53" s="1419"/>
      <c r="W53" s="1419"/>
      <c r="X53" s="1419"/>
      <c r="Y53" s="1419"/>
      <c r="Z53" s="1419"/>
      <c r="AA53" s="1419"/>
      <c r="AB53" s="1419"/>
    </row>
    <row r="54" spans="1:30" x14ac:dyDescent="0.25">
      <c r="C54" s="1422"/>
      <c r="D54" s="1130"/>
      <c r="E54" s="1131"/>
      <c r="F54" s="1132"/>
      <c r="G54" s="1130"/>
      <c r="H54" s="1130"/>
      <c r="I54" s="1130"/>
      <c r="J54" s="1131"/>
      <c r="K54" s="1130"/>
      <c r="L54" s="1130"/>
      <c r="M54" s="1130"/>
      <c r="N54" s="355"/>
      <c r="O54" s="355"/>
      <c r="P54" s="382"/>
      <c r="Q54" s="1130"/>
      <c r="R54" s="1130"/>
      <c r="S54" s="1130"/>
      <c r="T54" s="1419"/>
      <c r="U54" s="1419" t="s">
        <v>301</v>
      </c>
      <c r="V54" s="1419"/>
      <c r="W54" s="1419" t="s">
        <v>302</v>
      </c>
      <c r="X54" s="1419"/>
      <c r="Y54" s="1419" t="s">
        <v>303</v>
      </c>
      <c r="Z54" s="1419"/>
      <c r="AA54" s="376" t="s">
        <v>304</v>
      </c>
      <c r="AB54" s="376"/>
    </row>
    <row r="55" spans="1:30" x14ac:dyDescent="0.25">
      <c r="C55" s="1422"/>
      <c r="D55" s="1130"/>
      <c r="E55" s="1131"/>
      <c r="F55" s="1132"/>
      <c r="G55" s="1130"/>
      <c r="H55" s="1130"/>
      <c r="I55" s="1130"/>
      <c r="J55" s="1131"/>
      <c r="K55" s="1130"/>
      <c r="L55" s="1130"/>
      <c r="M55" s="1130"/>
      <c r="N55" s="355"/>
      <c r="O55" s="355"/>
      <c r="P55" s="382"/>
      <c r="Q55" s="1130"/>
      <c r="R55" s="1130"/>
      <c r="S55" s="1130"/>
      <c r="T55" s="376"/>
      <c r="U55" s="376" t="s">
        <v>305</v>
      </c>
      <c r="V55" s="376" t="s">
        <v>113</v>
      </c>
      <c r="W55" s="376" t="s">
        <v>305</v>
      </c>
      <c r="X55" s="376" t="s">
        <v>113</v>
      </c>
      <c r="Y55" s="376" t="s">
        <v>305</v>
      </c>
      <c r="Z55" s="376" t="s">
        <v>113</v>
      </c>
      <c r="AA55" s="130" t="s">
        <v>305</v>
      </c>
      <c r="AB55" s="130" t="s">
        <v>113</v>
      </c>
    </row>
    <row r="56" spans="1:30" s="298" customFormat="1" x14ac:dyDescent="0.25">
      <c r="A56" s="384" t="s">
        <v>16</v>
      </c>
      <c r="B56" s="384" t="s">
        <v>14</v>
      </c>
      <c r="C56" s="297" t="s">
        <v>221</v>
      </c>
      <c r="D56" s="391">
        <v>4.5</v>
      </c>
      <c r="E56" s="299">
        <f>D56*30</f>
        <v>135</v>
      </c>
      <c r="F56" s="299">
        <f>G56+H56+I56</f>
        <v>4</v>
      </c>
      <c r="G56" s="299"/>
      <c r="H56" s="299"/>
      <c r="I56" s="299">
        <v>4</v>
      </c>
      <c r="J56" s="299">
        <f>E56-F56</f>
        <v>131</v>
      </c>
      <c r="K56" s="385">
        <v>4</v>
      </c>
      <c r="L56" s="385"/>
      <c r="M56" s="385">
        <f>F56/E56*100</f>
        <v>2.9629629629629632</v>
      </c>
      <c r="N56" s="386" t="s">
        <v>59</v>
      </c>
      <c r="O56" s="386"/>
      <c r="P56" s="390" t="s">
        <v>455</v>
      </c>
      <c r="Q56" s="387"/>
      <c r="R56" s="387"/>
      <c r="S56" s="387" t="s">
        <v>306</v>
      </c>
      <c r="T56" s="387" t="s">
        <v>306</v>
      </c>
      <c r="U56" s="388"/>
      <c r="V56" s="388"/>
      <c r="W56" s="388"/>
      <c r="X56" s="388"/>
      <c r="Y56" s="388">
        <v>4</v>
      </c>
      <c r="Z56" s="388"/>
      <c r="AA56" s="389">
        <f>U56+W56+Y56</f>
        <v>4</v>
      </c>
      <c r="AB56" s="389">
        <f>V56+X56+Z56</f>
        <v>0</v>
      </c>
      <c r="AD56" s="298" t="s">
        <v>390</v>
      </c>
    </row>
    <row r="57" spans="1:30" ht="12.75" x14ac:dyDescent="0.2">
      <c r="C57" s="47"/>
      <c r="D57" s="149"/>
      <c r="E57" s="150"/>
      <c r="F57" s="150"/>
      <c r="G57" s="150"/>
      <c r="H57" s="150"/>
      <c r="I57" s="150"/>
      <c r="J57" s="150"/>
      <c r="K57" s="149"/>
      <c r="L57" s="150"/>
      <c r="M57" s="149"/>
      <c r="N57" s="357"/>
      <c r="O57" s="357"/>
      <c r="P57" s="382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11" t="s">
        <v>367</v>
      </c>
      <c r="D58" s="149">
        <v>5</v>
      </c>
      <c r="E58" s="150">
        <f t="shared" ref="E58:E63" si="14">D58*30</f>
        <v>150</v>
      </c>
      <c r="F58" s="150">
        <f t="shared" ref="F58:F63" si="15">G58+H58+I58</f>
        <v>10</v>
      </c>
      <c r="G58" s="134">
        <v>8</v>
      </c>
      <c r="H58" s="150"/>
      <c r="I58" s="150">
        <v>2</v>
      </c>
      <c r="J58" s="150">
        <f t="shared" ref="J58:J63" si="16">E58-F58</f>
        <v>140</v>
      </c>
      <c r="K58" s="149">
        <v>8</v>
      </c>
      <c r="L58" s="150">
        <v>2</v>
      </c>
      <c r="M58" s="149">
        <f t="shared" ref="M58:M63" si="17">F58/E58*100</f>
        <v>6.666666666666667</v>
      </c>
      <c r="N58" s="357" t="s">
        <v>55</v>
      </c>
      <c r="O58" s="357"/>
      <c r="P58" s="382">
        <v>3</v>
      </c>
      <c r="Q58" s="378" t="s">
        <v>307</v>
      </c>
      <c r="R58" s="378"/>
      <c r="S58" s="378" t="s">
        <v>312</v>
      </c>
      <c r="T58" s="378" t="s">
        <v>399</v>
      </c>
      <c r="U58" s="141">
        <v>8</v>
      </c>
      <c r="Z58" s="141">
        <v>2</v>
      </c>
      <c r="AA58" s="376">
        <f t="shared" ref="AA58:AB62" si="18">U58+W58+Y58</f>
        <v>8</v>
      </c>
      <c r="AB58" s="376">
        <f t="shared" si="18"/>
        <v>2</v>
      </c>
      <c r="AD58" s="44" t="s">
        <v>400</v>
      </c>
    </row>
    <row r="59" spans="1:30" s="298" customFormat="1" x14ac:dyDescent="0.25">
      <c r="A59" s="384" t="s">
        <v>13</v>
      </c>
      <c r="B59" s="384" t="s">
        <v>14</v>
      </c>
      <c r="C59" s="297" t="s">
        <v>38</v>
      </c>
      <c r="D59" s="385">
        <v>6.5</v>
      </c>
      <c r="E59" s="299">
        <f t="shared" si="14"/>
        <v>195</v>
      </c>
      <c r="F59" s="299">
        <f t="shared" si="15"/>
        <v>10</v>
      </c>
      <c r="G59" s="299">
        <v>8</v>
      </c>
      <c r="H59" s="299"/>
      <c r="I59" s="299">
        <v>2</v>
      </c>
      <c r="J59" s="299">
        <f t="shared" si="16"/>
        <v>185</v>
      </c>
      <c r="K59" s="385">
        <v>8</v>
      </c>
      <c r="L59" s="385">
        <v>2</v>
      </c>
      <c r="M59" s="385">
        <f t="shared" si="17"/>
        <v>5.1282051282051277</v>
      </c>
      <c r="N59" s="386" t="s">
        <v>56</v>
      </c>
      <c r="O59" s="386"/>
      <c r="P59" s="390">
        <v>3</v>
      </c>
      <c r="Q59" s="387" t="s">
        <v>307</v>
      </c>
      <c r="R59" s="387"/>
      <c r="S59" s="387" t="s">
        <v>312</v>
      </c>
      <c r="T59" s="387" t="s">
        <v>399</v>
      </c>
      <c r="U59" s="388">
        <v>8</v>
      </c>
      <c r="V59" s="388"/>
      <c r="W59" s="388"/>
      <c r="X59" s="388"/>
      <c r="Y59" s="388"/>
      <c r="Z59" s="388">
        <v>2</v>
      </c>
      <c r="AA59" s="389">
        <f t="shared" si="18"/>
        <v>8</v>
      </c>
      <c r="AB59" s="389">
        <v>2</v>
      </c>
      <c r="AD59" s="298" t="s">
        <v>394</v>
      </c>
    </row>
    <row r="60" spans="1:30" s="298" customFormat="1" x14ac:dyDescent="0.25">
      <c r="A60" s="384" t="s">
        <v>13</v>
      </c>
      <c r="B60" s="384" t="s">
        <v>14</v>
      </c>
      <c r="C60" s="297" t="s">
        <v>44</v>
      </c>
      <c r="D60" s="385">
        <v>6</v>
      </c>
      <c r="E60" s="299">
        <f t="shared" si="14"/>
        <v>180</v>
      </c>
      <c r="F60" s="299">
        <f t="shared" si="15"/>
        <v>12</v>
      </c>
      <c r="G60" s="299">
        <v>8</v>
      </c>
      <c r="H60" s="299"/>
      <c r="I60" s="299">
        <v>4</v>
      </c>
      <c r="J60" s="299">
        <f t="shared" si="16"/>
        <v>168</v>
      </c>
      <c r="K60" s="385">
        <v>8</v>
      </c>
      <c r="L60" s="385">
        <v>4</v>
      </c>
      <c r="M60" s="385">
        <f t="shared" si="17"/>
        <v>6.666666666666667</v>
      </c>
      <c r="N60" s="386" t="s">
        <v>57</v>
      </c>
      <c r="O60" s="386"/>
      <c r="P60" s="390">
        <v>1</v>
      </c>
      <c r="Q60" s="387" t="s">
        <v>307</v>
      </c>
      <c r="R60" s="387"/>
      <c r="S60" s="387" t="s">
        <v>310</v>
      </c>
      <c r="T60" s="387" t="s">
        <v>311</v>
      </c>
      <c r="U60" s="388">
        <v>8</v>
      </c>
      <c r="V60" s="388"/>
      <c r="W60" s="388"/>
      <c r="X60" s="388"/>
      <c r="Y60" s="388"/>
      <c r="Z60" s="388">
        <v>4</v>
      </c>
      <c r="AA60" s="389">
        <f t="shared" si="18"/>
        <v>8</v>
      </c>
      <c r="AB60" s="389">
        <f t="shared" si="18"/>
        <v>4</v>
      </c>
      <c r="AD60" s="298" t="s">
        <v>401</v>
      </c>
    </row>
    <row r="61" spans="1:30" s="298" customFormat="1" x14ac:dyDescent="0.25">
      <c r="A61" s="384" t="s">
        <v>16</v>
      </c>
      <c r="B61" s="384" t="s">
        <v>14</v>
      </c>
      <c r="C61" s="297" t="s">
        <v>34</v>
      </c>
      <c r="D61" s="385">
        <v>5</v>
      </c>
      <c r="E61" s="299">
        <f t="shared" si="14"/>
        <v>150</v>
      </c>
      <c r="F61" s="299">
        <f t="shared" si="15"/>
        <v>12</v>
      </c>
      <c r="G61" s="299">
        <v>8</v>
      </c>
      <c r="H61" s="299"/>
      <c r="I61" s="299">
        <v>4</v>
      </c>
      <c r="J61" s="299">
        <f t="shared" si="16"/>
        <v>138</v>
      </c>
      <c r="K61" s="385">
        <v>8</v>
      </c>
      <c r="L61" s="385">
        <v>4</v>
      </c>
      <c r="M61" s="385">
        <f t="shared" si="17"/>
        <v>8</v>
      </c>
      <c r="N61" s="386" t="s">
        <v>58</v>
      </c>
      <c r="O61" s="386"/>
      <c r="P61" s="390" t="s">
        <v>453</v>
      </c>
      <c r="Q61" s="387" t="s">
        <v>307</v>
      </c>
      <c r="R61" s="387"/>
      <c r="S61" s="387" t="s">
        <v>310</v>
      </c>
      <c r="T61" s="387" t="s">
        <v>311</v>
      </c>
      <c r="U61" s="388">
        <v>8</v>
      </c>
      <c r="V61" s="388"/>
      <c r="W61" s="388"/>
      <c r="X61" s="388"/>
      <c r="Y61" s="388"/>
      <c r="Z61" s="388">
        <v>4</v>
      </c>
      <c r="AA61" s="389">
        <f t="shared" si="18"/>
        <v>8</v>
      </c>
      <c r="AB61" s="389">
        <f t="shared" si="18"/>
        <v>4</v>
      </c>
      <c r="AD61" s="298" t="s">
        <v>402</v>
      </c>
    </row>
    <row r="62" spans="1:30" s="298" customFormat="1" x14ac:dyDescent="0.25">
      <c r="A62" s="384" t="s">
        <v>16</v>
      </c>
      <c r="B62" s="384" t="s">
        <v>31</v>
      </c>
      <c r="C62" s="297" t="s">
        <v>49</v>
      </c>
      <c r="D62" s="385">
        <v>3</v>
      </c>
      <c r="E62" s="299">
        <f t="shared" si="14"/>
        <v>90</v>
      </c>
      <c r="F62" s="299">
        <f t="shared" si="15"/>
        <v>4</v>
      </c>
      <c r="G62" s="299">
        <v>4</v>
      </c>
      <c r="H62" s="299"/>
      <c r="I62" s="299"/>
      <c r="J62" s="299">
        <f t="shared" si="16"/>
        <v>86</v>
      </c>
      <c r="K62" s="385">
        <v>4</v>
      </c>
      <c r="L62" s="385"/>
      <c r="M62" s="385">
        <f t="shared" si="17"/>
        <v>4.4444444444444446</v>
      </c>
      <c r="N62" s="386" t="s">
        <v>58</v>
      </c>
      <c r="O62" s="386"/>
      <c r="P62" s="390" t="s">
        <v>453</v>
      </c>
      <c r="Q62" s="387" t="s">
        <v>306</v>
      </c>
      <c r="R62" s="387"/>
      <c r="S62" s="387"/>
      <c r="T62" s="387" t="s">
        <v>306</v>
      </c>
      <c r="U62" s="388">
        <v>4</v>
      </c>
      <c r="V62" s="388"/>
      <c r="W62" s="388"/>
      <c r="X62" s="388"/>
      <c r="Y62" s="388"/>
      <c r="Z62" s="388"/>
      <c r="AA62" s="389">
        <f t="shared" si="18"/>
        <v>4</v>
      </c>
      <c r="AB62" s="389">
        <f t="shared" si="18"/>
        <v>0</v>
      </c>
      <c r="AD62" s="298" t="s">
        <v>402</v>
      </c>
    </row>
    <row r="63" spans="1:30" ht="12.75" x14ac:dyDescent="0.2">
      <c r="C63" s="47"/>
      <c r="D63" s="149"/>
      <c r="E63" s="150">
        <f t="shared" si="14"/>
        <v>0</v>
      </c>
      <c r="F63" s="150">
        <f t="shared" si="15"/>
        <v>0</v>
      </c>
      <c r="G63" s="150"/>
      <c r="H63" s="150"/>
      <c r="I63" s="150"/>
      <c r="J63" s="150">
        <f t="shared" si="16"/>
        <v>0</v>
      </c>
      <c r="K63" s="149">
        <f>F63/18</f>
        <v>0</v>
      </c>
      <c r="L63" s="150"/>
      <c r="M63" s="149" t="e">
        <f t="shared" si="17"/>
        <v>#DIV/0!</v>
      </c>
      <c r="N63" s="357"/>
      <c r="O63" s="357"/>
      <c r="P63" s="382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9">
        <f>SUM(D56:D63)</f>
        <v>30</v>
      </c>
      <c r="E64" s="352">
        <f>SUM(E56:E63)</f>
        <v>900</v>
      </c>
      <c r="F64" s="352">
        <f t="shared" ref="F64:L64" si="19">SUM(F56:F63)</f>
        <v>52</v>
      </c>
      <c r="G64" s="352">
        <f t="shared" si="19"/>
        <v>36</v>
      </c>
      <c r="H64" s="352">
        <f t="shared" si="19"/>
        <v>0</v>
      </c>
      <c r="I64" s="352">
        <f t="shared" si="19"/>
        <v>16</v>
      </c>
      <c r="J64" s="352">
        <f t="shared" si="19"/>
        <v>848</v>
      </c>
      <c r="K64" s="352">
        <f t="shared" si="19"/>
        <v>40</v>
      </c>
      <c r="L64" s="352">
        <f t="shared" si="19"/>
        <v>12</v>
      </c>
      <c r="M64" s="352"/>
      <c r="N64" s="3"/>
      <c r="O64" s="3"/>
      <c r="P64" s="382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82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82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403</v>
      </c>
      <c r="P67" s="382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422" t="s">
        <v>0</v>
      </c>
      <c r="D68" s="1130" t="s">
        <v>1</v>
      </c>
      <c r="E68" s="1133" t="s">
        <v>2</v>
      </c>
      <c r="F68" s="1133"/>
      <c r="G68" s="1133"/>
      <c r="H68" s="1133"/>
      <c r="I68" s="1133"/>
      <c r="J68" s="1131"/>
      <c r="K68" s="1130" t="s">
        <v>387</v>
      </c>
      <c r="L68" s="1130" t="s">
        <v>388</v>
      </c>
      <c r="M68" s="1130" t="s">
        <v>5</v>
      </c>
      <c r="N68" s="355"/>
      <c r="O68" s="355"/>
      <c r="P68" s="382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422"/>
      <c r="D69" s="1130"/>
      <c r="E69" s="1130" t="s">
        <v>6</v>
      </c>
      <c r="F69" s="1129" t="s">
        <v>7</v>
      </c>
      <c r="G69" s="1129"/>
      <c r="H69" s="1129"/>
      <c r="I69" s="1129"/>
      <c r="J69" s="1130" t="s">
        <v>25</v>
      </c>
      <c r="K69" s="1130"/>
      <c r="L69" s="1130"/>
      <c r="M69" s="1130"/>
      <c r="N69" s="355"/>
      <c r="O69" s="355"/>
      <c r="P69" s="382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422"/>
      <c r="D70" s="1130"/>
      <c r="E70" s="1131"/>
      <c r="F70" s="1130" t="s">
        <v>9</v>
      </c>
      <c r="G70" s="1133" t="s">
        <v>10</v>
      </c>
      <c r="H70" s="1131"/>
      <c r="I70" s="1131"/>
      <c r="J70" s="1131"/>
      <c r="K70" s="1130"/>
      <c r="L70" s="1130"/>
      <c r="M70" s="1130"/>
      <c r="N70" s="355"/>
      <c r="O70" s="355"/>
      <c r="P70" s="382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422"/>
      <c r="D71" s="1130"/>
      <c r="E71" s="1131"/>
      <c r="F71" s="1132"/>
      <c r="G71" s="1130" t="s">
        <v>11</v>
      </c>
      <c r="H71" s="1130" t="s">
        <v>12</v>
      </c>
      <c r="I71" s="1130" t="s">
        <v>13</v>
      </c>
      <c r="J71" s="1131"/>
      <c r="K71" s="1130"/>
      <c r="L71" s="1130"/>
      <c r="M71" s="1130"/>
      <c r="N71" s="355"/>
      <c r="O71" s="355"/>
      <c r="P71" s="382"/>
      <c r="Q71" s="1130" t="s">
        <v>11</v>
      </c>
      <c r="R71" s="1130" t="s">
        <v>12</v>
      </c>
      <c r="S71" s="1130" t="s">
        <v>13</v>
      </c>
      <c r="T71" s="1419" t="s">
        <v>9</v>
      </c>
      <c r="U71" s="1419" t="s">
        <v>389</v>
      </c>
      <c r="V71" s="1419"/>
      <c r="W71" s="1419"/>
      <c r="X71" s="1419"/>
      <c r="Y71" s="1419"/>
      <c r="Z71" s="1419"/>
      <c r="AA71" s="1419"/>
      <c r="AB71" s="1419"/>
    </row>
    <row r="72" spans="1:30" ht="12.75" x14ac:dyDescent="0.2">
      <c r="C72" s="1422"/>
      <c r="D72" s="1130"/>
      <c r="E72" s="1131"/>
      <c r="F72" s="1132"/>
      <c r="G72" s="1130"/>
      <c r="H72" s="1130"/>
      <c r="I72" s="1130"/>
      <c r="J72" s="1131"/>
      <c r="K72" s="1130"/>
      <c r="L72" s="1130"/>
      <c r="M72" s="1130"/>
      <c r="N72" s="355"/>
      <c r="O72" s="355"/>
      <c r="P72" s="382"/>
      <c r="Q72" s="1130"/>
      <c r="R72" s="1130"/>
      <c r="S72" s="1130"/>
      <c r="T72" s="1419"/>
      <c r="U72" s="1419"/>
      <c r="V72" s="1419"/>
      <c r="W72" s="1419"/>
      <c r="X72" s="1419"/>
      <c r="Y72" s="1419"/>
      <c r="Z72" s="1419"/>
      <c r="AA72" s="1419"/>
      <c r="AB72" s="1419"/>
    </row>
    <row r="73" spans="1:30" x14ac:dyDescent="0.25">
      <c r="C73" s="1422"/>
      <c r="D73" s="1130"/>
      <c r="E73" s="1131"/>
      <c r="F73" s="1132"/>
      <c r="G73" s="1130"/>
      <c r="H73" s="1130"/>
      <c r="I73" s="1130"/>
      <c r="J73" s="1131"/>
      <c r="K73" s="1130"/>
      <c r="L73" s="1130"/>
      <c r="M73" s="1130"/>
      <c r="N73" s="355"/>
      <c r="O73" s="355"/>
      <c r="P73" s="382"/>
      <c r="Q73" s="1130"/>
      <c r="R73" s="1130"/>
      <c r="S73" s="1130"/>
      <c r="T73" s="1419"/>
      <c r="U73" s="1419" t="s">
        <v>301</v>
      </c>
      <c r="V73" s="1419"/>
      <c r="W73" s="1419" t="s">
        <v>302</v>
      </c>
      <c r="X73" s="1419"/>
      <c r="Y73" s="1419" t="s">
        <v>303</v>
      </c>
      <c r="Z73" s="1419"/>
      <c r="AA73" s="1420" t="s">
        <v>304</v>
      </c>
      <c r="AB73" s="1421"/>
    </row>
    <row r="74" spans="1:30" x14ac:dyDescent="0.25">
      <c r="C74" s="1422"/>
      <c r="D74" s="1130"/>
      <c r="E74" s="1131"/>
      <c r="F74" s="1132"/>
      <c r="G74" s="1130"/>
      <c r="H74" s="1130"/>
      <c r="I74" s="1130"/>
      <c r="J74" s="1131"/>
      <c r="K74" s="1130"/>
      <c r="L74" s="1130"/>
      <c r="M74" s="1130"/>
      <c r="N74" s="355"/>
      <c r="O74" s="355"/>
      <c r="P74" s="382"/>
      <c r="Q74" s="1130"/>
      <c r="R74" s="1130"/>
      <c r="S74" s="1130"/>
      <c r="T74" s="376"/>
      <c r="U74" s="376" t="s">
        <v>305</v>
      </c>
      <c r="V74" s="376" t="s">
        <v>113</v>
      </c>
      <c r="W74" s="376" t="s">
        <v>305</v>
      </c>
      <c r="X74" s="376" t="s">
        <v>113</v>
      </c>
      <c r="Y74" s="376" t="s">
        <v>305</v>
      </c>
      <c r="Z74" s="376" t="s">
        <v>113</v>
      </c>
      <c r="AA74" s="130" t="s">
        <v>305</v>
      </c>
      <c r="AB74" s="130" t="s">
        <v>113</v>
      </c>
    </row>
    <row r="75" spans="1:30" ht="12.75" x14ac:dyDescent="0.2">
      <c r="C75" s="36"/>
      <c r="D75" s="356"/>
      <c r="E75" s="150"/>
      <c r="F75" s="150"/>
      <c r="G75" s="150"/>
      <c r="H75" s="150"/>
      <c r="I75" s="150"/>
      <c r="J75" s="150"/>
      <c r="K75" s="149"/>
      <c r="L75" s="150"/>
      <c r="M75" s="149"/>
      <c r="N75" s="357"/>
      <c r="O75" s="357"/>
      <c r="P75" s="382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80" customFormat="1" x14ac:dyDescent="0.25">
      <c r="A76" s="45" t="s">
        <v>16</v>
      </c>
      <c r="B76" s="45" t="s">
        <v>14</v>
      </c>
      <c r="C76" s="47" t="s">
        <v>15</v>
      </c>
      <c r="D76" s="118">
        <v>5</v>
      </c>
      <c r="E76" s="150">
        <f>D76*30</f>
        <v>150</v>
      </c>
      <c r="F76" s="150">
        <f>G76+H76+I76</f>
        <v>4</v>
      </c>
      <c r="G76" s="150"/>
      <c r="H76" s="150"/>
      <c r="I76" s="150">
        <v>4</v>
      </c>
      <c r="J76" s="150">
        <f>E76-F76</f>
        <v>146</v>
      </c>
      <c r="K76" s="149">
        <v>4</v>
      </c>
      <c r="L76" s="149"/>
      <c r="M76" s="149">
        <f t="shared" ref="M76:M81" si="21">F76/E76*100</f>
        <v>2.666666666666667</v>
      </c>
      <c r="N76" s="357" t="s">
        <v>59</v>
      </c>
      <c r="O76" s="357"/>
      <c r="P76" s="390" t="s">
        <v>453</v>
      </c>
      <c r="Q76" s="378"/>
      <c r="R76" s="378"/>
      <c r="S76" s="378" t="s">
        <v>306</v>
      </c>
      <c r="T76" s="378" t="s">
        <v>306</v>
      </c>
      <c r="U76" s="141"/>
      <c r="V76" s="141"/>
      <c r="W76" s="141"/>
      <c r="X76" s="141"/>
      <c r="Y76" s="141">
        <v>4</v>
      </c>
      <c r="Z76" s="141"/>
      <c r="AA76" s="376">
        <f>U76+W76+Y76</f>
        <v>4</v>
      </c>
      <c r="AB76" s="376">
        <f>V76+X76+Z76</f>
        <v>0</v>
      </c>
      <c r="AD76" s="180" t="s">
        <v>390</v>
      </c>
    </row>
    <row r="77" spans="1:30" ht="12.75" x14ac:dyDescent="0.2">
      <c r="C77" s="47"/>
      <c r="D77" s="149"/>
      <c r="E77" s="150"/>
      <c r="F77" s="150"/>
      <c r="G77" s="150"/>
      <c r="H77" s="150"/>
      <c r="I77" s="150"/>
      <c r="J77" s="150"/>
      <c r="K77" s="149"/>
      <c r="L77" s="150"/>
      <c r="M77" s="149"/>
      <c r="N77" s="357"/>
      <c r="O77" s="357"/>
      <c r="P77" s="382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51" customFormat="1" x14ac:dyDescent="0.25">
      <c r="A78" s="384" t="s">
        <v>13</v>
      </c>
      <c r="B78" s="384" t="s">
        <v>14</v>
      </c>
      <c r="C78" s="297" t="s">
        <v>35</v>
      </c>
      <c r="D78" s="385">
        <v>7.5</v>
      </c>
      <c r="E78" s="299">
        <f>D78*30</f>
        <v>225</v>
      </c>
      <c r="F78" s="299">
        <f>G78+H78+I78</f>
        <v>8</v>
      </c>
      <c r="G78" s="299">
        <v>6</v>
      </c>
      <c r="H78" s="299"/>
      <c r="I78" s="299">
        <v>2</v>
      </c>
      <c r="J78" s="299">
        <f>E78-F78</f>
        <v>217</v>
      </c>
      <c r="K78" s="385">
        <v>8</v>
      </c>
      <c r="L78" s="299"/>
      <c r="M78" s="385">
        <f t="shared" si="21"/>
        <v>3.5555555555555554</v>
      </c>
      <c r="N78" s="386" t="s">
        <v>57</v>
      </c>
      <c r="O78" s="386"/>
      <c r="P78" s="394">
        <v>3</v>
      </c>
      <c r="Q78" s="387" t="s">
        <v>313</v>
      </c>
      <c r="R78" s="387"/>
      <c r="S78" s="387" t="s">
        <v>314</v>
      </c>
      <c r="T78" s="387" t="s">
        <v>307</v>
      </c>
      <c r="U78" s="388">
        <v>6</v>
      </c>
      <c r="V78" s="388"/>
      <c r="W78" s="388"/>
      <c r="X78" s="388"/>
      <c r="Y78" s="388">
        <v>2</v>
      </c>
      <c r="Z78" s="388"/>
      <c r="AA78" s="389">
        <f t="shared" ref="AA78:AB81" si="22">U78+W78+Y78</f>
        <v>8</v>
      </c>
      <c r="AB78" s="389">
        <f t="shared" si="22"/>
        <v>0</v>
      </c>
      <c r="AD78" s="351" t="s">
        <v>401</v>
      </c>
    </row>
    <row r="79" spans="1:30" s="351" customFormat="1" x14ac:dyDescent="0.25">
      <c r="A79" s="384" t="s">
        <v>13</v>
      </c>
      <c r="B79" s="384" t="s">
        <v>14</v>
      </c>
      <c r="C79" s="297" t="s">
        <v>54</v>
      </c>
      <c r="D79" s="385">
        <v>7.5</v>
      </c>
      <c r="E79" s="299">
        <f>D79*30</f>
        <v>225</v>
      </c>
      <c r="F79" s="299">
        <f>G79+H79+I79</f>
        <v>12</v>
      </c>
      <c r="G79" s="299">
        <v>8</v>
      </c>
      <c r="H79" s="299"/>
      <c r="I79" s="299">
        <v>4</v>
      </c>
      <c r="J79" s="299">
        <f>E79-F79</f>
        <v>213</v>
      </c>
      <c r="K79" s="385">
        <v>12</v>
      </c>
      <c r="L79" s="299"/>
      <c r="M79" s="385">
        <f t="shared" si="21"/>
        <v>5.3333333333333339</v>
      </c>
      <c r="N79" s="386" t="s">
        <v>58</v>
      </c>
      <c r="O79" s="386"/>
      <c r="P79" s="390">
        <v>2</v>
      </c>
      <c r="Q79" s="387" t="s">
        <v>307</v>
      </c>
      <c r="R79" s="387"/>
      <c r="S79" s="387" t="s">
        <v>306</v>
      </c>
      <c r="T79" s="387" t="s">
        <v>308</v>
      </c>
      <c r="U79" s="388">
        <v>8</v>
      </c>
      <c r="V79" s="388"/>
      <c r="W79" s="388"/>
      <c r="X79" s="388"/>
      <c r="Y79" s="388">
        <v>4</v>
      </c>
      <c r="Z79" s="388"/>
      <c r="AA79" s="389">
        <f t="shared" si="22"/>
        <v>12</v>
      </c>
      <c r="AB79" s="389">
        <f t="shared" si="22"/>
        <v>0</v>
      </c>
      <c r="AD79" s="351" t="s">
        <v>402</v>
      </c>
    </row>
    <row r="80" spans="1:30" s="180" customFormat="1" x14ac:dyDescent="0.25">
      <c r="A80" s="45" t="s">
        <v>13</v>
      </c>
      <c r="B80" s="45" t="s">
        <v>14</v>
      </c>
      <c r="C80" s="47" t="s">
        <v>404</v>
      </c>
      <c r="D80" s="360">
        <v>6.5</v>
      </c>
      <c r="E80" s="150">
        <f>D80*30</f>
        <v>195</v>
      </c>
      <c r="F80" s="150">
        <f>G80+H80+I80</f>
        <v>8</v>
      </c>
      <c r="G80" s="150">
        <v>8</v>
      </c>
      <c r="H80" s="150"/>
      <c r="I80" s="150"/>
      <c r="J80" s="150">
        <f>E80-F80</f>
        <v>187</v>
      </c>
      <c r="K80" s="149">
        <v>8</v>
      </c>
      <c r="L80" s="150"/>
      <c r="M80" s="149">
        <f t="shared" si="21"/>
        <v>4.1025641025641022</v>
      </c>
      <c r="N80" s="357" t="s">
        <v>55</v>
      </c>
      <c r="O80" s="357"/>
      <c r="P80" s="395">
        <v>1</v>
      </c>
      <c r="Q80" s="378" t="s">
        <v>307</v>
      </c>
      <c r="R80" s="378"/>
      <c r="S80" s="378"/>
      <c r="T80" s="378" t="s">
        <v>307</v>
      </c>
      <c r="U80" s="141">
        <v>8</v>
      </c>
      <c r="V80" s="141"/>
      <c r="W80" s="141"/>
      <c r="X80" s="141"/>
      <c r="Y80" s="141"/>
      <c r="Z80" s="141"/>
      <c r="AA80" s="376">
        <f t="shared" si="22"/>
        <v>8</v>
      </c>
      <c r="AB80" s="376">
        <f t="shared" si="22"/>
        <v>0</v>
      </c>
      <c r="AD80" s="180" t="s">
        <v>400</v>
      </c>
    </row>
    <row r="81" spans="1:30" s="351" customFormat="1" x14ac:dyDescent="0.25">
      <c r="A81" s="384" t="s">
        <v>16</v>
      </c>
      <c r="B81" s="384" t="s">
        <v>31</v>
      </c>
      <c r="C81" s="297" t="s">
        <v>405</v>
      </c>
      <c r="D81" s="385">
        <v>3.5</v>
      </c>
      <c r="E81" s="299">
        <f>D81*30</f>
        <v>105</v>
      </c>
      <c r="F81" s="299">
        <f>G81+H81+I81</f>
        <v>4</v>
      </c>
      <c r="G81" s="299">
        <v>4</v>
      </c>
      <c r="H81" s="299"/>
      <c r="I81" s="299"/>
      <c r="J81" s="299">
        <f>E81-F81</f>
        <v>101</v>
      </c>
      <c r="K81" s="385">
        <v>4</v>
      </c>
      <c r="L81" s="299"/>
      <c r="M81" s="385">
        <f t="shared" si="21"/>
        <v>3.8095238095238098</v>
      </c>
      <c r="N81" s="386" t="s">
        <v>58</v>
      </c>
      <c r="O81" s="386"/>
      <c r="P81" s="396">
        <v>5</v>
      </c>
      <c r="Q81" s="387" t="s">
        <v>306</v>
      </c>
      <c r="R81" s="387"/>
      <c r="S81" s="387"/>
      <c r="T81" s="387" t="s">
        <v>306</v>
      </c>
      <c r="U81" s="388">
        <v>4</v>
      </c>
      <c r="V81" s="388"/>
      <c r="W81" s="388"/>
      <c r="X81" s="388"/>
      <c r="Y81" s="388"/>
      <c r="Z81" s="388"/>
      <c r="AA81" s="389">
        <f t="shared" si="22"/>
        <v>4</v>
      </c>
      <c r="AB81" s="389">
        <f t="shared" si="22"/>
        <v>0</v>
      </c>
      <c r="AD81" s="351" t="s">
        <v>402</v>
      </c>
    </row>
    <row r="82" spans="1:30" ht="12.75" x14ac:dyDescent="0.2">
      <c r="A82" s="45" t="s">
        <v>13</v>
      </c>
      <c r="B82" s="45" t="s">
        <v>14</v>
      </c>
      <c r="C82" s="273"/>
      <c r="D82" s="149"/>
      <c r="E82" s="150"/>
      <c r="F82" s="150"/>
      <c r="G82" s="150"/>
      <c r="H82" s="150"/>
      <c r="I82" s="150"/>
      <c r="J82" s="150"/>
      <c r="K82" s="149"/>
      <c r="L82" s="150"/>
      <c r="M82" s="149"/>
      <c r="N82" s="357"/>
      <c r="O82" s="357"/>
      <c r="P82" s="3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400</v>
      </c>
    </row>
    <row r="83" spans="1:30" ht="12.75" x14ac:dyDescent="0.2">
      <c r="C83" s="36" t="s">
        <v>22</v>
      </c>
      <c r="D83" s="359">
        <f t="shared" ref="D83:K83" si="23">SUM(D75:D82)</f>
        <v>30</v>
      </c>
      <c r="E83" s="352">
        <f t="shared" si="23"/>
        <v>900</v>
      </c>
      <c r="F83" s="352">
        <f t="shared" si="23"/>
        <v>36</v>
      </c>
      <c r="G83" s="352">
        <f t="shared" si="23"/>
        <v>26</v>
      </c>
      <c r="H83" s="352">
        <f t="shared" si="23"/>
        <v>0</v>
      </c>
      <c r="I83" s="352">
        <f t="shared" si="23"/>
        <v>10</v>
      </c>
      <c r="J83" s="352">
        <f t="shared" si="23"/>
        <v>864</v>
      </c>
      <c r="K83" s="352">
        <f t="shared" si="23"/>
        <v>36</v>
      </c>
      <c r="L83" s="352"/>
      <c r="M83" s="352"/>
      <c r="N83" s="3"/>
      <c r="O83" s="3"/>
      <c r="P83" s="382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82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82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82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300</v>
      </c>
      <c r="P87" s="382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422" t="s">
        <v>0</v>
      </c>
      <c r="D88" s="1130" t="s">
        <v>1</v>
      </c>
      <c r="E88" s="1133" t="s">
        <v>2</v>
      </c>
      <c r="F88" s="1133"/>
      <c r="G88" s="1133"/>
      <c r="H88" s="1133"/>
      <c r="I88" s="1133"/>
      <c r="J88" s="1131"/>
      <c r="K88" s="1130" t="s">
        <v>387</v>
      </c>
      <c r="L88" s="1130" t="s">
        <v>388</v>
      </c>
      <c r="M88" s="1130" t="s">
        <v>5</v>
      </c>
      <c r="N88" s="355"/>
      <c r="O88" s="355"/>
      <c r="P88" s="382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422"/>
      <c r="D89" s="1130"/>
      <c r="E89" s="1130" t="s">
        <v>6</v>
      </c>
      <c r="F89" s="1129" t="s">
        <v>7</v>
      </c>
      <c r="G89" s="1129"/>
      <c r="H89" s="1129"/>
      <c r="I89" s="1129"/>
      <c r="J89" s="1130" t="s">
        <v>25</v>
      </c>
      <c r="K89" s="1130"/>
      <c r="L89" s="1130"/>
      <c r="M89" s="1130"/>
      <c r="N89" s="355"/>
      <c r="O89" s="355"/>
      <c r="P89" s="382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422"/>
      <c r="D90" s="1130"/>
      <c r="E90" s="1131"/>
      <c r="F90" s="1130" t="s">
        <v>9</v>
      </c>
      <c r="G90" s="1133" t="s">
        <v>10</v>
      </c>
      <c r="H90" s="1131"/>
      <c r="I90" s="1131"/>
      <c r="J90" s="1131"/>
      <c r="K90" s="1130"/>
      <c r="L90" s="1130"/>
      <c r="M90" s="1130"/>
      <c r="N90" s="355"/>
      <c r="O90" s="355"/>
      <c r="P90" s="382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422"/>
      <c r="D91" s="1130"/>
      <c r="E91" s="1131"/>
      <c r="F91" s="1132"/>
      <c r="G91" s="1130" t="s">
        <v>11</v>
      </c>
      <c r="H91" s="1130" t="s">
        <v>12</v>
      </c>
      <c r="I91" s="1130" t="s">
        <v>13</v>
      </c>
      <c r="J91" s="1131"/>
      <c r="K91" s="1130"/>
      <c r="L91" s="1130"/>
      <c r="M91" s="1130"/>
      <c r="N91" s="355"/>
      <c r="O91" s="355"/>
      <c r="P91" s="382"/>
      <c r="Q91" s="1130" t="s">
        <v>11</v>
      </c>
      <c r="R91" s="1130" t="s">
        <v>12</v>
      </c>
      <c r="S91" s="1130" t="s">
        <v>13</v>
      </c>
      <c r="T91" s="1419" t="s">
        <v>9</v>
      </c>
      <c r="U91" s="1419" t="s">
        <v>389</v>
      </c>
      <c r="V91" s="1419"/>
      <c r="W91" s="1419"/>
      <c r="X91" s="1419"/>
      <c r="Y91" s="1419"/>
      <c r="Z91" s="1419"/>
      <c r="AA91" s="1419"/>
      <c r="AB91" s="1419"/>
    </row>
    <row r="92" spans="1:30" ht="12.75" x14ac:dyDescent="0.2">
      <c r="C92" s="1422"/>
      <c r="D92" s="1130"/>
      <c r="E92" s="1131"/>
      <c r="F92" s="1132"/>
      <c r="G92" s="1130"/>
      <c r="H92" s="1130"/>
      <c r="I92" s="1130"/>
      <c r="J92" s="1131"/>
      <c r="K92" s="1130"/>
      <c r="L92" s="1130"/>
      <c r="M92" s="1130"/>
      <c r="N92" s="355"/>
      <c r="O92" s="355"/>
      <c r="P92" s="382"/>
      <c r="Q92" s="1130"/>
      <c r="R92" s="1130"/>
      <c r="S92" s="1130"/>
      <c r="T92" s="1419"/>
      <c r="U92" s="1419"/>
      <c r="V92" s="1419"/>
      <c r="W92" s="1419"/>
      <c r="X92" s="1419"/>
      <c r="Y92" s="1419"/>
      <c r="Z92" s="1419"/>
      <c r="AA92" s="1419"/>
      <c r="AB92" s="1419"/>
    </row>
    <row r="93" spans="1:30" x14ac:dyDescent="0.25">
      <c r="C93" s="1422"/>
      <c r="D93" s="1130"/>
      <c r="E93" s="1131"/>
      <c r="F93" s="1132"/>
      <c r="G93" s="1130"/>
      <c r="H93" s="1130"/>
      <c r="I93" s="1130"/>
      <c r="J93" s="1131"/>
      <c r="K93" s="1130"/>
      <c r="L93" s="1130"/>
      <c r="M93" s="1130"/>
      <c r="N93" s="355"/>
      <c r="O93" s="355"/>
      <c r="P93" s="382"/>
      <c r="Q93" s="1130"/>
      <c r="R93" s="1130"/>
      <c r="S93" s="1130"/>
      <c r="T93" s="1419"/>
      <c r="U93" s="1419" t="s">
        <v>301</v>
      </c>
      <c r="V93" s="1419"/>
      <c r="W93" s="1419" t="s">
        <v>302</v>
      </c>
      <c r="X93" s="1419"/>
      <c r="Y93" s="1419" t="s">
        <v>303</v>
      </c>
      <c r="Z93" s="1419"/>
      <c r="AA93" s="1420" t="s">
        <v>304</v>
      </c>
      <c r="AB93" s="1421"/>
    </row>
    <row r="94" spans="1:30" x14ac:dyDescent="0.25">
      <c r="C94" s="1422"/>
      <c r="D94" s="1130"/>
      <c r="E94" s="1131"/>
      <c r="F94" s="1132"/>
      <c r="G94" s="1130"/>
      <c r="H94" s="1130"/>
      <c r="I94" s="1130"/>
      <c r="J94" s="1131"/>
      <c r="K94" s="1130"/>
      <c r="L94" s="1130"/>
      <c r="M94" s="1130"/>
      <c r="N94" s="355"/>
      <c r="O94" s="355"/>
      <c r="P94" s="382"/>
      <c r="Q94" s="1130"/>
      <c r="R94" s="1130"/>
      <c r="S94" s="1130"/>
      <c r="T94" s="376"/>
      <c r="U94" s="376" t="s">
        <v>305</v>
      </c>
      <c r="V94" s="376" t="s">
        <v>113</v>
      </c>
      <c r="W94" s="376" t="s">
        <v>305</v>
      </c>
      <c r="X94" s="376" t="s">
        <v>113</v>
      </c>
      <c r="Y94" s="376" t="s">
        <v>305</v>
      </c>
      <c r="Z94" s="376" t="s">
        <v>113</v>
      </c>
      <c r="AA94" s="130" t="s">
        <v>305</v>
      </c>
      <c r="AB94" s="130" t="s">
        <v>113</v>
      </c>
    </row>
    <row r="95" spans="1:30" s="298" customFormat="1" ht="25.5" customHeight="1" x14ac:dyDescent="0.25">
      <c r="A95" s="384" t="s">
        <v>16</v>
      </c>
      <c r="B95" s="384" t="s">
        <v>31</v>
      </c>
      <c r="C95" s="297" t="s">
        <v>46</v>
      </c>
      <c r="D95" s="391">
        <v>3</v>
      </c>
      <c r="E95" s="299">
        <f t="shared" ref="E95:E101" si="25">D95*30</f>
        <v>90</v>
      </c>
      <c r="F95" s="299">
        <f t="shared" ref="F95:F101" si="26">G95+H95+I95</f>
        <v>4</v>
      </c>
      <c r="G95" s="299"/>
      <c r="H95" s="299"/>
      <c r="I95" s="299">
        <v>4</v>
      </c>
      <c r="J95" s="299">
        <f t="shared" ref="J95:J101" si="27">E95-F95</f>
        <v>86</v>
      </c>
      <c r="K95" s="385">
        <v>4</v>
      </c>
      <c r="L95" s="385"/>
      <c r="M95" s="385">
        <f t="shared" ref="M95:M101" si="28">F95/E95*100</f>
        <v>4.4444444444444446</v>
      </c>
      <c r="N95" s="386" t="s">
        <v>59</v>
      </c>
      <c r="O95" s="386"/>
      <c r="P95" s="390">
        <v>1</v>
      </c>
      <c r="Q95" s="393"/>
      <c r="R95" s="393"/>
      <c r="S95" s="393" t="s">
        <v>306</v>
      </c>
      <c r="T95" s="393" t="s">
        <v>306</v>
      </c>
      <c r="U95" s="389"/>
      <c r="V95" s="389"/>
      <c r="W95" s="389"/>
      <c r="X95" s="389"/>
      <c r="Y95" s="389">
        <v>4</v>
      </c>
      <c r="Z95" s="389"/>
      <c r="AA95" s="389">
        <f>U95+W95+Y95</f>
        <v>4</v>
      </c>
      <c r="AB95" s="389">
        <f>V95+X95+Z95</f>
        <v>0</v>
      </c>
      <c r="AD95" s="298" t="s">
        <v>394</v>
      </c>
    </row>
    <row r="96" spans="1:30" s="298" customFormat="1" x14ac:dyDescent="0.25">
      <c r="A96" s="384" t="s">
        <v>13</v>
      </c>
      <c r="B96" s="384" t="s">
        <v>14</v>
      </c>
      <c r="C96" s="297" t="s">
        <v>37</v>
      </c>
      <c r="D96" s="385">
        <v>5</v>
      </c>
      <c r="E96" s="299">
        <f t="shared" si="25"/>
        <v>150</v>
      </c>
      <c r="F96" s="299">
        <f t="shared" si="26"/>
        <v>8</v>
      </c>
      <c r="G96" s="299">
        <v>8</v>
      </c>
      <c r="H96" s="299"/>
      <c r="I96" s="299"/>
      <c r="J96" s="299">
        <f t="shared" si="27"/>
        <v>142</v>
      </c>
      <c r="K96" s="385">
        <v>8</v>
      </c>
      <c r="L96" s="299"/>
      <c r="M96" s="385">
        <f t="shared" si="28"/>
        <v>5.3333333333333339</v>
      </c>
      <c r="N96" s="386" t="s">
        <v>55</v>
      </c>
      <c r="O96" s="386"/>
      <c r="P96" s="390">
        <v>2</v>
      </c>
      <c r="Q96" s="393" t="s">
        <v>307</v>
      </c>
      <c r="R96" s="393"/>
      <c r="S96" s="393"/>
      <c r="T96" s="393" t="s">
        <v>307</v>
      </c>
      <c r="U96" s="389">
        <v>8</v>
      </c>
      <c r="V96" s="389"/>
      <c r="W96" s="389"/>
      <c r="X96" s="389"/>
      <c r="Y96" s="389"/>
      <c r="Z96" s="389"/>
      <c r="AA96" s="389">
        <f t="shared" ref="AA96:AB101" si="29">U96+W96+Y96</f>
        <v>8</v>
      </c>
      <c r="AB96" s="389">
        <f t="shared" si="29"/>
        <v>0</v>
      </c>
      <c r="AC96" s="298" t="s">
        <v>406</v>
      </c>
      <c r="AD96" s="298" t="s">
        <v>400</v>
      </c>
    </row>
    <row r="97" spans="1:30" x14ac:dyDescent="0.25">
      <c r="A97" s="45" t="s">
        <v>13</v>
      </c>
      <c r="B97" s="45" t="s">
        <v>14</v>
      </c>
      <c r="C97" s="47" t="s">
        <v>365</v>
      </c>
      <c r="D97" s="149">
        <v>6</v>
      </c>
      <c r="E97" s="150">
        <f t="shared" si="25"/>
        <v>180</v>
      </c>
      <c r="F97" s="150">
        <f t="shared" si="26"/>
        <v>10</v>
      </c>
      <c r="G97" s="150">
        <v>8</v>
      </c>
      <c r="H97" s="150"/>
      <c r="I97" s="150">
        <v>2</v>
      </c>
      <c r="J97" s="150">
        <f t="shared" si="27"/>
        <v>170</v>
      </c>
      <c r="K97" s="149">
        <v>8</v>
      </c>
      <c r="L97" s="149">
        <v>2</v>
      </c>
      <c r="M97" s="149">
        <f t="shared" si="28"/>
        <v>5.5555555555555554</v>
      </c>
      <c r="N97" s="357" t="s">
        <v>55</v>
      </c>
      <c r="O97" s="357"/>
      <c r="P97" s="382">
        <v>2</v>
      </c>
      <c r="Q97" s="378" t="s">
        <v>307</v>
      </c>
      <c r="R97" s="378"/>
      <c r="S97" s="378" t="s">
        <v>312</v>
      </c>
      <c r="T97" s="378" t="s">
        <v>399</v>
      </c>
      <c r="U97" s="44">
        <v>8</v>
      </c>
      <c r="V97" s="44"/>
      <c r="W97" s="44"/>
      <c r="X97" s="44"/>
      <c r="Y97" s="44"/>
      <c r="Z97" s="44">
        <v>2</v>
      </c>
      <c r="AA97" s="376">
        <f t="shared" si="29"/>
        <v>8</v>
      </c>
      <c r="AB97" s="376">
        <f t="shared" si="29"/>
        <v>2</v>
      </c>
      <c r="AD97" s="44" t="s">
        <v>400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9">
        <v>4</v>
      </c>
      <c r="E98" s="150">
        <f t="shared" si="25"/>
        <v>120</v>
      </c>
      <c r="F98" s="150">
        <f t="shared" si="26"/>
        <v>10</v>
      </c>
      <c r="G98" s="150">
        <v>8</v>
      </c>
      <c r="H98" s="150"/>
      <c r="I98" s="150">
        <v>2</v>
      </c>
      <c r="J98" s="150">
        <f t="shared" si="27"/>
        <v>110</v>
      </c>
      <c r="K98" s="149">
        <v>8</v>
      </c>
      <c r="L98" s="149">
        <v>2</v>
      </c>
      <c r="M98" s="149">
        <f t="shared" si="28"/>
        <v>8.3333333333333321</v>
      </c>
      <c r="N98" s="357" t="s">
        <v>56</v>
      </c>
      <c r="O98" s="357"/>
      <c r="P98" s="396" t="s">
        <v>453</v>
      </c>
      <c r="Q98" s="378" t="s">
        <v>307</v>
      </c>
      <c r="R98" s="378"/>
      <c r="S98" s="378" t="s">
        <v>312</v>
      </c>
      <c r="T98" s="378" t="s">
        <v>399</v>
      </c>
      <c r="U98" s="44">
        <v>8</v>
      </c>
      <c r="V98" s="44"/>
      <c r="W98" s="44"/>
      <c r="X98" s="44"/>
      <c r="Y98" s="44"/>
      <c r="Z98" s="44">
        <v>2</v>
      </c>
      <c r="AA98" s="376">
        <f t="shared" si="29"/>
        <v>8</v>
      </c>
      <c r="AB98" s="376">
        <f t="shared" si="29"/>
        <v>2</v>
      </c>
      <c r="AD98" s="44" t="s">
        <v>394</v>
      </c>
    </row>
    <row r="99" spans="1:30" x14ac:dyDescent="0.25">
      <c r="A99" s="45" t="s">
        <v>13</v>
      </c>
      <c r="B99" s="45" t="s">
        <v>31</v>
      </c>
      <c r="C99" s="361" t="s">
        <v>407</v>
      </c>
      <c r="D99" s="149">
        <v>5</v>
      </c>
      <c r="E99" s="150">
        <f t="shared" si="25"/>
        <v>150</v>
      </c>
      <c r="F99" s="150">
        <f t="shared" si="26"/>
        <v>10</v>
      </c>
      <c r="G99" s="150">
        <v>8</v>
      </c>
      <c r="H99" s="150"/>
      <c r="I99" s="150">
        <v>2</v>
      </c>
      <c r="J99" s="150">
        <f t="shared" si="27"/>
        <v>140</v>
      </c>
      <c r="K99" s="149">
        <v>8</v>
      </c>
      <c r="L99" s="149">
        <v>2</v>
      </c>
      <c r="M99" s="149">
        <f t="shared" si="28"/>
        <v>6.666666666666667</v>
      </c>
      <c r="N99" s="357" t="s">
        <v>55</v>
      </c>
      <c r="O99" s="357"/>
      <c r="P99" s="382">
        <v>4</v>
      </c>
      <c r="Q99" s="378" t="s">
        <v>307</v>
      </c>
      <c r="R99" s="378"/>
      <c r="S99" s="378" t="s">
        <v>312</v>
      </c>
      <c r="T99" s="378" t="s">
        <v>399</v>
      </c>
      <c r="U99" s="44">
        <v>8</v>
      </c>
      <c r="V99" s="44"/>
      <c r="W99" s="44"/>
      <c r="X99" s="44"/>
      <c r="Y99" s="44"/>
      <c r="Z99" s="44">
        <v>2</v>
      </c>
      <c r="AA99" s="376">
        <f t="shared" si="29"/>
        <v>8</v>
      </c>
      <c r="AB99" s="376">
        <f t="shared" si="29"/>
        <v>2</v>
      </c>
      <c r="AD99" s="44" t="s">
        <v>400</v>
      </c>
    </row>
    <row r="100" spans="1:30" x14ac:dyDescent="0.25">
      <c r="A100" s="45" t="s">
        <v>13</v>
      </c>
      <c r="B100" s="45" t="s">
        <v>14</v>
      </c>
      <c r="C100" s="342" t="s">
        <v>361</v>
      </c>
      <c r="D100" s="149">
        <v>6</v>
      </c>
      <c r="E100" s="150">
        <f t="shared" si="25"/>
        <v>180</v>
      </c>
      <c r="F100" s="150">
        <f t="shared" si="26"/>
        <v>8</v>
      </c>
      <c r="G100" s="150">
        <v>6</v>
      </c>
      <c r="H100" s="150"/>
      <c r="I100" s="150">
        <v>2</v>
      </c>
      <c r="J100" s="150">
        <f t="shared" si="27"/>
        <v>172</v>
      </c>
      <c r="K100" s="149">
        <v>8</v>
      </c>
      <c r="L100" s="149"/>
      <c r="M100" s="149">
        <f t="shared" si="28"/>
        <v>4.4444444444444446</v>
      </c>
      <c r="N100" s="357" t="s">
        <v>55</v>
      </c>
      <c r="O100" s="357"/>
      <c r="P100" s="382">
        <v>2</v>
      </c>
      <c r="Q100" s="378" t="s">
        <v>313</v>
      </c>
      <c r="R100" s="378"/>
      <c r="S100" s="378" t="s">
        <v>314</v>
      </c>
      <c r="T100" s="378" t="s">
        <v>307</v>
      </c>
      <c r="U100" s="44">
        <v>6</v>
      </c>
      <c r="V100" s="44"/>
      <c r="W100" s="44"/>
      <c r="X100" s="44"/>
      <c r="Y100" s="44">
        <v>2</v>
      </c>
      <c r="Z100" s="44"/>
      <c r="AA100" s="376">
        <f t="shared" si="29"/>
        <v>8</v>
      </c>
      <c r="AB100" s="376">
        <f t="shared" si="29"/>
        <v>0</v>
      </c>
      <c r="AD100" s="44" t="s">
        <v>400</v>
      </c>
    </row>
    <row r="101" spans="1:30" s="180" customFormat="1" x14ac:dyDescent="0.25">
      <c r="A101" s="170" t="s">
        <v>13</v>
      </c>
      <c r="B101" s="170" t="s">
        <v>14</v>
      </c>
      <c r="C101" s="111" t="s">
        <v>370</v>
      </c>
      <c r="D101" s="178">
        <v>1</v>
      </c>
      <c r="E101" s="179">
        <f t="shared" si="25"/>
        <v>30</v>
      </c>
      <c r="F101" s="179">
        <f t="shared" si="26"/>
        <v>4</v>
      </c>
      <c r="G101" s="179"/>
      <c r="H101" s="179"/>
      <c r="I101" s="179">
        <v>4</v>
      </c>
      <c r="J101" s="179">
        <f t="shared" si="27"/>
        <v>26</v>
      </c>
      <c r="K101" s="178">
        <v>4</v>
      </c>
      <c r="L101" s="179"/>
      <c r="M101" s="178">
        <f t="shared" si="28"/>
        <v>13.333333333333334</v>
      </c>
      <c r="N101" s="358" t="s">
        <v>55</v>
      </c>
      <c r="O101" s="358"/>
      <c r="P101" s="398">
        <v>3</v>
      </c>
      <c r="S101" s="180" t="s">
        <v>306</v>
      </c>
      <c r="T101" s="180" t="s">
        <v>306</v>
      </c>
      <c r="Y101" s="180">
        <v>4</v>
      </c>
      <c r="AA101" s="341">
        <f t="shared" si="29"/>
        <v>4</v>
      </c>
      <c r="AB101" s="341">
        <f t="shared" si="29"/>
        <v>0</v>
      </c>
      <c r="AD101" s="180" t="s">
        <v>400</v>
      </c>
    </row>
    <row r="102" spans="1:30" ht="15" customHeight="1" x14ac:dyDescent="0.2">
      <c r="C102" s="36" t="s">
        <v>22</v>
      </c>
      <c r="D102" s="359">
        <f t="shared" ref="D102:M102" si="30">SUM(D95:D101)</f>
        <v>30</v>
      </c>
      <c r="E102" s="352">
        <f t="shared" si="30"/>
        <v>900</v>
      </c>
      <c r="F102" s="352">
        <f t="shared" si="30"/>
        <v>54</v>
      </c>
      <c r="G102" s="352">
        <f t="shared" si="30"/>
        <v>38</v>
      </c>
      <c r="H102" s="352">
        <f t="shared" si="30"/>
        <v>0</v>
      </c>
      <c r="I102" s="352">
        <f t="shared" si="30"/>
        <v>16</v>
      </c>
      <c r="J102" s="352">
        <f t="shared" si="30"/>
        <v>846</v>
      </c>
      <c r="K102" s="352">
        <f t="shared" si="30"/>
        <v>48</v>
      </c>
      <c r="L102" s="352">
        <f t="shared" si="30"/>
        <v>6</v>
      </c>
      <c r="M102" s="352">
        <f t="shared" si="30"/>
        <v>48.111111111111114</v>
      </c>
      <c r="N102" s="3"/>
      <c r="O102" s="3"/>
      <c r="P102" s="382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82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82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82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408</v>
      </c>
      <c r="P106" s="382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422" t="s">
        <v>0</v>
      </c>
      <c r="D107" s="1130" t="s">
        <v>1</v>
      </c>
      <c r="E107" s="1133" t="s">
        <v>2</v>
      </c>
      <c r="F107" s="1133"/>
      <c r="G107" s="1133"/>
      <c r="H107" s="1133"/>
      <c r="I107" s="1133"/>
      <c r="J107" s="1131"/>
      <c r="K107" s="1130" t="s">
        <v>387</v>
      </c>
      <c r="L107" s="1130" t="s">
        <v>388</v>
      </c>
      <c r="M107" s="1130" t="s">
        <v>5</v>
      </c>
      <c r="N107" s="355"/>
      <c r="O107" s="355"/>
      <c r="P107" s="382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422"/>
      <c r="D108" s="1130"/>
      <c r="E108" s="1130" t="s">
        <v>6</v>
      </c>
      <c r="F108" s="1129" t="s">
        <v>7</v>
      </c>
      <c r="G108" s="1129"/>
      <c r="H108" s="1129"/>
      <c r="I108" s="1129"/>
      <c r="J108" s="1130" t="s">
        <v>25</v>
      </c>
      <c r="K108" s="1130"/>
      <c r="L108" s="1130"/>
      <c r="M108" s="1130"/>
      <c r="N108" s="355"/>
      <c r="O108" s="355"/>
      <c r="P108" s="382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422"/>
      <c r="D109" s="1130"/>
      <c r="E109" s="1131"/>
      <c r="F109" s="1130" t="s">
        <v>9</v>
      </c>
      <c r="G109" s="1133" t="s">
        <v>10</v>
      </c>
      <c r="H109" s="1131"/>
      <c r="I109" s="1131"/>
      <c r="J109" s="1131"/>
      <c r="K109" s="1130"/>
      <c r="L109" s="1130"/>
      <c r="M109" s="1130"/>
      <c r="N109" s="355"/>
      <c r="O109" s="355"/>
      <c r="P109" s="382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422"/>
      <c r="D110" s="1130"/>
      <c r="E110" s="1131"/>
      <c r="F110" s="1132"/>
      <c r="G110" s="1130" t="s">
        <v>11</v>
      </c>
      <c r="H110" s="1130" t="s">
        <v>12</v>
      </c>
      <c r="I110" s="1130" t="s">
        <v>13</v>
      </c>
      <c r="J110" s="1131"/>
      <c r="K110" s="1130"/>
      <c r="L110" s="1130"/>
      <c r="M110" s="1130"/>
      <c r="N110" s="355"/>
      <c r="O110" s="355"/>
      <c r="P110" s="382"/>
      <c r="Q110" s="1130" t="s">
        <v>11</v>
      </c>
      <c r="R110" s="1130" t="s">
        <v>12</v>
      </c>
      <c r="S110" s="1130" t="s">
        <v>13</v>
      </c>
      <c r="T110" s="1419" t="s">
        <v>9</v>
      </c>
      <c r="U110" s="1419" t="s">
        <v>389</v>
      </c>
      <c r="V110" s="1419"/>
      <c r="W110" s="1419"/>
      <c r="X110" s="1419"/>
      <c r="Y110" s="1419"/>
      <c r="Z110" s="1419"/>
      <c r="AA110" s="1419"/>
      <c r="AB110" s="1419"/>
    </row>
    <row r="111" spans="1:30" ht="12.75" x14ac:dyDescent="0.2">
      <c r="C111" s="1422"/>
      <c r="D111" s="1130"/>
      <c r="E111" s="1131"/>
      <c r="F111" s="1132"/>
      <c r="G111" s="1130"/>
      <c r="H111" s="1130"/>
      <c r="I111" s="1130"/>
      <c r="J111" s="1131"/>
      <c r="K111" s="1130"/>
      <c r="L111" s="1130"/>
      <c r="M111" s="1130"/>
      <c r="N111" s="355"/>
      <c r="O111" s="355"/>
      <c r="P111" s="382"/>
      <c r="Q111" s="1130"/>
      <c r="R111" s="1130"/>
      <c r="S111" s="1130"/>
      <c r="T111" s="1419"/>
      <c r="U111" s="1419"/>
      <c r="V111" s="1419"/>
      <c r="W111" s="1419"/>
      <c r="X111" s="1419"/>
      <c r="Y111" s="1419"/>
      <c r="Z111" s="1419"/>
      <c r="AA111" s="1419"/>
      <c r="AB111" s="1419"/>
    </row>
    <row r="112" spans="1:30" x14ac:dyDescent="0.25">
      <c r="C112" s="1422"/>
      <c r="D112" s="1130"/>
      <c r="E112" s="1131"/>
      <c r="F112" s="1132"/>
      <c r="G112" s="1130"/>
      <c r="H112" s="1130"/>
      <c r="I112" s="1130"/>
      <c r="J112" s="1131"/>
      <c r="K112" s="1130"/>
      <c r="L112" s="1130"/>
      <c r="M112" s="1130"/>
      <c r="N112" s="355"/>
      <c r="O112" s="355"/>
      <c r="P112" s="382"/>
      <c r="Q112" s="1130"/>
      <c r="R112" s="1130"/>
      <c r="S112" s="1130"/>
      <c r="T112" s="1419"/>
      <c r="U112" s="1419" t="s">
        <v>301</v>
      </c>
      <c r="V112" s="1419"/>
      <c r="W112" s="1419" t="s">
        <v>302</v>
      </c>
      <c r="X112" s="1419"/>
      <c r="Y112" s="1419" t="s">
        <v>303</v>
      </c>
      <c r="Z112" s="1419"/>
      <c r="AA112" s="1420" t="s">
        <v>304</v>
      </c>
      <c r="AB112" s="1421"/>
    </row>
    <row r="113" spans="1:30" x14ac:dyDescent="0.25">
      <c r="C113" s="1422"/>
      <c r="D113" s="1130"/>
      <c r="E113" s="1131"/>
      <c r="F113" s="1132"/>
      <c r="G113" s="1130"/>
      <c r="H113" s="1130"/>
      <c r="I113" s="1130"/>
      <c r="J113" s="1131"/>
      <c r="K113" s="1130"/>
      <c r="L113" s="1130"/>
      <c r="M113" s="1130"/>
      <c r="N113" s="355"/>
      <c r="O113" s="355"/>
      <c r="P113" s="382"/>
      <c r="Q113" s="1130"/>
      <c r="R113" s="1130"/>
      <c r="S113" s="1130"/>
      <c r="T113" s="376"/>
      <c r="U113" s="376" t="s">
        <v>305</v>
      </c>
      <c r="V113" s="376" t="s">
        <v>113</v>
      </c>
      <c r="W113" s="376" t="s">
        <v>305</v>
      </c>
      <c r="X113" s="376" t="s">
        <v>113</v>
      </c>
      <c r="Y113" s="376" t="s">
        <v>305</v>
      </c>
      <c r="Z113" s="376" t="s">
        <v>113</v>
      </c>
      <c r="AA113" s="130" t="s">
        <v>305</v>
      </c>
      <c r="AB113" s="130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6"/>
      <c r="E114" s="150"/>
      <c r="F114" s="150"/>
      <c r="G114" s="150"/>
      <c r="H114" s="150"/>
      <c r="I114" s="150"/>
      <c r="J114" s="150"/>
      <c r="K114" s="149"/>
      <c r="L114" s="150"/>
      <c r="M114" s="149"/>
      <c r="N114" s="357" t="s">
        <v>55</v>
      </c>
      <c r="O114" s="357"/>
      <c r="P114" s="382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9">
        <v>4</v>
      </c>
      <c r="E115" s="150">
        <f t="shared" ref="E115:E120" si="32">D115*30</f>
        <v>120</v>
      </c>
      <c r="F115" s="150">
        <f t="shared" ref="F115:F120" si="33">G115+H115+I115</f>
        <v>4</v>
      </c>
      <c r="G115" s="150"/>
      <c r="H115" s="150"/>
      <c r="I115" s="150">
        <v>4</v>
      </c>
      <c r="J115" s="150">
        <f t="shared" ref="J115:J120" si="34">E115-F115</f>
        <v>116</v>
      </c>
      <c r="K115" s="149">
        <v>4</v>
      </c>
      <c r="L115" s="150"/>
      <c r="M115" s="149">
        <f t="shared" ref="M115:M120" si="35">F115/E115*100</f>
        <v>3.3333333333333335</v>
      </c>
      <c r="N115" s="357" t="s">
        <v>59</v>
      </c>
      <c r="O115" s="357"/>
      <c r="P115" s="382">
        <v>3</v>
      </c>
      <c r="Q115" s="378"/>
      <c r="R115" s="378"/>
      <c r="S115" s="378" t="s">
        <v>306</v>
      </c>
      <c r="T115" s="378" t="s">
        <v>306</v>
      </c>
      <c r="Y115" s="141">
        <v>4</v>
      </c>
      <c r="AA115" s="376">
        <f>U115+W115+Y115</f>
        <v>4</v>
      </c>
      <c r="AB115" s="376">
        <f>V115+X115+Z115</f>
        <v>0</v>
      </c>
      <c r="AD115" s="44" t="s">
        <v>394</v>
      </c>
    </row>
    <row r="116" spans="1:30" ht="26.25" x14ac:dyDescent="0.25">
      <c r="A116" s="45" t="s">
        <v>13</v>
      </c>
      <c r="B116" s="45" t="s">
        <v>31</v>
      </c>
      <c r="C116" s="47" t="s">
        <v>409</v>
      </c>
      <c r="D116" s="149">
        <v>6.5</v>
      </c>
      <c r="E116" s="150">
        <f t="shared" si="32"/>
        <v>195</v>
      </c>
      <c r="F116" s="150">
        <f t="shared" si="33"/>
        <v>8</v>
      </c>
      <c r="G116" s="150">
        <v>6</v>
      </c>
      <c r="H116" s="150"/>
      <c r="I116" s="150">
        <v>2</v>
      </c>
      <c r="J116" s="150">
        <f t="shared" si="34"/>
        <v>187</v>
      </c>
      <c r="K116" s="149">
        <v>8</v>
      </c>
      <c r="L116" s="150"/>
      <c r="M116" s="149">
        <f t="shared" si="35"/>
        <v>4.1025641025641022</v>
      </c>
      <c r="N116" s="357" t="s">
        <v>55</v>
      </c>
      <c r="O116" s="357"/>
      <c r="P116" s="382">
        <v>4</v>
      </c>
      <c r="Q116" s="378" t="s">
        <v>313</v>
      </c>
      <c r="R116" s="378"/>
      <c r="S116" s="378" t="s">
        <v>314</v>
      </c>
      <c r="T116" s="378" t="s">
        <v>307</v>
      </c>
      <c r="U116" s="44">
        <v>6</v>
      </c>
      <c r="V116" s="44"/>
      <c r="W116" s="44"/>
      <c r="X116" s="44"/>
      <c r="Y116" s="44">
        <v>2</v>
      </c>
      <c r="Z116" s="44"/>
      <c r="AA116" s="376">
        <f t="shared" ref="AA116:AB120" si="36">U116+W116+Y116</f>
        <v>8</v>
      </c>
      <c r="AB116" s="376">
        <f t="shared" si="36"/>
        <v>0</v>
      </c>
      <c r="AD116" s="44" t="s">
        <v>400</v>
      </c>
    </row>
    <row r="117" spans="1:30" s="180" customFormat="1" x14ac:dyDescent="0.25">
      <c r="A117" s="45" t="s">
        <v>13</v>
      </c>
      <c r="B117" s="45" t="s">
        <v>14</v>
      </c>
      <c r="C117" s="47" t="s">
        <v>364</v>
      </c>
      <c r="D117" s="149">
        <v>1.5</v>
      </c>
      <c r="E117" s="150">
        <f t="shared" si="32"/>
        <v>45</v>
      </c>
      <c r="F117" s="150">
        <f t="shared" si="33"/>
        <v>4</v>
      </c>
      <c r="G117" s="150"/>
      <c r="H117" s="150"/>
      <c r="I117" s="150">
        <v>4</v>
      </c>
      <c r="J117" s="150">
        <f t="shared" si="34"/>
        <v>41</v>
      </c>
      <c r="K117" s="149">
        <v>4</v>
      </c>
      <c r="L117" s="150"/>
      <c r="M117" s="149"/>
      <c r="N117" s="357" t="s">
        <v>55</v>
      </c>
      <c r="O117" s="357"/>
      <c r="P117" s="382">
        <v>3</v>
      </c>
      <c r="Q117" s="44"/>
      <c r="R117" s="44"/>
      <c r="S117" s="44" t="s">
        <v>306</v>
      </c>
      <c r="T117" s="44" t="s">
        <v>306</v>
      </c>
      <c r="U117" s="44"/>
      <c r="V117" s="44"/>
      <c r="W117" s="44"/>
      <c r="X117" s="44"/>
      <c r="Y117" s="44">
        <v>4</v>
      </c>
      <c r="Z117" s="44"/>
      <c r="AA117" s="376">
        <f t="shared" si="36"/>
        <v>4</v>
      </c>
      <c r="AB117" s="376">
        <f t="shared" si="36"/>
        <v>0</v>
      </c>
      <c r="AD117" s="44" t="s">
        <v>400</v>
      </c>
    </row>
    <row r="118" spans="1:30" ht="26.25" x14ac:dyDescent="0.25">
      <c r="A118" s="45" t="s">
        <v>13</v>
      </c>
      <c r="B118" s="45" t="s">
        <v>31</v>
      </c>
      <c r="C118" s="342" t="s">
        <v>410</v>
      </c>
      <c r="D118" s="149">
        <v>5</v>
      </c>
      <c r="E118" s="150">
        <f t="shared" si="32"/>
        <v>150</v>
      </c>
      <c r="F118" s="150">
        <f t="shared" si="33"/>
        <v>8</v>
      </c>
      <c r="G118" s="150">
        <v>6</v>
      </c>
      <c r="H118" s="150"/>
      <c r="I118" s="150">
        <v>2</v>
      </c>
      <c r="J118" s="150">
        <f t="shared" si="34"/>
        <v>142</v>
      </c>
      <c r="K118" s="149">
        <v>8</v>
      </c>
      <c r="L118" s="150"/>
      <c r="M118" s="149">
        <f t="shared" si="35"/>
        <v>5.3333333333333339</v>
      </c>
      <c r="N118" s="357" t="s">
        <v>55</v>
      </c>
      <c r="O118" s="357"/>
      <c r="P118" s="382">
        <v>4</v>
      </c>
      <c r="Q118" s="378" t="s">
        <v>313</v>
      </c>
      <c r="R118" s="378"/>
      <c r="S118" s="378" t="s">
        <v>314</v>
      </c>
      <c r="T118" s="378" t="s">
        <v>307</v>
      </c>
      <c r="U118" s="44">
        <v>6</v>
      </c>
      <c r="V118" s="44"/>
      <c r="W118" s="44"/>
      <c r="X118" s="44"/>
      <c r="Y118" s="44">
        <v>2</v>
      </c>
      <c r="Z118" s="44"/>
      <c r="AA118" s="376">
        <f t="shared" si="36"/>
        <v>8</v>
      </c>
      <c r="AB118" s="376">
        <f t="shared" si="36"/>
        <v>0</v>
      </c>
      <c r="AD118" s="44" t="s">
        <v>400</v>
      </c>
    </row>
    <row r="119" spans="1:30" ht="14.25" customHeight="1" x14ac:dyDescent="0.25">
      <c r="A119" s="45" t="s">
        <v>13</v>
      </c>
      <c r="B119" s="45" t="s">
        <v>14</v>
      </c>
      <c r="C119" s="342" t="s">
        <v>366</v>
      </c>
      <c r="D119" s="190">
        <v>6.5</v>
      </c>
      <c r="E119" s="150">
        <f t="shared" si="32"/>
        <v>195</v>
      </c>
      <c r="F119" s="150">
        <f t="shared" si="33"/>
        <v>8</v>
      </c>
      <c r="G119" s="150">
        <v>6</v>
      </c>
      <c r="H119" s="150"/>
      <c r="I119" s="150">
        <v>2</v>
      </c>
      <c r="J119" s="150">
        <f t="shared" si="34"/>
        <v>187</v>
      </c>
      <c r="K119" s="149">
        <v>8</v>
      </c>
      <c r="L119" s="150"/>
      <c r="M119" s="149">
        <f t="shared" si="35"/>
        <v>4.1025641025641022</v>
      </c>
      <c r="N119" s="357" t="s">
        <v>55</v>
      </c>
      <c r="O119" s="357"/>
      <c r="P119" s="382">
        <v>4</v>
      </c>
      <c r="Q119" s="378" t="s">
        <v>313</v>
      </c>
      <c r="R119" s="378"/>
      <c r="S119" s="378" t="s">
        <v>314</v>
      </c>
      <c r="T119" s="378" t="s">
        <v>307</v>
      </c>
      <c r="U119" s="44">
        <v>6</v>
      </c>
      <c r="V119" s="44"/>
      <c r="W119" s="44"/>
      <c r="X119" s="44"/>
      <c r="Y119" s="44">
        <v>2</v>
      </c>
      <c r="Z119" s="44"/>
      <c r="AA119" s="376">
        <f t="shared" si="36"/>
        <v>8</v>
      </c>
      <c r="AB119" s="376">
        <f t="shared" si="36"/>
        <v>0</v>
      </c>
      <c r="AD119" s="44" t="s">
        <v>400</v>
      </c>
    </row>
    <row r="120" spans="1:30" ht="28.5" customHeight="1" x14ac:dyDescent="0.25">
      <c r="A120" s="45" t="s">
        <v>13</v>
      </c>
      <c r="B120" s="45" t="s">
        <v>14</v>
      </c>
      <c r="C120" s="379" t="s">
        <v>411</v>
      </c>
      <c r="D120" s="149">
        <v>6.5</v>
      </c>
      <c r="E120" s="150">
        <f t="shared" si="32"/>
        <v>195</v>
      </c>
      <c r="F120" s="150">
        <f t="shared" si="33"/>
        <v>8</v>
      </c>
      <c r="G120" s="150">
        <v>6</v>
      </c>
      <c r="H120" s="150"/>
      <c r="I120" s="150">
        <v>2</v>
      </c>
      <c r="J120" s="150">
        <f t="shared" si="34"/>
        <v>187</v>
      </c>
      <c r="K120" s="149">
        <v>8</v>
      </c>
      <c r="L120" s="150"/>
      <c r="M120" s="149">
        <f t="shared" si="35"/>
        <v>4.1025641025641022</v>
      </c>
      <c r="N120" s="357" t="s">
        <v>55</v>
      </c>
      <c r="O120" s="357"/>
      <c r="P120" s="382">
        <v>4</v>
      </c>
      <c r="Q120" s="378" t="s">
        <v>313</v>
      </c>
      <c r="R120" s="378"/>
      <c r="S120" s="378" t="s">
        <v>314</v>
      </c>
      <c r="T120" s="378" t="s">
        <v>307</v>
      </c>
      <c r="U120" s="44">
        <v>6</v>
      </c>
      <c r="V120" s="44"/>
      <c r="W120" s="44"/>
      <c r="X120" s="44"/>
      <c r="Y120" s="44">
        <v>2</v>
      </c>
      <c r="Z120" s="44"/>
      <c r="AA120" s="376">
        <f t="shared" si="36"/>
        <v>8</v>
      </c>
      <c r="AB120" s="376">
        <f t="shared" si="36"/>
        <v>0</v>
      </c>
      <c r="AD120" s="44" t="s">
        <v>400</v>
      </c>
    </row>
    <row r="121" spans="1:30" ht="15" customHeight="1" x14ac:dyDescent="0.2">
      <c r="C121" s="36" t="s">
        <v>22</v>
      </c>
      <c r="D121" s="359">
        <f t="shared" ref="D121:K121" si="37">SUM(D114:D120)</f>
        <v>30</v>
      </c>
      <c r="E121" s="352">
        <f t="shared" si="37"/>
        <v>900</v>
      </c>
      <c r="F121" s="352">
        <f t="shared" si="37"/>
        <v>40</v>
      </c>
      <c r="G121" s="352">
        <f t="shared" si="37"/>
        <v>24</v>
      </c>
      <c r="H121" s="352">
        <f t="shared" si="37"/>
        <v>0</v>
      </c>
      <c r="I121" s="352">
        <f t="shared" si="37"/>
        <v>16</v>
      </c>
      <c r="J121" s="352">
        <f t="shared" si="37"/>
        <v>860</v>
      </c>
      <c r="K121" s="352">
        <f t="shared" si="37"/>
        <v>40</v>
      </c>
      <c r="L121" s="352"/>
      <c r="M121" s="352"/>
      <c r="N121" s="3"/>
      <c r="O121" s="3"/>
      <c r="P121" s="382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82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412</v>
      </c>
      <c r="P123" s="382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422" t="s">
        <v>0</v>
      </c>
      <c r="D124" s="1130" t="s">
        <v>1</v>
      </c>
      <c r="E124" s="1133" t="s">
        <v>2</v>
      </c>
      <c r="F124" s="1133"/>
      <c r="G124" s="1133"/>
      <c r="H124" s="1133"/>
      <c r="I124" s="1133"/>
      <c r="J124" s="1131"/>
      <c r="K124" s="1130" t="s">
        <v>387</v>
      </c>
      <c r="L124" s="1130" t="s">
        <v>388</v>
      </c>
      <c r="M124" s="1130" t="s">
        <v>5</v>
      </c>
      <c r="N124" s="355"/>
      <c r="O124" s="355"/>
      <c r="P124" s="382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422"/>
      <c r="D125" s="1130"/>
      <c r="E125" s="1130" t="s">
        <v>6</v>
      </c>
      <c r="F125" s="1129" t="s">
        <v>7</v>
      </c>
      <c r="G125" s="1129"/>
      <c r="H125" s="1129"/>
      <c r="I125" s="1129"/>
      <c r="J125" s="1130" t="s">
        <v>25</v>
      </c>
      <c r="K125" s="1130"/>
      <c r="L125" s="1130"/>
      <c r="M125" s="1130"/>
      <c r="N125" s="355"/>
      <c r="O125" s="355"/>
      <c r="P125" s="382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422"/>
      <c r="D126" s="1130"/>
      <c r="E126" s="1131"/>
      <c r="F126" s="1130" t="s">
        <v>9</v>
      </c>
      <c r="G126" s="1133" t="s">
        <v>10</v>
      </c>
      <c r="H126" s="1131"/>
      <c r="I126" s="1131"/>
      <c r="J126" s="1131"/>
      <c r="K126" s="1130"/>
      <c r="L126" s="1130"/>
      <c r="M126" s="1130"/>
      <c r="N126" s="355"/>
      <c r="O126" s="355"/>
      <c r="P126" s="382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422"/>
      <c r="D127" s="1130"/>
      <c r="E127" s="1131"/>
      <c r="F127" s="1132"/>
      <c r="G127" s="1130" t="s">
        <v>11</v>
      </c>
      <c r="H127" s="1130" t="s">
        <v>12</v>
      </c>
      <c r="I127" s="1130" t="s">
        <v>13</v>
      </c>
      <c r="J127" s="1131"/>
      <c r="K127" s="1130"/>
      <c r="L127" s="1130"/>
      <c r="M127" s="1130"/>
      <c r="N127" s="355"/>
      <c r="O127" s="355"/>
      <c r="P127" s="382"/>
      <c r="Q127" s="1130" t="s">
        <v>11</v>
      </c>
      <c r="R127" s="1130" t="s">
        <v>12</v>
      </c>
      <c r="S127" s="1130" t="s">
        <v>13</v>
      </c>
      <c r="T127" s="1419" t="s">
        <v>9</v>
      </c>
      <c r="U127" s="1419" t="s">
        <v>389</v>
      </c>
      <c r="V127" s="1419"/>
      <c r="W127" s="1419"/>
      <c r="X127" s="1419"/>
      <c r="Y127" s="1419"/>
      <c r="Z127" s="1419"/>
      <c r="AA127" s="1419"/>
      <c r="AB127" s="1419"/>
    </row>
    <row r="128" spans="1:30" ht="12.75" x14ac:dyDescent="0.2">
      <c r="C128" s="1422"/>
      <c r="D128" s="1130"/>
      <c r="E128" s="1131"/>
      <c r="F128" s="1132"/>
      <c r="G128" s="1130"/>
      <c r="H128" s="1130"/>
      <c r="I128" s="1130"/>
      <c r="J128" s="1131"/>
      <c r="K128" s="1130"/>
      <c r="L128" s="1130"/>
      <c r="M128" s="1130"/>
      <c r="N128" s="355"/>
      <c r="O128" s="355"/>
      <c r="P128" s="382"/>
      <c r="Q128" s="1130"/>
      <c r="R128" s="1130"/>
      <c r="S128" s="1130"/>
      <c r="T128" s="1419"/>
      <c r="U128" s="1419"/>
      <c r="V128" s="1419"/>
      <c r="W128" s="1419"/>
      <c r="X128" s="1419"/>
      <c r="Y128" s="1419"/>
      <c r="Z128" s="1419"/>
      <c r="AA128" s="1419"/>
      <c r="AB128" s="1419"/>
    </row>
    <row r="129" spans="1:30" x14ac:dyDescent="0.25">
      <c r="C129" s="1422"/>
      <c r="D129" s="1130"/>
      <c r="E129" s="1131"/>
      <c r="F129" s="1132"/>
      <c r="G129" s="1130"/>
      <c r="H129" s="1130"/>
      <c r="I129" s="1130"/>
      <c r="J129" s="1131"/>
      <c r="K129" s="1130"/>
      <c r="L129" s="1130"/>
      <c r="M129" s="1130"/>
      <c r="N129" s="355"/>
      <c r="O129" s="355"/>
      <c r="P129" s="382"/>
      <c r="Q129" s="1130"/>
      <c r="R129" s="1130"/>
      <c r="S129" s="1130"/>
      <c r="T129" s="1419"/>
      <c r="U129" s="1419" t="s">
        <v>301</v>
      </c>
      <c r="V129" s="1419"/>
      <c r="W129" s="1419" t="s">
        <v>302</v>
      </c>
      <c r="X129" s="1419"/>
      <c r="Y129" s="1419" t="s">
        <v>303</v>
      </c>
      <c r="Z129" s="1419"/>
      <c r="AA129" s="1420" t="s">
        <v>304</v>
      </c>
      <c r="AB129" s="1421"/>
    </row>
    <row r="130" spans="1:30" ht="27" customHeight="1" x14ac:dyDescent="0.25">
      <c r="C130" s="1422"/>
      <c r="D130" s="1130"/>
      <c r="E130" s="1131"/>
      <c r="F130" s="1132"/>
      <c r="G130" s="1130"/>
      <c r="H130" s="1130"/>
      <c r="I130" s="1130"/>
      <c r="J130" s="1131"/>
      <c r="K130" s="1130"/>
      <c r="L130" s="1130"/>
      <c r="M130" s="1130"/>
      <c r="N130" s="355"/>
      <c r="O130" s="355"/>
      <c r="P130" s="382"/>
      <c r="Q130" s="1130"/>
      <c r="R130" s="1130"/>
      <c r="S130" s="1130"/>
      <c r="T130" s="376"/>
      <c r="U130" s="376" t="s">
        <v>305</v>
      </c>
      <c r="V130" s="376" t="s">
        <v>113</v>
      </c>
      <c r="W130" s="376" t="s">
        <v>305</v>
      </c>
      <c r="X130" s="376" t="s">
        <v>113</v>
      </c>
      <c r="Y130" s="376" t="s">
        <v>305</v>
      </c>
      <c r="Z130" s="376" t="s">
        <v>113</v>
      </c>
      <c r="AA130" s="130" t="s">
        <v>305</v>
      </c>
      <c r="AB130" s="130" t="s">
        <v>113</v>
      </c>
    </row>
    <row r="131" spans="1:30" s="180" customFormat="1" ht="26.25" x14ac:dyDescent="0.25">
      <c r="A131" s="45" t="s">
        <v>16</v>
      </c>
      <c r="B131" s="45" t="s">
        <v>31</v>
      </c>
      <c r="C131" s="47" t="s">
        <v>81</v>
      </c>
      <c r="D131" s="356">
        <v>3</v>
      </c>
      <c r="E131" s="150">
        <f>D131*30</f>
        <v>90</v>
      </c>
      <c r="F131" s="150">
        <f>G131+H131+I131</f>
        <v>4</v>
      </c>
      <c r="G131" s="150"/>
      <c r="H131" s="150"/>
      <c r="I131" s="150">
        <v>4</v>
      </c>
      <c r="J131" s="150">
        <f>E131-F131</f>
        <v>86</v>
      </c>
      <c r="K131" s="149">
        <v>4</v>
      </c>
      <c r="L131" s="150"/>
      <c r="M131" s="149">
        <f>F131/E131*100</f>
        <v>4.4444444444444446</v>
      </c>
      <c r="N131" s="357" t="s">
        <v>59</v>
      </c>
      <c r="O131" s="357"/>
      <c r="P131" s="382">
        <v>5</v>
      </c>
      <c r="Q131" s="378"/>
      <c r="R131" s="378"/>
      <c r="S131" s="378" t="s">
        <v>306</v>
      </c>
      <c r="T131" s="378" t="s">
        <v>306</v>
      </c>
      <c r="U131" s="141"/>
      <c r="V131" s="141"/>
      <c r="W131" s="141"/>
      <c r="X131" s="141"/>
      <c r="Y131" s="141">
        <v>4</v>
      </c>
      <c r="Z131" s="141"/>
      <c r="AA131" s="376">
        <f>U131+W131+Y131</f>
        <v>4</v>
      </c>
      <c r="AB131" s="376">
        <f>V131+X131+Z131</f>
        <v>0</v>
      </c>
      <c r="AD131" s="180" t="s">
        <v>390</v>
      </c>
    </row>
    <row r="132" spans="1:30" s="180" customFormat="1" x14ac:dyDescent="0.25">
      <c r="A132" s="45" t="s">
        <v>13</v>
      </c>
      <c r="B132" s="45" t="s">
        <v>14</v>
      </c>
      <c r="C132" s="47" t="s">
        <v>368</v>
      </c>
      <c r="D132" s="149">
        <v>5</v>
      </c>
      <c r="E132" s="150">
        <f t="shared" ref="E132:E137" si="39">D132*30</f>
        <v>150</v>
      </c>
      <c r="F132" s="150">
        <f t="shared" ref="F132:F137" si="40">G132+H132+I132</f>
        <v>8</v>
      </c>
      <c r="G132" s="150">
        <v>6</v>
      </c>
      <c r="H132" s="150"/>
      <c r="I132" s="150">
        <v>2</v>
      </c>
      <c r="J132" s="150">
        <f t="shared" ref="J132:J137" si="41">E132-F132</f>
        <v>142</v>
      </c>
      <c r="K132" s="149">
        <v>8</v>
      </c>
      <c r="L132" s="150"/>
      <c r="M132" s="149">
        <f t="shared" ref="M132:M137" si="42">F132/E132*100</f>
        <v>5.3333333333333339</v>
      </c>
      <c r="N132" s="357" t="s">
        <v>55</v>
      </c>
      <c r="O132" s="357"/>
      <c r="P132" s="382">
        <v>3</v>
      </c>
      <c r="Q132" s="378" t="s">
        <v>313</v>
      </c>
      <c r="R132" s="378"/>
      <c r="S132" s="378" t="s">
        <v>314</v>
      </c>
      <c r="T132" s="378" t="s">
        <v>307</v>
      </c>
      <c r="U132" s="44">
        <v>6</v>
      </c>
      <c r="V132" s="44"/>
      <c r="W132" s="44"/>
      <c r="X132" s="44"/>
      <c r="Y132" s="44">
        <v>2</v>
      </c>
      <c r="Z132" s="44"/>
      <c r="AA132" s="376">
        <f t="shared" ref="AA132:AB137" si="43">U132+W132+Y132</f>
        <v>8</v>
      </c>
      <c r="AB132" s="376">
        <f t="shared" si="43"/>
        <v>0</v>
      </c>
      <c r="AD132" s="180" t="s">
        <v>400</v>
      </c>
    </row>
    <row r="133" spans="1:30" s="180" customFormat="1" ht="25.5" customHeight="1" x14ac:dyDescent="0.25">
      <c r="A133" s="45" t="s">
        <v>13</v>
      </c>
      <c r="B133" s="45" t="s">
        <v>31</v>
      </c>
      <c r="C133" s="342" t="s">
        <v>413</v>
      </c>
      <c r="D133" s="149">
        <v>5</v>
      </c>
      <c r="E133" s="150">
        <f t="shared" si="39"/>
        <v>150</v>
      </c>
      <c r="F133" s="150">
        <f t="shared" si="40"/>
        <v>8</v>
      </c>
      <c r="G133" s="150">
        <v>6</v>
      </c>
      <c r="H133" s="150"/>
      <c r="I133" s="150">
        <v>2</v>
      </c>
      <c r="J133" s="150">
        <f t="shared" si="41"/>
        <v>142</v>
      </c>
      <c r="K133" s="149">
        <v>8</v>
      </c>
      <c r="L133" s="150">
        <v>0</v>
      </c>
      <c r="M133" s="149">
        <f t="shared" si="42"/>
        <v>5.3333333333333339</v>
      </c>
      <c r="N133" s="357" t="s">
        <v>55</v>
      </c>
      <c r="O133" s="357"/>
      <c r="P133" s="382">
        <v>3</v>
      </c>
      <c r="Q133" s="378" t="s">
        <v>313</v>
      </c>
      <c r="R133" s="378"/>
      <c r="S133" s="378" t="s">
        <v>314</v>
      </c>
      <c r="T133" s="378" t="s">
        <v>307</v>
      </c>
      <c r="U133" s="44">
        <v>6</v>
      </c>
      <c r="V133" s="44"/>
      <c r="W133" s="44"/>
      <c r="X133" s="44"/>
      <c r="Y133" s="44">
        <v>2</v>
      </c>
      <c r="Z133" s="44"/>
      <c r="AA133" s="376">
        <f t="shared" si="43"/>
        <v>8</v>
      </c>
      <c r="AB133" s="376">
        <f t="shared" si="43"/>
        <v>0</v>
      </c>
      <c r="AD133" s="180" t="s">
        <v>400</v>
      </c>
    </row>
    <row r="134" spans="1:30" s="180" customFormat="1" ht="15" customHeight="1" x14ac:dyDescent="0.25">
      <c r="A134" s="45" t="s">
        <v>13</v>
      </c>
      <c r="B134" s="45" t="s">
        <v>31</v>
      </c>
      <c r="C134" s="160" t="s">
        <v>414</v>
      </c>
      <c r="D134" s="149">
        <v>5</v>
      </c>
      <c r="E134" s="150">
        <f t="shared" si="39"/>
        <v>150</v>
      </c>
      <c r="F134" s="150">
        <f t="shared" si="40"/>
        <v>4</v>
      </c>
      <c r="G134" s="150">
        <v>4</v>
      </c>
      <c r="H134" s="150"/>
      <c r="I134" s="150"/>
      <c r="J134" s="150">
        <f t="shared" si="41"/>
        <v>146</v>
      </c>
      <c r="K134" s="149">
        <v>4</v>
      </c>
      <c r="L134" s="150">
        <v>0</v>
      </c>
      <c r="M134" s="149">
        <f t="shared" si="42"/>
        <v>2.666666666666667</v>
      </c>
      <c r="N134" s="357" t="s">
        <v>55</v>
      </c>
      <c r="O134" s="357"/>
      <c r="P134" s="382">
        <v>5</v>
      </c>
      <c r="Q134" s="44" t="s">
        <v>306</v>
      </c>
      <c r="R134" s="44"/>
      <c r="S134" s="44"/>
      <c r="T134" s="44" t="s">
        <v>306</v>
      </c>
      <c r="U134" s="44">
        <v>4</v>
      </c>
      <c r="V134" s="44"/>
      <c r="W134" s="44"/>
      <c r="X134" s="44"/>
      <c r="Y134" s="44"/>
      <c r="Z134" s="44"/>
      <c r="AA134" s="376">
        <f t="shared" si="43"/>
        <v>4</v>
      </c>
      <c r="AB134" s="376">
        <f t="shared" si="43"/>
        <v>0</v>
      </c>
      <c r="AD134" s="180" t="s">
        <v>400</v>
      </c>
    </row>
    <row r="135" spans="1:30" s="180" customFormat="1" ht="39" x14ac:dyDescent="0.25">
      <c r="A135" s="45" t="s">
        <v>13</v>
      </c>
      <c r="B135" s="45" t="s">
        <v>31</v>
      </c>
      <c r="C135" s="47" t="s">
        <v>415</v>
      </c>
      <c r="D135" s="149">
        <v>5</v>
      </c>
      <c r="E135" s="150">
        <f t="shared" si="39"/>
        <v>150</v>
      </c>
      <c r="F135" s="150">
        <f t="shared" si="40"/>
        <v>4</v>
      </c>
      <c r="G135" s="150">
        <v>4</v>
      </c>
      <c r="H135" s="150"/>
      <c r="I135" s="150"/>
      <c r="J135" s="150">
        <f t="shared" si="41"/>
        <v>146</v>
      </c>
      <c r="K135" s="149">
        <v>4</v>
      </c>
      <c r="L135" s="150">
        <v>0</v>
      </c>
      <c r="M135" s="149">
        <f t="shared" si="42"/>
        <v>2.666666666666667</v>
      </c>
      <c r="N135" s="357" t="s">
        <v>55</v>
      </c>
      <c r="O135" s="357"/>
      <c r="P135" s="382">
        <v>5</v>
      </c>
      <c r="Q135" s="44" t="s">
        <v>306</v>
      </c>
      <c r="R135" s="44"/>
      <c r="S135" s="44"/>
      <c r="T135" s="44" t="s">
        <v>306</v>
      </c>
      <c r="U135" s="44">
        <v>4</v>
      </c>
      <c r="V135" s="44"/>
      <c r="W135" s="44"/>
      <c r="X135" s="44"/>
      <c r="Y135" s="44"/>
      <c r="Z135" s="44"/>
      <c r="AA135" s="376">
        <f t="shared" si="43"/>
        <v>4</v>
      </c>
      <c r="AB135" s="376">
        <f t="shared" si="43"/>
        <v>0</v>
      </c>
      <c r="AD135" s="180" t="s">
        <v>400</v>
      </c>
    </row>
    <row r="136" spans="1:30" s="180" customFormat="1" ht="15" customHeight="1" x14ac:dyDescent="0.25">
      <c r="A136" s="45" t="s">
        <v>16</v>
      </c>
      <c r="B136" s="45" t="s">
        <v>14</v>
      </c>
      <c r="C136" s="342" t="s">
        <v>39</v>
      </c>
      <c r="D136" s="149">
        <v>3</v>
      </c>
      <c r="E136" s="150">
        <f t="shared" si="39"/>
        <v>90</v>
      </c>
      <c r="F136" s="150">
        <f t="shared" si="40"/>
        <v>8</v>
      </c>
      <c r="G136" s="150">
        <v>8</v>
      </c>
      <c r="H136" s="150"/>
      <c r="I136" s="150">
        <v>0</v>
      </c>
      <c r="J136" s="150">
        <f t="shared" si="41"/>
        <v>82</v>
      </c>
      <c r="K136" s="149">
        <v>4</v>
      </c>
      <c r="L136" s="150">
        <v>4</v>
      </c>
      <c r="M136" s="149">
        <f t="shared" si="42"/>
        <v>8.8888888888888893</v>
      </c>
      <c r="N136" s="357" t="s">
        <v>59</v>
      </c>
      <c r="O136" s="357"/>
      <c r="P136" s="382">
        <v>5</v>
      </c>
      <c r="Q136" s="378" t="s">
        <v>309</v>
      </c>
      <c r="R136" s="378"/>
      <c r="S136" s="378"/>
      <c r="T136" s="380" t="s">
        <v>309</v>
      </c>
      <c r="U136" s="141">
        <v>4</v>
      </c>
      <c r="V136" s="141">
        <v>4</v>
      </c>
      <c r="W136" s="141"/>
      <c r="X136" s="141"/>
      <c r="Y136" s="141"/>
      <c r="Z136" s="141"/>
      <c r="AA136" s="376">
        <f t="shared" si="43"/>
        <v>4</v>
      </c>
      <c r="AB136" s="376">
        <f t="shared" si="43"/>
        <v>4</v>
      </c>
      <c r="AD136" s="180" t="s">
        <v>416</v>
      </c>
    </row>
    <row r="137" spans="1:30" s="180" customFormat="1" ht="24.75" customHeight="1" x14ac:dyDescent="0.25">
      <c r="A137" s="45" t="s">
        <v>13</v>
      </c>
      <c r="B137" s="45" t="s">
        <v>31</v>
      </c>
      <c r="C137" s="47" t="s">
        <v>417</v>
      </c>
      <c r="D137" s="149">
        <v>4</v>
      </c>
      <c r="E137" s="150">
        <f t="shared" si="39"/>
        <v>120</v>
      </c>
      <c r="F137" s="150">
        <f t="shared" si="40"/>
        <v>4</v>
      </c>
      <c r="G137" s="150">
        <v>4</v>
      </c>
      <c r="H137" s="150"/>
      <c r="I137" s="150">
        <v>0</v>
      </c>
      <c r="J137" s="150">
        <f t="shared" si="41"/>
        <v>116</v>
      </c>
      <c r="K137" s="149">
        <v>4</v>
      </c>
      <c r="L137" s="150">
        <v>0</v>
      </c>
      <c r="M137" s="149">
        <f t="shared" si="42"/>
        <v>3.3333333333333335</v>
      </c>
      <c r="N137" s="357" t="s">
        <v>55</v>
      </c>
      <c r="O137" s="357"/>
      <c r="P137" s="382">
        <v>5</v>
      </c>
      <c r="Q137" s="44" t="s">
        <v>306</v>
      </c>
      <c r="R137" s="44"/>
      <c r="S137" s="44"/>
      <c r="T137" s="44" t="s">
        <v>306</v>
      </c>
      <c r="U137" s="44">
        <v>4</v>
      </c>
      <c r="V137" s="44"/>
      <c r="W137" s="44"/>
      <c r="X137" s="44"/>
      <c r="Y137" s="44"/>
      <c r="Z137" s="44"/>
      <c r="AA137" s="376">
        <f t="shared" si="43"/>
        <v>4</v>
      </c>
      <c r="AB137" s="376">
        <f t="shared" si="43"/>
        <v>0</v>
      </c>
      <c r="AD137" s="180" t="s">
        <v>400</v>
      </c>
    </row>
    <row r="138" spans="1:30" s="180" customFormat="1" ht="15" customHeight="1" x14ac:dyDescent="0.2">
      <c r="A138" s="45"/>
      <c r="B138" s="45"/>
      <c r="C138" s="36" t="s">
        <v>22</v>
      </c>
      <c r="D138" s="359">
        <f t="shared" ref="D138:M138" si="44">SUM(D131:D137)</f>
        <v>30</v>
      </c>
      <c r="E138" s="352">
        <f t="shared" si="44"/>
        <v>900</v>
      </c>
      <c r="F138" s="352">
        <f t="shared" si="44"/>
        <v>40</v>
      </c>
      <c r="G138" s="352">
        <f t="shared" si="44"/>
        <v>32</v>
      </c>
      <c r="H138" s="352">
        <f t="shared" si="44"/>
        <v>0</v>
      </c>
      <c r="I138" s="352">
        <f t="shared" si="44"/>
        <v>8</v>
      </c>
      <c r="J138" s="352">
        <f t="shared" si="44"/>
        <v>860</v>
      </c>
      <c r="K138" s="352">
        <f t="shared" si="44"/>
        <v>36</v>
      </c>
      <c r="L138" s="352">
        <f t="shared" si="44"/>
        <v>4</v>
      </c>
      <c r="M138" s="352">
        <f t="shared" si="44"/>
        <v>32.666666666666671</v>
      </c>
      <c r="N138" s="3"/>
      <c r="O138" s="3"/>
      <c r="P138" s="382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82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418</v>
      </c>
      <c r="P140" s="382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422" t="s">
        <v>0</v>
      </c>
      <c r="D141" s="1130" t="s">
        <v>1</v>
      </c>
      <c r="E141" s="1133" t="s">
        <v>2</v>
      </c>
      <c r="F141" s="1133"/>
      <c r="G141" s="1133"/>
      <c r="H141" s="1133"/>
      <c r="I141" s="1133"/>
      <c r="J141" s="1131"/>
      <c r="K141" s="1130" t="s">
        <v>387</v>
      </c>
      <c r="L141" s="1130" t="s">
        <v>388</v>
      </c>
      <c r="M141" s="1130" t="s">
        <v>5</v>
      </c>
      <c r="N141" s="355"/>
      <c r="O141" s="355"/>
      <c r="P141" s="382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422"/>
      <c r="D142" s="1130"/>
      <c r="E142" s="1130" t="s">
        <v>6</v>
      </c>
      <c r="F142" s="1129" t="s">
        <v>7</v>
      </c>
      <c r="G142" s="1129"/>
      <c r="H142" s="1129"/>
      <c r="I142" s="1129"/>
      <c r="J142" s="1130" t="s">
        <v>25</v>
      </c>
      <c r="K142" s="1130"/>
      <c r="L142" s="1130"/>
      <c r="M142" s="1130"/>
      <c r="N142" s="355"/>
      <c r="O142" s="355"/>
      <c r="P142" s="382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422"/>
      <c r="D143" s="1130"/>
      <c r="E143" s="1131"/>
      <c r="F143" s="1130" t="s">
        <v>9</v>
      </c>
      <c r="G143" s="1133" t="s">
        <v>10</v>
      </c>
      <c r="H143" s="1131"/>
      <c r="I143" s="1131"/>
      <c r="J143" s="1131"/>
      <c r="K143" s="1130"/>
      <c r="L143" s="1130"/>
      <c r="M143" s="1130"/>
      <c r="N143" s="355"/>
      <c r="O143" s="355"/>
      <c r="P143" s="382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422"/>
      <c r="D144" s="1130"/>
      <c r="E144" s="1131"/>
      <c r="F144" s="1132"/>
      <c r="G144" s="1130" t="s">
        <v>11</v>
      </c>
      <c r="H144" s="1130" t="s">
        <v>12</v>
      </c>
      <c r="I144" s="1130" t="s">
        <v>13</v>
      </c>
      <c r="J144" s="1131"/>
      <c r="K144" s="1130"/>
      <c r="L144" s="1130"/>
      <c r="M144" s="1130"/>
      <c r="N144" s="355"/>
      <c r="O144" s="355"/>
      <c r="P144" s="382"/>
      <c r="Q144" s="1130" t="s">
        <v>11</v>
      </c>
      <c r="R144" s="1130" t="s">
        <v>12</v>
      </c>
      <c r="S144" s="1130" t="s">
        <v>13</v>
      </c>
      <c r="T144" s="1419" t="s">
        <v>9</v>
      </c>
      <c r="U144" s="1419" t="s">
        <v>389</v>
      </c>
      <c r="V144" s="1419"/>
      <c r="W144" s="1419"/>
      <c r="X144" s="1419"/>
      <c r="Y144" s="1419"/>
      <c r="Z144" s="1419"/>
      <c r="AA144" s="1419"/>
      <c r="AB144" s="1419"/>
    </row>
    <row r="145" spans="1:30" ht="7.5" customHeight="1" x14ac:dyDescent="0.2">
      <c r="C145" s="1422"/>
      <c r="D145" s="1130"/>
      <c r="E145" s="1131"/>
      <c r="F145" s="1132"/>
      <c r="G145" s="1130"/>
      <c r="H145" s="1130"/>
      <c r="I145" s="1130"/>
      <c r="J145" s="1131"/>
      <c r="K145" s="1130"/>
      <c r="L145" s="1130"/>
      <c r="M145" s="1130"/>
      <c r="N145" s="355"/>
      <c r="O145" s="355"/>
      <c r="P145" s="382"/>
      <c r="Q145" s="1130"/>
      <c r="R145" s="1130"/>
      <c r="S145" s="1130"/>
      <c r="T145" s="1419"/>
      <c r="U145" s="1419"/>
      <c r="V145" s="1419"/>
      <c r="W145" s="1419"/>
      <c r="X145" s="1419"/>
      <c r="Y145" s="1419"/>
      <c r="Z145" s="1419"/>
      <c r="AA145" s="1419"/>
      <c r="AB145" s="1419"/>
    </row>
    <row r="146" spans="1:30" ht="7.5" customHeight="1" x14ac:dyDescent="0.25">
      <c r="C146" s="1422"/>
      <c r="D146" s="1130"/>
      <c r="E146" s="1131"/>
      <c r="F146" s="1132"/>
      <c r="G146" s="1130"/>
      <c r="H146" s="1130"/>
      <c r="I146" s="1130"/>
      <c r="J146" s="1131"/>
      <c r="K146" s="1130"/>
      <c r="L146" s="1130"/>
      <c r="M146" s="1130"/>
      <c r="N146" s="355"/>
      <c r="O146" s="355"/>
      <c r="P146" s="382"/>
      <c r="Q146" s="1130"/>
      <c r="R146" s="1130"/>
      <c r="S146" s="1130"/>
      <c r="T146" s="1419"/>
      <c r="U146" s="1419" t="s">
        <v>301</v>
      </c>
      <c r="V146" s="1419"/>
      <c r="W146" s="1419" t="s">
        <v>302</v>
      </c>
      <c r="X146" s="1419"/>
      <c r="Y146" s="1419" t="s">
        <v>303</v>
      </c>
      <c r="Z146" s="1419"/>
      <c r="AA146" s="1420" t="s">
        <v>304</v>
      </c>
      <c r="AB146" s="1421"/>
    </row>
    <row r="147" spans="1:30" ht="36" customHeight="1" x14ac:dyDescent="0.25">
      <c r="C147" s="1422"/>
      <c r="D147" s="1130"/>
      <c r="E147" s="1131"/>
      <c r="F147" s="1132"/>
      <c r="G147" s="1130"/>
      <c r="H147" s="1130"/>
      <c r="I147" s="1130"/>
      <c r="J147" s="1131"/>
      <c r="K147" s="1130"/>
      <c r="L147" s="1130"/>
      <c r="M147" s="1130"/>
      <c r="N147" s="355"/>
      <c r="O147" s="355"/>
      <c r="P147" s="382"/>
      <c r="Q147" s="1130"/>
      <c r="R147" s="1130"/>
      <c r="S147" s="1130"/>
      <c r="T147" s="376"/>
      <c r="U147" s="376" t="s">
        <v>305</v>
      </c>
      <c r="V147" s="376" t="s">
        <v>113</v>
      </c>
      <c r="W147" s="376" t="s">
        <v>305</v>
      </c>
      <c r="X147" s="376" t="s">
        <v>113</v>
      </c>
      <c r="Y147" s="376" t="s">
        <v>305</v>
      </c>
      <c r="Z147" s="376" t="s">
        <v>113</v>
      </c>
      <c r="AA147" s="130" t="s">
        <v>305</v>
      </c>
      <c r="AB147" s="130" t="s">
        <v>113</v>
      </c>
    </row>
    <row r="148" spans="1:30" x14ac:dyDescent="0.25">
      <c r="A148" s="45" t="s">
        <v>13</v>
      </c>
      <c r="B148" s="45" t="s">
        <v>14</v>
      </c>
      <c r="C148" s="36"/>
      <c r="D148" s="356"/>
      <c r="E148" s="150"/>
      <c r="F148" s="150"/>
      <c r="G148" s="150"/>
      <c r="H148" s="150"/>
      <c r="I148" s="150"/>
      <c r="J148" s="150"/>
      <c r="K148" s="149"/>
      <c r="L148" s="150"/>
      <c r="M148" s="149"/>
      <c r="N148" s="357" t="s">
        <v>55</v>
      </c>
      <c r="O148" s="357"/>
      <c r="P148" s="382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6">
        <f>U148+W148+Y148</f>
        <v>0</v>
      </c>
      <c r="AB148" s="376">
        <f>V148+X148+Z148</f>
        <v>0</v>
      </c>
    </row>
    <row r="149" spans="1:30" s="180" customFormat="1" x14ac:dyDescent="0.25">
      <c r="A149" s="45" t="s">
        <v>13</v>
      </c>
      <c r="B149" s="45" t="s">
        <v>14</v>
      </c>
      <c r="C149" s="111" t="s">
        <v>43</v>
      </c>
      <c r="D149" s="149">
        <v>15</v>
      </c>
      <c r="E149" s="150">
        <f t="shared" ref="E149:E155" si="46">D149*30</f>
        <v>450</v>
      </c>
      <c r="F149" s="150">
        <f t="shared" ref="F149:F155" si="47">G149+H149+I149</f>
        <v>0</v>
      </c>
      <c r="G149" s="150"/>
      <c r="H149" s="150"/>
      <c r="I149" s="150"/>
      <c r="J149" s="150">
        <f t="shared" ref="J149:J155" si="48">E149-F149</f>
        <v>450</v>
      </c>
      <c r="K149" s="149">
        <f>F149/13</f>
        <v>0</v>
      </c>
      <c r="L149" s="150"/>
      <c r="M149" s="149">
        <f t="shared" ref="M149:M155" si="49">F149/E149*100</f>
        <v>0</v>
      </c>
      <c r="N149" s="357" t="s">
        <v>55</v>
      </c>
      <c r="O149" s="357"/>
      <c r="P149" s="382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6">
        <f t="shared" ref="AA149:AB155" si="50">U149+W149+Y149</f>
        <v>0</v>
      </c>
      <c r="AB149" s="376">
        <f t="shared" si="50"/>
        <v>0</v>
      </c>
    </row>
    <row r="150" spans="1:30" s="180" customFormat="1" x14ac:dyDescent="0.25">
      <c r="A150" s="45" t="s">
        <v>13</v>
      </c>
      <c r="B150" s="45" t="s">
        <v>14</v>
      </c>
      <c r="C150" s="111" t="s">
        <v>40</v>
      </c>
      <c r="D150" s="149">
        <v>3</v>
      </c>
      <c r="E150" s="150">
        <f t="shared" si="46"/>
        <v>90</v>
      </c>
      <c r="F150" s="150">
        <f t="shared" si="47"/>
        <v>0</v>
      </c>
      <c r="G150" s="150"/>
      <c r="H150" s="150"/>
      <c r="I150" s="150"/>
      <c r="J150" s="150">
        <f t="shared" si="48"/>
        <v>90</v>
      </c>
      <c r="K150" s="149">
        <f>F150/13</f>
        <v>0</v>
      </c>
      <c r="L150" s="150"/>
      <c r="M150" s="149">
        <f t="shared" si="49"/>
        <v>0</v>
      </c>
      <c r="N150" s="357" t="s">
        <v>55</v>
      </c>
      <c r="O150" s="357"/>
      <c r="P150" s="382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6">
        <f t="shared" si="50"/>
        <v>0</v>
      </c>
      <c r="AB150" s="376">
        <f t="shared" si="50"/>
        <v>0</v>
      </c>
    </row>
    <row r="151" spans="1:30" s="180" customFormat="1" ht="26.25" x14ac:dyDescent="0.25">
      <c r="A151" s="45" t="s">
        <v>16</v>
      </c>
      <c r="B151" s="45" t="s">
        <v>31</v>
      </c>
      <c r="C151" s="111" t="s">
        <v>419</v>
      </c>
      <c r="D151" s="149">
        <v>2</v>
      </c>
      <c r="E151" s="150">
        <f t="shared" si="46"/>
        <v>60</v>
      </c>
      <c r="F151" s="150">
        <f t="shared" si="47"/>
        <v>4</v>
      </c>
      <c r="G151" s="150"/>
      <c r="H151" s="150"/>
      <c r="I151" s="150">
        <v>4</v>
      </c>
      <c r="J151" s="150">
        <f t="shared" si="48"/>
        <v>56</v>
      </c>
      <c r="K151" s="149">
        <v>4</v>
      </c>
      <c r="L151" s="150"/>
      <c r="M151" s="149">
        <f t="shared" si="49"/>
        <v>6.666666666666667</v>
      </c>
      <c r="N151" s="357" t="s">
        <v>59</v>
      </c>
      <c r="O151" s="357"/>
      <c r="P151" s="382">
        <v>6</v>
      </c>
      <c r="Q151" s="44"/>
      <c r="R151" s="44"/>
      <c r="S151" s="44" t="s">
        <v>306</v>
      </c>
      <c r="T151" s="44" t="s">
        <v>306</v>
      </c>
      <c r="U151" s="44"/>
      <c r="V151" s="44"/>
      <c r="W151" s="44"/>
      <c r="X151" s="44"/>
      <c r="Y151" s="44">
        <v>4</v>
      </c>
      <c r="Z151" s="44"/>
      <c r="AA151" s="376">
        <f t="shared" si="50"/>
        <v>4</v>
      </c>
      <c r="AB151" s="376">
        <f t="shared" si="50"/>
        <v>0</v>
      </c>
      <c r="AD151" s="180" t="s">
        <v>390</v>
      </c>
    </row>
    <row r="152" spans="1:30" x14ac:dyDescent="0.25">
      <c r="A152" s="45" t="s">
        <v>13</v>
      </c>
      <c r="B152" s="45" t="s">
        <v>14</v>
      </c>
      <c r="C152" s="111" t="s">
        <v>372</v>
      </c>
      <c r="D152" s="149">
        <v>3</v>
      </c>
      <c r="E152" s="150">
        <f t="shared" si="46"/>
        <v>90</v>
      </c>
      <c r="F152" s="150">
        <f t="shared" si="47"/>
        <v>8</v>
      </c>
      <c r="G152" s="150">
        <v>6</v>
      </c>
      <c r="H152" s="150"/>
      <c r="I152" s="150">
        <v>2</v>
      </c>
      <c r="J152" s="150">
        <f t="shared" si="48"/>
        <v>82</v>
      </c>
      <c r="K152" s="149">
        <v>8</v>
      </c>
      <c r="L152" s="150"/>
      <c r="M152" s="149">
        <f t="shared" si="49"/>
        <v>8.8888888888888893</v>
      </c>
      <c r="N152" s="357" t="s">
        <v>55</v>
      </c>
      <c r="O152" s="357"/>
      <c r="P152" s="382">
        <v>6</v>
      </c>
      <c r="Q152" s="378" t="s">
        <v>313</v>
      </c>
      <c r="R152" s="378"/>
      <c r="S152" s="378" t="s">
        <v>314</v>
      </c>
      <c r="T152" s="378" t="s">
        <v>307</v>
      </c>
      <c r="U152" s="44">
        <v>6</v>
      </c>
      <c r="V152" s="44"/>
      <c r="W152" s="44"/>
      <c r="X152" s="44"/>
      <c r="Y152" s="44">
        <v>2</v>
      </c>
      <c r="Z152" s="44"/>
      <c r="AA152" s="376">
        <f t="shared" si="50"/>
        <v>8</v>
      </c>
      <c r="AB152" s="376">
        <f t="shared" si="50"/>
        <v>0</v>
      </c>
      <c r="AD152" s="44" t="s">
        <v>400</v>
      </c>
    </row>
    <row r="153" spans="1:30" x14ac:dyDescent="0.25">
      <c r="A153" s="45" t="s">
        <v>13</v>
      </c>
      <c r="B153" s="45" t="s">
        <v>14</v>
      </c>
      <c r="C153" s="111" t="s">
        <v>375</v>
      </c>
      <c r="D153" s="149">
        <v>1</v>
      </c>
      <c r="E153" s="150">
        <f t="shared" si="46"/>
        <v>30</v>
      </c>
      <c r="F153" s="150">
        <f t="shared" si="47"/>
        <v>4</v>
      </c>
      <c r="G153" s="150"/>
      <c r="H153" s="150"/>
      <c r="I153" s="150">
        <v>4</v>
      </c>
      <c r="J153" s="150">
        <f t="shared" si="48"/>
        <v>26</v>
      </c>
      <c r="K153" s="149">
        <v>4</v>
      </c>
      <c r="L153" s="150"/>
      <c r="M153" s="149"/>
      <c r="N153" s="357" t="s">
        <v>55</v>
      </c>
      <c r="O153" s="357"/>
      <c r="P153" s="382">
        <v>6</v>
      </c>
      <c r="Q153" s="44"/>
      <c r="R153" s="44"/>
      <c r="S153" s="44" t="s">
        <v>306</v>
      </c>
      <c r="T153" s="44" t="s">
        <v>306</v>
      </c>
      <c r="U153" s="44"/>
      <c r="V153" s="44"/>
      <c r="W153" s="44"/>
      <c r="X153" s="44"/>
      <c r="Y153" s="44">
        <v>4</v>
      </c>
      <c r="Z153" s="44"/>
      <c r="AA153" s="376">
        <f t="shared" si="50"/>
        <v>4</v>
      </c>
      <c r="AB153" s="376">
        <f t="shared" si="50"/>
        <v>0</v>
      </c>
      <c r="AD153" s="44" t="s">
        <v>400</v>
      </c>
    </row>
    <row r="154" spans="1:30" ht="39" customHeight="1" x14ac:dyDescent="0.25">
      <c r="A154" s="45" t="s">
        <v>13</v>
      </c>
      <c r="B154" s="45" t="s">
        <v>31</v>
      </c>
      <c r="C154" s="111" t="s">
        <v>420</v>
      </c>
      <c r="D154" s="149">
        <v>3</v>
      </c>
      <c r="E154" s="150">
        <f t="shared" si="46"/>
        <v>90</v>
      </c>
      <c r="F154" s="150">
        <f t="shared" si="47"/>
        <v>12</v>
      </c>
      <c r="G154" s="150">
        <v>8</v>
      </c>
      <c r="H154" s="150">
        <v>4</v>
      </c>
      <c r="I154" s="150"/>
      <c r="J154" s="150">
        <f t="shared" si="48"/>
        <v>78</v>
      </c>
      <c r="K154" s="149">
        <v>12</v>
      </c>
      <c r="L154" s="150"/>
      <c r="M154" s="149">
        <f t="shared" si="49"/>
        <v>13.333333333333334</v>
      </c>
      <c r="N154" s="357" t="s">
        <v>55</v>
      </c>
      <c r="O154" s="357"/>
      <c r="P154" s="382">
        <v>6</v>
      </c>
      <c r="Q154" s="378" t="s">
        <v>307</v>
      </c>
      <c r="R154" s="378" t="s">
        <v>306</v>
      </c>
      <c r="S154" s="44"/>
      <c r="T154" s="378" t="s">
        <v>308</v>
      </c>
      <c r="U154" s="44">
        <v>8</v>
      </c>
      <c r="V154" s="44"/>
      <c r="W154" s="44">
        <v>4</v>
      </c>
      <c r="X154" s="44"/>
      <c r="Y154" s="44"/>
      <c r="Z154" s="44"/>
      <c r="AA154" s="376">
        <f t="shared" si="50"/>
        <v>12</v>
      </c>
      <c r="AB154" s="376">
        <f t="shared" si="50"/>
        <v>0</v>
      </c>
      <c r="AD154" s="44" t="s">
        <v>400</v>
      </c>
    </row>
    <row r="155" spans="1:30" ht="26.25" customHeight="1" x14ac:dyDescent="0.25">
      <c r="A155" s="45" t="s">
        <v>13</v>
      </c>
      <c r="B155" s="45" t="s">
        <v>31</v>
      </c>
      <c r="C155" s="119" t="s">
        <v>421</v>
      </c>
      <c r="D155" s="149">
        <v>3</v>
      </c>
      <c r="E155" s="150">
        <f t="shared" si="46"/>
        <v>90</v>
      </c>
      <c r="F155" s="150">
        <f t="shared" si="47"/>
        <v>8</v>
      </c>
      <c r="G155" s="150">
        <v>6</v>
      </c>
      <c r="H155" s="150"/>
      <c r="I155" s="150">
        <v>2</v>
      </c>
      <c r="J155" s="150">
        <f t="shared" si="48"/>
        <v>82</v>
      </c>
      <c r="K155" s="149">
        <v>8</v>
      </c>
      <c r="L155" s="150"/>
      <c r="M155" s="149">
        <f t="shared" si="49"/>
        <v>8.8888888888888893</v>
      </c>
      <c r="N155" s="357" t="s">
        <v>55</v>
      </c>
      <c r="O155" s="357"/>
      <c r="P155" s="382">
        <v>6</v>
      </c>
      <c r="Q155" s="378" t="s">
        <v>313</v>
      </c>
      <c r="R155" s="378"/>
      <c r="S155" s="378" t="s">
        <v>314</v>
      </c>
      <c r="T155" s="378" t="s">
        <v>307</v>
      </c>
      <c r="U155" s="44">
        <v>6</v>
      </c>
      <c r="V155" s="44"/>
      <c r="W155" s="44"/>
      <c r="X155" s="44"/>
      <c r="Y155" s="44">
        <v>2</v>
      </c>
      <c r="Z155" s="44"/>
      <c r="AA155" s="376">
        <f t="shared" si="50"/>
        <v>8</v>
      </c>
      <c r="AB155" s="376">
        <f t="shared" si="50"/>
        <v>0</v>
      </c>
      <c r="AD155" s="44" t="s">
        <v>400</v>
      </c>
    </row>
    <row r="156" spans="1:30" ht="12.75" x14ac:dyDescent="0.2">
      <c r="C156" s="36" t="s">
        <v>22</v>
      </c>
      <c r="D156" s="359">
        <f t="shared" ref="D156:M156" si="51">SUM(D148:D155)</f>
        <v>30</v>
      </c>
      <c r="E156" s="352">
        <f t="shared" si="51"/>
        <v>900</v>
      </c>
      <c r="F156" s="352">
        <f t="shared" si="51"/>
        <v>36</v>
      </c>
      <c r="G156" s="352">
        <f t="shared" si="51"/>
        <v>20</v>
      </c>
      <c r="H156" s="352">
        <f t="shared" si="51"/>
        <v>4</v>
      </c>
      <c r="I156" s="352">
        <f t="shared" si="51"/>
        <v>12</v>
      </c>
      <c r="J156" s="352">
        <f t="shared" si="51"/>
        <v>864</v>
      </c>
      <c r="K156" s="352">
        <f t="shared" si="51"/>
        <v>36</v>
      </c>
      <c r="L156" s="352">
        <f t="shared" si="51"/>
        <v>0</v>
      </c>
      <c r="M156" s="352">
        <f t="shared" si="51"/>
        <v>37.777777777777786</v>
      </c>
      <c r="N156" s="3"/>
      <c r="O156" s="3"/>
      <c r="P156" s="382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82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82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62">
        <f>D160+D161</f>
        <v>240</v>
      </c>
      <c r="E159" s="362">
        <f>E160+E161</f>
        <v>7200</v>
      </c>
      <c r="F159" s="363">
        <f>E159/$E$159*100</f>
        <v>100</v>
      </c>
      <c r="G159" s="364"/>
      <c r="H159" s="365"/>
      <c r="I159" s="365"/>
      <c r="J159" s="365"/>
      <c r="K159" s="365"/>
      <c r="L159" s="365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82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63">
        <f>SUMIF(B$11:B$155,B160,D$11:D$155)</f>
        <v>180</v>
      </c>
      <c r="E160" s="45">
        <f>D160*30</f>
        <v>5400</v>
      </c>
      <c r="F160" s="363">
        <f>E160/E$159*100</f>
        <v>75</v>
      </c>
      <c r="G160" s="45"/>
      <c r="I160" s="366"/>
      <c r="J160" s="366"/>
      <c r="K160" s="366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82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63">
        <f>SUMIF(B$11:B$155,B161,D$11:D$155)</f>
        <v>60</v>
      </c>
      <c r="E161" s="45">
        <f t="shared" ref="E161:E168" si="54">D161*30</f>
        <v>1800</v>
      </c>
      <c r="F161" s="367">
        <f>E161/E$159*100</f>
        <v>25</v>
      </c>
      <c r="G161" s="45"/>
      <c r="K161" s="366"/>
      <c r="L161" s="366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82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82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8">
        <f>D164+D165</f>
        <v>101</v>
      </c>
      <c r="E163" s="368">
        <f>E164+E165</f>
        <v>3030</v>
      </c>
      <c r="F163" s="363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82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63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82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63">
        <f>E165/E$163*100</f>
        <v>18.316831683168317</v>
      </c>
      <c r="G165" s="45"/>
      <c r="P165" s="382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8">
        <f>D167+D168</f>
        <v>139</v>
      </c>
      <c r="E166" s="368">
        <f>E167+E168</f>
        <v>4170</v>
      </c>
      <c r="F166" s="368">
        <f>E166/$E$166*100</f>
        <v>100</v>
      </c>
      <c r="P166" s="382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82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82"/>
      <c r="Q168" s="44"/>
      <c r="R168" s="44"/>
      <c r="S168" s="44"/>
      <c r="T168" s="44"/>
      <c r="W168" s="1419" t="s">
        <v>301</v>
      </c>
      <c r="X168" s="1419"/>
      <c r="Y168" s="1419" t="s">
        <v>302</v>
      </c>
      <c r="Z168" s="1419"/>
      <c r="AA168" s="1419" t="s">
        <v>303</v>
      </c>
      <c r="AB168" s="1419"/>
      <c r="AC168" s="272" t="s">
        <v>304</v>
      </c>
      <c r="AD168" s="272"/>
    </row>
    <row r="169" spans="1:37" x14ac:dyDescent="0.25">
      <c r="W169" s="376" t="s">
        <v>305</v>
      </c>
      <c r="X169" s="376" t="s">
        <v>113</v>
      </c>
      <c r="Y169" s="376" t="s">
        <v>305</v>
      </c>
      <c r="Z169" s="376" t="s">
        <v>113</v>
      </c>
      <c r="AA169" s="376" t="s">
        <v>305</v>
      </c>
      <c r="AB169" s="376" t="s">
        <v>113</v>
      </c>
      <c r="AC169" s="58" t="s">
        <v>305</v>
      </c>
      <c r="AD169" s="58" t="s">
        <v>113</v>
      </c>
      <c r="AE169"/>
      <c r="AF169"/>
      <c r="AG169" t="s">
        <v>301</v>
      </c>
      <c r="AH169" t="s">
        <v>302</v>
      </c>
      <c r="AI169" t="s">
        <v>303</v>
      </c>
      <c r="AJ169" t="s">
        <v>304</v>
      </c>
      <c r="AK169"/>
    </row>
    <row r="170" spans="1:37" x14ac:dyDescent="0.25">
      <c r="U170" s="141" t="s">
        <v>261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41" t="s">
        <v>422</v>
      </c>
      <c r="W171" s="141">
        <f>SUMIFS(U$10:U$19,$A$10:$A$19,$A$164,$B$10:$B$19,$B164)</f>
        <v>36</v>
      </c>
      <c r="X171" s="141">
        <f t="shared" ref="X171:AD171" si="55">SUMIFS(V$10:V$19,$A$10:$A$19,$A$164,$B$10:$B$19,$B164)</f>
        <v>0</v>
      </c>
      <c r="Y171" s="141">
        <f t="shared" si="55"/>
        <v>4</v>
      </c>
      <c r="Z171" s="141">
        <f t="shared" si="55"/>
        <v>4</v>
      </c>
      <c r="AA171" s="141">
        <f t="shared" si="55"/>
        <v>8</v>
      </c>
      <c r="AB171" s="141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41" t="s">
        <v>423</v>
      </c>
      <c r="W172" s="141">
        <f>SUMIFS(U$10:U$19,$A$10:$A$19,$A$165,$B$10:$B$19,$B165)</f>
        <v>0</v>
      </c>
      <c r="X172" s="141">
        <f t="shared" ref="X172:AD172" si="56">SUMIFS(V$10:V$19,$A$10:$A$19,$A$165,$B$10:$B$19,$B165)</f>
        <v>0</v>
      </c>
      <c r="Y172" s="141">
        <f t="shared" si="56"/>
        <v>0</v>
      </c>
      <c r="Z172" s="141">
        <f t="shared" si="56"/>
        <v>0</v>
      </c>
      <c r="AA172" s="141">
        <f t="shared" si="56"/>
        <v>0</v>
      </c>
      <c r="AB172" s="141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41" t="s">
        <v>424</v>
      </c>
      <c r="W173" s="141">
        <f>SUMIFS(U$10:U$19,$A$10:$A$19,$A$167,$B$10:$B$19,$B167)</f>
        <v>0</v>
      </c>
      <c r="X173" s="141">
        <f t="shared" ref="X173:AD173" si="62">SUMIFS(V$10:V$19,$A$10:$A$19,$A$167,$B$10:$B$19,$B167)</f>
        <v>0</v>
      </c>
      <c r="Y173" s="141">
        <f t="shared" si="62"/>
        <v>0</v>
      </c>
      <c r="Z173" s="141">
        <f t="shared" si="62"/>
        <v>0</v>
      </c>
      <c r="AA173" s="141">
        <f t="shared" si="62"/>
        <v>0</v>
      </c>
      <c r="AB173" s="141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41" t="s">
        <v>425</v>
      </c>
      <c r="W174" s="141">
        <f>SUMIFS(U$10:U$19,$A$10:$A$19,$A$168,$B$10:$B$19,$B168)</f>
        <v>0</v>
      </c>
      <c r="X174" s="141">
        <f t="shared" ref="X174:AD174" si="63">SUMIFS(V$10:V$19,$A$10:$A$19,$A$168,$B$10:$B$19,$B168)</f>
        <v>0</v>
      </c>
      <c r="Y174" s="141">
        <f t="shared" si="63"/>
        <v>0</v>
      </c>
      <c r="Z174" s="141">
        <f t="shared" si="63"/>
        <v>0</v>
      </c>
      <c r="AA174" s="141">
        <f t="shared" si="63"/>
        <v>0</v>
      </c>
      <c r="AB174" s="141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81" t="s">
        <v>322</v>
      </c>
      <c r="V175" s="381"/>
      <c r="W175" s="381">
        <f>SUM(W171:W174)</f>
        <v>36</v>
      </c>
      <c r="X175" s="381">
        <f t="shared" ref="X175:AD175" si="64">SUM(X171:X174)</f>
        <v>0</v>
      </c>
      <c r="Y175" s="381">
        <f t="shared" si="64"/>
        <v>4</v>
      </c>
      <c r="Z175" s="381">
        <f t="shared" si="64"/>
        <v>4</v>
      </c>
      <c r="AA175" s="381">
        <f t="shared" si="64"/>
        <v>8</v>
      </c>
      <c r="AB175" s="381">
        <f t="shared" si="64"/>
        <v>8</v>
      </c>
      <c r="AC175" s="369">
        <f t="shared" si="64"/>
        <v>48</v>
      </c>
      <c r="AD175" s="369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41" t="s">
        <v>342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41" t="s">
        <v>422</v>
      </c>
      <c r="W177" s="141">
        <f>SUMIFS(U$30:U$40,$A$30:$A$40,$A$164,$B$30:$B$40,$B164)</f>
        <v>20</v>
      </c>
      <c r="X177" s="141">
        <f t="shared" ref="X177:AD177" si="65">SUMIFS(V$30:V$39,$A$30:$A$39,$A$164,$B$30:$B$39,$B164)</f>
        <v>4</v>
      </c>
      <c r="Y177" s="141">
        <f t="shared" si="65"/>
        <v>0</v>
      </c>
      <c r="Z177" s="141">
        <f t="shared" si="65"/>
        <v>0</v>
      </c>
      <c r="AA177" s="141">
        <f>SUMIFS(Y$30:Y$40,$A$30:$A$40,$A$164,$B$30:$B$40,$B164)</f>
        <v>16</v>
      </c>
      <c r="AB177" s="141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41" t="s">
        <v>423</v>
      </c>
      <c r="W178" s="141">
        <f>SUMIFS(U$30:U$39,$A$30:$A$39,$A$165,$B$30:$B$39,$B165)</f>
        <v>0</v>
      </c>
      <c r="X178" s="141">
        <f t="shared" ref="X178:AD178" si="66">SUMIFS(V$30:V$39,$A$30:$A$39,$A$165,$B$30:$B$39,$B165)</f>
        <v>0</v>
      </c>
      <c r="Y178" s="141">
        <f t="shared" si="66"/>
        <v>0</v>
      </c>
      <c r="Z178" s="141">
        <f t="shared" si="66"/>
        <v>0</v>
      </c>
      <c r="AA178" s="141">
        <f t="shared" si="66"/>
        <v>0</v>
      </c>
      <c r="AB178" s="141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41" t="s">
        <v>424</v>
      </c>
      <c r="W179" s="141">
        <f>SUMIFS(U$30:U$39,$A$30:$A$39,$A$167,$B$30:$B$39,$B168)</f>
        <v>0</v>
      </c>
      <c r="X179" s="141">
        <f t="shared" ref="X179:AD179" si="67">SUMIFS(V$30:V$39,$A$30:$A$39,$A$167,$B$30:$B$39,$B168)</f>
        <v>0</v>
      </c>
      <c r="Y179" s="141">
        <f t="shared" si="67"/>
        <v>0</v>
      </c>
      <c r="Z179" s="141">
        <f t="shared" si="67"/>
        <v>0</v>
      </c>
      <c r="AA179" s="141">
        <f t="shared" si="67"/>
        <v>0</v>
      </c>
      <c r="AB179" s="141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41" t="s">
        <v>425</v>
      </c>
      <c r="W180" s="141">
        <f>SUMIFS(U$30:U$39,$A$30:$A$39,$A$168,$B$30:$B$39,$B168)</f>
        <v>0</v>
      </c>
      <c r="X180" s="141">
        <f t="shared" ref="X180:AD180" si="68">SUMIFS(V$30:V$39,$A$30:$A$39,$A$168,$B$30:$B$39,$B168)</f>
        <v>0</v>
      </c>
      <c r="Y180" s="141">
        <f t="shared" si="68"/>
        <v>0</v>
      </c>
      <c r="Z180" s="141">
        <f t="shared" si="68"/>
        <v>0</v>
      </c>
      <c r="AA180" s="141">
        <f t="shared" si="68"/>
        <v>0</v>
      </c>
      <c r="AB180" s="141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81" t="s">
        <v>322</v>
      </c>
      <c r="V181" s="381"/>
      <c r="W181" s="381">
        <f>SUM(W177:W180)</f>
        <v>20</v>
      </c>
      <c r="X181" s="381">
        <f t="shared" ref="X181:AD181" si="69">SUM(X177:X180)</f>
        <v>4</v>
      </c>
      <c r="Y181" s="381">
        <f t="shared" si="69"/>
        <v>0</v>
      </c>
      <c r="Z181" s="381">
        <f t="shared" si="69"/>
        <v>0</v>
      </c>
      <c r="AA181" s="381">
        <f t="shared" si="69"/>
        <v>16</v>
      </c>
      <c r="AB181" s="381">
        <f t="shared" si="69"/>
        <v>4</v>
      </c>
      <c r="AC181" s="369">
        <f t="shared" si="69"/>
        <v>36</v>
      </c>
      <c r="AD181" s="369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41" t="s">
        <v>343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41" t="s">
        <v>422</v>
      </c>
      <c r="W183" s="141">
        <f>SUMIFS(U$56:U$63,$A$56:$A$63,$A$164,$B$56:$B$63,$B164)</f>
        <v>16</v>
      </c>
      <c r="X183" s="141">
        <f t="shared" ref="X183:AD183" si="70">SUMIFS(V$56:V$63,$A$56:$A$63,$A$164,$B$56:$B$63,$B164)</f>
        <v>0</v>
      </c>
      <c r="Y183" s="141">
        <f t="shared" si="70"/>
        <v>0</v>
      </c>
      <c r="Z183" s="141">
        <f t="shared" si="70"/>
        <v>0</v>
      </c>
      <c r="AA183" s="141">
        <f t="shared" si="70"/>
        <v>4</v>
      </c>
      <c r="AB183" s="141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41" t="s">
        <v>423</v>
      </c>
      <c r="W184" s="141">
        <f>SUMIFS(U$56:U$63,$A$56:$A$63,$A$165,$B$56:$B$63,$B165)</f>
        <v>4</v>
      </c>
      <c r="X184" s="141">
        <f t="shared" ref="X184:AD184" si="71">SUMIFS(V$56:V$63,$A$56:$A$63,$A$165,$B$56:$B$63,$B165)</f>
        <v>0</v>
      </c>
      <c r="Y184" s="141">
        <f t="shared" si="71"/>
        <v>0</v>
      </c>
      <c r="Z184" s="141">
        <f t="shared" si="71"/>
        <v>0</v>
      </c>
      <c r="AA184" s="141">
        <f t="shared" si="71"/>
        <v>0</v>
      </c>
      <c r="AB184" s="141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41" t="s">
        <v>424</v>
      </c>
      <c r="W185" s="141">
        <f>SUMIFS(U$56:U$63,$A$56:$A$63,$A$167,$B$56:$B$63,$B167)</f>
        <v>16</v>
      </c>
      <c r="X185" s="141">
        <f t="shared" ref="X185:AD185" si="72">SUMIFS(V$56:V$63,$A$56:$A$63,$A$167,$B$56:$B$63,$B167)</f>
        <v>0</v>
      </c>
      <c r="Y185" s="141">
        <f t="shared" si="72"/>
        <v>0</v>
      </c>
      <c r="Z185" s="141">
        <f t="shared" si="72"/>
        <v>0</v>
      </c>
      <c r="AA185" s="141">
        <f t="shared" si="72"/>
        <v>0</v>
      </c>
      <c r="AB185" s="141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41" t="s">
        <v>425</v>
      </c>
      <c r="W186" s="141">
        <f>SUMIFS(U$56:U$63,$A$56:$A$63,$A$168,$B$56:$B$63,$B168)</f>
        <v>0</v>
      </c>
      <c r="X186" s="141">
        <f t="shared" ref="X186:AD186" si="73">SUMIFS(V$56:V$63,$A$56:$A$63,$A$168,$B$56:$B$63,$B168)</f>
        <v>0</v>
      </c>
      <c r="Y186" s="141">
        <f t="shared" si="73"/>
        <v>0</v>
      </c>
      <c r="Z186" s="141">
        <f t="shared" si="73"/>
        <v>0</v>
      </c>
      <c r="AA186" s="141">
        <f t="shared" si="73"/>
        <v>0</v>
      </c>
      <c r="AB186" s="141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81" t="s">
        <v>322</v>
      </c>
      <c r="V187" s="381"/>
      <c r="W187" s="381">
        <f>SUM(W183:W186)</f>
        <v>36</v>
      </c>
      <c r="X187" s="381">
        <f t="shared" ref="X187:AD187" si="74">SUM(X183:X186)</f>
        <v>0</v>
      </c>
      <c r="Y187" s="381">
        <f t="shared" si="74"/>
        <v>0</v>
      </c>
      <c r="Z187" s="381">
        <f t="shared" si="74"/>
        <v>0</v>
      </c>
      <c r="AA187" s="381">
        <f t="shared" si="74"/>
        <v>4</v>
      </c>
      <c r="AB187" s="381">
        <f t="shared" si="74"/>
        <v>12</v>
      </c>
      <c r="AC187" s="369">
        <f t="shared" si="74"/>
        <v>40</v>
      </c>
      <c r="AD187" s="369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41" t="s">
        <v>344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41" t="s">
        <v>422</v>
      </c>
      <c r="W189" s="141">
        <f>SUMIFS(U$75:U$82,$A$75:$A$82,$A$164,$B$75:$B$82,$B164)</f>
        <v>0</v>
      </c>
      <c r="X189" s="141">
        <f t="shared" ref="X189:AD189" si="75">SUMIFS(V$75:V$82,$A$75:$A$82,$A$164,$B$75:$B$82,$B164)</f>
        <v>0</v>
      </c>
      <c r="Y189" s="141">
        <f t="shared" si="75"/>
        <v>0</v>
      </c>
      <c r="Z189" s="141">
        <f t="shared" si="75"/>
        <v>0</v>
      </c>
      <c r="AA189" s="141">
        <f t="shared" si="75"/>
        <v>4</v>
      </c>
      <c r="AB189" s="141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41" t="s">
        <v>423</v>
      </c>
      <c r="W190" s="141">
        <f>SUMIFS(U$75:U$82,$A$75:$A$82,$A$165,$B$75:$B$82,$B165)</f>
        <v>4</v>
      </c>
      <c r="X190" s="141">
        <f t="shared" ref="X190:AD190" si="76">SUMIFS(V$75:V$82,$A$75:$A$82,$A$165,$B$75:$B$82,$B165)</f>
        <v>0</v>
      </c>
      <c r="Y190" s="141">
        <f t="shared" si="76"/>
        <v>0</v>
      </c>
      <c r="Z190" s="141">
        <f t="shared" si="76"/>
        <v>0</v>
      </c>
      <c r="AA190" s="141">
        <f t="shared" si="76"/>
        <v>0</v>
      </c>
      <c r="AB190" s="141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41" t="s">
        <v>424</v>
      </c>
      <c r="W191" s="141">
        <f>SUMIFS(U$75:U$82,$A$75:$A$82,$A$167,$B$75:$B$82,$B167)</f>
        <v>22</v>
      </c>
      <c r="X191" s="141">
        <f t="shared" ref="X191:AD191" si="77">SUMIFS(V$75:V$82,$A$75:$A$82,$A$167,$B$75:$B$82,$B167)</f>
        <v>0</v>
      </c>
      <c r="Y191" s="141">
        <f t="shared" si="77"/>
        <v>0</v>
      </c>
      <c r="Z191" s="141">
        <f t="shared" si="77"/>
        <v>0</v>
      </c>
      <c r="AA191" s="141">
        <f t="shared" si="77"/>
        <v>6</v>
      </c>
      <c r="AB191" s="141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41" t="s">
        <v>425</v>
      </c>
      <c r="W192" s="141">
        <f>SUMIFS(U$75:U$82,$A$75:$A$82,$A$168,$B$75:$B$82,$B168)</f>
        <v>0</v>
      </c>
      <c r="X192" s="141">
        <f t="shared" ref="X192:AD192" si="78">SUMIFS(V$75:V$82,$A$75:$A$82,$A$168,$B$75:$B$82,$B168)</f>
        <v>0</v>
      </c>
      <c r="Y192" s="141">
        <f t="shared" si="78"/>
        <v>0</v>
      </c>
      <c r="Z192" s="141">
        <f t="shared" si="78"/>
        <v>0</v>
      </c>
      <c r="AA192" s="141">
        <f t="shared" si="78"/>
        <v>0</v>
      </c>
      <c r="AB192" s="141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81" t="s">
        <v>322</v>
      </c>
      <c r="V193" s="381"/>
      <c r="W193" s="381">
        <f>SUM(W189:W192)</f>
        <v>26</v>
      </c>
      <c r="X193" s="381">
        <f t="shared" ref="X193:AD193" si="79">SUM(X189:X192)</f>
        <v>0</v>
      </c>
      <c r="Y193" s="381">
        <f t="shared" si="79"/>
        <v>0</v>
      </c>
      <c r="Z193" s="381">
        <f t="shared" si="79"/>
        <v>0</v>
      </c>
      <c r="AA193" s="381">
        <f t="shared" si="79"/>
        <v>10</v>
      </c>
      <c r="AB193" s="381">
        <f t="shared" si="79"/>
        <v>0</v>
      </c>
      <c r="AC193" s="369">
        <f t="shared" si="79"/>
        <v>36</v>
      </c>
      <c r="AD193" s="369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41" t="s">
        <v>345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41" t="s">
        <v>422</v>
      </c>
      <c r="W195" s="141">
        <f>SUMIFS(U$94:U$101,$A$94:$A$101,$A$164,$B$94:$B$101,$B164)</f>
        <v>0</v>
      </c>
      <c r="X195" s="141">
        <f t="shared" ref="X195:AD195" si="80">SUMIFS(V$94:V$101,$A$94:$A$101,$A$164,$B$94:$B$101,$B164)</f>
        <v>0</v>
      </c>
      <c r="Y195" s="141">
        <f t="shared" si="80"/>
        <v>0</v>
      </c>
      <c r="Z195" s="141">
        <f t="shared" si="80"/>
        <v>0</v>
      </c>
      <c r="AA195" s="141">
        <f t="shared" si="80"/>
        <v>0</v>
      </c>
      <c r="AB195" s="141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41" t="s">
        <v>423</v>
      </c>
      <c r="W196" s="141">
        <f>SUMIFS(U$94:U$101,$A$94:$A$101,$A$165,$B$94:$B$101,$B165)</f>
        <v>0</v>
      </c>
      <c r="X196" s="141">
        <f t="shared" ref="X196:AD196" si="81">SUMIFS(V$94:V$101,$A$94:$A$101,$A$165,$B$94:$B$101,$B165)</f>
        <v>0</v>
      </c>
      <c r="Y196" s="141">
        <f t="shared" si="81"/>
        <v>0</v>
      </c>
      <c r="Z196" s="141">
        <f t="shared" si="81"/>
        <v>0</v>
      </c>
      <c r="AA196" s="141">
        <f t="shared" si="81"/>
        <v>4</v>
      </c>
      <c r="AB196" s="141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41" t="s">
        <v>424</v>
      </c>
      <c r="W197" s="141">
        <f>SUMIFS(U$94:U$101,$A$94:$A$101,$A$167,$B$94:$B$101,$B167)</f>
        <v>30</v>
      </c>
      <c r="X197" s="141">
        <f t="shared" ref="X197:AD197" si="82">SUMIFS(V$94:V$101,$A$94:$A$101,$A$167,$B$94:$B$101,$B167)</f>
        <v>0</v>
      </c>
      <c r="Y197" s="141">
        <f t="shared" si="82"/>
        <v>0</v>
      </c>
      <c r="Z197" s="141">
        <f t="shared" si="82"/>
        <v>0</v>
      </c>
      <c r="AA197" s="141">
        <f t="shared" si="82"/>
        <v>6</v>
      </c>
      <c r="AB197" s="141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41" t="s">
        <v>425</v>
      </c>
      <c r="W198" s="141">
        <f>SUMIFS(U$94:U$101,$A$94:$A$101,$A$168,$B$94:$B$101,$B168)</f>
        <v>8</v>
      </c>
      <c r="X198" s="141">
        <f t="shared" ref="X198:AD198" si="83">SUMIFS(V$94:V$101,$A$94:$A$101,$A$168,$B$94:$B$101,$B168)</f>
        <v>0</v>
      </c>
      <c r="Y198" s="141">
        <f t="shared" si="83"/>
        <v>0</v>
      </c>
      <c r="Z198" s="141">
        <f t="shared" si="83"/>
        <v>0</v>
      </c>
      <c r="AA198" s="141">
        <f t="shared" si="83"/>
        <v>0</v>
      </c>
      <c r="AB198" s="141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81" t="s">
        <v>322</v>
      </c>
      <c r="V199" s="381"/>
      <c r="W199" s="381">
        <f>SUM(W195:W198)</f>
        <v>38</v>
      </c>
      <c r="X199" s="381">
        <f t="shared" ref="X199:AD199" si="84">SUM(X195:X198)</f>
        <v>0</v>
      </c>
      <c r="Y199" s="381">
        <f t="shared" si="84"/>
        <v>0</v>
      </c>
      <c r="Z199" s="381">
        <f t="shared" si="84"/>
        <v>0</v>
      </c>
      <c r="AA199" s="381">
        <f t="shared" si="84"/>
        <v>10</v>
      </c>
      <c r="AB199" s="381">
        <f t="shared" si="84"/>
        <v>6</v>
      </c>
      <c r="AC199" s="369">
        <f t="shared" si="84"/>
        <v>48</v>
      </c>
      <c r="AD199" s="369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41" t="s">
        <v>346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41" t="s">
        <v>422</v>
      </c>
      <c r="W201" s="141">
        <f>SUMIFS(U$114:U$120,$A$114:$A$120,$A$164,$B$114:$B$120,$B164)</f>
        <v>0</v>
      </c>
      <c r="X201" s="141">
        <f t="shared" ref="X201:AD201" si="85">SUMIFS(V$114:V$120,$A$114:$A$120,$A$164,$B$114:$B$120,$B164)</f>
        <v>0</v>
      </c>
      <c r="Y201" s="141">
        <f t="shared" si="85"/>
        <v>0</v>
      </c>
      <c r="Z201" s="141">
        <f t="shared" si="85"/>
        <v>0</v>
      </c>
      <c r="AA201" s="141">
        <f t="shared" si="85"/>
        <v>0</v>
      </c>
      <c r="AB201" s="141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41" t="s">
        <v>423</v>
      </c>
      <c r="W202" s="141">
        <f>SUMIFS(U$114:U$120,$A$114:$A$120,$A$165,$B$114:$B$120,$B165)</f>
        <v>0</v>
      </c>
      <c r="X202" s="141">
        <f t="shared" ref="X202:AD202" si="86">SUMIFS(V$114:V$120,$A$114:$A$120,$A$165,$B$114:$B$120,$B165)</f>
        <v>0</v>
      </c>
      <c r="Y202" s="141">
        <f t="shared" si="86"/>
        <v>0</v>
      </c>
      <c r="Z202" s="141">
        <f t="shared" si="86"/>
        <v>0</v>
      </c>
      <c r="AA202" s="141">
        <f t="shared" si="86"/>
        <v>4</v>
      </c>
      <c r="AB202" s="141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41" t="s">
        <v>424</v>
      </c>
      <c r="W203" s="141">
        <f>SUMIFS(U$114:U$120,$A$114:$A$120,$A$167,$B$114:$B$120,$B167)</f>
        <v>12</v>
      </c>
      <c r="X203" s="141">
        <f t="shared" ref="X203:AD203" si="87">SUMIFS(V$114:V$120,$A$114:$A$120,$A$167,$B$114:$B$120,$B167)</f>
        <v>0</v>
      </c>
      <c r="Y203" s="141">
        <f t="shared" si="87"/>
        <v>0</v>
      </c>
      <c r="Z203" s="141">
        <f t="shared" si="87"/>
        <v>0</v>
      </c>
      <c r="AA203" s="141">
        <f t="shared" si="87"/>
        <v>8</v>
      </c>
      <c r="AB203" s="141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41" t="s">
        <v>425</v>
      </c>
      <c r="W204" s="141">
        <f>SUMIFS(U$114:U$120,$A$114:$A$120,$A$168,$B$114:$B$120,$B168)</f>
        <v>12</v>
      </c>
      <c r="X204" s="141">
        <f t="shared" ref="X204:AD204" si="88">SUMIFS(V$114:V$120,$A$114:$A$120,$A$168,$B$114:$B$120,$B168)</f>
        <v>0</v>
      </c>
      <c r="Y204" s="141">
        <f t="shared" si="88"/>
        <v>0</v>
      </c>
      <c r="Z204" s="141">
        <f t="shared" si="88"/>
        <v>0</v>
      </c>
      <c r="AA204" s="141">
        <f t="shared" si="88"/>
        <v>4</v>
      </c>
      <c r="AB204" s="141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81" t="s">
        <v>322</v>
      </c>
      <c r="V205" s="381"/>
      <c r="W205" s="381">
        <f>SUM(W201:W204)</f>
        <v>24</v>
      </c>
      <c r="X205" s="381">
        <f t="shared" ref="X205:AD205" si="89">SUM(X201:X204)</f>
        <v>0</v>
      </c>
      <c r="Y205" s="381">
        <f t="shared" si="89"/>
        <v>0</v>
      </c>
      <c r="Z205" s="381">
        <f t="shared" si="89"/>
        <v>0</v>
      </c>
      <c r="AA205" s="381">
        <f t="shared" si="89"/>
        <v>16</v>
      </c>
      <c r="AB205" s="381">
        <f t="shared" si="89"/>
        <v>0</v>
      </c>
      <c r="AC205" s="369">
        <f t="shared" si="89"/>
        <v>40</v>
      </c>
      <c r="AD205" s="369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41" t="s">
        <v>426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41" t="s">
        <v>422</v>
      </c>
      <c r="W207" s="141">
        <f>SUMIFS(U$130:U$137,$A$130:$A$137,$A$164,$B$130:$B$137,$B164)</f>
        <v>4</v>
      </c>
      <c r="X207" s="141">
        <f t="shared" ref="X207:AD207" si="90">SUMIFS(V$130:V$137,$A$130:$A$137,$A$164,$B$130:$B$137,$B164)</f>
        <v>4</v>
      </c>
      <c r="Y207" s="141">
        <f t="shared" si="90"/>
        <v>0</v>
      </c>
      <c r="Z207" s="141">
        <f t="shared" si="90"/>
        <v>0</v>
      </c>
      <c r="AA207" s="141">
        <f t="shared" si="90"/>
        <v>0</v>
      </c>
      <c r="AB207" s="141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41" t="s">
        <v>423</v>
      </c>
      <c r="W208" s="141">
        <f>SUMIFS(U$130:U$137,$A$130:$A$137,$A$165,$B$130:$B$137,$B165)</f>
        <v>0</v>
      </c>
      <c r="X208" s="141">
        <f t="shared" ref="X208:AD208" si="91">SUMIFS(V$130:V$137,$A$130:$A$137,$A$165,$B$130:$B$137,$B165)</f>
        <v>0</v>
      </c>
      <c r="Y208" s="141">
        <f t="shared" si="91"/>
        <v>0</v>
      </c>
      <c r="Z208" s="141">
        <f t="shared" si="91"/>
        <v>0</v>
      </c>
      <c r="AA208" s="141">
        <f t="shared" si="91"/>
        <v>4</v>
      </c>
      <c r="AB208" s="141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41" t="s">
        <v>424</v>
      </c>
      <c r="W209" s="141">
        <f>SUMIFS(U$130:U$137,$A$130:$A$137,$A$167,$B$130:$B$137,$B167)</f>
        <v>6</v>
      </c>
      <c r="X209" s="141">
        <f t="shared" ref="X209:AD209" si="92">SUMIFS(V$130:V$137,$A$130:$A$137,$A$167,$B$130:$B$137,$B167)</f>
        <v>0</v>
      </c>
      <c r="Y209" s="141">
        <f t="shared" si="92"/>
        <v>0</v>
      </c>
      <c r="Z209" s="141">
        <f t="shared" si="92"/>
        <v>0</v>
      </c>
      <c r="AA209" s="141">
        <f t="shared" si="92"/>
        <v>2</v>
      </c>
      <c r="AB209" s="141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41" t="s">
        <v>425</v>
      </c>
      <c r="W210" s="141">
        <f>SUMIFS(U$130:U$137,$A$130:$A$137,$A$168,$B$130:$B$137,$B168)</f>
        <v>18</v>
      </c>
      <c r="X210" s="141">
        <f t="shared" ref="X210:AD210" si="93">SUMIFS(V$130:V$137,$A$130:$A$137,$A$168,$B$130:$B$137,$B168)</f>
        <v>0</v>
      </c>
      <c r="Y210" s="141">
        <f t="shared" si="93"/>
        <v>0</v>
      </c>
      <c r="Z210" s="141">
        <f t="shared" si="93"/>
        <v>0</v>
      </c>
      <c r="AA210" s="141">
        <f t="shared" si="93"/>
        <v>2</v>
      </c>
      <c r="AB210" s="141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81" t="s">
        <v>322</v>
      </c>
      <c r="V211" s="381"/>
      <c r="W211" s="381">
        <f>SUM(W207:W210)</f>
        <v>28</v>
      </c>
      <c r="X211" s="381">
        <f t="shared" ref="X211:AD211" si="94">SUM(X207:X210)</f>
        <v>4</v>
      </c>
      <c r="Y211" s="381">
        <f t="shared" si="94"/>
        <v>0</v>
      </c>
      <c r="Z211" s="381">
        <f t="shared" si="94"/>
        <v>0</v>
      </c>
      <c r="AA211" s="381">
        <f t="shared" si="94"/>
        <v>8</v>
      </c>
      <c r="AB211" s="381">
        <f t="shared" si="94"/>
        <v>0</v>
      </c>
      <c r="AC211" s="369">
        <f t="shared" si="94"/>
        <v>36</v>
      </c>
      <c r="AD211" s="369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41" t="s">
        <v>427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41" t="s">
        <v>422</v>
      </c>
      <c r="W213" s="141">
        <f>SUMIFS(U$148:U$155,$A$148:$A$155,$A$164,$B$148:$B$155,$B164)</f>
        <v>0</v>
      </c>
      <c r="X213" s="141">
        <f t="shared" ref="X213:AD213" si="95">SUMIFS(V$148:V$155,$A$148:$A$155,$A$164,$B$148:$B$155,$B164)</f>
        <v>0</v>
      </c>
      <c r="Y213" s="141">
        <f t="shared" si="95"/>
        <v>0</v>
      </c>
      <c r="Z213" s="141">
        <f t="shared" si="95"/>
        <v>0</v>
      </c>
      <c r="AA213" s="141">
        <f t="shared" si="95"/>
        <v>0</v>
      </c>
      <c r="AB213" s="141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41" t="s">
        <v>423</v>
      </c>
      <c r="W214" s="141">
        <f>SUMIFS(U$148:U$155,$A$148:$A$155,$A$165,$B$148:$B$155,$B165)</f>
        <v>0</v>
      </c>
      <c r="X214" s="141">
        <f t="shared" ref="X214:AD214" si="96">SUMIFS(V$148:V$155,$A$148:$A$155,$A$165,$B$148:$B$155,$B165)</f>
        <v>0</v>
      </c>
      <c r="Y214" s="141">
        <f t="shared" si="96"/>
        <v>0</v>
      </c>
      <c r="Z214" s="141">
        <f t="shared" si="96"/>
        <v>0</v>
      </c>
      <c r="AA214" s="141">
        <f t="shared" si="96"/>
        <v>4</v>
      </c>
      <c r="AB214" s="141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41" t="s">
        <v>424</v>
      </c>
      <c r="W215" s="141">
        <f>SUMIFS(U$148:U$155,$A$148:$A$155,$A$167,$B$148:$B$155,$B167)</f>
        <v>6</v>
      </c>
      <c r="X215" s="141">
        <f t="shared" ref="X215:AD215" si="97">SUMIFS(V$148:V$155,$A$148:$A$155,$A$167,$B$148:$B$155,$B167)</f>
        <v>0</v>
      </c>
      <c r="Y215" s="141">
        <f t="shared" si="97"/>
        <v>0</v>
      </c>
      <c r="Z215" s="141">
        <f t="shared" si="97"/>
        <v>0</v>
      </c>
      <c r="AA215" s="141">
        <f t="shared" si="97"/>
        <v>6</v>
      </c>
      <c r="AB215" s="141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41" t="s">
        <v>425</v>
      </c>
      <c r="W216" s="141">
        <f>SUMIFS(U$148:U$155,$A$148:$A$155,$A$168,$B$148:$B$155,$B168)</f>
        <v>14</v>
      </c>
      <c r="X216" s="141">
        <f t="shared" ref="X216:AD216" si="98">SUMIFS(V$148:V$155,$A$148:$A$155,$A$168,$B$148:$B$155,$B168)</f>
        <v>0</v>
      </c>
      <c r="Y216" s="141">
        <f t="shared" si="98"/>
        <v>4</v>
      </c>
      <c r="Z216" s="141">
        <f t="shared" si="98"/>
        <v>0</v>
      </c>
      <c r="AA216" s="141">
        <f t="shared" si="98"/>
        <v>2</v>
      </c>
      <c r="AB216" s="141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81" t="s">
        <v>322</v>
      </c>
      <c r="V217" s="381"/>
      <c r="W217" s="381">
        <f>SUM(W213:W216)</f>
        <v>20</v>
      </c>
      <c r="X217" s="381">
        <f t="shared" ref="X217:AD217" si="99">SUM(X213:X216)</f>
        <v>0</v>
      </c>
      <c r="Y217" s="381">
        <f t="shared" si="99"/>
        <v>4</v>
      </c>
      <c r="Z217" s="381">
        <f t="shared" si="99"/>
        <v>0</v>
      </c>
      <c r="AA217" s="381">
        <f t="shared" si="99"/>
        <v>12</v>
      </c>
      <c r="AB217" s="381">
        <f t="shared" si="99"/>
        <v>0</v>
      </c>
      <c r="AC217" s="369">
        <f t="shared" si="99"/>
        <v>36</v>
      </c>
      <c r="AD217" s="369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41" t="s">
        <v>304</v>
      </c>
      <c r="W220" s="141">
        <f>W175+W181+W187+W193+W199+W205+W211+W217</f>
        <v>228</v>
      </c>
      <c r="X220" s="141">
        <f t="shared" ref="X220:AD220" si="100">X175+X181+X187+X193+X199+X205+X211+X217</f>
        <v>8</v>
      </c>
      <c r="Y220" s="141">
        <f t="shared" si="100"/>
        <v>8</v>
      </c>
      <c r="Z220" s="141">
        <f t="shared" si="100"/>
        <v>4</v>
      </c>
      <c r="AA220" s="141">
        <f t="shared" si="100"/>
        <v>84</v>
      </c>
      <c r="AB220" s="141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41" t="s">
        <v>422</v>
      </c>
      <c r="W223" s="141">
        <f>W171+W177+W183+W189+W195+W201+W207+W213</f>
        <v>76</v>
      </c>
      <c r="X223" s="141">
        <f t="shared" ref="X223:AD223" si="101">X171+X177+X183+X189+X195+X201+X207+X213</f>
        <v>8</v>
      </c>
      <c r="Y223" s="141">
        <f t="shared" si="101"/>
        <v>4</v>
      </c>
      <c r="Z223" s="141">
        <f t="shared" si="101"/>
        <v>4</v>
      </c>
      <c r="AA223" s="141">
        <f t="shared" si="101"/>
        <v>32</v>
      </c>
      <c r="AB223" s="141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41" t="s">
        <v>423</v>
      </c>
      <c r="W224" s="141">
        <f t="shared" ref="W224:AD226" si="102">W172+W178+W184+W190+W196+W202+W208+W214</f>
        <v>8</v>
      </c>
      <c r="X224" s="141">
        <f t="shared" si="102"/>
        <v>0</v>
      </c>
      <c r="Y224" s="141">
        <f t="shared" si="102"/>
        <v>0</v>
      </c>
      <c r="Z224" s="141">
        <f t="shared" si="102"/>
        <v>0</v>
      </c>
      <c r="AA224" s="141">
        <f t="shared" si="102"/>
        <v>16</v>
      </c>
      <c r="AB224" s="141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41" t="s">
        <v>424</v>
      </c>
      <c r="W225" s="141">
        <f t="shared" si="102"/>
        <v>92</v>
      </c>
      <c r="X225" s="141">
        <f t="shared" si="102"/>
        <v>0</v>
      </c>
      <c r="Y225" s="141">
        <f t="shared" si="102"/>
        <v>0</v>
      </c>
      <c r="Z225" s="141">
        <f t="shared" si="102"/>
        <v>0</v>
      </c>
      <c r="AA225" s="141">
        <f t="shared" si="102"/>
        <v>28</v>
      </c>
      <c r="AB225" s="141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41" t="s">
        <v>425</v>
      </c>
      <c r="W226" s="141">
        <f t="shared" si="102"/>
        <v>52</v>
      </c>
      <c r="X226" s="141">
        <f t="shared" si="102"/>
        <v>0</v>
      </c>
      <c r="Y226" s="141">
        <f t="shared" si="102"/>
        <v>4</v>
      </c>
      <c r="Z226" s="141">
        <f t="shared" si="102"/>
        <v>0</v>
      </c>
      <c r="AA226" s="141">
        <f t="shared" si="102"/>
        <v>8</v>
      </c>
      <c r="AB226" s="141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41" t="s">
        <v>41</v>
      </c>
      <c r="W229" s="141">
        <f>W223+W225</f>
        <v>168</v>
      </c>
      <c r="X229" s="141">
        <f t="shared" ref="X229:AD230" si="103">X223+X225</f>
        <v>8</v>
      </c>
      <c r="Y229" s="141">
        <f t="shared" si="103"/>
        <v>4</v>
      </c>
      <c r="Z229" s="141">
        <f t="shared" si="103"/>
        <v>4</v>
      </c>
      <c r="AA229" s="141">
        <f t="shared" si="103"/>
        <v>60</v>
      </c>
      <c r="AB229" s="141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41" t="s">
        <v>42</v>
      </c>
      <c r="W230" s="141">
        <f>W224+W226</f>
        <v>60</v>
      </c>
      <c r="X230" s="141">
        <f t="shared" si="103"/>
        <v>0</v>
      </c>
      <c r="Y230" s="141">
        <f t="shared" si="103"/>
        <v>4</v>
      </c>
      <c r="Z230" s="141">
        <f t="shared" si="103"/>
        <v>0</v>
      </c>
      <c r="AA230" s="141">
        <f t="shared" si="103"/>
        <v>24</v>
      </c>
      <c r="AB230" s="141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41" t="s">
        <v>290</v>
      </c>
      <c r="V233" s="141" t="s">
        <v>14</v>
      </c>
      <c r="W233" s="141">
        <f>W171+W173</f>
        <v>36</v>
      </c>
      <c r="X233" s="141">
        <f t="shared" ref="X233:AD234" si="104">X171+X173</f>
        <v>0</v>
      </c>
      <c r="Y233" s="141">
        <f t="shared" si="104"/>
        <v>4</v>
      </c>
      <c r="Z233" s="141">
        <f t="shared" si="104"/>
        <v>4</v>
      </c>
      <c r="AA233" s="141">
        <f t="shared" si="104"/>
        <v>8</v>
      </c>
      <c r="AB233" s="141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41" t="s">
        <v>31</v>
      </c>
      <c r="W234" s="141">
        <f>W172+W174</f>
        <v>0</v>
      </c>
      <c r="X234" s="141">
        <f t="shared" si="104"/>
        <v>0</v>
      </c>
      <c r="Y234" s="141">
        <f t="shared" si="104"/>
        <v>0</v>
      </c>
      <c r="Z234" s="141">
        <f t="shared" si="104"/>
        <v>0</v>
      </c>
      <c r="AA234" s="141">
        <f t="shared" si="104"/>
        <v>0</v>
      </c>
      <c r="AB234" s="141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41" t="s">
        <v>291</v>
      </c>
      <c r="V236" s="141" t="s">
        <v>14</v>
      </c>
      <c r="W236" s="141">
        <f>W177+W179</f>
        <v>20</v>
      </c>
      <c r="X236" s="141">
        <f t="shared" ref="X236:AD237" si="105">X177+X179</f>
        <v>4</v>
      </c>
      <c r="Y236" s="141">
        <f t="shared" si="105"/>
        <v>0</v>
      </c>
      <c r="Z236" s="141">
        <f t="shared" si="105"/>
        <v>0</v>
      </c>
      <c r="AA236" s="141">
        <f t="shared" si="105"/>
        <v>16</v>
      </c>
      <c r="AB236" s="141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41" t="s">
        <v>31</v>
      </c>
      <c r="W237" s="141">
        <f>W178+W180</f>
        <v>0</v>
      </c>
      <c r="X237" s="141">
        <f t="shared" si="105"/>
        <v>0</v>
      </c>
      <c r="Y237" s="141">
        <f t="shared" si="105"/>
        <v>0</v>
      </c>
      <c r="Z237" s="141">
        <f t="shared" si="105"/>
        <v>0</v>
      </c>
      <c r="AA237" s="141">
        <f t="shared" si="105"/>
        <v>0</v>
      </c>
      <c r="AB237" s="141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41" t="s">
        <v>292</v>
      </c>
      <c r="V239" s="141" t="s">
        <v>14</v>
      </c>
      <c r="W239" s="141">
        <f>W183+W185</f>
        <v>32</v>
      </c>
      <c r="X239" s="141">
        <f t="shared" ref="X239:AD240" si="106">X183+X185</f>
        <v>0</v>
      </c>
      <c r="Y239" s="141">
        <f t="shared" si="106"/>
        <v>0</v>
      </c>
      <c r="Z239" s="141">
        <f t="shared" si="106"/>
        <v>0</v>
      </c>
      <c r="AA239" s="141">
        <f t="shared" si="106"/>
        <v>4</v>
      </c>
      <c r="AB239" s="141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41" t="s">
        <v>31</v>
      </c>
      <c r="W240" s="141">
        <f>W184+W186</f>
        <v>4</v>
      </c>
      <c r="X240" s="141">
        <f t="shared" si="106"/>
        <v>0</v>
      </c>
      <c r="Y240" s="141">
        <f t="shared" si="106"/>
        <v>0</v>
      </c>
      <c r="Z240" s="141">
        <f t="shared" si="106"/>
        <v>0</v>
      </c>
      <c r="AA240" s="141">
        <f t="shared" si="106"/>
        <v>0</v>
      </c>
      <c r="AB240" s="141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41" t="s">
        <v>293</v>
      </c>
      <c r="V242" s="141" t="s">
        <v>14</v>
      </c>
      <c r="W242" s="141">
        <f>W189+W191</f>
        <v>22</v>
      </c>
      <c r="X242" s="141">
        <f t="shared" ref="X242:AD243" si="107">X189+X191</f>
        <v>0</v>
      </c>
      <c r="Y242" s="141">
        <f t="shared" si="107"/>
        <v>0</v>
      </c>
      <c r="Z242" s="141">
        <f t="shared" si="107"/>
        <v>0</v>
      </c>
      <c r="AA242" s="141">
        <f t="shared" si="107"/>
        <v>10</v>
      </c>
      <c r="AB242" s="141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41" t="s">
        <v>31</v>
      </c>
      <c r="W243" s="141">
        <f>W190+W192</f>
        <v>4</v>
      </c>
      <c r="X243" s="141">
        <f t="shared" si="107"/>
        <v>0</v>
      </c>
      <c r="Y243" s="141">
        <f t="shared" si="107"/>
        <v>0</v>
      </c>
      <c r="Z243" s="141">
        <f t="shared" si="107"/>
        <v>0</v>
      </c>
      <c r="AA243" s="141">
        <f t="shared" si="107"/>
        <v>0</v>
      </c>
      <c r="AB243" s="141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41" t="s">
        <v>428</v>
      </c>
      <c r="V245" s="141" t="s">
        <v>14</v>
      </c>
      <c r="W245" s="141">
        <f>W195+W197</f>
        <v>30</v>
      </c>
      <c r="X245" s="141">
        <f t="shared" ref="X245:AD246" si="108">X195+X197</f>
        <v>0</v>
      </c>
      <c r="Y245" s="141">
        <f t="shared" si="108"/>
        <v>0</v>
      </c>
      <c r="Z245" s="141">
        <f t="shared" si="108"/>
        <v>0</v>
      </c>
      <c r="AA245" s="141">
        <f t="shared" si="108"/>
        <v>6</v>
      </c>
      <c r="AB245" s="141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41" t="s">
        <v>31</v>
      </c>
      <c r="W246" s="141">
        <f>W196+W198</f>
        <v>8</v>
      </c>
      <c r="X246" s="141">
        <f t="shared" si="108"/>
        <v>0</v>
      </c>
      <c r="Y246" s="141">
        <f t="shared" si="108"/>
        <v>0</v>
      </c>
      <c r="Z246" s="141">
        <f t="shared" si="108"/>
        <v>0</v>
      </c>
      <c r="AA246" s="141">
        <f t="shared" si="108"/>
        <v>4</v>
      </c>
      <c r="AB246" s="141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41" t="s">
        <v>429</v>
      </c>
      <c r="V248" s="141" t="s">
        <v>14</v>
      </c>
      <c r="W248" s="141">
        <f>W201+W203</f>
        <v>12</v>
      </c>
      <c r="X248" s="141">
        <f t="shared" ref="X248:AD249" si="109">X201+X203</f>
        <v>0</v>
      </c>
      <c r="Y248" s="141">
        <f t="shared" si="109"/>
        <v>0</v>
      </c>
      <c r="Z248" s="141">
        <f t="shared" si="109"/>
        <v>0</v>
      </c>
      <c r="AA248" s="141">
        <f t="shared" si="109"/>
        <v>8</v>
      </c>
      <c r="AB248" s="141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41" t="s">
        <v>31</v>
      </c>
      <c r="W249" s="141">
        <f>W202+W204</f>
        <v>12</v>
      </c>
      <c r="X249" s="141">
        <f t="shared" si="109"/>
        <v>0</v>
      </c>
      <c r="Y249" s="141">
        <f t="shared" si="109"/>
        <v>0</v>
      </c>
      <c r="Z249" s="141">
        <f t="shared" si="109"/>
        <v>0</v>
      </c>
      <c r="AA249" s="141">
        <f t="shared" si="109"/>
        <v>8</v>
      </c>
      <c r="AB249" s="141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41" t="s">
        <v>430</v>
      </c>
      <c r="V251" s="141" t="s">
        <v>14</v>
      </c>
      <c r="W251" s="141">
        <f>W207+W209</f>
        <v>10</v>
      </c>
      <c r="X251" s="141">
        <f t="shared" ref="X251:AD252" si="110">X207+X209</f>
        <v>4</v>
      </c>
      <c r="Y251" s="141">
        <f t="shared" si="110"/>
        <v>0</v>
      </c>
      <c r="Z251" s="141">
        <f t="shared" si="110"/>
        <v>0</v>
      </c>
      <c r="AA251" s="141">
        <f t="shared" si="110"/>
        <v>2</v>
      </c>
      <c r="AB251" s="141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41" t="s">
        <v>31</v>
      </c>
      <c r="W252" s="141">
        <f>W208+W210</f>
        <v>18</v>
      </c>
      <c r="X252" s="141">
        <f t="shared" si="110"/>
        <v>0</v>
      </c>
      <c r="Y252" s="141">
        <f t="shared" si="110"/>
        <v>0</v>
      </c>
      <c r="Z252" s="141">
        <f t="shared" si="110"/>
        <v>0</v>
      </c>
      <c r="AA252" s="141">
        <f t="shared" si="110"/>
        <v>6</v>
      </c>
      <c r="AB252" s="141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41" t="s">
        <v>431</v>
      </c>
      <c r="V254" s="141" t="s">
        <v>14</v>
      </c>
      <c r="W254" s="141">
        <f>W213+W215</f>
        <v>6</v>
      </c>
      <c r="X254" s="141">
        <f t="shared" ref="X254:AD255" si="111">X213+X215</f>
        <v>0</v>
      </c>
      <c r="Y254" s="141">
        <f t="shared" si="111"/>
        <v>0</v>
      </c>
      <c r="Z254" s="141">
        <f t="shared" si="111"/>
        <v>0</v>
      </c>
      <c r="AA254" s="141">
        <f t="shared" si="111"/>
        <v>6</v>
      </c>
      <c r="AB254" s="141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41" t="s">
        <v>31</v>
      </c>
      <c r="W255" s="141">
        <f>W214+W216</f>
        <v>14</v>
      </c>
      <c r="X255" s="141">
        <f t="shared" si="111"/>
        <v>0</v>
      </c>
      <c r="Y255" s="141">
        <f t="shared" si="111"/>
        <v>4</v>
      </c>
      <c r="Z255" s="141">
        <f t="shared" si="111"/>
        <v>0</v>
      </c>
      <c r="AA255" s="141">
        <f t="shared" si="111"/>
        <v>6</v>
      </c>
      <c r="AB255" s="141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70"/>
      <c r="AE257" s="104" t="s">
        <v>432</v>
      </c>
      <c r="AF257" s="104" t="s">
        <v>433</v>
      </c>
      <c r="AG257" s="104" t="s">
        <v>434</v>
      </c>
      <c r="AH257" s="104" t="s">
        <v>435</v>
      </c>
    </row>
    <row r="258" spans="30:34" ht="15.75" x14ac:dyDescent="0.25">
      <c r="AD258" s="371" t="s">
        <v>436</v>
      </c>
      <c r="AE258" s="372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71" t="s">
        <v>437</v>
      </c>
      <c r="AE259" s="372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71" t="s">
        <v>438</v>
      </c>
      <c r="AE260" s="372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71" t="s">
        <v>439</v>
      </c>
      <c r="AE261" s="372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71" t="s">
        <v>440</v>
      </c>
      <c r="AE262" s="372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71" t="s">
        <v>396</v>
      </c>
      <c r="AE263" s="372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71" t="s">
        <v>441</v>
      </c>
      <c r="AE264" s="372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71" t="s">
        <v>442</v>
      </c>
      <c r="AE265" s="372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71" t="s">
        <v>443</v>
      </c>
      <c r="AE266" s="372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71" t="s">
        <v>393</v>
      </c>
      <c r="AE267" s="372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71" t="s">
        <v>444</v>
      </c>
      <c r="AE268" s="372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71" t="s">
        <v>445</v>
      </c>
      <c r="AE269" s="372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71" t="s">
        <v>446</v>
      </c>
      <c r="AE270" s="372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71" t="s">
        <v>447</v>
      </c>
      <c r="AE271" s="372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71" t="s">
        <v>448</v>
      </c>
      <c r="AE272" s="372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71" t="s">
        <v>449</v>
      </c>
      <c r="AE273" s="372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71" t="s">
        <v>450</v>
      </c>
      <c r="AE274" s="372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71" t="s">
        <v>416</v>
      </c>
      <c r="AE275" s="372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71" t="s">
        <v>400</v>
      </c>
      <c r="AE276" s="372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71" t="s">
        <v>401</v>
      </c>
      <c r="AE277" s="372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71" t="s">
        <v>394</v>
      </c>
      <c r="AE278" s="372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71" t="s">
        <v>390</v>
      </c>
      <c r="AE279" s="372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71" t="s">
        <v>391</v>
      </c>
      <c r="AE280" s="372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71" t="s">
        <v>451</v>
      </c>
      <c r="AE281" s="372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73" t="s">
        <v>402</v>
      </c>
      <c r="AE282" s="372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74"/>
      <c r="AE283" s="375">
        <f>SUM(AE258:AE282)</f>
        <v>60</v>
      </c>
      <c r="AF283" s="375">
        <f>SUM(AF258:AF282)</f>
        <v>60</v>
      </c>
      <c r="AG283" s="375">
        <f>SUM(AG258:AG282)</f>
        <v>60</v>
      </c>
      <c r="AH283" s="375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Normal="10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417" t="s">
        <v>242</v>
      </c>
      <c r="D1" s="1417"/>
      <c r="E1" s="1417"/>
      <c r="F1" s="1417"/>
      <c r="G1" s="1417"/>
      <c r="H1" s="1417"/>
      <c r="I1" s="1417"/>
      <c r="J1" s="1417"/>
      <c r="K1" s="1417"/>
      <c r="L1" s="1417"/>
      <c r="M1" s="1417"/>
      <c r="N1" s="1417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285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140" t="s">
        <v>0</v>
      </c>
      <c r="D3" s="1143" t="s">
        <v>74</v>
      </c>
      <c r="E3" s="1130" t="s">
        <v>75</v>
      </c>
      <c r="F3" s="1133" t="s">
        <v>2</v>
      </c>
      <c r="G3" s="1133"/>
      <c r="H3" s="1133"/>
      <c r="I3" s="1133"/>
      <c r="J3" s="1133"/>
      <c r="K3" s="1131"/>
      <c r="L3" s="1130" t="s">
        <v>3</v>
      </c>
      <c r="M3" s="1130" t="s">
        <v>4</v>
      </c>
      <c r="N3" s="1130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141"/>
      <c r="D4" s="1144"/>
      <c r="E4" s="1130"/>
      <c r="F4" s="1130" t="s">
        <v>6</v>
      </c>
      <c r="G4" s="1129" t="s">
        <v>7</v>
      </c>
      <c r="H4" s="1129"/>
      <c r="I4" s="1129"/>
      <c r="J4" s="1129"/>
      <c r="K4" s="1130" t="s">
        <v>8</v>
      </c>
      <c r="L4" s="1130"/>
      <c r="M4" s="1130"/>
      <c r="N4" s="1130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141"/>
      <c r="D5" s="1144"/>
      <c r="E5" s="1130"/>
      <c r="F5" s="1131"/>
      <c r="G5" s="1130" t="s">
        <v>9</v>
      </c>
      <c r="H5" s="1133" t="s">
        <v>10</v>
      </c>
      <c r="I5" s="1131"/>
      <c r="J5" s="1131"/>
      <c r="K5" s="1131"/>
      <c r="L5" s="1130"/>
      <c r="M5" s="1130"/>
      <c r="N5" s="1130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141"/>
      <c r="D6" s="1144"/>
      <c r="E6" s="1130"/>
      <c r="F6" s="1131"/>
      <c r="G6" s="1132"/>
      <c r="H6" s="1130" t="s">
        <v>11</v>
      </c>
      <c r="I6" s="1130" t="s">
        <v>12</v>
      </c>
      <c r="J6" s="1130" t="s">
        <v>13</v>
      </c>
      <c r="K6" s="1131"/>
      <c r="L6" s="1130"/>
      <c r="M6" s="1130"/>
      <c r="N6" s="1130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141"/>
      <c r="D7" s="1144"/>
      <c r="E7" s="1130"/>
      <c r="F7" s="1131"/>
      <c r="G7" s="1132"/>
      <c r="H7" s="1130"/>
      <c r="I7" s="1130"/>
      <c r="J7" s="1130"/>
      <c r="K7" s="1131"/>
      <c r="L7" s="1130"/>
      <c r="M7" s="1130"/>
      <c r="N7" s="1130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141"/>
      <c r="D8" s="1144"/>
      <c r="E8" s="1130"/>
      <c r="F8" s="1131"/>
      <c r="G8" s="1132"/>
      <c r="H8" s="1130"/>
      <c r="I8" s="1130"/>
      <c r="J8" s="1130"/>
      <c r="K8" s="1131"/>
      <c r="L8" s="1130"/>
      <c r="M8" s="1130"/>
      <c r="N8" s="113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142"/>
      <c r="D9" s="1145"/>
      <c r="E9" s="1130"/>
      <c r="F9" s="1131"/>
      <c r="G9" s="1132"/>
      <c r="H9" s="1130"/>
      <c r="I9" s="1130"/>
      <c r="J9" s="1130"/>
      <c r="K9" s="1131"/>
      <c r="L9" s="1130"/>
      <c r="M9" s="1130"/>
      <c r="N9" s="1130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32" t="s">
        <v>221</v>
      </c>
      <c r="D10" s="133">
        <v>10</v>
      </c>
      <c r="E10" s="250"/>
      <c r="F10" s="251"/>
      <c r="G10" s="252"/>
      <c r="H10" s="250"/>
      <c r="I10" s="250"/>
      <c r="J10" s="250"/>
      <c r="K10" s="251"/>
      <c r="L10" s="250"/>
      <c r="M10" s="250"/>
      <c r="N10" s="250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11" t="s">
        <v>46</v>
      </c>
      <c r="D11" s="136">
        <v>1</v>
      </c>
      <c r="E11" s="136">
        <v>2</v>
      </c>
      <c r="F11" s="115">
        <f>E11*30</f>
        <v>60</v>
      </c>
      <c r="G11" s="115">
        <f>H11+I11+J11</f>
        <v>30</v>
      </c>
      <c r="H11" s="115">
        <v>15</v>
      </c>
      <c r="I11" s="115"/>
      <c r="J11" s="115">
        <v>15</v>
      </c>
      <c r="K11" s="115">
        <f>F11-G11</f>
        <v>30</v>
      </c>
      <c r="L11" s="114">
        <f>G11/15</f>
        <v>2</v>
      </c>
      <c r="M11" s="115" t="s">
        <v>16</v>
      </c>
      <c r="N11" s="114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11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6"/>
      <c r="Q12" s="126"/>
      <c r="R12" s="130" t="s">
        <v>56</v>
      </c>
      <c r="S12" s="137">
        <f>E21+E25+E26+E45</f>
        <v>9</v>
      </c>
      <c r="T12" s="138">
        <f>E11+E21+E25+E26+E40+E45+E67</f>
        <v>15</v>
      </c>
      <c r="U12" s="126"/>
      <c r="V12" s="130"/>
      <c r="W12" s="130"/>
      <c r="X12" s="130"/>
      <c r="Y12" s="130" t="s">
        <v>218</v>
      </c>
      <c r="Z12" s="130" t="s">
        <v>219</v>
      </c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9"/>
      <c r="AO12" s="9"/>
      <c r="AP12" s="9"/>
    </row>
    <row r="13" spans="1:42" x14ac:dyDescent="0.25">
      <c r="A13" s="139" t="s">
        <v>16</v>
      </c>
      <c r="B13" s="140" t="s">
        <v>14</v>
      </c>
      <c r="C13" s="112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6"/>
      <c r="Q13" s="126"/>
      <c r="R13" s="130" t="s">
        <v>59</v>
      </c>
      <c r="S13" s="137">
        <f>E15+E22</f>
        <v>3</v>
      </c>
      <c r="T13" s="130">
        <v>3.5</v>
      </c>
      <c r="U13" s="126"/>
      <c r="V13" s="8"/>
      <c r="W13" s="8"/>
      <c r="X13" s="47" t="s">
        <v>47</v>
      </c>
      <c r="Y13" s="130"/>
      <c r="Z13" s="130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9"/>
      <c r="AO13" s="9"/>
      <c r="AP13" s="9"/>
    </row>
    <row r="14" spans="1:42" x14ac:dyDescent="0.25">
      <c r="A14" s="139" t="s">
        <v>16</v>
      </c>
      <c r="B14" s="140" t="s">
        <v>14</v>
      </c>
      <c r="C14" s="111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6"/>
      <c r="Q14" s="126"/>
      <c r="R14" s="130" t="s">
        <v>68</v>
      </c>
      <c r="S14" s="137">
        <f>E12+E41</f>
        <v>4</v>
      </c>
      <c r="T14" s="130">
        <v>4.5</v>
      </c>
      <c r="U14" s="126"/>
      <c r="V14" s="8" t="s">
        <v>16</v>
      </c>
      <c r="W14" s="8" t="s">
        <v>14</v>
      </c>
      <c r="X14" s="47" t="s">
        <v>41</v>
      </c>
      <c r="Y14" s="129">
        <f>SUMIFS(E$11:E$28,A$11:A$28,$A$115,B$11:B$28,$B$115)</f>
        <v>14</v>
      </c>
      <c r="Z14" s="130">
        <f>SUMIFS(D$10:D$28,A$10:A$28,$A$115,B$10:B$28,$B$115)</f>
        <v>42.5</v>
      </c>
      <c r="AA14" s="124">
        <f>D12+D14+D15+D17+D47+D20+D21+D22+D24+D25+D26</f>
        <v>34.5</v>
      </c>
      <c r="AB14" s="124">
        <f>E12+E14+E15+E17+E47+E20+E21+E22+E24+E25+E26</f>
        <v>17</v>
      </c>
      <c r="AC14" s="126"/>
      <c r="AD14" s="126"/>
      <c r="AE14" s="124">
        <f>E12+E14+E15</f>
        <v>3.5</v>
      </c>
      <c r="AF14" s="126"/>
      <c r="AG14" s="126"/>
      <c r="AH14" s="126"/>
      <c r="AI14" s="126"/>
      <c r="AJ14" s="126"/>
      <c r="AK14" s="126"/>
      <c r="AL14" s="126"/>
      <c r="AM14" s="126"/>
      <c r="AN14" s="9"/>
      <c r="AO14" s="9"/>
      <c r="AP14" s="9"/>
    </row>
    <row r="15" spans="1:42" x14ac:dyDescent="0.25">
      <c r="A15" s="139" t="s">
        <v>16</v>
      </c>
      <c r="B15" s="140" t="s">
        <v>14</v>
      </c>
      <c r="C15" s="111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6"/>
      <c r="Q15" s="126"/>
      <c r="R15" s="130" t="s">
        <v>78</v>
      </c>
      <c r="S15" s="137">
        <f>E19+E27+E46+E52+E48+E51+E18+E53+E68+E69+E70+E71+E72+E73+E74+E75+E76+E93+E94+E95+E96+E97+E100+E101+E102</f>
        <v>76.5</v>
      </c>
      <c r="T15" s="130">
        <v>82</v>
      </c>
      <c r="U15" s="126"/>
      <c r="V15" s="8" t="s">
        <v>16</v>
      </c>
      <c r="W15" s="8" t="s">
        <v>31</v>
      </c>
      <c r="X15" s="47" t="s">
        <v>42</v>
      </c>
      <c r="Y15" s="129">
        <f>SUMIFS(E$11:E$28,A$11:A$28,$A$116,B$11:B$28,$B$116)</f>
        <v>2</v>
      </c>
      <c r="Z15" s="129">
        <f>SUMIFS(D$11:D$28,A$11:A$28,$A$116,B$11:B$28,$B$116)</f>
        <v>1</v>
      </c>
      <c r="AA15" s="125">
        <f>D11</f>
        <v>1</v>
      </c>
      <c r="AB15" s="125">
        <f>E11</f>
        <v>2</v>
      </c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9"/>
      <c r="AO15" s="9"/>
      <c r="AP15" s="9"/>
    </row>
    <row r="16" spans="1:42" x14ac:dyDescent="0.25">
      <c r="A16" s="127" t="s">
        <v>16</v>
      </c>
      <c r="B16" s="128" t="s">
        <v>14</v>
      </c>
      <c r="C16" s="112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6"/>
      <c r="Q16" s="126"/>
      <c r="R16" s="130" t="s">
        <v>57</v>
      </c>
      <c r="S16" s="137">
        <f>E28</f>
        <v>3</v>
      </c>
      <c r="T16" s="130">
        <v>3</v>
      </c>
      <c r="U16" s="126"/>
      <c r="V16" s="8"/>
      <c r="W16" s="8"/>
      <c r="X16" s="47" t="s">
        <v>48</v>
      </c>
      <c r="Y16" s="129"/>
      <c r="Z16" s="130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9"/>
      <c r="AO16" s="9"/>
      <c r="AP16" s="9"/>
    </row>
    <row r="17" spans="1:42" x14ac:dyDescent="0.25">
      <c r="A17" s="127" t="s">
        <v>16</v>
      </c>
      <c r="B17" s="128" t="s">
        <v>14</v>
      </c>
      <c r="C17" s="144" t="s">
        <v>19</v>
      </c>
      <c r="D17" s="51">
        <v>3</v>
      </c>
      <c r="E17" s="52">
        <v>2</v>
      </c>
      <c r="F17" s="134">
        <f t="shared" ref="F17:F22" si="0">E17*30</f>
        <v>60</v>
      </c>
      <c r="G17" s="134">
        <f t="shared" ref="G17:G22" si="1">H17+I17+J17</f>
        <v>30</v>
      </c>
      <c r="H17" s="134">
        <v>15</v>
      </c>
      <c r="I17" s="134"/>
      <c r="J17" s="134">
        <v>15</v>
      </c>
      <c r="K17" s="134">
        <f t="shared" ref="K17:K22" si="2">F17-G17</f>
        <v>30</v>
      </c>
      <c r="L17" s="118">
        <f>G17/15</f>
        <v>2</v>
      </c>
      <c r="M17" s="134" t="s">
        <v>18</v>
      </c>
      <c r="N17" s="118">
        <f t="shared" ref="N17:N22" si="3">G17/F17*100</f>
        <v>50</v>
      </c>
      <c r="O17" s="9" t="s">
        <v>69</v>
      </c>
      <c r="P17" s="126"/>
      <c r="Q17" s="126"/>
      <c r="R17" s="130" t="s">
        <v>58</v>
      </c>
      <c r="S17" s="137">
        <f>E50</f>
        <v>3</v>
      </c>
      <c r="T17" s="130">
        <v>3</v>
      </c>
      <c r="U17" s="126"/>
      <c r="V17" s="8" t="s">
        <v>13</v>
      </c>
      <c r="W17" s="8" t="s">
        <v>14</v>
      </c>
      <c r="X17" s="47" t="s">
        <v>41</v>
      </c>
      <c r="Y17" s="129">
        <f>SUMIFS(E$11:E$28,A$11:A$28,$A$118,B$11:B$28,$B$118)</f>
        <v>11</v>
      </c>
      <c r="Z17" s="130">
        <f>SUMIFS(D$11:D$28,A$11:A$28,$A$118,B$11:B$28,$B$118)</f>
        <v>11.5</v>
      </c>
      <c r="AA17" s="126">
        <f>D19+D23+D27+D28</f>
        <v>11.5</v>
      </c>
      <c r="AB17" s="126">
        <f>E19+E23+E27+E28</f>
        <v>11</v>
      </c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9"/>
      <c r="AO17" s="9"/>
      <c r="AP17" s="9"/>
    </row>
    <row r="18" spans="1:42" x14ac:dyDescent="0.25">
      <c r="A18" s="164" t="s">
        <v>13</v>
      </c>
      <c r="B18" s="164" t="s">
        <v>31</v>
      </c>
      <c r="C18" s="169" t="s">
        <v>229</v>
      </c>
      <c r="D18" s="165">
        <v>2</v>
      </c>
      <c r="E18" s="165">
        <v>3</v>
      </c>
      <c r="F18" s="166">
        <f t="shared" si="0"/>
        <v>90</v>
      </c>
      <c r="G18" s="166">
        <f t="shared" si="1"/>
        <v>45</v>
      </c>
      <c r="H18" s="166">
        <v>15</v>
      </c>
      <c r="I18" s="166"/>
      <c r="J18" s="166">
        <v>30</v>
      </c>
      <c r="K18" s="166">
        <f t="shared" si="2"/>
        <v>45</v>
      </c>
      <c r="L18" s="165">
        <v>3</v>
      </c>
      <c r="M18" s="166" t="s">
        <v>29</v>
      </c>
      <c r="N18" s="165">
        <f t="shared" si="3"/>
        <v>50</v>
      </c>
      <c r="O18" s="167" t="s">
        <v>56</v>
      </c>
      <c r="P18" s="168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4" t="s">
        <v>37</v>
      </c>
      <c r="D19" s="118">
        <v>2</v>
      </c>
      <c r="E19" s="118">
        <v>3</v>
      </c>
      <c r="F19" s="134">
        <f t="shared" si="0"/>
        <v>90</v>
      </c>
      <c r="G19" s="134">
        <f t="shared" si="1"/>
        <v>45</v>
      </c>
      <c r="H19" s="134">
        <v>30</v>
      </c>
      <c r="I19" s="134"/>
      <c r="J19" s="134">
        <v>15</v>
      </c>
      <c r="K19" s="134">
        <f t="shared" si="2"/>
        <v>45</v>
      </c>
      <c r="L19" s="118">
        <f>G19/15</f>
        <v>3</v>
      </c>
      <c r="M19" s="8" t="s">
        <v>18</v>
      </c>
      <c r="N19" s="7">
        <f t="shared" si="3"/>
        <v>50</v>
      </c>
      <c r="O19" s="9" t="s">
        <v>78</v>
      </c>
      <c r="P19" s="126"/>
      <c r="Q19" s="126"/>
      <c r="R19" s="130" t="s">
        <v>71</v>
      </c>
      <c r="S19" s="138">
        <f>E91</f>
        <v>1</v>
      </c>
      <c r="T19" s="130">
        <v>1</v>
      </c>
      <c r="U19" s="126"/>
      <c r="V19" s="130"/>
      <c r="W19" s="130"/>
      <c r="X19" s="130"/>
      <c r="Y19" s="129">
        <f ca="1">SUM(Y14:Y53)</f>
        <v>32</v>
      </c>
      <c r="Z19" s="129">
        <f ca="1">SUM(Z14:Z53)</f>
        <v>55</v>
      </c>
      <c r="AA19" s="124">
        <f ca="1">SUM(AA14:AA53)</f>
        <v>45</v>
      </c>
      <c r="AB19" s="124">
        <f ca="1">SUM(AB14:AB53)</f>
        <v>32</v>
      </c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11" t="s">
        <v>21</v>
      </c>
      <c r="D20" s="159">
        <v>4</v>
      </c>
      <c r="E20" s="158">
        <v>1</v>
      </c>
      <c r="F20" s="134">
        <f t="shared" si="0"/>
        <v>30</v>
      </c>
      <c r="G20" s="134">
        <f t="shared" si="1"/>
        <v>22</v>
      </c>
      <c r="H20" s="134">
        <v>15</v>
      </c>
      <c r="I20" s="134"/>
      <c r="J20" s="134">
        <v>7</v>
      </c>
      <c r="K20" s="134">
        <f t="shared" si="2"/>
        <v>8</v>
      </c>
      <c r="L20" s="118">
        <f>G20/15</f>
        <v>1.4666666666666666</v>
      </c>
      <c r="M20" s="134" t="s">
        <v>16</v>
      </c>
      <c r="N20" s="118">
        <f t="shared" si="3"/>
        <v>73.333333333333329</v>
      </c>
      <c r="O20" s="191" t="s">
        <v>59</v>
      </c>
      <c r="P20" s="126"/>
      <c r="Q20" s="126"/>
      <c r="R20" s="130" t="s">
        <v>69</v>
      </c>
      <c r="S20" s="137">
        <f>E47</f>
        <v>3</v>
      </c>
      <c r="T20" s="130">
        <v>5</v>
      </c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4" t="s">
        <v>61</v>
      </c>
      <c r="D21" s="145"/>
      <c r="E21" s="118">
        <v>1</v>
      </c>
      <c r="F21" s="134">
        <f t="shared" si="0"/>
        <v>30</v>
      </c>
      <c r="G21" s="134">
        <f t="shared" si="1"/>
        <v>15</v>
      </c>
      <c r="H21" s="134">
        <v>8</v>
      </c>
      <c r="I21" s="134"/>
      <c r="J21" s="134">
        <v>7</v>
      </c>
      <c r="K21" s="134">
        <f t="shared" si="2"/>
        <v>15</v>
      </c>
      <c r="L21" s="118">
        <f>G21/15</f>
        <v>1</v>
      </c>
      <c r="M21" s="134" t="s">
        <v>16</v>
      </c>
      <c r="N21" s="118">
        <f t="shared" si="3"/>
        <v>50</v>
      </c>
      <c r="O21" s="9" t="s">
        <v>56</v>
      </c>
      <c r="P21" s="126"/>
      <c r="Q21" s="126"/>
      <c r="R21" s="130"/>
      <c r="S21" s="137">
        <f>S12+S13+S14+S15+S16+S17+S47+S19+S20</f>
        <v>111.5</v>
      </c>
      <c r="T21" s="137">
        <f>T12+T13+T14+T15+T16+T17+T47+T19+T20</f>
        <v>120</v>
      </c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11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11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11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11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4" t="s">
        <v>62</v>
      </c>
      <c r="D26" s="146">
        <v>3</v>
      </c>
      <c r="E26" s="147">
        <v>3</v>
      </c>
      <c r="F26" s="148">
        <f>E26*30</f>
        <v>90</v>
      </c>
      <c r="G26" s="148">
        <f>H26+I26+J26</f>
        <v>60</v>
      </c>
      <c r="H26" s="148">
        <v>30</v>
      </c>
      <c r="I26" s="148"/>
      <c r="J26" s="148">
        <v>30</v>
      </c>
      <c r="K26" s="148">
        <f>F26-G26</f>
        <v>30</v>
      </c>
      <c r="L26" s="147">
        <f>G26/15</f>
        <v>4</v>
      </c>
      <c r="M26" s="148" t="s">
        <v>29</v>
      </c>
      <c r="N26" s="147">
        <f>G26/F26*100</f>
        <v>66.666666666666657</v>
      </c>
      <c r="O26" s="44" t="s">
        <v>56</v>
      </c>
      <c r="P26" s="141"/>
      <c r="Q26" s="142"/>
      <c r="R26" s="143">
        <f>E21+E25+E26+E45</f>
        <v>9</v>
      </c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11" t="s">
        <v>222</v>
      </c>
      <c r="D27" s="47">
        <v>2</v>
      </c>
      <c r="E27" s="149">
        <v>5</v>
      </c>
      <c r="F27" s="150">
        <f>E27*30</f>
        <v>150</v>
      </c>
      <c r="G27" s="150">
        <f>H27+I27+J27</f>
        <v>60</v>
      </c>
      <c r="H27" s="150">
        <v>30</v>
      </c>
      <c r="I27" s="150"/>
      <c r="J27" s="150">
        <v>30</v>
      </c>
      <c r="K27" s="150">
        <f>F27-G27</f>
        <v>90</v>
      </c>
      <c r="L27" s="149">
        <f>G27/15</f>
        <v>4</v>
      </c>
      <c r="M27" s="150" t="s">
        <v>18</v>
      </c>
      <c r="N27" s="149">
        <f>G27/F27*100</f>
        <v>40</v>
      </c>
      <c r="O27" s="44" t="s">
        <v>56</v>
      </c>
      <c r="P27" s="126"/>
      <c r="Q27" s="142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9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41"/>
      <c r="Q28" s="142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140" t="s">
        <v>0</v>
      </c>
      <c r="D32" s="1143" t="s">
        <v>74</v>
      </c>
      <c r="E32" s="1130" t="s">
        <v>1</v>
      </c>
      <c r="F32" s="1133" t="s">
        <v>2</v>
      </c>
      <c r="G32" s="1133"/>
      <c r="H32" s="1133"/>
      <c r="I32" s="1133"/>
      <c r="J32" s="1133"/>
      <c r="K32" s="1131"/>
      <c r="L32" s="1130" t="s">
        <v>3</v>
      </c>
      <c r="M32" s="1130" t="s">
        <v>4</v>
      </c>
      <c r="N32" s="1130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141"/>
      <c r="D33" s="1144"/>
      <c r="E33" s="1130"/>
      <c r="F33" s="1130" t="s">
        <v>6</v>
      </c>
      <c r="G33" s="1129" t="s">
        <v>7</v>
      </c>
      <c r="H33" s="1129"/>
      <c r="I33" s="1129"/>
      <c r="J33" s="1129"/>
      <c r="K33" s="1130" t="s">
        <v>25</v>
      </c>
      <c r="L33" s="1130"/>
      <c r="M33" s="1130"/>
      <c r="N33" s="1130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141"/>
      <c r="D34" s="1144"/>
      <c r="E34" s="1130"/>
      <c r="F34" s="1131"/>
      <c r="G34" s="1130" t="s">
        <v>9</v>
      </c>
      <c r="H34" s="1133" t="s">
        <v>10</v>
      </c>
      <c r="I34" s="1131"/>
      <c r="J34" s="1131"/>
      <c r="K34" s="1131"/>
      <c r="L34" s="1130"/>
      <c r="M34" s="1130"/>
      <c r="N34" s="1130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141"/>
      <c r="D35" s="1144"/>
      <c r="E35" s="1130"/>
      <c r="F35" s="1131"/>
      <c r="G35" s="1132"/>
      <c r="H35" s="1138" t="s">
        <v>26</v>
      </c>
      <c r="I35" s="1138" t="s">
        <v>27</v>
      </c>
      <c r="J35" s="1138" t="s">
        <v>28</v>
      </c>
      <c r="K35" s="1131"/>
      <c r="L35" s="1130"/>
      <c r="M35" s="1130"/>
      <c r="N35" s="1130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141"/>
      <c r="D36" s="1144"/>
      <c r="E36" s="1130"/>
      <c r="F36" s="1131"/>
      <c r="G36" s="1132"/>
      <c r="H36" s="1138"/>
      <c r="I36" s="1138"/>
      <c r="J36" s="1138"/>
      <c r="K36" s="1131"/>
      <c r="L36" s="1130"/>
      <c r="M36" s="1130"/>
      <c r="N36" s="1130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141"/>
      <c r="D37" s="1144"/>
      <c r="E37" s="1130"/>
      <c r="F37" s="1131"/>
      <c r="G37" s="1132"/>
      <c r="H37" s="1138"/>
      <c r="I37" s="1138"/>
      <c r="J37" s="1138"/>
      <c r="K37" s="1131"/>
      <c r="L37" s="1130"/>
      <c r="M37" s="1130"/>
      <c r="N37" s="1130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142"/>
      <c r="D38" s="1145"/>
      <c r="E38" s="1130"/>
      <c r="F38" s="1131"/>
      <c r="G38" s="1132"/>
      <c r="H38" s="1138"/>
      <c r="I38" s="1138"/>
      <c r="J38" s="1138"/>
      <c r="K38" s="1131"/>
      <c r="L38" s="1130"/>
      <c r="M38" s="1130"/>
      <c r="N38" s="1130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51" t="s">
        <v>13</v>
      </c>
      <c r="B39" s="151" t="s">
        <v>14</v>
      </c>
      <c r="C39" s="152" t="s">
        <v>223</v>
      </c>
      <c r="D39" s="153">
        <v>4.5</v>
      </c>
      <c r="E39" s="154"/>
      <c r="F39" s="155"/>
      <c r="G39" s="155"/>
      <c r="H39" s="155"/>
      <c r="I39" s="155"/>
      <c r="J39" s="155"/>
      <c r="K39" s="155"/>
      <c r="L39" s="156"/>
      <c r="M39" s="155"/>
      <c r="N39" s="156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5" t="s">
        <v>36</v>
      </c>
      <c r="D40" s="159">
        <v>2</v>
      </c>
      <c r="E40" s="118">
        <v>2</v>
      </c>
      <c r="F40" s="134">
        <f>E40*30</f>
        <v>60</v>
      </c>
      <c r="G40" s="157">
        <f>H40+I40+J40</f>
        <v>18</v>
      </c>
      <c r="H40" s="157"/>
      <c r="I40" s="157"/>
      <c r="J40" s="157">
        <v>18</v>
      </c>
      <c r="K40" s="157">
        <f>F40-G40</f>
        <v>42</v>
      </c>
      <c r="L40" s="158">
        <f>G40/9</f>
        <v>2</v>
      </c>
      <c r="M40" s="134" t="s">
        <v>16</v>
      </c>
      <c r="N40" s="118">
        <f>G40/F40*100</f>
        <v>30</v>
      </c>
      <c r="O40" s="9" t="s">
        <v>83</v>
      </c>
      <c r="P40" s="10" t="s">
        <v>63</v>
      </c>
      <c r="S40" s="10" t="s">
        <v>200</v>
      </c>
      <c r="V40" s="58"/>
      <c r="W40" s="58"/>
      <c r="X40" s="58"/>
      <c r="Y40" s="58" t="s">
        <v>218</v>
      </c>
      <c r="Z40" s="58" t="s">
        <v>219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11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6"/>
      <c r="Z41" s="116"/>
      <c r="AN41" s="9"/>
      <c r="AO41" s="9"/>
      <c r="AP41" s="9"/>
    </row>
    <row r="42" spans="1:42" x14ac:dyDescent="0.25">
      <c r="C42" s="112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9">
        <f>SUMIFS(E$39:E$55,A$39:A$55,$A$115,B$39:B$55,$B$115)</f>
        <v>5</v>
      </c>
      <c r="Z42" s="130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5" t="s">
        <v>67</v>
      </c>
      <c r="D43" s="159">
        <v>2.5</v>
      </c>
      <c r="E43" s="158">
        <v>1.5</v>
      </c>
      <c r="F43" s="157">
        <f>E43*30</f>
        <v>45</v>
      </c>
      <c r="G43" s="157">
        <f>H43+I43+J43</f>
        <v>18</v>
      </c>
      <c r="H43" s="157">
        <v>9</v>
      </c>
      <c r="I43" s="157"/>
      <c r="J43" s="157">
        <v>9</v>
      </c>
      <c r="K43" s="157">
        <f>F43-G43</f>
        <v>27</v>
      </c>
      <c r="L43" s="158">
        <f>G43/9</f>
        <v>2</v>
      </c>
      <c r="M43" s="157" t="s">
        <v>16</v>
      </c>
      <c r="N43" s="158">
        <f>G43/F43*100</f>
        <v>40</v>
      </c>
      <c r="O43" s="44" t="s">
        <v>58</v>
      </c>
      <c r="P43" t="s">
        <v>63</v>
      </c>
      <c r="Q43" s="10" t="s">
        <v>224</v>
      </c>
      <c r="V43" s="8" t="s">
        <v>16</v>
      </c>
      <c r="W43" s="8" t="s">
        <v>31</v>
      </c>
      <c r="X43" s="47" t="s">
        <v>42</v>
      </c>
      <c r="Y43" s="129">
        <f>SUMIFS(E$39:E$55,A$39:A$55,$A$116,B$39:B$55,$B$116)</f>
        <v>3.5</v>
      </c>
      <c r="Z43" s="129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11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9"/>
      <c r="Z44" s="130"/>
      <c r="AN44" s="9"/>
      <c r="AO44" s="9"/>
      <c r="AP44" s="9"/>
    </row>
    <row r="45" spans="1:42" x14ac:dyDescent="0.25">
      <c r="A45" s="161" t="s">
        <v>13</v>
      </c>
      <c r="B45" s="161" t="s">
        <v>14</v>
      </c>
      <c r="C45" s="163" t="s">
        <v>38</v>
      </c>
      <c r="D45" s="145">
        <v>2</v>
      </c>
      <c r="E45" s="162">
        <v>3</v>
      </c>
      <c r="F45" s="134">
        <f>E45*30</f>
        <v>90</v>
      </c>
      <c r="G45" s="134">
        <f>H45+I45+J45</f>
        <v>45</v>
      </c>
      <c r="H45" s="134">
        <v>27</v>
      </c>
      <c r="I45" s="134"/>
      <c r="J45" s="134">
        <v>18</v>
      </c>
      <c r="K45" s="134">
        <f>F45-G45</f>
        <v>45</v>
      </c>
      <c r="L45" s="118">
        <f>G45/9</f>
        <v>5</v>
      </c>
      <c r="M45" s="134" t="s">
        <v>18</v>
      </c>
      <c r="N45" s="118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4" t="s">
        <v>13</v>
      </c>
      <c r="B46" s="164" t="s">
        <v>14</v>
      </c>
      <c r="C46" s="169" t="s">
        <v>60</v>
      </c>
      <c r="D46" s="165">
        <v>1</v>
      </c>
      <c r="E46" s="165">
        <v>4</v>
      </c>
      <c r="F46" s="166">
        <f>E46*30</f>
        <v>120</v>
      </c>
      <c r="G46" s="166">
        <f>H46+I46+J46</f>
        <v>45</v>
      </c>
      <c r="H46" s="166">
        <v>15</v>
      </c>
      <c r="I46" s="166"/>
      <c r="J46" s="166">
        <v>30</v>
      </c>
      <c r="K46" s="166">
        <f>F46-G46</f>
        <v>75</v>
      </c>
      <c r="L46" s="165">
        <f>G46/9</f>
        <v>5</v>
      </c>
      <c r="M46" s="166" t="s">
        <v>18</v>
      </c>
      <c r="N46" s="165">
        <f>G46/F46*100</f>
        <v>37.5</v>
      </c>
      <c r="O46" s="167" t="s">
        <v>56</v>
      </c>
      <c r="P46" s="168" t="s">
        <v>63</v>
      </c>
      <c r="V46" s="8" t="s">
        <v>13</v>
      </c>
      <c r="W46" s="8" t="s">
        <v>14</v>
      </c>
      <c r="X46" s="47" t="s">
        <v>41</v>
      </c>
      <c r="Y46" s="129">
        <f>SUMIFS(E$39:E$55,A$39:A$55,$A$118,B$39:B$55,$B$118)</f>
        <v>21.5</v>
      </c>
      <c r="Z46" s="130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7" t="s">
        <v>16</v>
      </c>
      <c r="B47" s="128" t="s">
        <v>14</v>
      </c>
      <c r="C47" s="144" t="s">
        <v>33</v>
      </c>
      <c r="D47" s="159">
        <v>2</v>
      </c>
      <c r="E47" s="158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6"/>
      <c r="Q47" s="126"/>
      <c r="R47" s="130" t="s">
        <v>73</v>
      </c>
      <c r="S47" s="138">
        <f>E11+E40+E67+E90</f>
        <v>9</v>
      </c>
      <c r="T47" s="137">
        <f>E90</f>
        <v>3</v>
      </c>
      <c r="U47" s="126"/>
      <c r="V47" s="8" t="s">
        <v>13</v>
      </c>
      <c r="W47" s="8" t="s">
        <v>31</v>
      </c>
      <c r="X47" s="47" t="s">
        <v>42</v>
      </c>
      <c r="Y47" s="129">
        <f>SUMIFS(E$11:E$28,A$11:A$28,$A$119,B$11:B$28,$B$119)</f>
        <v>3</v>
      </c>
      <c r="Z47" s="130">
        <f>SUMIFS(D$10:D$28,A$10:A$28,$A$119,B$10:B$28,$B$119)</f>
        <v>2</v>
      </c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9"/>
      <c r="AO47" s="9"/>
      <c r="AP47" s="9"/>
    </row>
    <row r="48" spans="1:42" s="29" customFormat="1" ht="29.25" customHeight="1" thickBot="1" x14ac:dyDescent="0.3">
      <c r="A48" s="170" t="s">
        <v>13</v>
      </c>
      <c r="B48" s="170" t="s">
        <v>14</v>
      </c>
      <c r="C48" s="171" t="s">
        <v>225</v>
      </c>
      <c r="D48" s="172"/>
      <c r="E48" s="173">
        <v>1</v>
      </c>
      <c r="F48" s="174">
        <f>E48*30</f>
        <v>30</v>
      </c>
      <c r="G48" s="175">
        <f>H48+I48+J48</f>
        <v>10</v>
      </c>
      <c r="H48" s="174"/>
      <c r="I48" s="174"/>
      <c r="J48" s="174">
        <v>10</v>
      </c>
      <c r="K48" s="174">
        <f>F48-G48</f>
        <v>20</v>
      </c>
      <c r="L48" s="173">
        <v>1</v>
      </c>
      <c r="M48" s="174" t="s">
        <v>29</v>
      </c>
      <c r="N48" s="173">
        <f>G48/F48*100</f>
        <v>33.333333333333329</v>
      </c>
      <c r="O48" s="176" t="s">
        <v>56</v>
      </c>
      <c r="P48" s="177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9">
        <f ca="1">SUM(Y42:Y52)</f>
        <v>32</v>
      </c>
      <c r="Z48" s="129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11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61" t="s">
        <v>13</v>
      </c>
      <c r="B50" s="161" t="s">
        <v>14</v>
      </c>
      <c r="C50" s="135" t="s">
        <v>54</v>
      </c>
      <c r="D50" s="145">
        <v>3</v>
      </c>
      <c r="E50" s="118">
        <v>3</v>
      </c>
      <c r="F50" s="134">
        <f>E50*30</f>
        <v>90</v>
      </c>
      <c r="G50" s="134">
        <f>H50+I50+J50</f>
        <v>45</v>
      </c>
      <c r="H50" s="134">
        <v>18</v>
      </c>
      <c r="I50" s="134"/>
      <c r="J50" s="134">
        <v>27</v>
      </c>
      <c r="K50" s="134">
        <f>F50-G50</f>
        <v>45</v>
      </c>
      <c r="L50" s="118">
        <f>G50/9</f>
        <v>5</v>
      </c>
      <c r="M50" s="157" t="s">
        <v>29</v>
      </c>
      <c r="N50" s="118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4" t="s">
        <v>227</v>
      </c>
      <c r="D51" s="182">
        <v>1</v>
      </c>
      <c r="E51" s="182">
        <v>5</v>
      </c>
      <c r="F51" s="183">
        <f>E51*30</f>
        <v>150</v>
      </c>
      <c r="G51" s="183">
        <f>H51+I51+J51</f>
        <v>45</v>
      </c>
      <c r="H51" s="183">
        <v>15</v>
      </c>
      <c r="I51" s="183"/>
      <c r="J51" s="183">
        <v>30</v>
      </c>
      <c r="K51" s="183">
        <f>F51-G51</f>
        <v>105</v>
      </c>
      <c r="L51" s="182">
        <f>G51/9</f>
        <v>5</v>
      </c>
      <c r="M51" s="183" t="s">
        <v>18</v>
      </c>
      <c r="N51" s="182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5" t="s">
        <v>13</v>
      </c>
      <c r="B52" s="185" t="s">
        <v>14</v>
      </c>
      <c r="C52" s="169" t="s">
        <v>228</v>
      </c>
      <c r="D52" s="169">
        <v>2</v>
      </c>
      <c r="E52" s="186">
        <v>4</v>
      </c>
      <c r="F52" s="175">
        <f>E52*30</f>
        <v>120</v>
      </c>
      <c r="G52" s="175">
        <f>H52+I52+J52</f>
        <v>45</v>
      </c>
      <c r="H52" s="175">
        <v>15</v>
      </c>
      <c r="I52" s="175"/>
      <c r="J52" s="175">
        <v>30</v>
      </c>
      <c r="K52" s="175">
        <f>F52-G52</f>
        <v>75</v>
      </c>
      <c r="L52" s="187">
        <f>G52/9</f>
        <v>5</v>
      </c>
      <c r="M52" s="175" t="s">
        <v>29</v>
      </c>
      <c r="N52" s="187">
        <f>G52/F52*100</f>
        <v>37.5</v>
      </c>
      <c r="O52" s="188" t="s">
        <v>56</v>
      </c>
      <c r="P52" s="189" t="s">
        <v>64</v>
      </c>
      <c r="V52" s="8" t="s">
        <v>13</v>
      </c>
      <c r="W52" s="8" t="s">
        <v>31</v>
      </c>
      <c r="X52" s="47" t="s">
        <v>42</v>
      </c>
      <c r="Y52" s="129">
        <f>SUMIFS(E$39:E$55,A$39:A$55,$A$119,B$39:B$55,$B$119)</f>
        <v>0</v>
      </c>
      <c r="Z52" s="130">
        <f>SUMIFS(D$39:D$55,A$39:A$55,$A$119,B$39:B$55,$B$119)</f>
        <v>0</v>
      </c>
      <c r="AN52" s="9"/>
      <c r="AO52" s="9"/>
      <c r="AP52" s="9"/>
    </row>
    <row r="53" spans="1:42" x14ac:dyDescent="0.25">
      <c r="A53" s="170" t="s">
        <v>13</v>
      </c>
      <c r="B53" s="170" t="s">
        <v>14</v>
      </c>
      <c r="C53" s="111" t="s">
        <v>226</v>
      </c>
      <c r="D53" s="178"/>
      <c r="E53" s="178">
        <v>1.5</v>
      </c>
      <c r="F53" s="179">
        <f>E53*30</f>
        <v>45</v>
      </c>
      <c r="G53" s="179">
        <f>H53+I53+J53</f>
        <v>0</v>
      </c>
      <c r="H53" s="179"/>
      <c r="I53" s="179"/>
      <c r="J53" s="179"/>
      <c r="K53" s="179">
        <f>F53-G53</f>
        <v>45</v>
      </c>
      <c r="L53" s="178">
        <f>G53/9</f>
        <v>0</v>
      </c>
      <c r="M53" s="179" t="s">
        <v>29</v>
      </c>
      <c r="N53" s="178">
        <f>G53/F53*100</f>
        <v>0</v>
      </c>
      <c r="O53" s="180" t="s">
        <v>56</v>
      </c>
      <c r="P53" s="181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20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140" t="s">
        <v>0</v>
      </c>
      <c r="D59" s="1143" t="s">
        <v>74</v>
      </c>
      <c r="E59" s="1130" t="s">
        <v>1</v>
      </c>
      <c r="F59" s="1133" t="s">
        <v>2</v>
      </c>
      <c r="G59" s="1133"/>
      <c r="H59" s="1133"/>
      <c r="I59" s="1133"/>
      <c r="J59" s="1133"/>
      <c r="K59" s="1131"/>
      <c r="L59" s="1130" t="s">
        <v>3</v>
      </c>
      <c r="M59" s="1130" t="s">
        <v>4</v>
      </c>
      <c r="N59" s="1130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141"/>
      <c r="D60" s="1144"/>
      <c r="E60" s="1130"/>
      <c r="F60" s="1130" t="s">
        <v>6</v>
      </c>
      <c r="G60" s="1129" t="s">
        <v>7</v>
      </c>
      <c r="H60" s="1129"/>
      <c r="I60" s="1129"/>
      <c r="J60" s="1129"/>
      <c r="K60" s="1130" t="s">
        <v>25</v>
      </c>
      <c r="L60" s="1130"/>
      <c r="M60" s="1130"/>
      <c r="N60" s="1130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141"/>
      <c r="D61" s="1144"/>
      <c r="E61" s="1130"/>
      <c r="F61" s="1131"/>
      <c r="G61" s="1130" t="s">
        <v>9</v>
      </c>
      <c r="H61" s="1133" t="s">
        <v>10</v>
      </c>
      <c r="I61" s="1131"/>
      <c r="J61" s="1131"/>
      <c r="K61" s="1131"/>
      <c r="L61" s="1130"/>
      <c r="M61" s="1130"/>
      <c r="N61" s="113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141"/>
      <c r="D62" s="1144"/>
      <c r="E62" s="1130"/>
      <c r="F62" s="1131"/>
      <c r="G62" s="1132"/>
      <c r="H62" s="1138" t="s">
        <v>26</v>
      </c>
      <c r="I62" s="1138" t="s">
        <v>27</v>
      </c>
      <c r="J62" s="1138" t="s">
        <v>28</v>
      </c>
      <c r="K62" s="1131"/>
      <c r="L62" s="1130"/>
      <c r="M62" s="1130"/>
      <c r="N62" s="113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141"/>
      <c r="D63" s="1144"/>
      <c r="E63" s="1130"/>
      <c r="F63" s="1131"/>
      <c r="G63" s="1132"/>
      <c r="H63" s="1138"/>
      <c r="I63" s="1138"/>
      <c r="J63" s="1138"/>
      <c r="K63" s="1131"/>
      <c r="L63" s="1130"/>
      <c r="M63" s="1130"/>
      <c r="N63" s="113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141"/>
      <c r="D64" s="1144"/>
      <c r="E64" s="1130"/>
      <c r="F64" s="1131"/>
      <c r="G64" s="1132"/>
      <c r="H64" s="1138"/>
      <c r="I64" s="1138"/>
      <c r="J64" s="1138"/>
      <c r="K64" s="1131"/>
      <c r="L64" s="1130"/>
      <c r="M64" s="1130"/>
      <c r="N64" s="113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142"/>
      <c r="D65" s="1145"/>
      <c r="E65" s="1130"/>
      <c r="F65" s="1131"/>
      <c r="G65" s="1132"/>
      <c r="H65" s="1138"/>
      <c r="I65" s="1138"/>
      <c r="J65" s="1138"/>
      <c r="K65" s="1131"/>
      <c r="L65" s="1130"/>
      <c r="M65" s="1130"/>
      <c r="N65" s="1130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6" t="s">
        <v>230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4" t="s">
        <v>16</v>
      </c>
      <c r="B67" s="194" t="s">
        <v>31</v>
      </c>
      <c r="C67" s="197" t="s">
        <v>81</v>
      </c>
      <c r="D67" s="113">
        <v>4</v>
      </c>
      <c r="E67" s="114">
        <v>2</v>
      </c>
      <c r="F67" s="115">
        <f>E67*30</f>
        <v>60</v>
      </c>
      <c r="G67" s="115">
        <f t="shared" ref="G67:G74" si="4">H67+I67+J67</f>
        <v>30</v>
      </c>
      <c r="H67" s="115"/>
      <c r="I67" s="115"/>
      <c r="J67" s="115">
        <v>30</v>
      </c>
      <c r="K67" s="115">
        <f t="shared" ref="K67:K74" si="5">F67-G67</f>
        <v>30</v>
      </c>
      <c r="L67" s="114">
        <f>G67/15</f>
        <v>2</v>
      </c>
      <c r="M67" s="115" t="s">
        <v>16</v>
      </c>
      <c r="N67" s="114">
        <f t="shared" ref="N67:N74" si="6">G67/F67*100</f>
        <v>50</v>
      </c>
      <c r="O67" s="9" t="s">
        <v>83</v>
      </c>
      <c r="Q67" s="10" t="s">
        <v>231</v>
      </c>
      <c r="V67" s="58"/>
      <c r="W67" s="58"/>
      <c r="X67" s="58"/>
      <c r="Y67" s="58" t="s">
        <v>218</v>
      </c>
      <c r="Z67" s="58" t="s">
        <v>219</v>
      </c>
      <c r="AN67" s="9"/>
      <c r="AO67" s="9"/>
      <c r="AP67" s="9"/>
    </row>
    <row r="68" spans="1:42" s="209" customFormat="1" ht="30.75" customHeight="1" x14ac:dyDescent="0.25">
      <c r="A68" s="198" t="s">
        <v>13</v>
      </c>
      <c r="B68" s="198" t="s">
        <v>31</v>
      </c>
      <c r="C68" s="199" t="s">
        <v>232</v>
      </c>
      <c r="D68" s="200">
        <v>2</v>
      </c>
      <c r="E68" s="201">
        <v>3</v>
      </c>
      <c r="F68" s="202">
        <f>E68*30</f>
        <v>90</v>
      </c>
      <c r="G68" s="202">
        <f t="shared" si="4"/>
        <v>45</v>
      </c>
      <c r="H68" s="202">
        <v>30</v>
      </c>
      <c r="I68" s="202"/>
      <c r="J68" s="202">
        <v>15</v>
      </c>
      <c r="K68" s="202">
        <f t="shared" si="5"/>
        <v>45</v>
      </c>
      <c r="L68" s="203">
        <f>G68/15</f>
        <v>3</v>
      </c>
      <c r="M68" s="202" t="s">
        <v>29</v>
      </c>
      <c r="N68" s="203">
        <f t="shared" si="6"/>
        <v>50</v>
      </c>
      <c r="O68" s="204" t="s">
        <v>56</v>
      </c>
      <c r="P68" s="205"/>
      <c r="Q68" s="206"/>
      <c r="R68" s="206"/>
      <c r="S68" s="206"/>
      <c r="T68" s="206"/>
      <c r="U68" s="206"/>
      <c r="V68" s="207"/>
      <c r="W68" s="207"/>
      <c r="X68" s="197" t="s">
        <v>47</v>
      </c>
      <c r="Y68" s="208"/>
      <c r="Z68" s="208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</row>
    <row r="69" spans="1:42" s="5" customFormat="1" ht="26.25" x14ac:dyDescent="0.25">
      <c r="A69" s="198" t="s">
        <v>13</v>
      </c>
      <c r="B69" s="198" t="s">
        <v>31</v>
      </c>
      <c r="C69" s="197" t="s">
        <v>234</v>
      </c>
      <c r="D69" s="197">
        <v>1</v>
      </c>
      <c r="E69" s="201">
        <v>3</v>
      </c>
      <c r="F69" s="202">
        <f>E69*30</f>
        <v>90</v>
      </c>
      <c r="G69" s="202">
        <f t="shared" si="4"/>
        <v>45</v>
      </c>
      <c r="H69" s="202">
        <v>30</v>
      </c>
      <c r="I69" s="202"/>
      <c r="J69" s="202">
        <v>15</v>
      </c>
      <c r="K69" s="202">
        <f t="shared" si="5"/>
        <v>45</v>
      </c>
      <c r="L69" s="203">
        <v>3</v>
      </c>
      <c r="M69" s="202" t="s">
        <v>18</v>
      </c>
      <c r="N69" s="203">
        <f t="shared" si="6"/>
        <v>50</v>
      </c>
      <c r="O69" s="204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9">
        <f>SUMIFS(E$66:E$77,A$66:A$77,$A$115,B$66:B$77,$B$115)</f>
        <v>0</v>
      </c>
      <c r="Z69" s="130">
        <f>SUMIFS(D$66:D$77,A$66:A$77,$A$115,B$66:B$77,$B$115)</f>
        <v>0</v>
      </c>
      <c r="AA69" s="6"/>
      <c r="AB69" s="6"/>
    </row>
    <row r="70" spans="1:42" s="5" customFormat="1" x14ac:dyDescent="0.25">
      <c r="A70" s="198" t="s">
        <v>13</v>
      </c>
      <c r="B70" s="198" t="s">
        <v>14</v>
      </c>
      <c r="C70" s="199" t="s">
        <v>233</v>
      </c>
      <c r="D70" s="197">
        <v>1</v>
      </c>
      <c r="E70" s="201">
        <v>3</v>
      </c>
      <c r="F70" s="202">
        <f t="shared" ref="F70:F75" si="7">E70*30</f>
        <v>90</v>
      </c>
      <c r="G70" s="202">
        <f t="shared" si="4"/>
        <v>30</v>
      </c>
      <c r="H70" s="202">
        <v>15</v>
      </c>
      <c r="I70" s="202"/>
      <c r="J70" s="202">
        <v>15</v>
      </c>
      <c r="K70" s="202">
        <f t="shared" si="5"/>
        <v>60</v>
      </c>
      <c r="L70" s="203">
        <v>2</v>
      </c>
      <c r="M70" s="202" t="s">
        <v>16</v>
      </c>
      <c r="N70" s="203">
        <f t="shared" si="6"/>
        <v>33.333333333333329</v>
      </c>
      <c r="O70" s="204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9">
        <f>SUMIFS(E$66:E$77,A$66:A$77,$A$116,B$66:B$77,$B$116)</f>
        <v>2</v>
      </c>
      <c r="Z70" s="129">
        <f>SUMIFS(D$66:D$77,A$66:A$77,$A$116,B$66:B$77,$B$116)</f>
        <v>4</v>
      </c>
      <c r="AA70" s="6"/>
      <c r="AB70" s="6"/>
    </row>
    <row r="71" spans="1:42" s="204" customFormat="1" x14ac:dyDescent="0.25">
      <c r="A71" s="198" t="s">
        <v>13</v>
      </c>
      <c r="B71" s="198" t="s">
        <v>14</v>
      </c>
      <c r="C71" s="197" t="s">
        <v>235</v>
      </c>
      <c r="D71" s="197">
        <v>2</v>
      </c>
      <c r="E71" s="201">
        <v>5</v>
      </c>
      <c r="F71" s="202">
        <f t="shared" si="7"/>
        <v>150</v>
      </c>
      <c r="G71" s="202">
        <f t="shared" si="4"/>
        <v>60</v>
      </c>
      <c r="H71" s="202">
        <v>30</v>
      </c>
      <c r="I71" s="202"/>
      <c r="J71" s="202">
        <v>30</v>
      </c>
      <c r="K71" s="202">
        <f t="shared" si="5"/>
        <v>90</v>
      </c>
      <c r="L71" s="203">
        <f>G71/15</f>
        <v>4</v>
      </c>
      <c r="M71" s="202" t="s">
        <v>18</v>
      </c>
      <c r="N71" s="203">
        <f t="shared" si="6"/>
        <v>40</v>
      </c>
      <c r="O71" s="204" t="s">
        <v>56</v>
      </c>
      <c r="P71" s="210">
        <v>3</v>
      </c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</row>
    <row r="72" spans="1:42" s="5" customFormat="1" x14ac:dyDescent="0.25">
      <c r="A72" s="170" t="s">
        <v>13</v>
      </c>
      <c r="B72" s="170" t="s">
        <v>14</v>
      </c>
      <c r="C72" s="192" t="s">
        <v>239</v>
      </c>
      <c r="D72" s="111">
        <v>2</v>
      </c>
      <c r="E72" s="193">
        <v>4</v>
      </c>
      <c r="F72" s="179">
        <f t="shared" si="7"/>
        <v>120</v>
      </c>
      <c r="G72" s="179">
        <f t="shared" si="4"/>
        <v>60</v>
      </c>
      <c r="H72" s="179">
        <v>30</v>
      </c>
      <c r="I72" s="179"/>
      <c r="J72" s="179">
        <v>30</v>
      </c>
      <c r="K72" s="179">
        <f t="shared" si="5"/>
        <v>60</v>
      </c>
      <c r="L72" s="178">
        <f>G72/15</f>
        <v>4</v>
      </c>
      <c r="M72" s="179" t="s">
        <v>18</v>
      </c>
      <c r="N72" s="178">
        <f t="shared" si="6"/>
        <v>50</v>
      </c>
      <c r="O72" s="180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9">
        <f>SUMIFS(E$66:E$77,A$66:A$77,$A$118,B$66:B$77,$B$118)</f>
        <v>19</v>
      </c>
      <c r="Z72" s="130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9" t="s">
        <v>240</v>
      </c>
      <c r="D73" s="47">
        <v>1</v>
      </c>
      <c r="E73" s="190">
        <v>3</v>
      </c>
      <c r="F73" s="150">
        <f>E73*30</f>
        <v>90</v>
      </c>
      <c r="G73" s="150">
        <f t="shared" si="4"/>
        <v>45</v>
      </c>
      <c r="H73" s="150">
        <v>30</v>
      </c>
      <c r="I73" s="150"/>
      <c r="J73" s="150">
        <v>15</v>
      </c>
      <c r="K73" s="150">
        <f t="shared" si="5"/>
        <v>45</v>
      </c>
      <c r="L73" s="149">
        <v>3</v>
      </c>
      <c r="M73" s="150" t="s">
        <v>18</v>
      </c>
      <c r="N73" s="149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9">
        <f>SUMIFS(E$66:E$77,A$66:A$77,$A$119,B$66:B$77,$B$119)</f>
        <v>9</v>
      </c>
      <c r="Z73" s="130">
        <f>SUMIFS(D$66:D$77,A$66:A$77,$A$119,B$66:B$77,$B$119)</f>
        <v>4</v>
      </c>
      <c r="AA73"/>
      <c r="AB73"/>
    </row>
    <row r="74" spans="1:42" s="204" customFormat="1" ht="30" customHeight="1" x14ac:dyDescent="0.25">
      <c r="A74" s="198" t="s">
        <v>13</v>
      </c>
      <c r="B74" s="198" t="s">
        <v>31</v>
      </c>
      <c r="C74" s="211" t="s">
        <v>236</v>
      </c>
      <c r="D74" s="197">
        <v>1</v>
      </c>
      <c r="E74" s="201">
        <v>3</v>
      </c>
      <c r="F74" s="202">
        <f>E74*30</f>
        <v>90</v>
      </c>
      <c r="G74" s="202">
        <f t="shared" si="4"/>
        <v>45</v>
      </c>
      <c r="H74" s="202">
        <v>30</v>
      </c>
      <c r="I74" s="202"/>
      <c r="J74" s="202">
        <v>15</v>
      </c>
      <c r="K74" s="202">
        <f t="shared" si="5"/>
        <v>45</v>
      </c>
      <c r="L74" s="203">
        <v>3</v>
      </c>
      <c r="M74" s="202" t="s">
        <v>16</v>
      </c>
      <c r="N74" s="203">
        <f t="shared" si="6"/>
        <v>50</v>
      </c>
      <c r="O74" s="204" t="s">
        <v>56</v>
      </c>
      <c r="P74" s="210">
        <v>3</v>
      </c>
      <c r="Q74" s="210"/>
      <c r="R74" s="210"/>
      <c r="S74" s="210"/>
      <c r="T74" s="210"/>
      <c r="U74" s="210"/>
      <c r="V74" s="210"/>
      <c r="W74" s="210"/>
      <c r="X74" s="210"/>
      <c r="Y74" s="210">
        <f>SUM(Y69:Y73)</f>
        <v>30</v>
      </c>
      <c r="Z74" s="210">
        <f>SUM(Z69:Z73)</f>
        <v>24.5</v>
      </c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</row>
    <row r="75" spans="1:42" s="5" customFormat="1" ht="15.75" customHeight="1" x14ac:dyDescent="0.25">
      <c r="A75" s="45" t="s">
        <v>13</v>
      </c>
      <c r="B75" s="45" t="s">
        <v>14</v>
      </c>
      <c r="C75" s="199" t="s">
        <v>237</v>
      </c>
      <c r="D75" s="47"/>
      <c r="E75" s="190">
        <v>1</v>
      </c>
      <c r="F75" s="150">
        <f t="shared" si="7"/>
        <v>30</v>
      </c>
      <c r="G75" s="150"/>
      <c r="H75" s="150"/>
      <c r="I75" s="150"/>
      <c r="J75" s="150"/>
      <c r="K75" s="150"/>
      <c r="L75" s="149"/>
      <c r="M75" s="150" t="s">
        <v>29</v>
      </c>
      <c r="N75" s="149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11" t="s">
        <v>241</v>
      </c>
      <c r="D76" s="47">
        <v>1</v>
      </c>
      <c r="E76" s="190">
        <v>3</v>
      </c>
      <c r="F76" s="150">
        <f>E76*30</f>
        <v>90</v>
      </c>
      <c r="G76" s="150">
        <f>H76+I76+J76</f>
        <v>45</v>
      </c>
      <c r="H76" s="150">
        <v>30</v>
      </c>
      <c r="I76" s="150"/>
      <c r="J76" s="150">
        <v>15</v>
      </c>
      <c r="K76" s="150">
        <f>F76-G76</f>
        <v>45</v>
      </c>
      <c r="L76" s="149">
        <f>G76/15</f>
        <v>3</v>
      </c>
      <c r="M76" s="150" t="s">
        <v>29</v>
      </c>
      <c r="N76" s="149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51" t="s">
        <v>13</v>
      </c>
      <c r="B77" s="151" t="s">
        <v>14</v>
      </c>
      <c r="C77" s="111" t="s">
        <v>238</v>
      </c>
      <c r="D77" s="153">
        <v>5</v>
      </c>
      <c r="E77" s="156"/>
      <c r="F77" s="155"/>
      <c r="G77" s="155"/>
      <c r="H77" s="155"/>
      <c r="I77" s="155"/>
      <c r="J77" s="155"/>
      <c r="K77" s="155"/>
      <c r="L77" s="156"/>
      <c r="M77" s="155"/>
      <c r="N77" s="156"/>
      <c r="O77" s="191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140" t="s">
        <v>0</v>
      </c>
      <c r="D83" s="1143" t="s">
        <v>74</v>
      </c>
      <c r="E83" s="1130" t="s">
        <v>1</v>
      </c>
      <c r="F83" s="1133" t="s">
        <v>2</v>
      </c>
      <c r="G83" s="1133"/>
      <c r="H83" s="1133"/>
      <c r="I83" s="1133"/>
      <c r="J83" s="1133"/>
      <c r="K83" s="1131"/>
      <c r="L83" s="1130" t="s">
        <v>3</v>
      </c>
      <c r="M83" s="1130" t="s">
        <v>4</v>
      </c>
      <c r="N83" s="1130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141"/>
      <c r="D84" s="1144"/>
      <c r="E84" s="1130"/>
      <c r="F84" s="1130" t="s">
        <v>6</v>
      </c>
      <c r="G84" s="1129" t="s">
        <v>7</v>
      </c>
      <c r="H84" s="1129"/>
      <c r="I84" s="1129"/>
      <c r="J84" s="1129"/>
      <c r="K84" s="1130" t="s">
        <v>25</v>
      </c>
      <c r="L84" s="1130"/>
      <c r="M84" s="1130"/>
      <c r="N84" s="1130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141"/>
      <c r="D85" s="1144"/>
      <c r="E85" s="1130"/>
      <c r="F85" s="1131"/>
      <c r="G85" s="1130" t="s">
        <v>9</v>
      </c>
      <c r="H85" s="1133" t="s">
        <v>10</v>
      </c>
      <c r="I85" s="1131"/>
      <c r="J85" s="1131"/>
      <c r="K85" s="1131"/>
      <c r="L85" s="1130"/>
      <c r="M85" s="1130"/>
      <c r="N85" s="1130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141"/>
      <c r="D86" s="1144"/>
      <c r="E86" s="1130"/>
      <c r="F86" s="1131"/>
      <c r="G86" s="1132"/>
      <c r="H86" s="1138" t="s">
        <v>26</v>
      </c>
      <c r="I86" s="1138" t="s">
        <v>27</v>
      </c>
      <c r="J86" s="1138" t="s">
        <v>28</v>
      </c>
      <c r="K86" s="1131"/>
      <c r="L86" s="1130"/>
      <c r="M86" s="1130"/>
      <c r="N86" s="1130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141"/>
      <c r="D87" s="1144"/>
      <c r="E87" s="1130"/>
      <c r="F87" s="1131"/>
      <c r="G87" s="1132"/>
      <c r="H87" s="1138"/>
      <c r="I87" s="1138"/>
      <c r="J87" s="1138"/>
      <c r="K87" s="1131"/>
      <c r="L87" s="1130"/>
      <c r="M87" s="1130"/>
      <c r="N87" s="1130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141"/>
      <c r="D88" s="1144"/>
      <c r="E88" s="1130"/>
      <c r="F88" s="1131"/>
      <c r="G88" s="1132"/>
      <c r="H88" s="1138"/>
      <c r="I88" s="1138"/>
      <c r="J88" s="1138"/>
      <c r="K88" s="1131"/>
      <c r="L88" s="1130"/>
      <c r="M88" s="1130"/>
      <c r="N88" s="1130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142"/>
      <c r="D89" s="1145"/>
      <c r="E89" s="1130"/>
      <c r="F89" s="1131"/>
      <c r="G89" s="1132"/>
      <c r="H89" s="1138"/>
      <c r="I89" s="1138"/>
      <c r="J89" s="1138"/>
      <c r="K89" s="1131"/>
      <c r="L89" s="1130"/>
      <c r="M89" s="1130"/>
      <c r="N89" s="1130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11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11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9" t="s">
        <v>243</v>
      </c>
      <c r="D93" s="47">
        <v>1.5</v>
      </c>
      <c r="E93" s="190">
        <v>2</v>
      </c>
      <c r="F93" s="150">
        <f t="shared" ref="F93:F98" si="8">E93*30</f>
        <v>60</v>
      </c>
      <c r="G93" s="150">
        <f>H93+I93+J93</f>
        <v>26</v>
      </c>
      <c r="H93" s="150">
        <v>13</v>
      </c>
      <c r="I93" s="150"/>
      <c r="J93" s="150">
        <v>13</v>
      </c>
      <c r="K93" s="150">
        <f t="shared" ref="K93:K102" si="9">F93-G93</f>
        <v>34</v>
      </c>
      <c r="L93" s="158">
        <v>2</v>
      </c>
      <c r="M93" s="150" t="s">
        <v>16</v>
      </c>
      <c r="N93" s="158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218</v>
      </c>
      <c r="Z93" s="58" t="s">
        <v>219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70" t="s">
        <v>13</v>
      </c>
      <c r="B94" s="170" t="s">
        <v>14</v>
      </c>
      <c r="C94" s="119" t="s">
        <v>244</v>
      </c>
      <c r="D94" s="111"/>
      <c r="E94" s="193">
        <v>1</v>
      </c>
      <c r="F94" s="179">
        <f t="shared" si="8"/>
        <v>30</v>
      </c>
      <c r="G94" s="179"/>
      <c r="H94" s="179"/>
      <c r="I94" s="179"/>
      <c r="J94" s="179"/>
      <c r="K94" s="179">
        <f t="shared" si="9"/>
        <v>30</v>
      </c>
      <c r="L94" s="178">
        <f>G94/15</f>
        <v>0</v>
      </c>
      <c r="M94" s="179" t="s">
        <v>29</v>
      </c>
      <c r="N94" s="178">
        <f t="shared" si="10"/>
        <v>0</v>
      </c>
      <c r="O94" s="180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6"/>
      <c r="Z94" s="116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11" t="s">
        <v>245</v>
      </c>
      <c r="D95" s="47">
        <v>1</v>
      </c>
      <c r="E95" s="190">
        <v>2</v>
      </c>
      <c r="F95" s="150">
        <f t="shared" si="8"/>
        <v>60</v>
      </c>
      <c r="G95" s="150">
        <f t="shared" ref="G95:G102" si="11">H95+I95+J95</f>
        <v>26</v>
      </c>
      <c r="H95" s="150">
        <v>13</v>
      </c>
      <c r="I95" s="150"/>
      <c r="J95" s="150">
        <v>13</v>
      </c>
      <c r="K95" s="150">
        <f t="shared" si="9"/>
        <v>34</v>
      </c>
      <c r="L95" s="158">
        <v>2</v>
      </c>
      <c r="M95" s="150" t="s">
        <v>29</v>
      </c>
      <c r="N95" s="158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9">
        <f>SUMIFS(E$90:E$102,A$90:A$102,$A$115,B$90:B$102,$B$115)</f>
        <v>4</v>
      </c>
      <c r="Z95" s="130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11" t="s">
        <v>246</v>
      </c>
      <c r="D96" s="47"/>
      <c r="E96" s="149">
        <v>3</v>
      </c>
      <c r="F96" s="150">
        <f t="shared" si="8"/>
        <v>90</v>
      </c>
      <c r="G96" s="150">
        <f t="shared" si="11"/>
        <v>39</v>
      </c>
      <c r="H96" s="150">
        <v>26</v>
      </c>
      <c r="I96" s="150"/>
      <c r="J96" s="150">
        <v>13</v>
      </c>
      <c r="K96" s="150">
        <f t="shared" si="9"/>
        <v>51</v>
      </c>
      <c r="L96" s="149">
        <v>3</v>
      </c>
      <c r="M96" s="150" t="s">
        <v>18</v>
      </c>
      <c r="N96" s="158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9">
        <f>SUMIFS(E$90:E$102,A$90:A$102,$A$116,B$90:B$102,$B$116)</f>
        <v>0</v>
      </c>
      <c r="Z96" s="129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11" t="s">
        <v>247</v>
      </c>
      <c r="D97" s="47"/>
      <c r="E97" s="149">
        <v>2</v>
      </c>
      <c r="F97" s="150">
        <f t="shared" si="8"/>
        <v>60</v>
      </c>
      <c r="G97" s="150">
        <f t="shared" si="11"/>
        <v>26</v>
      </c>
      <c r="H97" s="150">
        <v>13</v>
      </c>
      <c r="I97" s="150"/>
      <c r="J97" s="150">
        <v>13</v>
      </c>
      <c r="K97" s="150">
        <f t="shared" si="9"/>
        <v>34</v>
      </c>
      <c r="L97" s="149">
        <v>2</v>
      </c>
      <c r="M97" s="150" t="s">
        <v>18</v>
      </c>
      <c r="N97" s="158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9"/>
      <c r="Z97" s="130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11" t="s">
        <v>248</v>
      </c>
      <c r="D98" s="160"/>
      <c r="E98" s="149">
        <v>1</v>
      </c>
      <c r="F98" s="150">
        <f t="shared" si="8"/>
        <v>30</v>
      </c>
      <c r="G98" s="150">
        <f t="shared" si="11"/>
        <v>13</v>
      </c>
      <c r="H98" s="150"/>
      <c r="I98" s="150"/>
      <c r="J98" s="150">
        <v>13</v>
      </c>
      <c r="K98" s="150">
        <f t="shared" si="9"/>
        <v>17</v>
      </c>
      <c r="L98" s="149">
        <f>G98/13</f>
        <v>1</v>
      </c>
      <c r="M98" s="150" t="s">
        <v>16</v>
      </c>
      <c r="N98" s="7">
        <f t="shared" si="10"/>
        <v>43.333333333333336</v>
      </c>
      <c r="O98" s="44" t="s">
        <v>56</v>
      </c>
      <c r="P98" s="141" t="s">
        <v>66</v>
      </c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</row>
    <row r="99" spans="1:42" s="44" customFormat="1" x14ac:dyDescent="0.25">
      <c r="A99" s="45" t="s">
        <v>13</v>
      </c>
      <c r="B99" s="45" t="s">
        <v>14</v>
      </c>
      <c r="C99" s="215" t="s">
        <v>249</v>
      </c>
      <c r="D99" s="16"/>
      <c r="E99" s="212">
        <v>3</v>
      </c>
      <c r="F99" s="213">
        <f>E99*30</f>
        <v>90</v>
      </c>
      <c r="G99" s="213">
        <f t="shared" si="11"/>
        <v>39</v>
      </c>
      <c r="H99" s="150">
        <v>26</v>
      </c>
      <c r="I99" s="213"/>
      <c r="J99" s="213">
        <v>13</v>
      </c>
      <c r="K99" s="213">
        <f t="shared" si="9"/>
        <v>51</v>
      </c>
      <c r="L99" s="214">
        <v>3</v>
      </c>
      <c r="M99" s="213" t="s">
        <v>18</v>
      </c>
      <c r="N99" s="214">
        <f t="shared" si="10"/>
        <v>43.333333333333336</v>
      </c>
      <c r="O99" s="44" t="s">
        <v>56</v>
      </c>
      <c r="P99" t="s">
        <v>250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9">
        <f>SUMIFS(E$90:E$102,A$90:A$102,$A$118,B$90:B$102,$B$118)</f>
        <v>16</v>
      </c>
      <c r="Z100" s="130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9">
        <f>SUMIFS(E$90:E$102,A$90:A$102,$A$119,B$90:B$102,$B$119)</f>
        <v>10</v>
      </c>
      <c r="Z101" s="130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9">
        <f>SUM(Y95:Y101)</f>
        <v>30</v>
      </c>
      <c r="Z102" s="129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218</v>
      </c>
      <c r="Z110" s="58" t="s">
        <v>219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6"/>
      <c r="Z111" s="116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9">
        <f t="shared" ref="Y112:Z114" si="15">Y14+Y42+Y69+Y95</f>
        <v>23</v>
      </c>
      <c r="Z112" s="129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9">
        <f t="shared" si="15"/>
        <v>7.5</v>
      </c>
      <c r="Z113" s="129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9">
        <f t="shared" si="15"/>
        <v>0</v>
      </c>
      <c r="Z114" s="129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9">
        <f>Y17+Y46+Y72+Y100</f>
        <v>67.5</v>
      </c>
      <c r="Z115" s="129">
        <f>Z17+Z46+Z72+Z100</f>
        <v>45.5</v>
      </c>
      <c r="AB115" s="131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9">
        <f>Y47+Y52+Y73+Y101</f>
        <v>22</v>
      </c>
      <c r="Z116" s="129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9">
        <f>SUM(Y112:Y116)</f>
        <v>120</v>
      </c>
      <c r="Z117" s="129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31">
        <f>Z115-D66-D39-D23</f>
        <v>32</v>
      </c>
    </row>
  </sheetData>
  <mergeCells count="61"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59:C65"/>
    <mergeCell ref="D59:D65"/>
    <mergeCell ref="E59:E65"/>
    <mergeCell ref="F59:K59"/>
    <mergeCell ref="L59:L65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108" t="s">
        <v>84</v>
      </c>
      <c r="B1" s="1108"/>
      <c r="C1" s="1108"/>
      <c r="D1" s="1108"/>
      <c r="E1" s="1108"/>
      <c r="F1" s="1108"/>
      <c r="G1" s="1108"/>
      <c r="H1" s="1108"/>
      <c r="I1" s="1108"/>
      <c r="J1" s="1108"/>
      <c r="K1" s="1108"/>
      <c r="L1" s="1108"/>
      <c r="M1" s="1108"/>
      <c r="N1" s="1108"/>
      <c r="O1" s="1108"/>
      <c r="P1" s="1122" t="s">
        <v>85</v>
      </c>
      <c r="Q1" s="1122"/>
      <c r="R1" s="1122"/>
      <c r="S1" s="1122"/>
      <c r="T1" s="1122"/>
      <c r="U1" s="1122"/>
      <c r="V1" s="1122"/>
      <c r="W1" s="1122"/>
      <c r="X1" s="1122"/>
      <c r="Y1" s="1122"/>
      <c r="Z1" s="1122"/>
      <c r="AA1" s="1122"/>
      <c r="AB1" s="1122"/>
      <c r="AC1" s="1122"/>
      <c r="AD1" s="1122"/>
      <c r="AE1" s="1122"/>
      <c r="AF1" s="1122"/>
      <c r="AG1" s="1122"/>
      <c r="AH1" s="1122"/>
      <c r="AI1" s="1122"/>
      <c r="AJ1" s="1122"/>
      <c r="AK1" s="1122"/>
      <c r="AL1" s="1122"/>
      <c r="AM1" s="1122"/>
      <c r="AN1" s="59"/>
    </row>
    <row r="2" spans="1:53" ht="30" x14ac:dyDescent="0.4">
      <c r="A2" s="1108" t="s">
        <v>86</v>
      </c>
      <c r="B2" s="1108"/>
      <c r="C2" s="1108"/>
      <c r="D2" s="1108"/>
      <c r="E2" s="1108"/>
      <c r="F2" s="1108"/>
      <c r="G2" s="1108"/>
      <c r="H2" s="1108"/>
      <c r="I2" s="1108"/>
      <c r="J2" s="1108"/>
      <c r="K2" s="1108"/>
      <c r="L2" s="1108"/>
      <c r="M2" s="1108"/>
      <c r="N2" s="1108"/>
      <c r="O2" s="1108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108" t="s">
        <v>87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23" t="s">
        <v>88</v>
      </c>
      <c r="Q3" s="1123"/>
      <c r="R3" s="1123"/>
      <c r="S3" s="1123"/>
      <c r="T3" s="1123"/>
      <c r="U3" s="1123"/>
      <c r="V3" s="1123"/>
      <c r="W3" s="1123"/>
      <c r="X3" s="1123"/>
      <c r="Y3" s="1123"/>
      <c r="Z3" s="1123"/>
      <c r="AA3" s="1123"/>
      <c r="AB3" s="1123"/>
      <c r="AC3" s="1123"/>
      <c r="AD3" s="1123"/>
      <c r="AE3" s="1123"/>
      <c r="AF3" s="1123"/>
      <c r="AG3" s="1123"/>
      <c r="AH3" s="1123"/>
      <c r="AI3" s="1123"/>
      <c r="AJ3" s="1123"/>
      <c r="AK3" s="1123"/>
      <c r="AL3" s="1123"/>
      <c r="AM3" s="1123"/>
      <c r="AN3" s="1124" t="s">
        <v>296</v>
      </c>
      <c r="AO3" s="1124"/>
      <c r="AP3" s="1124"/>
      <c r="AQ3" s="1124"/>
      <c r="AR3" s="1124"/>
      <c r="AS3" s="1124"/>
      <c r="AT3" s="1124"/>
      <c r="AU3" s="1124"/>
      <c r="AV3" s="1124"/>
      <c r="AW3" s="1124"/>
      <c r="AX3" s="1124"/>
      <c r="AY3" s="1124"/>
      <c r="AZ3" s="1124"/>
      <c r="BA3" s="1124"/>
    </row>
    <row r="4" spans="1:53" ht="30.75" x14ac:dyDescent="0.45">
      <c r="A4" s="1125" t="s">
        <v>89</v>
      </c>
      <c r="B4" s="1108"/>
      <c r="C4" s="1108"/>
      <c r="D4" s="1108"/>
      <c r="E4" s="1108"/>
      <c r="F4" s="1108"/>
      <c r="G4" s="1108"/>
      <c r="H4" s="1108"/>
      <c r="I4" s="1108"/>
      <c r="J4" s="1108"/>
      <c r="K4" s="1108"/>
      <c r="L4" s="1108"/>
      <c r="M4" s="1108"/>
      <c r="N4" s="1108"/>
      <c r="O4" s="1108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124"/>
      <c r="AO4" s="1124"/>
      <c r="AP4" s="1124"/>
      <c r="AQ4" s="1124"/>
      <c r="AR4" s="1124"/>
      <c r="AS4" s="1124"/>
      <c r="AT4" s="1124"/>
      <c r="AU4" s="1124"/>
      <c r="AV4" s="1124"/>
      <c r="AW4" s="1124"/>
      <c r="AX4" s="1124"/>
      <c r="AY4" s="1124"/>
      <c r="AZ4" s="1124"/>
      <c r="BA4" s="1124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106" t="s">
        <v>90</v>
      </c>
      <c r="Q5" s="1107"/>
      <c r="R5" s="1107"/>
      <c r="S5" s="1107"/>
      <c r="T5" s="1107"/>
      <c r="U5" s="1107"/>
      <c r="V5" s="1107"/>
      <c r="W5" s="1107"/>
      <c r="X5" s="1107"/>
      <c r="Y5" s="1107"/>
      <c r="Z5" s="1107"/>
      <c r="AA5" s="1107"/>
      <c r="AB5" s="1107"/>
      <c r="AC5" s="1107"/>
      <c r="AD5" s="1107"/>
      <c r="AE5" s="1107"/>
      <c r="AF5" s="1107"/>
      <c r="AG5" s="1107"/>
      <c r="AH5" s="1107"/>
      <c r="AI5" s="1107"/>
      <c r="AJ5" s="1107"/>
      <c r="AK5" s="1107"/>
      <c r="AL5" s="1107"/>
      <c r="AM5" s="1107"/>
    </row>
    <row r="6" spans="1:53" s="65" customFormat="1" ht="24.75" customHeight="1" x14ac:dyDescent="0.4">
      <c r="A6" s="1108" t="s">
        <v>91</v>
      </c>
      <c r="B6" s="1108"/>
      <c r="C6" s="1108"/>
      <c r="D6" s="1108"/>
      <c r="E6" s="1108"/>
      <c r="F6" s="1108"/>
      <c r="G6" s="1108"/>
      <c r="H6" s="1108"/>
      <c r="I6" s="1108"/>
      <c r="J6" s="1108"/>
      <c r="K6" s="1108"/>
      <c r="L6" s="1108"/>
      <c r="M6" s="1108"/>
      <c r="N6" s="1108"/>
      <c r="O6" s="1108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109"/>
      <c r="AP6" s="1109"/>
      <c r="AQ6" s="1109"/>
      <c r="AR6" s="1109"/>
      <c r="AS6" s="1109"/>
      <c r="AT6" s="1109"/>
      <c r="AU6" s="1109"/>
      <c r="AV6" s="1109"/>
      <c r="AW6" s="1109"/>
      <c r="AX6" s="1109"/>
      <c r="AY6" s="1109"/>
      <c r="AZ6" s="1109"/>
      <c r="BA6" s="1109"/>
    </row>
    <row r="7" spans="1:53" s="65" customFormat="1" ht="27" customHeight="1" x14ac:dyDescent="0.4">
      <c r="A7" s="1108" t="s">
        <v>92</v>
      </c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10" t="s">
        <v>93</v>
      </c>
      <c r="Q7" s="1110"/>
      <c r="R7" s="1110"/>
      <c r="S7" s="1110"/>
      <c r="T7" s="1110"/>
      <c r="U7" s="1110"/>
      <c r="V7" s="1110"/>
      <c r="W7" s="1110"/>
      <c r="X7" s="1110"/>
      <c r="Y7" s="1110"/>
      <c r="Z7" s="1110"/>
      <c r="AA7" s="1110"/>
      <c r="AB7" s="1110"/>
      <c r="AC7" s="1110"/>
      <c r="AD7" s="1110"/>
      <c r="AE7" s="1110"/>
      <c r="AF7" s="1110"/>
      <c r="AG7" s="1110"/>
      <c r="AH7" s="1110"/>
      <c r="AI7" s="1110"/>
      <c r="AJ7" s="1110"/>
      <c r="AK7" s="1110"/>
      <c r="AL7" s="1110"/>
      <c r="AM7" s="66"/>
      <c r="AN7" s="1111" t="s">
        <v>94</v>
      </c>
      <c r="AO7" s="1112"/>
      <c r="AP7" s="1112"/>
      <c r="AQ7" s="1112"/>
      <c r="AR7" s="1112"/>
      <c r="AS7" s="1112"/>
      <c r="AT7" s="1112"/>
      <c r="AU7" s="1112"/>
      <c r="AV7" s="1112"/>
      <c r="AW7" s="1112"/>
      <c r="AX7" s="1112"/>
      <c r="AY7" s="1112"/>
      <c r="AZ7" s="1112"/>
      <c r="BA7" s="1112"/>
    </row>
    <row r="8" spans="1:53" s="65" customFormat="1" ht="27.75" customHeight="1" x14ac:dyDescent="0.4">
      <c r="P8" s="1110" t="s">
        <v>95</v>
      </c>
      <c r="Q8" s="1110"/>
      <c r="R8" s="1110"/>
      <c r="S8" s="1110"/>
      <c r="T8" s="1110"/>
      <c r="U8" s="1110"/>
      <c r="V8" s="1110"/>
      <c r="W8" s="1110"/>
      <c r="X8" s="1110"/>
      <c r="Y8" s="1110"/>
      <c r="Z8" s="1110"/>
      <c r="AA8" s="1110"/>
      <c r="AB8" s="1110"/>
      <c r="AC8" s="1110"/>
      <c r="AD8" s="1110"/>
      <c r="AE8" s="1110"/>
      <c r="AF8" s="1110"/>
      <c r="AG8" s="1110"/>
      <c r="AH8" s="1110"/>
      <c r="AI8" s="1110"/>
      <c r="AJ8" s="1110"/>
      <c r="AK8" s="1110"/>
      <c r="AL8" s="1110"/>
      <c r="AM8" s="66"/>
      <c r="AN8" s="1126" t="s">
        <v>96</v>
      </c>
      <c r="AO8" s="1126"/>
      <c r="AP8" s="1126"/>
      <c r="AQ8" s="1126"/>
      <c r="AR8" s="1126"/>
      <c r="AS8" s="1126"/>
      <c r="AT8" s="1126"/>
      <c r="AU8" s="1126"/>
      <c r="AV8" s="1126"/>
      <c r="AW8" s="1126"/>
      <c r="AX8" s="1126"/>
      <c r="AY8" s="1126"/>
      <c r="AZ8" s="1126"/>
      <c r="BA8" s="1126"/>
    </row>
    <row r="9" spans="1:53" s="65" customFormat="1" ht="27.75" customHeight="1" x14ac:dyDescent="0.4">
      <c r="P9" s="1110" t="s">
        <v>297</v>
      </c>
      <c r="Q9" s="1110"/>
      <c r="R9" s="1110"/>
      <c r="S9" s="1110"/>
      <c r="T9" s="1110"/>
      <c r="U9" s="1110"/>
      <c r="V9" s="1110"/>
      <c r="W9" s="1110"/>
      <c r="X9" s="1110"/>
      <c r="Y9" s="1110"/>
      <c r="Z9" s="1110"/>
      <c r="AA9" s="1110"/>
      <c r="AB9" s="1110"/>
      <c r="AC9" s="1110"/>
      <c r="AD9" s="1110"/>
      <c r="AE9" s="1110"/>
      <c r="AF9" s="1110"/>
      <c r="AG9" s="1110"/>
      <c r="AH9" s="1110"/>
      <c r="AI9" s="1110"/>
      <c r="AJ9" s="1110"/>
      <c r="AK9" s="1110"/>
      <c r="AL9" s="1110"/>
      <c r="AM9" s="66"/>
      <c r="AN9" s="1126"/>
      <c r="AO9" s="1126"/>
      <c r="AP9" s="1126"/>
      <c r="AQ9" s="1126"/>
      <c r="AR9" s="1126"/>
      <c r="AS9" s="1126"/>
      <c r="AT9" s="1126"/>
      <c r="AU9" s="1126"/>
      <c r="AV9" s="1126"/>
      <c r="AW9" s="1126"/>
      <c r="AX9" s="1126"/>
      <c r="AY9" s="1126"/>
      <c r="AZ9" s="1126"/>
      <c r="BA9" s="1126"/>
    </row>
    <row r="10" spans="1:53" s="65" customFormat="1" ht="27.75" customHeight="1" x14ac:dyDescent="0.35">
      <c r="P10" s="1104" t="s">
        <v>97</v>
      </c>
      <c r="Q10" s="1127"/>
      <c r="R10" s="1127"/>
      <c r="S10" s="1127"/>
      <c r="T10" s="1127"/>
      <c r="U10" s="1127"/>
      <c r="V10" s="1127"/>
      <c r="W10" s="1127"/>
      <c r="X10" s="1127"/>
      <c r="Y10" s="1127"/>
      <c r="Z10" s="1127"/>
      <c r="AA10" s="1127"/>
      <c r="AB10" s="1127"/>
      <c r="AC10" s="1127"/>
      <c r="AD10" s="1127"/>
      <c r="AE10" s="1127"/>
      <c r="AF10" s="1127"/>
      <c r="AG10" s="1127"/>
      <c r="AH10" s="1127"/>
      <c r="AI10" s="1127"/>
      <c r="AJ10" s="1127"/>
      <c r="AK10" s="1127"/>
      <c r="AL10" s="1128"/>
      <c r="AM10" s="1128"/>
      <c r="AN10" s="1126"/>
      <c r="AO10" s="1126"/>
      <c r="AP10" s="1126"/>
      <c r="AQ10" s="1126"/>
      <c r="AR10" s="1126"/>
      <c r="AS10" s="1126"/>
      <c r="AT10" s="1126"/>
      <c r="AU10" s="1126"/>
      <c r="AV10" s="1126"/>
      <c r="AW10" s="1126"/>
      <c r="AX10" s="1126"/>
      <c r="AY10" s="1126"/>
      <c r="AZ10" s="1126"/>
      <c r="BA10" s="1126"/>
    </row>
    <row r="11" spans="1:53" s="65" customFormat="1" ht="27.75" customHeight="1" x14ac:dyDescent="0.4">
      <c r="P11" s="1104" t="s">
        <v>298</v>
      </c>
      <c r="Q11" s="1104"/>
      <c r="R11" s="1104"/>
      <c r="S11" s="1104"/>
      <c r="T11" s="1104"/>
      <c r="U11" s="1104"/>
      <c r="V11" s="1104"/>
      <c r="W11" s="1104"/>
      <c r="X11" s="1104"/>
      <c r="Y11" s="1104"/>
      <c r="Z11" s="1104"/>
      <c r="AA11" s="1104"/>
      <c r="AB11" s="1104"/>
      <c r="AC11" s="1104"/>
      <c r="AD11" s="1104"/>
      <c r="AE11" s="1104"/>
      <c r="AF11" s="1104"/>
      <c r="AG11" s="1104"/>
      <c r="AH11" s="1104"/>
      <c r="AI11" s="1104"/>
      <c r="AJ11" s="1104"/>
      <c r="AK11" s="1104"/>
      <c r="AL11" s="1104"/>
      <c r="AM11" s="1104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105" t="s">
        <v>98</v>
      </c>
      <c r="B15" s="1105"/>
      <c r="C15" s="1105"/>
      <c r="D15" s="1105"/>
      <c r="E15" s="1105"/>
      <c r="F15" s="1105"/>
      <c r="G15" s="1105"/>
      <c r="H15" s="1105"/>
      <c r="I15" s="1105"/>
      <c r="J15" s="1105"/>
      <c r="K15" s="1105"/>
      <c r="L15" s="1105"/>
      <c r="M15" s="1105"/>
      <c r="N15" s="1105"/>
      <c r="O15" s="1105"/>
      <c r="P15" s="1105"/>
      <c r="Q15" s="1105"/>
      <c r="R15" s="1105"/>
      <c r="S15" s="1105"/>
      <c r="T15" s="1105"/>
      <c r="U15" s="1105"/>
      <c r="V15" s="1105"/>
      <c r="W15" s="1105"/>
      <c r="X15" s="1105"/>
      <c r="Y15" s="1105"/>
      <c r="Z15" s="1105"/>
      <c r="AA15" s="1105"/>
      <c r="AB15" s="1105"/>
      <c r="AC15" s="1105"/>
      <c r="AD15" s="1105"/>
      <c r="AE15" s="1105"/>
      <c r="AF15" s="1105"/>
      <c r="AG15" s="1105"/>
      <c r="AH15" s="1105"/>
      <c r="AI15" s="1105"/>
      <c r="AJ15" s="1105"/>
      <c r="AK15" s="1105"/>
      <c r="AL15" s="1105"/>
      <c r="AM15" s="1105"/>
      <c r="AN15" s="1105"/>
      <c r="AO15" s="1105"/>
      <c r="AP15" s="1105"/>
      <c r="AQ15" s="1105"/>
      <c r="AR15" s="1105"/>
      <c r="AS15" s="1105"/>
      <c r="AT15" s="1105"/>
      <c r="AU15" s="1105"/>
      <c r="AV15" s="1105"/>
      <c r="AW15" s="1105"/>
      <c r="AX15" s="1105"/>
      <c r="AY15" s="1105"/>
      <c r="AZ15" s="1105"/>
      <c r="BA15" s="1105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113" t="s">
        <v>99</v>
      </c>
      <c r="B17" s="1115" t="s">
        <v>100</v>
      </c>
      <c r="C17" s="1116"/>
      <c r="D17" s="1116"/>
      <c r="E17" s="1117"/>
      <c r="F17" s="1115" t="s">
        <v>101</v>
      </c>
      <c r="G17" s="1116"/>
      <c r="H17" s="1116"/>
      <c r="I17" s="1117"/>
      <c r="J17" s="1118" t="s">
        <v>102</v>
      </c>
      <c r="K17" s="1119"/>
      <c r="L17" s="1119"/>
      <c r="M17" s="1119"/>
      <c r="N17" s="1118" t="s">
        <v>103</v>
      </c>
      <c r="O17" s="1119"/>
      <c r="P17" s="1119"/>
      <c r="Q17" s="1119"/>
      <c r="R17" s="1120"/>
      <c r="S17" s="1118" t="s">
        <v>104</v>
      </c>
      <c r="T17" s="1121"/>
      <c r="U17" s="1121"/>
      <c r="V17" s="1121"/>
      <c r="W17" s="1120"/>
      <c r="X17" s="1118" t="s">
        <v>105</v>
      </c>
      <c r="Y17" s="1119"/>
      <c r="Z17" s="1119"/>
      <c r="AA17" s="1120"/>
      <c r="AB17" s="1115" t="s">
        <v>106</v>
      </c>
      <c r="AC17" s="1116"/>
      <c r="AD17" s="1116"/>
      <c r="AE17" s="1117"/>
      <c r="AF17" s="1115" t="s">
        <v>107</v>
      </c>
      <c r="AG17" s="1116"/>
      <c r="AH17" s="1116"/>
      <c r="AI17" s="1117"/>
      <c r="AJ17" s="1118" t="s">
        <v>108</v>
      </c>
      <c r="AK17" s="1121"/>
      <c r="AL17" s="1121"/>
      <c r="AM17" s="1121"/>
      <c r="AN17" s="1120"/>
      <c r="AO17" s="1118" t="s">
        <v>109</v>
      </c>
      <c r="AP17" s="1119"/>
      <c r="AQ17" s="1119"/>
      <c r="AR17" s="1119"/>
      <c r="AS17" s="1101" t="s">
        <v>110</v>
      </c>
      <c r="AT17" s="1102"/>
      <c r="AU17" s="1102"/>
      <c r="AV17" s="1102"/>
      <c r="AW17" s="1103"/>
      <c r="AX17" s="1118" t="s">
        <v>111</v>
      </c>
      <c r="AY17" s="1119"/>
      <c r="AZ17" s="1119"/>
      <c r="BA17" s="1120"/>
    </row>
    <row r="18" spans="1:53" s="45" customFormat="1" ht="20.25" customHeight="1" thickBot="1" x14ac:dyDescent="0.3">
      <c r="A18" s="1114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045" t="s">
        <v>118</v>
      </c>
      <c r="B25" s="1045"/>
      <c r="C25" s="1045"/>
      <c r="D25" s="1045"/>
      <c r="E25" s="1045"/>
      <c r="F25" s="1045"/>
      <c r="G25" s="1045"/>
      <c r="H25" s="1045"/>
      <c r="I25" s="1045"/>
      <c r="J25" s="1046"/>
      <c r="K25" s="1046"/>
      <c r="L25" s="1046"/>
      <c r="M25" s="1046"/>
      <c r="N25" s="1046"/>
      <c r="O25" s="1046"/>
      <c r="P25" s="1046"/>
      <c r="Q25" s="1046"/>
      <c r="R25" s="1046"/>
      <c r="S25" s="1046"/>
      <c r="T25" s="1046"/>
      <c r="U25" s="1046"/>
      <c r="V25" s="1046"/>
      <c r="W25" s="1046"/>
      <c r="X25" s="1046"/>
      <c r="Y25" s="1046"/>
      <c r="Z25" s="1046"/>
      <c r="AA25" s="1046"/>
      <c r="AB25" s="1046"/>
      <c r="AC25" s="1046"/>
      <c r="AD25" s="1046"/>
      <c r="AE25" s="1046"/>
      <c r="AF25" s="1046"/>
      <c r="AG25" s="1046"/>
      <c r="AH25" s="1046"/>
      <c r="AI25" s="1046"/>
      <c r="AJ25" s="1046"/>
      <c r="AK25" s="1046"/>
      <c r="AL25" s="1046"/>
      <c r="AM25" s="1046"/>
      <c r="AN25" s="1046"/>
      <c r="AO25" s="1046"/>
      <c r="AP25" s="1046"/>
      <c r="AQ25" s="1046"/>
      <c r="AR25" s="1046"/>
      <c r="AS25" s="1046"/>
      <c r="AT25" s="1046"/>
      <c r="AU25" s="1046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047" t="s">
        <v>120</v>
      </c>
      <c r="AB27" s="1047"/>
      <c r="AC27" s="1047"/>
      <c r="AD27" s="1047"/>
      <c r="AE27" s="1047"/>
      <c r="AF27" s="1047"/>
      <c r="AG27" s="1047"/>
      <c r="AH27" s="1047"/>
      <c r="AI27" s="1047"/>
      <c r="AJ27" s="1047"/>
      <c r="AK27" s="1047"/>
      <c r="AL27" s="1047"/>
      <c r="AM27" s="1047"/>
      <c r="AN27" s="97"/>
      <c r="AO27" s="1047" t="s">
        <v>121</v>
      </c>
      <c r="AP27" s="1047"/>
      <c r="AQ27" s="1047"/>
      <c r="AR27" s="1047"/>
      <c r="AS27" s="1047"/>
      <c r="AT27" s="1047"/>
      <c r="AU27" s="1047"/>
      <c r="AV27" s="1047"/>
      <c r="AW27" s="1047"/>
      <c r="AX27" s="1047"/>
      <c r="AY27" s="1047"/>
      <c r="AZ27" s="1047"/>
      <c r="BA27" s="1047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048" t="s">
        <v>99</v>
      </c>
      <c r="B29" s="1049"/>
      <c r="C29" s="1054" t="s">
        <v>122</v>
      </c>
      <c r="D29" s="1055"/>
      <c r="E29" s="1055"/>
      <c r="F29" s="1049"/>
      <c r="G29" s="1085" t="s">
        <v>123</v>
      </c>
      <c r="H29" s="1086"/>
      <c r="I29" s="1087"/>
      <c r="J29" s="1060" t="s">
        <v>124</v>
      </c>
      <c r="K29" s="1055"/>
      <c r="L29" s="1055"/>
      <c r="M29" s="1049"/>
      <c r="N29" s="1074" t="s">
        <v>125</v>
      </c>
      <c r="O29" s="1075"/>
      <c r="P29" s="1076"/>
      <c r="Q29" s="1060" t="s">
        <v>126</v>
      </c>
      <c r="R29" s="1094"/>
      <c r="S29" s="1095"/>
      <c r="T29" s="1060" t="s">
        <v>127</v>
      </c>
      <c r="U29" s="1055"/>
      <c r="V29" s="1049"/>
      <c r="W29" s="1060" t="s">
        <v>128</v>
      </c>
      <c r="X29" s="1055"/>
      <c r="Y29" s="1049"/>
      <c r="Z29" s="94"/>
      <c r="AA29" s="1061" t="s">
        <v>129</v>
      </c>
      <c r="AB29" s="1061"/>
      <c r="AC29" s="1061"/>
      <c r="AD29" s="1061"/>
      <c r="AE29" s="1061"/>
      <c r="AF29" s="1061"/>
      <c r="AG29" s="1061"/>
      <c r="AH29" s="1062" t="s">
        <v>130</v>
      </c>
      <c r="AI29" s="1062"/>
      <c r="AJ29" s="1062"/>
      <c r="AK29" s="1058" t="s">
        <v>131</v>
      </c>
      <c r="AL29" s="1058"/>
      <c r="AM29" s="1058"/>
      <c r="AN29" s="101"/>
      <c r="AO29" s="1058" t="s">
        <v>132</v>
      </c>
      <c r="AP29" s="1059"/>
      <c r="AQ29" s="1059"/>
      <c r="AR29" s="1059"/>
      <c r="AS29" s="1074" t="s">
        <v>133</v>
      </c>
      <c r="AT29" s="1075"/>
      <c r="AU29" s="1075"/>
      <c r="AV29" s="1075"/>
      <c r="AW29" s="1076"/>
      <c r="AX29" s="1062" t="s">
        <v>130</v>
      </c>
      <c r="AY29" s="1062"/>
      <c r="AZ29" s="1062"/>
      <c r="BA29" s="1083"/>
    </row>
    <row r="30" spans="1:53" ht="15.75" customHeight="1" x14ac:dyDescent="0.25">
      <c r="A30" s="1050"/>
      <c r="B30" s="1051"/>
      <c r="C30" s="1050"/>
      <c r="D30" s="1056"/>
      <c r="E30" s="1056"/>
      <c r="F30" s="1051"/>
      <c r="G30" s="1088"/>
      <c r="H30" s="1089"/>
      <c r="I30" s="1090"/>
      <c r="J30" s="1050"/>
      <c r="K30" s="1056"/>
      <c r="L30" s="1056"/>
      <c r="M30" s="1051"/>
      <c r="N30" s="1077"/>
      <c r="O30" s="1078"/>
      <c r="P30" s="1079"/>
      <c r="Q30" s="1096"/>
      <c r="R30" s="1046"/>
      <c r="S30" s="1097"/>
      <c r="T30" s="1050"/>
      <c r="U30" s="1056"/>
      <c r="V30" s="1051"/>
      <c r="W30" s="1050"/>
      <c r="X30" s="1056"/>
      <c r="Y30" s="1051"/>
      <c r="Z30" s="94"/>
      <c r="AA30" s="1061"/>
      <c r="AB30" s="1061"/>
      <c r="AC30" s="1061"/>
      <c r="AD30" s="1061"/>
      <c r="AE30" s="1061"/>
      <c r="AF30" s="1061"/>
      <c r="AG30" s="1061"/>
      <c r="AH30" s="1062"/>
      <c r="AI30" s="1062"/>
      <c r="AJ30" s="1062"/>
      <c r="AK30" s="1058"/>
      <c r="AL30" s="1058"/>
      <c r="AM30" s="1058"/>
      <c r="AN30" s="101"/>
      <c r="AO30" s="1059"/>
      <c r="AP30" s="1059"/>
      <c r="AQ30" s="1059"/>
      <c r="AR30" s="1059"/>
      <c r="AS30" s="1077"/>
      <c r="AT30" s="1078"/>
      <c r="AU30" s="1078"/>
      <c r="AV30" s="1078"/>
      <c r="AW30" s="1079"/>
      <c r="AX30" s="1062"/>
      <c r="AY30" s="1062"/>
      <c r="AZ30" s="1062"/>
      <c r="BA30" s="1083"/>
    </row>
    <row r="31" spans="1:53" ht="42" customHeight="1" x14ac:dyDescent="0.25">
      <c r="A31" s="1052"/>
      <c r="B31" s="1053"/>
      <c r="C31" s="1052"/>
      <c r="D31" s="1057"/>
      <c r="E31" s="1057"/>
      <c r="F31" s="1053"/>
      <c r="G31" s="1091"/>
      <c r="H31" s="1092"/>
      <c r="I31" s="1093"/>
      <c r="J31" s="1052"/>
      <c r="K31" s="1057"/>
      <c r="L31" s="1057"/>
      <c r="M31" s="1053"/>
      <c r="N31" s="1080"/>
      <c r="O31" s="1081"/>
      <c r="P31" s="1082"/>
      <c r="Q31" s="1098"/>
      <c r="R31" s="1099"/>
      <c r="S31" s="1100"/>
      <c r="T31" s="1052"/>
      <c r="U31" s="1057"/>
      <c r="V31" s="1053"/>
      <c r="W31" s="1052"/>
      <c r="X31" s="1057"/>
      <c r="Y31" s="1053"/>
      <c r="Z31" s="94"/>
      <c r="AA31" s="1061"/>
      <c r="AB31" s="1061"/>
      <c r="AC31" s="1061"/>
      <c r="AD31" s="1061"/>
      <c r="AE31" s="1061"/>
      <c r="AF31" s="1061"/>
      <c r="AG31" s="1061"/>
      <c r="AH31" s="1062"/>
      <c r="AI31" s="1062"/>
      <c r="AJ31" s="1062"/>
      <c r="AK31" s="1058"/>
      <c r="AL31" s="1058"/>
      <c r="AM31" s="1058"/>
      <c r="AN31" s="101"/>
      <c r="AO31" s="1059"/>
      <c r="AP31" s="1059"/>
      <c r="AQ31" s="1059"/>
      <c r="AR31" s="1059"/>
      <c r="AS31" s="1077"/>
      <c r="AT31" s="1078"/>
      <c r="AU31" s="1078"/>
      <c r="AV31" s="1078"/>
      <c r="AW31" s="1079"/>
      <c r="AX31" s="1062"/>
      <c r="AY31" s="1062"/>
      <c r="AZ31" s="1062"/>
      <c r="BA31" s="1083"/>
    </row>
    <row r="32" spans="1:53" ht="26.25" customHeight="1" x14ac:dyDescent="0.3">
      <c r="A32" s="1043">
        <v>1</v>
      </c>
      <c r="B32" s="1044"/>
      <c r="C32" s="1008">
        <f>COUNTIF($B19:$AO19,$B$19)</f>
        <v>33</v>
      </c>
      <c r="D32" s="1009"/>
      <c r="E32" s="1009"/>
      <c r="F32" s="1010"/>
      <c r="G32" s="1008">
        <v>4</v>
      </c>
      <c r="H32" s="1009"/>
      <c r="I32" s="1010"/>
      <c r="J32" s="1008"/>
      <c r="K32" s="1009"/>
      <c r="L32" s="1009"/>
      <c r="M32" s="1010"/>
      <c r="N32" s="1008"/>
      <c r="O32" s="1009"/>
      <c r="P32" s="1010"/>
      <c r="Q32" s="1017"/>
      <c r="R32" s="1015"/>
      <c r="S32" s="1016"/>
      <c r="T32" s="1008">
        <v>15</v>
      </c>
      <c r="U32" s="1020"/>
      <c r="V32" s="1084"/>
      <c r="W32" s="1008">
        <f>C32+G32+J32+N32+Q32+T32</f>
        <v>52</v>
      </c>
      <c r="X32" s="1020"/>
      <c r="Y32" s="1021"/>
      <c r="Z32" s="94"/>
      <c r="AA32" s="1034" t="s">
        <v>134</v>
      </c>
      <c r="AB32" s="1034"/>
      <c r="AC32" s="1034"/>
      <c r="AD32" s="1034"/>
      <c r="AE32" s="1034"/>
      <c r="AF32" s="1034"/>
      <c r="AG32" s="1034"/>
      <c r="AH32" s="1033">
        <v>2</v>
      </c>
      <c r="AI32" s="1033"/>
      <c r="AJ32" s="1033"/>
      <c r="AK32" s="1033">
        <v>3</v>
      </c>
      <c r="AL32" s="1033"/>
      <c r="AM32" s="1033"/>
      <c r="AN32" s="101"/>
      <c r="AO32" s="1059"/>
      <c r="AP32" s="1059"/>
      <c r="AQ32" s="1059"/>
      <c r="AR32" s="1059"/>
      <c r="AS32" s="1080"/>
      <c r="AT32" s="1081"/>
      <c r="AU32" s="1081"/>
      <c r="AV32" s="1081"/>
      <c r="AW32" s="1082"/>
      <c r="AX32" s="1062"/>
      <c r="AY32" s="1062"/>
      <c r="AZ32" s="1062"/>
      <c r="BA32" s="1083"/>
    </row>
    <row r="33" spans="1:53" ht="27" customHeight="1" x14ac:dyDescent="0.3">
      <c r="A33" s="1041">
        <v>2</v>
      </c>
      <c r="B33" s="1042"/>
      <c r="C33" s="1008">
        <v>28</v>
      </c>
      <c r="D33" s="1009"/>
      <c r="E33" s="1009"/>
      <c r="F33" s="1010"/>
      <c r="G33" s="1011">
        <v>4</v>
      </c>
      <c r="H33" s="1012"/>
      <c r="I33" s="1013"/>
      <c r="J33" s="1011">
        <v>4</v>
      </c>
      <c r="K33" s="1012"/>
      <c r="L33" s="1012"/>
      <c r="M33" s="1013"/>
      <c r="N33" s="1011">
        <v>2</v>
      </c>
      <c r="O33" s="1012"/>
      <c r="P33" s="1013"/>
      <c r="Q33" s="1014">
        <v>2</v>
      </c>
      <c r="R33" s="1015"/>
      <c r="S33" s="1016"/>
      <c r="T33" s="1011">
        <v>2</v>
      </c>
      <c r="U33" s="1018"/>
      <c r="V33" s="1019"/>
      <c r="W33" s="1008">
        <f>C33+G33+J33+N33+Q33+T33</f>
        <v>42</v>
      </c>
      <c r="X33" s="1020"/>
      <c r="Y33" s="1021"/>
      <c r="Z33" s="94"/>
      <c r="AA33" s="1032" t="s">
        <v>135</v>
      </c>
      <c r="AB33" s="1032"/>
      <c r="AC33" s="1032"/>
      <c r="AD33" s="1032"/>
      <c r="AE33" s="1032"/>
      <c r="AF33" s="1032"/>
      <c r="AG33" s="1032"/>
      <c r="AH33" s="1033">
        <v>4</v>
      </c>
      <c r="AI33" s="1033"/>
      <c r="AJ33" s="1033"/>
      <c r="AK33" s="1033">
        <v>4</v>
      </c>
      <c r="AL33" s="1033"/>
      <c r="AM33" s="1033"/>
      <c r="AN33" s="101"/>
      <c r="AO33" s="1063" t="s">
        <v>40</v>
      </c>
      <c r="AP33" s="1064"/>
      <c r="AQ33" s="1064"/>
      <c r="AR33" s="1065"/>
      <c r="AS33" s="1072" t="s">
        <v>136</v>
      </c>
      <c r="AT33" s="1072"/>
      <c r="AU33" s="1072"/>
      <c r="AV33" s="1072"/>
      <c r="AW33" s="1072"/>
      <c r="AX33" s="1073">
        <v>4</v>
      </c>
      <c r="AY33" s="1073"/>
      <c r="AZ33" s="1073"/>
      <c r="BA33" s="1073"/>
    </row>
    <row r="34" spans="1:53" ht="21.75" customHeight="1" x14ac:dyDescent="0.3">
      <c r="A34" s="1041"/>
      <c r="B34" s="1042"/>
      <c r="C34" s="1008"/>
      <c r="D34" s="1009"/>
      <c r="E34" s="1009"/>
      <c r="F34" s="1010"/>
      <c r="G34" s="1011"/>
      <c r="H34" s="1012"/>
      <c r="I34" s="1013"/>
      <c r="J34" s="1011"/>
      <c r="K34" s="1012"/>
      <c r="L34" s="1012"/>
      <c r="M34" s="1013"/>
      <c r="N34" s="1011"/>
      <c r="O34" s="1012"/>
      <c r="P34" s="1013"/>
      <c r="Q34" s="1017"/>
      <c r="R34" s="1015"/>
      <c r="S34" s="1016"/>
      <c r="T34" s="1011"/>
      <c r="U34" s="1018"/>
      <c r="V34" s="1019"/>
      <c r="W34" s="1008"/>
      <c r="X34" s="1020"/>
      <c r="Y34" s="1021"/>
      <c r="Z34" s="94"/>
      <c r="AA34" s="1032"/>
      <c r="AB34" s="1032"/>
      <c r="AC34" s="1032"/>
      <c r="AD34" s="1032"/>
      <c r="AE34" s="1032"/>
      <c r="AF34" s="1032"/>
      <c r="AG34" s="1032"/>
      <c r="AH34" s="1033"/>
      <c r="AI34" s="1033"/>
      <c r="AJ34" s="1033"/>
      <c r="AK34" s="1033"/>
      <c r="AL34" s="1033"/>
      <c r="AM34" s="1033"/>
      <c r="AN34" s="101"/>
      <c r="AO34" s="1066"/>
      <c r="AP34" s="1067"/>
      <c r="AQ34" s="1067"/>
      <c r="AR34" s="1068"/>
      <c r="AS34" s="1072"/>
      <c r="AT34" s="1072"/>
      <c r="AU34" s="1072"/>
      <c r="AV34" s="1072"/>
      <c r="AW34" s="1072"/>
      <c r="AX34" s="1073"/>
      <c r="AY34" s="1073"/>
      <c r="AZ34" s="1073"/>
      <c r="BA34" s="1073"/>
    </row>
    <row r="35" spans="1:53" ht="25.5" customHeight="1" x14ac:dyDescent="0.3">
      <c r="A35" s="1041"/>
      <c r="B35" s="1042"/>
      <c r="C35" s="1008"/>
      <c r="D35" s="1009"/>
      <c r="E35" s="1009"/>
      <c r="F35" s="1010"/>
      <c r="G35" s="1011"/>
      <c r="H35" s="1012"/>
      <c r="I35" s="1013"/>
      <c r="J35" s="1011"/>
      <c r="K35" s="1012"/>
      <c r="L35" s="1012"/>
      <c r="M35" s="1013"/>
      <c r="N35" s="1011"/>
      <c r="O35" s="1012"/>
      <c r="P35" s="1013"/>
      <c r="Q35" s="1014"/>
      <c r="R35" s="1015"/>
      <c r="S35" s="1016"/>
      <c r="T35" s="1035"/>
      <c r="U35" s="1018"/>
      <c r="V35" s="1019"/>
      <c r="W35" s="1008"/>
      <c r="X35" s="1020"/>
      <c r="Y35" s="1021"/>
      <c r="Z35" s="94"/>
      <c r="AA35" s="1034" t="s">
        <v>43</v>
      </c>
      <c r="AB35" s="1034"/>
      <c r="AC35" s="1034"/>
      <c r="AD35" s="1034"/>
      <c r="AE35" s="1034"/>
      <c r="AF35" s="1034"/>
      <c r="AG35" s="1034"/>
      <c r="AH35" s="1033">
        <v>4</v>
      </c>
      <c r="AI35" s="1033"/>
      <c r="AJ35" s="1033"/>
      <c r="AK35" s="1033">
        <v>2</v>
      </c>
      <c r="AL35" s="1033"/>
      <c r="AM35" s="1033"/>
      <c r="AN35" s="102"/>
      <c r="AO35" s="1066"/>
      <c r="AP35" s="1067"/>
      <c r="AQ35" s="1067"/>
      <c r="AR35" s="1068"/>
      <c r="AS35" s="1072"/>
      <c r="AT35" s="1072"/>
      <c r="AU35" s="1072"/>
      <c r="AV35" s="1072"/>
      <c r="AW35" s="1072"/>
      <c r="AX35" s="1073"/>
      <c r="AY35" s="1073"/>
      <c r="AZ35" s="1073"/>
      <c r="BA35" s="1073"/>
    </row>
    <row r="36" spans="1:53" ht="34.5" customHeight="1" x14ac:dyDescent="0.25">
      <c r="A36" s="1022" t="s">
        <v>22</v>
      </c>
      <c r="B36" s="1023"/>
      <c r="C36" s="1024">
        <f>SUM(C32:F35)</f>
        <v>61</v>
      </c>
      <c r="D36" s="1025"/>
      <c r="E36" s="1025"/>
      <c r="F36" s="1026"/>
      <c r="G36" s="1027">
        <f>SUM(G32:I35)</f>
        <v>8</v>
      </c>
      <c r="H36" s="1028"/>
      <c r="I36" s="1023"/>
      <c r="J36" s="1029">
        <f>SUM(J32:M35)</f>
        <v>4</v>
      </c>
      <c r="K36" s="1030"/>
      <c r="L36" s="1030"/>
      <c r="M36" s="1031"/>
      <c r="N36" s="1029">
        <f>SUM(N32:P35)</f>
        <v>2</v>
      </c>
      <c r="O36" s="1030"/>
      <c r="P36" s="1031"/>
      <c r="Q36" s="1036">
        <f>SUM(Q32:S35)</f>
        <v>2</v>
      </c>
      <c r="R36" s="1037"/>
      <c r="S36" s="1038"/>
      <c r="T36" s="1027">
        <f>SUM(T32:V35)</f>
        <v>17</v>
      </c>
      <c r="U36" s="1039"/>
      <c r="V36" s="1040"/>
      <c r="W36" s="1027">
        <f>SUM(W32:Y35)</f>
        <v>94</v>
      </c>
      <c r="X36" s="1039"/>
      <c r="Y36" s="1040"/>
      <c r="Z36" s="94"/>
      <c r="AA36" s="1034"/>
      <c r="AB36" s="1034"/>
      <c r="AC36" s="1034"/>
      <c r="AD36" s="1034"/>
      <c r="AE36" s="1034"/>
      <c r="AF36" s="1034"/>
      <c r="AG36" s="1034"/>
      <c r="AH36" s="1033"/>
      <c r="AI36" s="1033"/>
      <c r="AJ36" s="1033"/>
      <c r="AK36" s="1033"/>
      <c r="AL36" s="1033"/>
      <c r="AM36" s="1033"/>
      <c r="AN36" s="103"/>
      <c r="AO36" s="1069"/>
      <c r="AP36" s="1070"/>
      <c r="AQ36" s="1070"/>
      <c r="AR36" s="1071"/>
      <c r="AS36" s="1072"/>
      <c r="AT36" s="1072"/>
      <c r="AU36" s="1072"/>
      <c r="AV36" s="1072"/>
      <c r="AW36" s="1072"/>
      <c r="AX36" s="1073"/>
      <c r="AY36" s="1073"/>
      <c r="AZ36" s="1073"/>
      <c r="BA36" s="1073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AK35:AM36"/>
    <mergeCell ref="AH35:AJ36"/>
    <mergeCell ref="A33:B33"/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  <mergeCell ref="C35:F35"/>
    <mergeCell ref="G35:I35"/>
    <mergeCell ref="N33:P33"/>
    <mergeCell ref="Q33:S33"/>
    <mergeCell ref="Q34:S34"/>
    <mergeCell ref="T34:V34"/>
    <mergeCell ref="W34:Y34"/>
    <mergeCell ref="T33:V33"/>
    <mergeCell ref="W33:Y33"/>
    <mergeCell ref="C33:F33"/>
    <mergeCell ref="G33:I33"/>
    <mergeCell ref="J33:M33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Normal="10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A39" sqref="A39:IV217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9" customWidth="1"/>
    <col min="14" max="15" width="9.140625" style="9" hidden="1" customWidth="1"/>
    <col min="16" max="16" width="6.7109375" style="9" hidden="1" customWidth="1"/>
    <col min="17" max="17" width="3.85546875" style="126" hidden="1" customWidth="1"/>
    <col min="18" max="18" width="10.42578125" style="126" hidden="1" customWidth="1"/>
    <col min="19" max="19" width="6.85546875" style="126" hidden="1" customWidth="1"/>
    <col min="20" max="20" width="4.42578125" style="565" customWidth="1"/>
    <col min="21" max="21" width="5.5703125" style="565" customWidth="1"/>
    <col min="22" max="22" width="7" style="565" customWidth="1"/>
    <col min="23" max="23" width="9.140625" style="565"/>
    <col min="24" max="24" width="6" style="565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34.1406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149" t="s">
        <v>513</v>
      </c>
      <c r="D1" s="1149"/>
      <c r="E1" s="1149"/>
      <c r="F1" s="1149"/>
      <c r="G1" s="1149"/>
      <c r="H1" s="1149"/>
      <c r="I1" s="1149"/>
      <c r="J1" s="1149"/>
      <c r="K1" s="1149"/>
      <c r="L1" s="1149"/>
      <c r="M1" s="1149"/>
      <c r="N1" s="1149"/>
      <c r="O1" s="482"/>
      <c r="S1" s="9"/>
      <c r="T1" s="46"/>
      <c r="U1" s="46"/>
      <c r="V1" s="46"/>
      <c r="W1" s="46"/>
      <c r="X1" s="46"/>
    </row>
    <row r="2" spans="1:57" x14ac:dyDescent="0.25">
      <c r="C2" s="1" t="s">
        <v>50</v>
      </c>
      <c r="S2" s="9"/>
      <c r="T2" s="46"/>
      <c r="U2" s="46"/>
      <c r="V2" s="46"/>
      <c r="W2" s="46"/>
      <c r="X2" s="46"/>
    </row>
    <row r="3" spans="1:57" ht="15" customHeight="1" x14ac:dyDescent="0.25">
      <c r="C3" s="1140" t="s">
        <v>0</v>
      </c>
      <c r="D3" s="1143" t="s">
        <v>74</v>
      </c>
      <c r="E3" s="1130" t="s">
        <v>75</v>
      </c>
      <c r="F3" s="1133" t="s">
        <v>2</v>
      </c>
      <c r="G3" s="1133"/>
      <c r="H3" s="1133"/>
      <c r="I3" s="1133"/>
      <c r="J3" s="1133"/>
      <c r="K3" s="1131"/>
      <c r="L3" s="1130" t="s">
        <v>3</v>
      </c>
      <c r="M3" s="1130" t="s">
        <v>4</v>
      </c>
      <c r="N3" s="1130" t="s">
        <v>5</v>
      </c>
      <c r="O3" s="355"/>
      <c r="R3" s="1146" t="s">
        <v>320</v>
      </c>
      <c r="S3" s="9"/>
      <c r="T3" s="46"/>
      <c r="U3" s="46"/>
      <c r="V3" s="46"/>
      <c r="W3" s="46"/>
      <c r="X3" s="46"/>
    </row>
    <row r="4" spans="1:57" x14ac:dyDescent="0.25">
      <c r="C4" s="1141"/>
      <c r="D4" s="1144"/>
      <c r="E4" s="1130"/>
      <c r="F4" s="1130" t="s">
        <v>6</v>
      </c>
      <c r="G4" s="1129" t="s">
        <v>7</v>
      </c>
      <c r="H4" s="1129"/>
      <c r="I4" s="1129"/>
      <c r="J4" s="1129"/>
      <c r="K4" s="1130" t="s">
        <v>8</v>
      </c>
      <c r="L4" s="1130"/>
      <c r="M4" s="1130"/>
      <c r="N4" s="1130"/>
      <c r="O4" s="355"/>
      <c r="R4" s="1147"/>
      <c r="S4" s="9"/>
      <c r="T4" s="46"/>
      <c r="U4" s="46"/>
      <c r="V4" s="46"/>
      <c r="W4" s="46"/>
      <c r="X4" s="46"/>
    </row>
    <row r="5" spans="1:57" ht="15" customHeight="1" x14ac:dyDescent="0.25">
      <c r="C5" s="1141"/>
      <c r="D5" s="1144"/>
      <c r="E5" s="1130"/>
      <c r="F5" s="1131"/>
      <c r="G5" s="1130" t="s">
        <v>9</v>
      </c>
      <c r="H5" s="1133" t="s">
        <v>10</v>
      </c>
      <c r="I5" s="1131"/>
      <c r="J5" s="1131"/>
      <c r="K5" s="1131"/>
      <c r="L5" s="1130"/>
      <c r="M5" s="1130"/>
      <c r="N5" s="1130"/>
      <c r="O5" s="355"/>
      <c r="R5" s="1147"/>
      <c r="S5" s="9"/>
      <c r="T5" s="46"/>
      <c r="U5" s="46"/>
      <c r="V5" s="46"/>
      <c r="W5" s="46"/>
      <c r="X5" s="46"/>
    </row>
    <row r="6" spans="1:57" x14ac:dyDescent="0.25">
      <c r="C6" s="1141"/>
      <c r="D6" s="1144"/>
      <c r="E6" s="1130"/>
      <c r="F6" s="1131"/>
      <c r="G6" s="1132"/>
      <c r="H6" s="1130" t="s">
        <v>11</v>
      </c>
      <c r="I6" s="1130" t="s">
        <v>12</v>
      </c>
      <c r="J6" s="1130" t="s">
        <v>13</v>
      </c>
      <c r="K6" s="1131"/>
      <c r="L6" s="1130"/>
      <c r="M6" s="1130"/>
      <c r="N6" s="1130"/>
      <c r="O6" s="355"/>
      <c r="R6" s="1147"/>
      <c r="S6" s="9"/>
      <c r="T6" s="1130" t="s">
        <v>11</v>
      </c>
      <c r="U6" s="1130" t="s">
        <v>12</v>
      </c>
      <c r="V6" s="1130" t="s">
        <v>13</v>
      </c>
      <c r="W6" s="1135" t="s">
        <v>9</v>
      </c>
      <c r="X6" s="1137" t="s">
        <v>323</v>
      </c>
      <c r="Y6" s="1135"/>
      <c r="Z6" s="1135"/>
      <c r="AA6" s="1135"/>
      <c r="AB6" s="1135"/>
      <c r="AC6" s="1135"/>
      <c r="AD6" s="1135"/>
      <c r="AE6" s="1135"/>
      <c r="AF6" s="1135"/>
      <c r="AG6" s="287" t="s">
        <v>321</v>
      </c>
      <c r="AH6" s="287"/>
      <c r="AI6" s="287"/>
      <c r="AJ6" s="287"/>
      <c r="AK6" s="1136" t="s">
        <v>514</v>
      </c>
    </row>
    <row r="7" spans="1:57" x14ac:dyDescent="0.25">
      <c r="C7" s="1141"/>
      <c r="D7" s="1144"/>
      <c r="E7" s="1130"/>
      <c r="F7" s="1131"/>
      <c r="G7" s="1132"/>
      <c r="H7" s="1130"/>
      <c r="I7" s="1130"/>
      <c r="J7" s="1130"/>
      <c r="K7" s="1131"/>
      <c r="L7" s="1130"/>
      <c r="M7" s="1130"/>
      <c r="N7" s="1130"/>
      <c r="O7" s="355"/>
      <c r="R7" s="1147"/>
      <c r="S7" s="9"/>
      <c r="T7" s="1130"/>
      <c r="U7" s="1130"/>
      <c r="V7" s="1130"/>
      <c r="W7" s="1135"/>
      <c r="X7" s="1135"/>
      <c r="Y7" s="1135"/>
      <c r="Z7" s="1135"/>
      <c r="AA7" s="1135"/>
      <c r="AB7" s="1135"/>
      <c r="AC7" s="1135"/>
      <c r="AD7" s="1135"/>
      <c r="AE7" s="1135"/>
      <c r="AF7" s="1135"/>
      <c r="AG7" s="26"/>
      <c r="AH7" s="26"/>
      <c r="AI7" s="26"/>
      <c r="AJ7" s="26"/>
      <c r="AK7" s="1136"/>
    </row>
    <row r="8" spans="1:57" x14ac:dyDescent="0.25">
      <c r="C8" s="1141"/>
      <c r="D8" s="1144"/>
      <c r="E8" s="1130"/>
      <c r="F8" s="1131"/>
      <c r="G8" s="1132"/>
      <c r="H8" s="1130"/>
      <c r="I8" s="1130"/>
      <c r="J8" s="1130"/>
      <c r="K8" s="1131"/>
      <c r="L8" s="1130"/>
      <c r="M8" s="1130"/>
      <c r="N8" s="1130"/>
      <c r="O8" s="355"/>
      <c r="R8" s="1147"/>
      <c r="S8" s="9"/>
      <c r="T8" s="1130"/>
      <c r="U8" s="1130"/>
      <c r="V8" s="1130"/>
      <c r="W8" s="1135"/>
      <c r="X8" s="1135" t="s">
        <v>301</v>
      </c>
      <c r="Y8" s="1135"/>
      <c r="Z8" s="1135" t="s">
        <v>302</v>
      </c>
      <c r="AA8" s="1135"/>
      <c r="AB8" s="1135" t="s">
        <v>303</v>
      </c>
      <c r="AC8" s="1135"/>
      <c r="AD8" s="1135" t="s">
        <v>322</v>
      </c>
      <c r="AE8" s="1135"/>
      <c r="AF8" s="1135"/>
      <c r="AG8" s="26"/>
      <c r="AH8" s="26"/>
      <c r="AI8" s="26"/>
      <c r="AJ8" s="26"/>
      <c r="AK8" s="1136"/>
      <c r="AP8" s="9" t="s">
        <v>327</v>
      </c>
      <c r="AR8" s="26"/>
      <c r="AS8" s="1139" t="s">
        <v>301</v>
      </c>
      <c r="AT8" s="1139"/>
      <c r="AU8" s="1139" t="s">
        <v>302</v>
      </c>
      <c r="AV8" s="1139"/>
      <c r="AW8" s="1139" t="s">
        <v>303</v>
      </c>
      <c r="AX8" s="1139"/>
      <c r="AY8" s="1139" t="s">
        <v>322</v>
      </c>
      <c r="AZ8" s="1139"/>
      <c r="BA8" s="1139"/>
      <c r="BB8" s="26"/>
      <c r="BC8" s="26"/>
      <c r="BD8" s="26"/>
      <c r="BE8" s="26"/>
    </row>
    <row r="9" spans="1:57" x14ac:dyDescent="0.25">
      <c r="C9" s="1142"/>
      <c r="D9" s="1145"/>
      <c r="E9" s="1130"/>
      <c r="F9" s="1131"/>
      <c r="G9" s="1132"/>
      <c r="H9" s="1130"/>
      <c r="I9" s="1130"/>
      <c r="J9" s="1130"/>
      <c r="K9" s="1131"/>
      <c r="L9" s="1130"/>
      <c r="M9" s="1130"/>
      <c r="N9" s="1130"/>
      <c r="O9" s="355"/>
      <c r="R9" s="1148"/>
      <c r="S9" s="9"/>
      <c r="T9" s="1130"/>
      <c r="U9" s="1130"/>
      <c r="V9" s="1130"/>
      <c r="W9" s="561"/>
      <c r="X9" s="561" t="s">
        <v>305</v>
      </c>
      <c r="Y9" s="561" t="s">
        <v>113</v>
      </c>
      <c r="Z9" s="561" t="s">
        <v>305</v>
      </c>
      <c r="AA9" s="561" t="s">
        <v>113</v>
      </c>
      <c r="AB9" s="561" t="s">
        <v>305</v>
      </c>
      <c r="AC9" s="561" t="s">
        <v>113</v>
      </c>
      <c r="AD9" s="561" t="s">
        <v>305</v>
      </c>
      <c r="AE9" s="561" t="s">
        <v>113</v>
      </c>
      <c r="AF9" s="561" t="s">
        <v>304</v>
      </c>
      <c r="AG9" s="26" t="s">
        <v>301</v>
      </c>
      <c r="AH9" s="26" t="s">
        <v>302</v>
      </c>
      <c r="AI9" s="26" t="s">
        <v>303</v>
      </c>
      <c r="AJ9" s="26" t="s">
        <v>304</v>
      </c>
      <c r="AK9" s="1136"/>
      <c r="AM9" s="8"/>
      <c r="AN9" s="8"/>
      <c r="AO9" s="286" t="s">
        <v>47</v>
      </c>
      <c r="AP9" s="130" t="s">
        <v>219</v>
      </c>
      <c r="AQ9" s="290" t="s">
        <v>218</v>
      </c>
      <c r="AR9" s="26" t="s">
        <v>304</v>
      </c>
      <c r="AS9" s="272" t="s">
        <v>305</v>
      </c>
      <c r="AT9" s="272" t="s">
        <v>113</v>
      </c>
      <c r="AU9" s="272" t="s">
        <v>305</v>
      </c>
      <c r="AV9" s="272" t="s">
        <v>113</v>
      </c>
      <c r="AW9" s="272" t="s">
        <v>305</v>
      </c>
      <c r="AX9" s="272" t="s">
        <v>113</v>
      </c>
      <c r="AY9" s="58" t="s">
        <v>305</v>
      </c>
      <c r="AZ9" s="58" t="s">
        <v>113</v>
      </c>
      <c r="BA9" s="58" t="s">
        <v>304</v>
      </c>
      <c r="BB9" s="26" t="s">
        <v>301</v>
      </c>
      <c r="BC9" s="26" t="s">
        <v>302</v>
      </c>
      <c r="BD9" s="26" t="s">
        <v>303</v>
      </c>
      <c r="BE9" s="26" t="s">
        <v>304</v>
      </c>
    </row>
    <row r="10" spans="1:57" x14ac:dyDescent="0.25">
      <c r="A10" s="127" t="s">
        <v>16</v>
      </c>
      <c r="B10" s="128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268</v>
      </c>
      <c r="N10" s="7">
        <f>G10/F10*100</f>
        <v>50</v>
      </c>
      <c r="O10" s="339"/>
      <c r="P10" s="9" t="s">
        <v>59</v>
      </c>
      <c r="R10" s="130"/>
      <c r="T10" s="562" t="s">
        <v>306</v>
      </c>
      <c r="U10" s="562"/>
      <c r="V10" s="563"/>
      <c r="W10" s="563" t="s">
        <v>306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86" t="s">
        <v>41</v>
      </c>
      <c r="AP10" s="26">
        <f>SUMIFS(D$10:D$16,$A$10:$A$16,#REF!,$B$10:$B$16,#REF!)</f>
        <v>0</v>
      </c>
      <c r="AQ10" s="307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305" customFormat="1" x14ac:dyDescent="0.25">
      <c r="A11" s="46" t="s">
        <v>13</v>
      </c>
      <c r="B11" s="46" t="s">
        <v>14</v>
      </c>
      <c r="C11" s="47" t="s">
        <v>404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262</v>
      </c>
      <c r="N11" s="7"/>
      <c r="O11" s="339"/>
      <c r="P11" s="9" t="s">
        <v>55</v>
      </c>
      <c r="Q11" s="142"/>
      <c r="R11" s="142" t="e">
        <f>#REF!</f>
        <v>#REF!</v>
      </c>
      <c r="S11" s="126"/>
      <c r="T11" s="564" t="s">
        <v>309</v>
      </c>
      <c r="U11" s="564"/>
      <c r="V11" s="564"/>
      <c r="W11" s="564" t="s">
        <v>309</v>
      </c>
      <c r="X11" s="565">
        <v>4</v>
      </c>
      <c r="Y11" s="565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5">
      <c r="A12" s="127" t="s">
        <v>16</v>
      </c>
      <c r="B12" s="128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268</v>
      </c>
      <c r="N12" s="7">
        <f t="shared" ref="N12:N18" si="10">G12/F12*100</f>
        <v>50</v>
      </c>
      <c r="O12" s="339"/>
      <c r="P12" s="9" t="s">
        <v>69</v>
      </c>
      <c r="R12" s="130" t="e">
        <f>#REF!</f>
        <v>#REF!</v>
      </c>
      <c r="S12" s="126" t="e">
        <f>#REF!</f>
        <v>#REF!</v>
      </c>
      <c r="T12" s="562" t="s">
        <v>311</v>
      </c>
      <c r="U12" s="562"/>
      <c r="V12" s="563" t="s">
        <v>310</v>
      </c>
      <c r="W12" s="563" t="s">
        <v>357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07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5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268</v>
      </c>
      <c r="N13" s="7">
        <f t="shared" si="10"/>
        <v>36.666666666666664</v>
      </c>
      <c r="O13" s="339"/>
      <c r="P13" s="9" t="s">
        <v>59</v>
      </c>
      <c r="R13" s="130" t="e">
        <f>#REF!</f>
        <v>#REF!</v>
      </c>
      <c r="S13" s="126" t="e">
        <f>#REF!</f>
        <v>#REF!</v>
      </c>
      <c r="T13" s="562" t="s">
        <v>306</v>
      </c>
      <c r="U13" s="562" t="s">
        <v>309</v>
      </c>
      <c r="V13" s="563"/>
      <c r="W13" s="563" t="s">
        <v>311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91" customFormat="1" x14ac:dyDescent="0.25">
      <c r="A14" s="46" t="s">
        <v>16</v>
      </c>
      <c r="B14" s="46" t="s">
        <v>14</v>
      </c>
      <c r="C14" s="47" t="s">
        <v>20</v>
      </c>
      <c r="D14" s="304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268</v>
      </c>
      <c r="N14" s="7">
        <f t="shared" si="10"/>
        <v>33.333333333333329</v>
      </c>
      <c r="O14" s="339"/>
      <c r="P14" s="9" t="s">
        <v>56</v>
      </c>
      <c r="Q14" s="126" t="s">
        <v>18</v>
      </c>
      <c r="R14" s="130" t="e">
        <f>#REF!</f>
        <v>#REF!</v>
      </c>
      <c r="S14" s="126" t="e">
        <f>#REF!</f>
        <v>#REF!</v>
      </c>
      <c r="T14" s="562" t="s">
        <v>306</v>
      </c>
      <c r="U14" s="562"/>
      <c r="V14" s="563" t="s">
        <v>312</v>
      </c>
      <c r="W14" s="563" t="s">
        <v>324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5">
      <c r="A15" s="46" t="s">
        <v>16</v>
      </c>
      <c r="B15" s="46" t="s">
        <v>14</v>
      </c>
      <c r="C15" s="47" t="s">
        <v>62</v>
      </c>
      <c r="D15" s="280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9"/>
      <c r="P15" s="9" t="s">
        <v>56</v>
      </c>
      <c r="Q15" s="126" t="s">
        <v>16</v>
      </c>
      <c r="R15" s="130" t="e">
        <f>#REF!</f>
        <v>#REF!</v>
      </c>
      <c r="S15" s="126" t="e">
        <f>#REF!</f>
        <v>#REF!</v>
      </c>
      <c r="T15" s="562" t="s">
        <v>315</v>
      </c>
      <c r="U15" s="562"/>
      <c r="V15" s="563" t="s">
        <v>310</v>
      </c>
      <c r="W15" s="563" t="s">
        <v>325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5">
      <c r="A16" s="46" t="s">
        <v>13</v>
      </c>
      <c r="B16" s="46" t="s">
        <v>14</v>
      </c>
      <c r="C16" s="47" t="s">
        <v>44</v>
      </c>
      <c r="D16" s="281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262</v>
      </c>
      <c r="N16" s="7">
        <f t="shared" si="10"/>
        <v>21.428571428571427</v>
      </c>
      <c r="O16" s="339"/>
      <c r="P16" s="9" t="s">
        <v>57</v>
      </c>
      <c r="R16" s="130" t="e">
        <f>#REF!</f>
        <v>#REF!</v>
      </c>
      <c r="S16" s="126" t="e">
        <f>#REF!</f>
        <v>#REF!</v>
      </c>
      <c r="T16" s="562" t="s">
        <v>324</v>
      </c>
      <c r="U16" s="562"/>
      <c r="V16" s="563" t="s">
        <v>312</v>
      </c>
      <c r="W16" s="563" t="s">
        <v>309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5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268</v>
      </c>
      <c r="N17" s="7">
        <f t="shared" si="10"/>
        <v>36.666666666666664</v>
      </c>
      <c r="O17" s="339"/>
      <c r="P17" s="9" t="s">
        <v>59</v>
      </c>
      <c r="R17" s="126" t="e">
        <f>#REF!</f>
        <v>#REF!</v>
      </c>
      <c r="S17" s="126" t="e">
        <f>#REF!</f>
        <v>#REF!</v>
      </c>
      <c r="T17" s="562" t="s">
        <v>306</v>
      </c>
      <c r="U17" s="562"/>
      <c r="V17" s="562"/>
      <c r="W17" s="562" t="s">
        <v>306</v>
      </c>
      <c r="X17" s="561">
        <v>4</v>
      </c>
      <c r="Y17" s="561"/>
      <c r="Z17" s="561"/>
      <c r="AA17" s="561"/>
      <c r="AB17" s="561"/>
      <c r="AC17" s="561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3">
      <c r="A18" s="46" t="s">
        <v>16</v>
      </c>
      <c r="B18" s="46" t="s">
        <v>31</v>
      </c>
      <c r="C18" s="47" t="s">
        <v>46</v>
      </c>
      <c r="D18" s="274">
        <v>0</v>
      </c>
      <c r="E18" s="274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268</v>
      </c>
      <c r="N18" s="7">
        <f t="shared" si="10"/>
        <v>33.333333333333329</v>
      </c>
      <c r="O18" s="339"/>
      <c r="P18" s="9" t="s">
        <v>83</v>
      </c>
      <c r="R18" s="126" t="e">
        <f>#REF!</f>
        <v>#REF!</v>
      </c>
      <c r="S18" s="126" t="e">
        <f>#REF!</f>
        <v>#REF!</v>
      </c>
      <c r="T18" s="561"/>
      <c r="U18" s="561"/>
      <c r="V18" s="8" t="s">
        <v>306</v>
      </c>
      <c r="W18" s="8" t="s">
        <v>306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291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3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25"/>
      <c r="O19" s="279"/>
      <c r="S19" s="9" t="e">
        <f>SUM(S10:S18)</f>
        <v>#REF!</v>
      </c>
      <c r="T19" s="563"/>
      <c r="U19" s="563"/>
      <c r="V19" s="563"/>
      <c r="W19" s="563"/>
      <c r="X19" s="252">
        <f t="shared" ref="X19:AJ19" si="15">SUM(X10:X18)</f>
        <v>38</v>
      </c>
      <c r="Y19" s="252">
        <f t="shared" si="15"/>
        <v>12</v>
      </c>
      <c r="Z19" s="252">
        <f t="shared" si="15"/>
        <v>4</v>
      </c>
      <c r="AA19" s="252">
        <f t="shared" si="15"/>
        <v>4</v>
      </c>
      <c r="AB19" s="252">
        <f t="shared" si="15"/>
        <v>4</v>
      </c>
      <c r="AC19" s="252">
        <f t="shared" si="15"/>
        <v>12</v>
      </c>
      <c r="AD19" s="252">
        <f t="shared" si="15"/>
        <v>46</v>
      </c>
      <c r="AE19" s="252">
        <f t="shared" si="15"/>
        <v>28</v>
      </c>
      <c r="AF19" s="252">
        <f t="shared" si="15"/>
        <v>74</v>
      </c>
      <c r="AG19" s="289">
        <f t="shared" si="15"/>
        <v>50</v>
      </c>
      <c r="AH19" s="289">
        <f t="shared" si="15"/>
        <v>8</v>
      </c>
      <c r="AI19" s="289">
        <f t="shared" si="15"/>
        <v>16</v>
      </c>
      <c r="AJ19" s="289">
        <f t="shared" si="15"/>
        <v>74</v>
      </c>
      <c r="AK19" s="26"/>
    </row>
    <row r="20" spans="1:57" x14ac:dyDescent="0.25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9"/>
      <c r="T20" s="46"/>
      <c r="U20" s="46"/>
      <c r="V20" s="46"/>
      <c r="W20" s="46"/>
      <c r="X20" s="46"/>
    </row>
    <row r="21" spans="1:57" x14ac:dyDescent="0.25">
      <c r="C21" s="1" t="s">
        <v>24</v>
      </c>
      <c r="S21" s="9"/>
      <c r="T21" s="46"/>
      <c r="U21" s="46"/>
      <c r="V21" s="46"/>
      <c r="W21" s="46"/>
      <c r="X21" s="46"/>
    </row>
    <row r="22" spans="1:57" x14ac:dyDescent="0.25">
      <c r="C22" s="1140" t="s">
        <v>0</v>
      </c>
      <c r="D22" s="1143" t="s">
        <v>74</v>
      </c>
      <c r="E22" s="1130" t="s">
        <v>1</v>
      </c>
      <c r="F22" s="1133" t="s">
        <v>2</v>
      </c>
      <c r="G22" s="1133"/>
      <c r="H22" s="1133"/>
      <c r="I22" s="1133"/>
      <c r="J22" s="1133"/>
      <c r="K22" s="1131"/>
      <c r="L22" s="1130" t="s">
        <v>3</v>
      </c>
      <c r="M22" s="1130" t="s">
        <v>4</v>
      </c>
      <c r="N22" s="1130" t="s">
        <v>5</v>
      </c>
      <c r="O22" s="355"/>
      <c r="S22" s="9"/>
      <c r="T22" s="46"/>
      <c r="U22" s="46"/>
      <c r="V22" s="46"/>
      <c r="W22" s="46"/>
      <c r="X22" s="46"/>
    </row>
    <row r="23" spans="1:57" x14ac:dyDescent="0.25">
      <c r="C23" s="1141"/>
      <c r="D23" s="1144"/>
      <c r="E23" s="1130"/>
      <c r="F23" s="1130" t="s">
        <v>6</v>
      </c>
      <c r="G23" s="1129" t="s">
        <v>7</v>
      </c>
      <c r="H23" s="1129"/>
      <c r="I23" s="1129"/>
      <c r="J23" s="1129"/>
      <c r="K23" s="1130" t="s">
        <v>25</v>
      </c>
      <c r="L23" s="1130"/>
      <c r="M23" s="1130"/>
      <c r="N23" s="1130"/>
      <c r="O23" s="355"/>
      <c r="S23" s="9"/>
      <c r="T23" s="46"/>
      <c r="U23" s="46"/>
      <c r="V23" s="46"/>
      <c r="W23" s="46"/>
      <c r="X23" s="46"/>
    </row>
    <row r="24" spans="1:57" ht="15" customHeight="1" x14ac:dyDescent="0.25">
      <c r="C24" s="1141"/>
      <c r="D24" s="1144"/>
      <c r="E24" s="1130"/>
      <c r="F24" s="1131"/>
      <c r="G24" s="1130" t="s">
        <v>9</v>
      </c>
      <c r="H24" s="1133" t="s">
        <v>10</v>
      </c>
      <c r="I24" s="1131"/>
      <c r="J24" s="1131"/>
      <c r="K24" s="1131"/>
      <c r="L24" s="1130"/>
      <c r="M24" s="1130"/>
      <c r="N24" s="1130"/>
      <c r="O24" s="355"/>
      <c r="S24" s="9"/>
      <c r="T24" s="46"/>
      <c r="U24" s="46"/>
      <c r="V24" s="46"/>
      <c r="W24" s="46"/>
      <c r="X24" s="46"/>
    </row>
    <row r="25" spans="1:57" x14ac:dyDescent="0.25">
      <c r="C25" s="1141"/>
      <c r="D25" s="1144"/>
      <c r="E25" s="1130"/>
      <c r="F25" s="1131"/>
      <c r="G25" s="1132"/>
      <c r="H25" s="1138" t="s">
        <v>26</v>
      </c>
      <c r="I25" s="1138" t="s">
        <v>27</v>
      </c>
      <c r="J25" s="1138" t="s">
        <v>28</v>
      </c>
      <c r="K25" s="1131"/>
      <c r="L25" s="1130"/>
      <c r="M25" s="1130"/>
      <c r="N25" s="1130"/>
      <c r="O25" s="355"/>
      <c r="S25" s="9"/>
      <c r="T25" s="1130" t="s">
        <v>11</v>
      </c>
      <c r="U25" s="1130" t="s">
        <v>12</v>
      </c>
      <c r="V25" s="1130" t="s">
        <v>13</v>
      </c>
      <c r="W25" s="1135" t="s">
        <v>9</v>
      </c>
      <c r="X25" s="1137" t="s">
        <v>323</v>
      </c>
      <c r="Y25" s="1135"/>
      <c r="Z25" s="1135"/>
      <c r="AA25" s="1135"/>
      <c r="AB25" s="1135"/>
      <c r="AC25" s="1135"/>
      <c r="AD25" s="1135"/>
      <c r="AE25" s="1135"/>
      <c r="AF25" s="1135"/>
      <c r="AG25" s="287" t="s">
        <v>321</v>
      </c>
      <c r="AH25" s="287"/>
      <c r="AI25" s="287"/>
      <c r="AJ25" s="287"/>
      <c r="AK25" s="1136" t="s">
        <v>514</v>
      </c>
    </row>
    <row r="26" spans="1:57" x14ac:dyDescent="0.25">
      <c r="C26" s="1141"/>
      <c r="D26" s="1144"/>
      <c r="E26" s="1130"/>
      <c r="F26" s="1131"/>
      <c r="G26" s="1132"/>
      <c r="H26" s="1138"/>
      <c r="I26" s="1138"/>
      <c r="J26" s="1138"/>
      <c r="K26" s="1131"/>
      <c r="L26" s="1130"/>
      <c r="M26" s="1130"/>
      <c r="N26" s="1130"/>
      <c r="O26" s="355"/>
      <c r="S26" s="9"/>
      <c r="T26" s="1130"/>
      <c r="U26" s="1130"/>
      <c r="V26" s="1130"/>
      <c r="W26" s="1135"/>
      <c r="X26" s="1135"/>
      <c r="Y26" s="1135"/>
      <c r="Z26" s="1135"/>
      <c r="AA26" s="1135"/>
      <c r="AB26" s="1135"/>
      <c r="AC26" s="1135"/>
      <c r="AD26" s="1135"/>
      <c r="AE26" s="1135"/>
      <c r="AF26" s="1135"/>
      <c r="AG26" s="26"/>
      <c r="AH26" s="26"/>
      <c r="AI26" s="26"/>
      <c r="AJ26" s="26"/>
      <c r="AK26" s="1136"/>
      <c r="AP26" s="9" t="s">
        <v>327</v>
      </c>
      <c r="AS26" s="1134" t="s">
        <v>301</v>
      </c>
      <c r="AT26" s="1134"/>
      <c r="AU26" s="1134" t="s">
        <v>302</v>
      </c>
      <c r="AV26" s="1134"/>
      <c r="AW26" s="1134" t="s">
        <v>303</v>
      </c>
      <c r="AX26" s="1134"/>
      <c r="AY26" s="1134" t="s">
        <v>322</v>
      </c>
      <c r="AZ26" s="1134"/>
      <c r="BA26" s="1134"/>
      <c r="BB26" s="280"/>
      <c r="BC26" s="280"/>
      <c r="BD26" s="280"/>
      <c r="BE26" s="280"/>
    </row>
    <row r="27" spans="1:57" x14ac:dyDescent="0.25">
      <c r="C27" s="1141"/>
      <c r="D27" s="1144"/>
      <c r="E27" s="1130"/>
      <c r="F27" s="1131"/>
      <c r="G27" s="1132"/>
      <c r="H27" s="1138"/>
      <c r="I27" s="1138"/>
      <c r="J27" s="1138"/>
      <c r="K27" s="1131"/>
      <c r="L27" s="1130"/>
      <c r="M27" s="1130"/>
      <c r="N27" s="1130"/>
      <c r="O27" s="355"/>
      <c r="S27" s="9"/>
      <c r="T27" s="1130"/>
      <c r="U27" s="1130"/>
      <c r="V27" s="1130"/>
      <c r="W27" s="1135"/>
      <c r="X27" s="1135" t="s">
        <v>301</v>
      </c>
      <c r="Y27" s="1135"/>
      <c r="Z27" s="1135" t="s">
        <v>302</v>
      </c>
      <c r="AA27" s="1135"/>
      <c r="AB27" s="1135" t="s">
        <v>303</v>
      </c>
      <c r="AC27" s="1135"/>
      <c r="AD27" s="1135" t="s">
        <v>322</v>
      </c>
      <c r="AE27" s="1135"/>
      <c r="AF27" s="1135"/>
      <c r="AG27" s="26"/>
      <c r="AH27" s="26"/>
      <c r="AI27" s="26"/>
      <c r="AJ27" s="26"/>
      <c r="AK27" s="1136"/>
      <c r="AM27" s="291"/>
      <c r="AN27" s="8"/>
      <c r="AO27" s="47" t="s">
        <v>47</v>
      </c>
      <c r="AP27" s="130" t="s">
        <v>219</v>
      </c>
      <c r="AQ27" s="130" t="s">
        <v>218</v>
      </c>
      <c r="AR27" s="26" t="s">
        <v>304</v>
      </c>
      <c r="AS27" s="272" t="s">
        <v>305</v>
      </c>
      <c r="AT27" s="272" t="s">
        <v>113</v>
      </c>
      <c r="AU27" s="272" t="s">
        <v>305</v>
      </c>
      <c r="AV27" s="272" t="s">
        <v>113</v>
      </c>
      <c r="AW27" s="272" t="s">
        <v>305</v>
      </c>
      <c r="AX27" s="272" t="s">
        <v>113</v>
      </c>
      <c r="AY27" s="58" t="s">
        <v>305</v>
      </c>
      <c r="AZ27" s="58" t="s">
        <v>113</v>
      </c>
      <c r="BA27" s="58" t="s">
        <v>304</v>
      </c>
      <c r="BB27" s="26" t="s">
        <v>301</v>
      </c>
      <c r="BC27" s="26" t="s">
        <v>302</v>
      </c>
      <c r="BD27" s="26" t="s">
        <v>303</v>
      </c>
      <c r="BE27" s="26" t="s">
        <v>304</v>
      </c>
    </row>
    <row r="28" spans="1:57" ht="15" customHeight="1" x14ac:dyDescent="0.25">
      <c r="C28" s="1142"/>
      <c r="D28" s="1145"/>
      <c r="E28" s="1130"/>
      <c r="F28" s="1131"/>
      <c r="G28" s="1132"/>
      <c r="H28" s="1138"/>
      <c r="I28" s="1138"/>
      <c r="J28" s="1138"/>
      <c r="K28" s="1131"/>
      <c r="L28" s="1130"/>
      <c r="M28" s="1130"/>
      <c r="N28" s="1130"/>
      <c r="O28" s="355"/>
      <c r="S28" s="9"/>
      <c r="T28" s="1130"/>
      <c r="U28" s="1130"/>
      <c r="V28" s="1130"/>
      <c r="W28" s="561"/>
      <c r="X28" s="561" t="s">
        <v>305</v>
      </c>
      <c r="Y28" s="561" t="s">
        <v>113</v>
      </c>
      <c r="Z28" s="561" t="s">
        <v>305</v>
      </c>
      <c r="AA28" s="561" t="s">
        <v>113</v>
      </c>
      <c r="AB28" s="561" t="s">
        <v>305</v>
      </c>
      <c r="AC28" s="561" t="s">
        <v>113</v>
      </c>
      <c r="AD28" s="561" t="s">
        <v>305</v>
      </c>
      <c r="AE28" s="561" t="s">
        <v>113</v>
      </c>
      <c r="AF28" s="561" t="s">
        <v>304</v>
      </c>
      <c r="AG28" s="26" t="s">
        <v>301</v>
      </c>
      <c r="AH28" s="26" t="s">
        <v>302</v>
      </c>
      <c r="AI28" s="26" t="s">
        <v>303</v>
      </c>
      <c r="AJ28" s="26" t="s">
        <v>304</v>
      </c>
      <c r="AK28" s="1136"/>
      <c r="AM28" s="291" t="s">
        <v>16</v>
      </c>
      <c r="AN28" s="8" t="s">
        <v>14</v>
      </c>
      <c r="AO28" s="47" t="s">
        <v>41</v>
      </c>
      <c r="AP28" s="26">
        <f t="shared" ref="AP28:AQ30" si="16">SUMIFS(D$18:D$36,$A$18:$A$36,$AM28,$B$18:$B$36,$AN28)</f>
        <v>0</v>
      </c>
      <c r="AQ28" s="26">
        <f t="shared" si="16"/>
        <v>0</v>
      </c>
      <c r="AR28" s="26">
        <f>SUM(AP28:AQ28)</f>
        <v>0</v>
      </c>
      <c r="AS28" s="26">
        <f t="shared" ref="AS28:AX30" si="17">SUMIFS(X$18:X$36,$A$18:$A$36,$AM28,$B$18:$B$36,$AN28)</f>
        <v>0</v>
      </c>
      <c r="AT28" s="26">
        <f t="shared" si="17"/>
        <v>0</v>
      </c>
      <c r="AU28" s="26">
        <f t="shared" si="17"/>
        <v>0</v>
      </c>
      <c r="AV28" s="26">
        <f t="shared" si="17"/>
        <v>0</v>
      </c>
      <c r="AW28" s="26">
        <f t="shared" si="17"/>
        <v>0</v>
      </c>
      <c r="AX28" s="26">
        <f t="shared" si="17"/>
        <v>0</v>
      </c>
      <c r="AY28" s="26">
        <f t="shared" ref="AY28:AZ30" si="18">AS28+AU28+AW28</f>
        <v>0</v>
      </c>
      <c r="AZ28" s="26">
        <f t="shared" si="18"/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5">
      <c r="C29" s="36"/>
      <c r="D29" s="26"/>
      <c r="E29" s="274"/>
      <c r="F29" s="8"/>
      <c r="G29" s="8"/>
      <c r="H29" s="8"/>
      <c r="I29" s="8"/>
      <c r="J29" s="8"/>
      <c r="K29" s="8"/>
      <c r="L29" s="7"/>
      <c r="M29" s="8"/>
      <c r="N29" s="7"/>
      <c r="O29" s="339"/>
      <c r="T29" s="561"/>
      <c r="U29" s="561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07"/>
      <c r="AK29" s="26"/>
      <c r="AM29" s="291" t="s">
        <v>16</v>
      </c>
      <c r="AN29" s="8" t="s">
        <v>31</v>
      </c>
      <c r="AO29" s="47" t="s">
        <v>42</v>
      </c>
      <c r="AP29" s="26">
        <f t="shared" si="16"/>
        <v>3</v>
      </c>
      <c r="AQ29" s="26">
        <f t="shared" si="16"/>
        <v>3</v>
      </c>
      <c r="AR29" s="26">
        <f>SUM(AP29:AQ29)</f>
        <v>6</v>
      </c>
      <c r="AS29" s="26">
        <f t="shared" si="17"/>
        <v>0</v>
      </c>
      <c r="AT29" s="26">
        <f t="shared" si="17"/>
        <v>0</v>
      </c>
      <c r="AU29" s="26">
        <f t="shared" si="17"/>
        <v>0</v>
      </c>
      <c r="AV29" s="26">
        <f t="shared" si="17"/>
        <v>0</v>
      </c>
      <c r="AW29" s="26">
        <f t="shared" si="17"/>
        <v>4</v>
      </c>
      <c r="AX29" s="26">
        <f t="shared" si="17"/>
        <v>0</v>
      </c>
      <c r="AY29" s="26">
        <f t="shared" si="18"/>
        <v>4</v>
      </c>
      <c r="AZ29" s="26">
        <f t="shared" si="18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s="349" customFormat="1" x14ac:dyDescent="0.25">
      <c r="A30" s="46" t="s">
        <v>13</v>
      </c>
      <c r="B30" s="46" t="s">
        <v>14</v>
      </c>
      <c r="C30" s="47" t="s">
        <v>37</v>
      </c>
      <c r="D30" s="7">
        <v>1.5</v>
      </c>
      <c r="E30" s="7">
        <v>6</v>
      </c>
      <c r="F30" s="8">
        <f>E30*30</f>
        <v>180</v>
      </c>
      <c r="G30" s="8">
        <f>H30+I30+J30</f>
        <v>45</v>
      </c>
      <c r="H30" s="8">
        <v>30</v>
      </c>
      <c r="I30" s="8"/>
      <c r="J30" s="8">
        <v>15</v>
      </c>
      <c r="K30" s="8">
        <f>F30-G30</f>
        <v>135</v>
      </c>
      <c r="L30" s="7">
        <f>G30/15</f>
        <v>3</v>
      </c>
      <c r="M30" s="8" t="s">
        <v>268</v>
      </c>
      <c r="N30" s="7">
        <f>G30/F30*100</f>
        <v>25</v>
      </c>
      <c r="O30" s="339"/>
      <c r="P30" s="9" t="s">
        <v>78</v>
      </c>
      <c r="Q30" s="126"/>
      <c r="R30" s="126" t="e">
        <f>#REF!</f>
        <v>#REF!</v>
      </c>
      <c r="S30" s="126" t="e">
        <f>#REF!</f>
        <v>#REF!</v>
      </c>
      <c r="T30" s="562" t="s">
        <v>307</v>
      </c>
      <c r="U30" s="562"/>
      <c r="V30" s="563"/>
      <c r="W30" s="563" t="s">
        <v>307</v>
      </c>
      <c r="X30" s="8">
        <v>8</v>
      </c>
      <c r="Y30" s="8"/>
      <c r="Z30" s="8"/>
      <c r="AA30" s="8"/>
      <c r="AB30" s="8"/>
      <c r="AC30" s="8"/>
      <c r="AD30" s="8">
        <f t="shared" ref="AD30:AE32" si="19">X30+Z30+AB30</f>
        <v>8</v>
      </c>
      <c r="AE30" s="8">
        <f t="shared" si="19"/>
        <v>0</v>
      </c>
      <c r="AF30" s="8">
        <f>SUM(AD30:AE30)</f>
        <v>8</v>
      </c>
      <c r="AG30" s="26">
        <f>X30+Y30</f>
        <v>8</v>
      </c>
      <c r="AH30" s="26">
        <f>Z30+AA30</f>
        <v>0</v>
      </c>
      <c r="AI30" s="26">
        <f>AB30+AC30</f>
        <v>0</v>
      </c>
      <c r="AJ30" s="307">
        <f>SUM(AG30:AI30)</f>
        <v>8</v>
      </c>
      <c r="AK30" s="26"/>
      <c r="AL30" s="9"/>
      <c r="AM30" s="350" t="s">
        <v>13</v>
      </c>
      <c r="AN30" s="347" t="s">
        <v>14</v>
      </c>
      <c r="AO30" s="195" t="s">
        <v>41</v>
      </c>
      <c r="AP30" s="348">
        <f t="shared" si="16"/>
        <v>4</v>
      </c>
      <c r="AQ30" s="348">
        <f t="shared" si="16"/>
        <v>30</v>
      </c>
      <c r="AR30" s="348">
        <f>SUM(AP30:AQ30)</f>
        <v>34</v>
      </c>
      <c r="AS30" s="348">
        <f t="shared" si="17"/>
        <v>34</v>
      </c>
      <c r="AT30" s="348">
        <f t="shared" si="17"/>
        <v>2</v>
      </c>
      <c r="AU30" s="348">
        <f t="shared" si="17"/>
        <v>0</v>
      </c>
      <c r="AV30" s="348">
        <f t="shared" si="17"/>
        <v>0</v>
      </c>
      <c r="AW30" s="348">
        <f t="shared" si="17"/>
        <v>12</v>
      </c>
      <c r="AX30" s="348">
        <f t="shared" si="17"/>
        <v>2</v>
      </c>
      <c r="AY30" s="348">
        <f t="shared" si="18"/>
        <v>46</v>
      </c>
      <c r="AZ30" s="348">
        <f t="shared" si="18"/>
        <v>4</v>
      </c>
      <c r="BA30" s="348">
        <f>SUM(AY30:AZ30)</f>
        <v>50</v>
      </c>
      <c r="BB30" s="348">
        <f>AS30+AT30</f>
        <v>36</v>
      </c>
      <c r="BC30" s="348">
        <f>AU30+AV30</f>
        <v>0</v>
      </c>
      <c r="BD30" s="348">
        <f>AW30+AX30</f>
        <v>14</v>
      </c>
      <c r="BE30" s="348">
        <f>SUM(BB30:BD30)</f>
        <v>50</v>
      </c>
    </row>
    <row r="31" spans="1:57" s="5" customFormat="1" x14ac:dyDescent="0.25">
      <c r="A31" s="46" t="s">
        <v>13</v>
      </c>
      <c r="B31" s="46" t="s">
        <v>14</v>
      </c>
      <c r="C31" s="47" t="s">
        <v>54</v>
      </c>
      <c r="D31" s="304">
        <v>1.5</v>
      </c>
      <c r="E31" s="7">
        <v>6</v>
      </c>
      <c r="F31" s="8">
        <f>E31*30</f>
        <v>180</v>
      </c>
      <c r="G31" s="8">
        <f>H31+I31+J31</f>
        <v>0</v>
      </c>
      <c r="H31" s="8"/>
      <c r="I31" s="8"/>
      <c r="J31" s="8"/>
      <c r="K31" s="8">
        <f>F31-G31</f>
        <v>180</v>
      </c>
      <c r="L31" s="7">
        <f>G31/18</f>
        <v>0</v>
      </c>
      <c r="M31" s="8" t="s">
        <v>268</v>
      </c>
      <c r="N31" s="7">
        <f>G31/F31*100</f>
        <v>0</v>
      </c>
      <c r="O31" s="339"/>
      <c r="P31" s="9" t="s">
        <v>349</v>
      </c>
      <c r="Q31" s="124"/>
      <c r="R31" s="126"/>
      <c r="S31" s="126"/>
      <c r="T31" s="564" t="s">
        <v>307</v>
      </c>
      <c r="U31" s="562"/>
      <c r="V31" s="562" t="s">
        <v>306</v>
      </c>
      <c r="W31" s="561" t="s">
        <v>308</v>
      </c>
      <c r="X31" s="561">
        <v>8</v>
      </c>
      <c r="Y31" s="561"/>
      <c r="Z31" s="561"/>
      <c r="AA31" s="561"/>
      <c r="AB31" s="561">
        <v>4</v>
      </c>
      <c r="AC31" s="561"/>
      <c r="AD31" s="8">
        <f t="shared" si="19"/>
        <v>12</v>
      </c>
      <c r="AE31" s="8">
        <f t="shared" si="19"/>
        <v>0</v>
      </c>
      <c r="AF31" s="8">
        <f>SUM(AD31:AE31)</f>
        <v>12</v>
      </c>
      <c r="AG31" s="26">
        <f>X31+Y31</f>
        <v>8</v>
      </c>
      <c r="AH31" s="26">
        <f>Z31+AA31</f>
        <v>0</v>
      </c>
      <c r="AI31" s="26">
        <f>AB31+AC31</f>
        <v>4</v>
      </c>
      <c r="AJ31" s="307">
        <f>SUM(AG31:AI31)</f>
        <v>12</v>
      </c>
      <c r="AK31" s="26"/>
      <c r="AL31" s="9"/>
    </row>
    <row r="32" spans="1:57" s="302" customFormat="1" x14ac:dyDescent="0.25">
      <c r="A32" s="46" t="s">
        <v>13</v>
      </c>
      <c r="B32" s="46" t="s">
        <v>14</v>
      </c>
      <c r="C32" s="286" t="s">
        <v>38</v>
      </c>
      <c r="D32" s="26">
        <v>0</v>
      </c>
      <c r="E32" s="27">
        <v>6</v>
      </c>
      <c r="F32" s="8">
        <f>E32*30</f>
        <v>180</v>
      </c>
      <c r="G32" s="8">
        <f>H32+I32+J32</f>
        <v>45</v>
      </c>
      <c r="H32" s="8">
        <v>27</v>
      </c>
      <c r="I32" s="8"/>
      <c r="J32" s="8">
        <v>18</v>
      </c>
      <c r="K32" s="8">
        <f>F32-G32</f>
        <v>135</v>
      </c>
      <c r="L32" s="7">
        <f>G32/9</f>
        <v>5</v>
      </c>
      <c r="M32" s="8" t="s">
        <v>262</v>
      </c>
      <c r="N32" s="7">
        <f>G32/F32*100</f>
        <v>25</v>
      </c>
      <c r="O32" s="339"/>
      <c r="P32" s="9" t="s">
        <v>56</v>
      </c>
      <c r="Q32" s="126" t="s">
        <v>63</v>
      </c>
      <c r="R32" s="126" t="e">
        <f>#REF!</f>
        <v>#REF!</v>
      </c>
      <c r="S32" s="126" t="e">
        <f>#REF!</f>
        <v>#REF!</v>
      </c>
      <c r="T32" s="566" t="s">
        <v>324</v>
      </c>
      <c r="U32" s="562"/>
      <c r="V32" s="563" t="s">
        <v>312</v>
      </c>
      <c r="W32" s="563" t="s">
        <v>309</v>
      </c>
      <c r="X32" s="8">
        <v>4</v>
      </c>
      <c r="Y32" s="8">
        <v>2</v>
      </c>
      <c r="Z32" s="8"/>
      <c r="AA32" s="8"/>
      <c r="AB32" s="8">
        <v>2</v>
      </c>
      <c r="AC32" s="8"/>
      <c r="AD32" s="8">
        <f t="shared" si="19"/>
        <v>6</v>
      </c>
      <c r="AE32" s="8">
        <f t="shared" si="19"/>
        <v>2</v>
      </c>
      <c r="AF32" s="8">
        <f>SUM(AD32:AE32)</f>
        <v>8</v>
      </c>
      <c r="AG32" s="26">
        <f>X32+Y32</f>
        <v>6</v>
      </c>
      <c r="AH32" s="26">
        <f>Z32+AA32</f>
        <v>0</v>
      </c>
      <c r="AI32" s="26">
        <f>AB32+AC32</f>
        <v>2</v>
      </c>
      <c r="AJ32" s="307">
        <f>SUM(AG32:AI32)</f>
        <v>8</v>
      </c>
      <c r="AK32" s="26"/>
      <c r="AL32" s="9"/>
    </row>
    <row r="33" spans="1:57" s="349" customFormat="1" x14ac:dyDescent="0.25">
      <c r="A33" s="46" t="s">
        <v>16</v>
      </c>
      <c r="B33" s="46" t="s">
        <v>31</v>
      </c>
      <c r="C33" s="47" t="s">
        <v>49</v>
      </c>
      <c r="D33" s="18">
        <v>3</v>
      </c>
      <c r="E33" s="7"/>
      <c r="F33" s="8"/>
      <c r="G33" s="8"/>
      <c r="H33" s="8"/>
      <c r="I33" s="8"/>
      <c r="J33" s="8"/>
      <c r="K33" s="8"/>
      <c r="L33" s="7"/>
      <c r="M33" s="8"/>
      <c r="N33" s="7"/>
      <c r="O33" s="7"/>
      <c r="P33" s="26"/>
      <c r="Q33" s="126"/>
      <c r="R33" s="126" t="e">
        <f>#REF!</f>
        <v>#REF!</v>
      </c>
      <c r="S33" s="126" t="e">
        <f>#REF!</f>
        <v>#REF!</v>
      </c>
      <c r="T33" s="566"/>
      <c r="U33" s="562"/>
      <c r="V33" s="563"/>
      <c r="W33" s="563"/>
      <c r="X33" s="8"/>
      <c r="Y33" s="8"/>
      <c r="Z33" s="8"/>
      <c r="AA33" s="8"/>
      <c r="AB33" s="8"/>
      <c r="AC33" s="8"/>
      <c r="AD33" s="8"/>
      <c r="AE33" s="8"/>
      <c r="AF33" s="8"/>
      <c r="AG33" s="26"/>
      <c r="AH33" s="26"/>
      <c r="AI33" s="26"/>
      <c r="AJ33" s="307"/>
      <c r="AK33" s="26"/>
      <c r="AL33" s="9"/>
    </row>
    <row r="34" spans="1:57" x14ac:dyDescent="0.25">
      <c r="A34" s="46" t="s">
        <v>13</v>
      </c>
      <c r="B34" s="46" t="s">
        <v>14</v>
      </c>
      <c r="C34" s="47" t="s">
        <v>477</v>
      </c>
      <c r="D34" s="7"/>
      <c r="E34" s="275">
        <v>6</v>
      </c>
      <c r="M34" s="8" t="s">
        <v>262</v>
      </c>
      <c r="T34" s="566" t="s">
        <v>307</v>
      </c>
      <c r="U34" s="562"/>
      <c r="V34" s="562" t="s">
        <v>312</v>
      </c>
      <c r="W34" s="562" t="s">
        <v>399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0">X34+Z34+AB34</f>
        <v>8</v>
      </c>
      <c r="AE34" s="8">
        <f t="shared" si="20"/>
        <v>2</v>
      </c>
      <c r="AF34" s="8">
        <f>SUM(AD34:AE34)</f>
        <v>10</v>
      </c>
      <c r="AG34" s="26">
        <f>X34+Y34</f>
        <v>8</v>
      </c>
      <c r="AH34" s="26">
        <f>Z34+AA34</f>
        <v>0</v>
      </c>
      <c r="AI34" s="26">
        <f>AB34+AC34</f>
        <v>2</v>
      </c>
      <c r="AJ34" s="307">
        <f>SUM(AG34:AI34)</f>
        <v>10</v>
      </c>
      <c r="AK34" s="26"/>
    </row>
    <row r="35" spans="1:57" s="305" customFormat="1" ht="33" customHeight="1" x14ac:dyDescent="0.25">
      <c r="A35" s="46" t="s">
        <v>13</v>
      </c>
      <c r="B35" s="46" t="s">
        <v>14</v>
      </c>
      <c r="C35" s="567" t="s">
        <v>483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262</v>
      </c>
      <c r="N35" s="7"/>
      <c r="O35" s="339"/>
      <c r="P35" s="9"/>
      <c r="Q35" s="126"/>
      <c r="R35" s="126"/>
      <c r="S35" s="126"/>
      <c r="T35" s="566" t="s">
        <v>313</v>
      </c>
      <c r="U35" s="562"/>
      <c r="V35" s="562" t="s">
        <v>314</v>
      </c>
      <c r="W35" s="562" t="s">
        <v>307</v>
      </c>
      <c r="X35" s="8">
        <v>6</v>
      </c>
      <c r="Y35" s="8"/>
      <c r="Z35" s="8"/>
      <c r="AA35" s="8"/>
      <c r="AB35" s="8">
        <v>2</v>
      </c>
      <c r="AC35" s="8"/>
      <c r="AD35" s="8">
        <f t="shared" si="20"/>
        <v>8</v>
      </c>
      <c r="AE35" s="8">
        <f t="shared" si="20"/>
        <v>0</v>
      </c>
      <c r="AF35" s="8">
        <f>SUM(AD35:AE35)</f>
        <v>8</v>
      </c>
      <c r="AG35" s="26">
        <f>X35+Y35</f>
        <v>6</v>
      </c>
      <c r="AH35" s="26">
        <f>Z35+AA35</f>
        <v>0</v>
      </c>
      <c r="AI35" s="26">
        <f>AB35+AC35</f>
        <v>2</v>
      </c>
      <c r="AJ35" s="307">
        <f>SUM(AG35:AI35)</f>
        <v>8</v>
      </c>
      <c r="AK35" s="26"/>
      <c r="AL35" s="9"/>
    </row>
    <row r="36" spans="1:57" s="351" customFormat="1" ht="27" thickBot="1" x14ac:dyDescent="0.3">
      <c r="A36" s="46" t="s">
        <v>13</v>
      </c>
      <c r="B36" s="46" t="s">
        <v>14</v>
      </c>
      <c r="C36" s="47" t="s">
        <v>476</v>
      </c>
      <c r="D36" s="7"/>
      <c r="E36" s="526">
        <v>1</v>
      </c>
      <c r="F36" s="8"/>
      <c r="G36" s="8"/>
      <c r="H36" s="8"/>
      <c r="I36" s="8"/>
      <c r="J36" s="8"/>
      <c r="K36" s="8"/>
      <c r="L36" s="7"/>
      <c r="M36" s="8"/>
      <c r="N36" s="7"/>
      <c r="O36" s="339"/>
      <c r="P36" s="9"/>
      <c r="Q36" s="126"/>
      <c r="R36" s="126"/>
      <c r="S36" s="126"/>
      <c r="T36" s="562"/>
      <c r="U36" s="562"/>
      <c r="V36" s="562" t="s">
        <v>306</v>
      </c>
      <c r="W36" s="562" t="s">
        <v>306</v>
      </c>
      <c r="X36" s="561"/>
      <c r="Y36" s="561"/>
      <c r="Z36" s="561"/>
      <c r="AA36" s="561"/>
      <c r="AB36" s="561">
        <v>4</v>
      </c>
      <c r="AC36" s="561"/>
      <c r="AD36" s="8">
        <f t="shared" si="20"/>
        <v>4</v>
      </c>
      <c r="AE36" s="8">
        <f t="shared" si="20"/>
        <v>0</v>
      </c>
      <c r="AF36" s="8">
        <f>SUM(AD36:AE36)</f>
        <v>4</v>
      </c>
      <c r="AG36" s="26">
        <f>X36+Y36</f>
        <v>0</v>
      </c>
      <c r="AH36" s="26">
        <f>Z36+AA36</f>
        <v>0</v>
      </c>
      <c r="AI36" s="26">
        <f>AB36+AC36</f>
        <v>4</v>
      </c>
      <c r="AJ36" s="307">
        <f>SUM(AG36:AI36)</f>
        <v>4</v>
      </c>
      <c r="AK36" s="26"/>
      <c r="AL36" s="9"/>
      <c r="AN36" s="397"/>
      <c r="AO36" s="397"/>
      <c r="AP36" s="397"/>
      <c r="AQ36" s="397"/>
      <c r="AR36" s="397"/>
      <c r="AS36" s="397"/>
      <c r="AT36" s="397"/>
      <c r="AU36" s="397"/>
      <c r="AV36" s="397"/>
      <c r="AW36" s="397"/>
      <c r="AX36" s="397"/>
      <c r="AY36" s="397"/>
      <c r="AZ36" s="397"/>
      <c r="BA36" s="397"/>
      <c r="BB36" s="397"/>
      <c r="BC36" s="397"/>
      <c r="BD36" s="397"/>
      <c r="BE36" s="397"/>
    </row>
    <row r="37" spans="1:57" ht="15.75" thickBot="1" x14ac:dyDescent="0.3">
      <c r="A37" s="30"/>
      <c r="B37" s="31"/>
      <c r="C37" s="11"/>
      <c r="D37" s="12">
        <f>SUM(D29:D36)</f>
        <v>7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32"/>
      <c r="N37" s="25"/>
      <c r="O37" s="279"/>
      <c r="Q37" s="126" t="s">
        <v>16</v>
      </c>
      <c r="S37" s="9" t="e">
        <f>SUM(S18:S36)</f>
        <v>#REF!</v>
      </c>
      <c r="T37" s="8"/>
      <c r="U37" s="8"/>
      <c r="V37" s="8"/>
      <c r="W37" s="8"/>
      <c r="X37" s="8">
        <f t="shared" ref="X37:AJ37" si="21">SUM(X30:X36)</f>
        <v>34</v>
      </c>
      <c r="Y37" s="8">
        <f t="shared" si="21"/>
        <v>2</v>
      </c>
      <c r="Z37" s="8">
        <f t="shared" si="21"/>
        <v>0</v>
      </c>
      <c r="AA37" s="8">
        <f t="shared" si="21"/>
        <v>0</v>
      </c>
      <c r="AB37" s="8">
        <f t="shared" si="21"/>
        <v>12</v>
      </c>
      <c r="AC37" s="8">
        <f t="shared" si="21"/>
        <v>2</v>
      </c>
      <c r="AD37" s="8">
        <f t="shared" si="21"/>
        <v>46</v>
      </c>
      <c r="AE37" s="8">
        <f t="shared" si="21"/>
        <v>4</v>
      </c>
      <c r="AF37" s="8">
        <f t="shared" si="21"/>
        <v>50</v>
      </c>
      <c r="AG37" s="26">
        <f t="shared" si="21"/>
        <v>36</v>
      </c>
      <c r="AH37" s="26">
        <f t="shared" si="21"/>
        <v>0</v>
      </c>
      <c r="AI37" s="26">
        <f t="shared" si="21"/>
        <v>14</v>
      </c>
      <c r="AJ37" s="307">
        <f t="shared" si="21"/>
        <v>50</v>
      </c>
      <c r="AK37" s="26"/>
    </row>
    <row r="38" spans="1:57" x14ac:dyDescent="0.25">
      <c r="A38" s="277"/>
      <c r="B38" s="277"/>
      <c r="C38" s="2" t="s">
        <v>117</v>
      </c>
      <c r="D38" s="278"/>
      <c r="E38" s="4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S38" s="9"/>
      <c r="T38" s="46"/>
      <c r="U38" s="46"/>
      <c r="V38" s="46"/>
      <c r="W38" s="46"/>
      <c r="X38" s="46"/>
    </row>
  </sheetData>
  <autoFilter ref="Q1:Q38"/>
  <mergeCells count="60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V6:V9"/>
    <mergeCell ref="R3:R9"/>
    <mergeCell ref="AS8:AT8"/>
    <mergeCell ref="AW8:AX8"/>
    <mergeCell ref="W6:W8"/>
    <mergeCell ref="X6:AF7"/>
    <mergeCell ref="AK6:AK9"/>
    <mergeCell ref="X8:Y8"/>
    <mergeCell ref="Z8:AA8"/>
    <mergeCell ref="AB8:AC8"/>
    <mergeCell ref="AD8:AF8"/>
    <mergeCell ref="AU8:AV8"/>
    <mergeCell ref="J25:J28"/>
    <mergeCell ref="AY8:BA8"/>
    <mergeCell ref="C22:C28"/>
    <mergeCell ref="D22:D28"/>
    <mergeCell ref="E22:E28"/>
    <mergeCell ref="F22:K22"/>
    <mergeCell ref="L22:L28"/>
    <mergeCell ref="M22:M28"/>
    <mergeCell ref="T25:T28"/>
    <mergeCell ref="U25:U28"/>
    <mergeCell ref="V25:V28"/>
    <mergeCell ref="W25:W27"/>
    <mergeCell ref="N22:N28"/>
    <mergeCell ref="F23:F28"/>
    <mergeCell ref="T6:T9"/>
    <mergeCell ref="U6:U9"/>
    <mergeCell ref="G23:J23"/>
    <mergeCell ref="K23:K28"/>
    <mergeCell ref="G24:G28"/>
    <mergeCell ref="H24:J24"/>
    <mergeCell ref="AY26:BA26"/>
    <mergeCell ref="X27:Y27"/>
    <mergeCell ref="Z27:AA27"/>
    <mergeCell ref="AB27:AC27"/>
    <mergeCell ref="AD27:AF27"/>
    <mergeCell ref="AK25:AK28"/>
    <mergeCell ref="X25:AF26"/>
    <mergeCell ref="AS26:AT26"/>
    <mergeCell ref="AU26:AV26"/>
    <mergeCell ref="AW26:AX26"/>
    <mergeCell ref="H25:H28"/>
    <mergeCell ref="I25:I2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528" customWidth="1"/>
    <col min="2" max="2" width="6.28515625" style="528" customWidth="1"/>
    <col min="3" max="8" width="6.28515625" style="544" customWidth="1"/>
    <col min="9" max="9" width="2.42578125" style="528" customWidth="1"/>
    <col min="10" max="10" width="2.5703125" style="528" customWidth="1"/>
    <col min="11" max="11" width="14" style="528" customWidth="1"/>
    <col min="12" max="12" width="6.28515625" style="528" customWidth="1"/>
    <col min="13" max="13" width="7.42578125" style="544" customWidth="1"/>
    <col min="14" max="15" width="9.140625" style="544"/>
    <col min="16" max="16" width="2.85546875" style="528" customWidth="1"/>
    <col min="17" max="17" width="1.5703125" style="528" customWidth="1"/>
    <col min="18" max="18" width="9.5703125" style="528" customWidth="1"/>
    <col min="19" max="19" width="8.28515625" style="530" customWidth="1"/>
    <col min="20" max="20" width="4.7109375" style="528" customWidth="1"/>
    <col min="21" max="22" width="5.140625" style="542" bestFit="1" customWidth="1"/>
    <col min="23" max="24" width="4" style="542" bestFit="1" customWidth="1"/>
    <col min="25" max="16384" width="9.140625" style="528"/>
  </cols>
  <sheetData>
    <row r="2" spans="1:19" ht="15.75" x14ac:dyDescent="0.25">
      <c r="A2" s="527" t="s">
        <v>513</v>
      </c>
      <c r="C2" s="1152" t="s">
        <v>506</v>
      </c>
      <c r="D2" s="1152"/>
      <c r="E2" s="1152"/>
      <c r="F2" s="1152"/>
      <c r="G2" s="1152"/>
      <c r="H2" s="1152"/>
      <c r="I2" s="1152"/>
      <c r="J2" s="1152"/>
      <c r="K2" s="1152"/>
      <c r="L2" s="529"/>
      <c r="M2" s="1153" t="s">
        <v>507</v>
      </c>
      <c r="N2" s="1153"/>
      <c r="O2" s="1153"/>
    </row>
    <row r="3" spans="1:19" ht="27" x14ac:dyDescent="0.3">
      <c r="A3" s="1000"/>
      <c r="B3" s="1000"/>
      <c r="C3" s="1154" t="s">
        <v>508</v>
      </c>
      <c r="D3" s="1154"/>
      <c r="E3" s="1154"/>
      <c r="F3" s="1154" t="s">
        <v>509</v>
      </c>
      <c r="G3" s="1154"/>
      <c r="H3" s="1154"/>
      <c r="I3" s="531"/>
      <c r="J3" s="531"/>
      <c r="K3" s="532" t="s">
        <v>510</v>
      </c>
      <c r="L3" s="532"/>
      <c r="M3" s="533" t="s">
        <v>254</v>
      </c>
      <c r="N3" s="533" t="s">
        <v>302</v>
      </c>
      <c r="O3" s="533" t="s">
        <v>303</v>
      </c>
      <c r="S3" s="530" t="s">
        <v>511</v>
      </c>
    </row>
    <row r="4" spans="1:19" ht="15.75" x14ac:dyDescent="0.25">
      <c r="A4" s="523"/>
      <c r="B4" s="523"/>
      <c r="C4" s="534" t="s">
        <v>512</v>
      </c>
      <c r="D4" s="534" t="s">
        <v>302</v>
      </c>
      <c r="E4" s="534" t="s">
        <v>303</v>
      </c>
      <c r="F4" s="534" t="s">
        <v>512</v>
      </c>
      <c r="G4" s="534" t="s">
        <v>302</v>
      </c>
      <c r="H4" s="534" t="s">
        <v>303</v>
      </c>
      <c r="I4" s="535"/>
      <c r="J4" s="535"/>
      <c r="K4" s="536"/>
      <c r="L4" s="536"/>
      <c r="M4" s="533"/>
      <c r="N4" s="533"/>
      <c r="O4" s="533"/>
      <c r="R4" s="537"/>
    </row>
    <row r="5" spans="1:19" ht="18.75" x14ac:dyDescent="0.3">
      <c r="A5" s="1151" t="str">
        <f>'[2]Семестровка -ввод данных'!C13</f>
        <v>Історія української культури</v>
      </c>
      <c r="B5" s="1151"/>
      <c r="C5" s="1151"/>
      <c r="D5" s="1151"/>
      <c r="E5" s="1151"/>
      <c r="F5" s="1151"/>
      <c r="G5" s="1151"/>
      <c r="H5" s="1151"/>
      <c r="I5" s="1151"/>
      <c r="J5" s="1151"/>
      <c r="K5" s="1151"/>
      <c r="L5" s="538"/>
      <c r="M5" s="539"/>
      <c r="N5" s="539"/>
      <c r="O5" s="539"/>
      <c r="P5" s="538"/>
      <c r="Q5" s="538"/>
      <c r="R5" s="538"/>
      <c r="S5" s="540"/>
    </row>
    <row r="6" spans="1:19" ht="18" x14ac:dyDescent="0.25">
      <c r="A6" s="558" t="s">
        <v>261</v>
      </c>
      <c r="B6" s="558"/>
      <c r="C6" s="559">
        <v>4</v>
      </c>
      <c r="D6" s="559"/>
      <c r="E6" s="559"/>
      <c r="F6" s="559"/>
      <c r="G6" s="559"/>
      <c r="H6" s="559"/>
      <c r="I6" s="1150" t="str">
        <f>'[2]Семестровка -ввод данных'!M13</f>
        <v>залік</v>
      </c>
      <c r="J6" s="1150"/>
      <c r="K6" s="1150"/>
      <c r="L6" s="542"/>
      <c r="M6" s="543" t="str">
        <f>'[2]Семестровка -ввод данных'!T13</f>
        <v>4/0</v>
      </c>
      <c r="N6" s="543">
        <f>'[2]Семестровка -ввод данных'!U13</f>
        <v>0</v>
      </c>
      <c r="O6" s="543">
        <f>'[2]Семестровка -ввод данных'!V13</f>
        <v>0</v>
      </c>
      <c r="P6" s="541"/>
      <c r="Q6" s="541"/>
      <c r="R6" s="542"/>
      <c r="S6" s="540" t="str">
        <f>'[2]Семестровка -ввод данных'!AL13</f>
        <v>філ</v>
      </c>
    </row>
    <row r="7" spans="1:19" ht="18" x14ac:dyDescent="0.25">
      <c r="A7" s="527" t="s">
        <v>513</v>
      </c>
      <c r="B7" s="558"/>
      <c r="C7" s="559"/>
      <c r="D7" s="559"/>
      <c r="E7" s="559"/>
      <c r="F7" s="559"/>
      <c r="G7" s="559"/>
      <c r="H7" s="559"/>
      <c r="I7" s="560"/>
      <c r="J7" s="560"/>
      <c r="K7" s="560"/>
      <c r="L7" s="542"/>
      <c r="M7" s="543"/>
      <c r="N7" s="543"/>
      <c r="O7" s="543"/>
      <c r="P7" s="541"/>
      <c r="Q7" s="541"/>
      <c r="R7" s="542"/>
      <c r="S7" s="540"/>
    </row>
    <row r="8" spans="1:19" ht="18.75" x14ac:dyDescent="0.3">
      <c r="A8" s="1151" t="str">
        <f>'[2]Семестровка -ввод данных'!C15</f>
        <v>Гроші та кредит</v>
      </c>
      <c r="B8" s="1151"/>
      <c r="C8" s="1151"/>
      <c r="D8" s="1151"/>
      <c r="E8" s="1151"/>
      <c r="F8" s="1151"/>
      <c r="G8" s="1151"/>
      <c r="H8" s="1151"/>
      <c r="I8" s="1151"/>
      <c r="J8" s="1151"/>
      <c r="K8" s="1151"/>
      <c r="L8" s="538"/>
      <c r="M8" s="539"/>
      <c r="N8" s="539"/>
      <c r="O8" s="539"/>
      <c r="P8" s="538"/>
      <c r="Q8" s="538"/>
      <c r="R8" s="538"/>
      <c r="S8" s="540"/>
    </row>
    <row r="9" spans="1:19" ht="18" x14ac:dyDescent="0.25">
      <c r="A9" s="558" t="s">
        <v>261</v>
      </c>
      <c r="B9" s="558"/>
      <c r="C9" s="559">
        <v>4</v>
      </c>
      <c r="D9" s="559"/>
      <c r="E9" s="559"/>
      <c r="F9" s="559">
        <v>4</v>
      </c>
      <c r="G9" s="559"/>
      <c r="H9" s="559"/>
      <c r="I9" s="1150" t="str">
        <f>'[2]Семестровка -ввод данных'!M15</f>
        <v>іспит</v>
      </c>
      <c r="J9" s="1150"/>
      <c r="K9" s="1150"/>
      <c r="L9" s="542"/>
      <c r="M9" s="543" t="str">
        <f>'[2]Семестровка -ввод данных'!T15</f>
        <v>4/4</v>
      </c>
      <c r="N9" s="543">
        <f>'[2]Семестровка -ввод данных'!U15</f>
        <v>0</v>
      </c>
      <c r="O9" s="543">
        <f>'[2]Семестровка -ввод данных'!V15</f>
        <v>0</v>
      </c>
      <c r="P9" s="541"/>
      <c r="Q9" s="541"/>
      <c r="R9" s="542"/>
      <c r="S9" s="540" t="str">
        <f>'[2]Семестровка -ввод данных'!AL15</f>
        <v>ф</v>
      </c>
    </row>
    <row r="10" spans="1:19" ht="18" x14ac:dyDescent="0.25">
      <c r="A10" s="527" t="s">
        <v>513</v>
      </c>
      <c r="B10" s="558"/>
      <c r="C10" s="559"/>
      <c r="D10" s="559"/>
      <c r="E10" s="559"/>
      <c r="F10" s="559"/>
      <c r="G10" s="559"/>
      <c r="H10" s="559"/>
      <c r="I10" s="560"/>
      <c r="J10" s="560"/>
      <c r="K10" s="560"/>
      <c r="L10" s="542"/>
      <c r="M10" s="543"/>
      <c r="N10" s="543"/>
      <c r="O10" s="543"/>
      <c r="P10" s="541"/>
      <c r="Q10" s="541"/>
      <c r="R10" s="542"/>
      <c r="S10" s="540"/>
    </row>
    <row r="11" spans="1:19" ht="18.75" x14ac:dyDescent="0.3">
      <c r="A11" s="1151" t="str">
        <f>'[2]Семестровка -ввод данных'!C17</f>
        <v>Вища математика</v>
      </c>
      <c r="B11" s="1151"/>
      <c r="C11" s="1151"/>
      <c r="D11" s="1151"/>
      <c r="E11" s="1151"/>
      <c r="F11" s="1151"/>
      <c r="G11" s="1151"/>
      <c r="H11" s="1151"/>
      <c r="I11" s="1151"/>
      <c r="J11" s="1151"/>
      <c r="K11" s="1151"/>
      <c r="L11" s="538"/>
      <c r="M11" s="539"/>
      <c r="N11" s="539"/>
      <c r="O11" s="539"/>
      <c r="P11" s="538"/>
      <c r="Q11" s="538"/>
      <c r="R11" s="538"/>
      <c r="S11" s="540"/>
    </row>
    <row r="12" spans="1:19" ht="18" x14ac:dyDescent="0.25">
      <c r="A12" s="558" t="s">
        <v>261</v>
      </c>
      <c r="B12" s="558"/>
      <c r="C12" s="559">
        <v>8</v>
      </c>
      <c r="D12" s="559"/>
      <c r="E12" s="559"/>
      <c r="F12" s="559">
        <v>4</v>
      </c>
      <c r="G12" s="559"/>
      <c r="H12" s="559">
        <v>4</v>
      </c>
      <c r="I12" s="1150" t="str">
        <f>'[2]Семестровка -ввод данных'!M17</f>
        <v>залік</v>
      </c>
      <c r="J12" s="1150"/>
      <c r="K12" s="1150"/>
      <c r="L12" s="542"/>
      <c r="M12" s="543" t="str">
        <f>'[2]Семестровка -ввод данных'!T17</f>
        <v>8/4</v>
      </c>
      <c r="N12" s="543">
        <f>'[2]Семестровка -ввод данных'!U17</f>
        <v>0</v>
      </c>
      <c r="O12" s="543" t="str">
        <f>'[2]Семестровка -ввод данных'!V17</f>
        <v>0/4</v>
      </c>
      <c r="P12" s="541"/>
      <c r="Q12" s="541"/>
      <c r="R12" s="542"/>
      <c r="S12" s="540" t="str">
        <f>'[2]Семестровка -ввод данных'!AL17</f>
        <v>вм</v>
      </c>
    </row>
    <row r="13" spans="1:19" ht="18" x14ac:dyDescent="0.25">
      <c r="A13" s="527" t="s">
        <v>513</v>
      </c>
      <c r="B13" s="558"/>
      <c r="C13" s="559"/>
      <c r="D13" s="559"/>
      <c r="E13" s="559"/>
      <c r="F13" s="559"/>
      <c r="G13" s="559"/>
      <c r="H13" s="559"/>
      <c r="I13" s="560"/>
      <c r="J13" s="560"/>
      <c r="K13" s="560"/>
      <c r="L13" s="542"/>
      <c r="M13" s="543"/>
      <c r="N13" s="543"/>
      <c r="O13" s="543"/>
      <c r="P13" s="541"/>
      <c r="Q13" s="541"/>
      <c r="R13" s="542"/>
      <c r="S13" s="540"/>
    </row>
    <row r="14" spans="1:19" ht="18.75" x14ac:dyDescent="0.3">
      <c r="A14" s="1151" t="str">
        <f>'[2]Семестровка -ввод данных'!C19</f>
        <v>Інформатика</v>
      </c>
      <c r="B14" s="1151"/>
      <c r="C14" s="1151"/>
      <c r="D14" s="1151"/>
      <c r="E14" s="1151"/>
      <c r="F14" s="1151"/>
      <c r="G14" s="1151"/>
      <c r="H14" s="1151"/>
      <c r="I14" s="1151"/>
      <c r="J14" s="1151"/>
      <c r="K14" s="1151"/>
      <c r="L14" s="538"/>
      <c r="M14" s="539"/>
      <c r="N14" s="539"/>
      <c r="O14" s="539"/>
      <c r="P14" s="538"/>
      <c r="Q14" s="538"/>
      <c r="R14" s="538"/>
      <c r="S14" s="540"/>
    </row>
    <row r="15" spans="1:19" ht="18" x14ac:dyDescent="0.25">
      <c r="A15" s="558" t="s">
        <v>261</v>
      </c>
      <c r="B15" s="558"/>
      <c r="C15" s="559">
        <v>4</v>
      </c>
      <c r="D15" s="559">
        <v>4</v>
      </c>
      <c r="E15" s="559"/>
      <c r="F15" s="559"/>
      <c r="G15" s="559">
        <v>4</v>
      </c>
      <c r="H15" s="559"/>
      <c r="I15" s="1150" t="str">
        <f>'[2]Семестровка -ввод данных'!M19</f>
        <v>залік</v>
      </c>
      <c r="J15" s="1150"/>
      <c r="K15" s="1150"/>
      <c r="L15" s="542"/>
      <c r="M15" s="543" t="str">
        <f>'[2]Семестровка -ввод данных'!T19</f>
        <v>4/0</v>
      </c>
      <c r="N15" s="543" t="str">
        <f>'[2]Семестровка -ввод данных'!U19</f>
        <v>4/4</v>
      </c>
      <c r="O15" s="543">
        <f>'[2]Семестровка -ввод данных'!V19</f>
        <v>0</v>
      </c>
      <c r="P15" s="541"/>
      <c r="Q15" s="541"/>
      <c r="R15" s="542"/>
      <c r="S15" s="540" t="str">
        <f>'[2]Семестровка -ввод данных'!AL19</f>
        <v>ііг</v>
      </c>
    </row>
    <row r="16" spans="1:19" ht="18" x14ac:dyDescent="0.25">
      <c r="A16" s="527" t="s">
        <v>513</v>
      </c>
      <c r="B16" s="558"/>
      <c r="C16" s="559"/>
      <c r="D16" s="559"/>
      <c r="E16" s="559"/>
      <c r="F16" s="559"/>
      <c r="G16" s="559"/>
      <c r="H16" s="559"/>
      <c r="I16" s="560"/>
      <c r="J16" s="560"/>
      <c r="K16" s="560"/>
      <c r="L16" s="542"/>
      <c r="M16" s="543"/>
      <c r="N16" s="543"/>
      <c r="O16" s="543"/>
      <c r="P16" s="541"/>
      <c r="Q16" s="541"/>
      <c r="R16" s="542"/>
      <c r="S16" s="540"/>
    </row>
    <row r="17" spans="1:19" ht="18.75" x14ac:dyDescent="0.3">
      <c r="A17" s="1151" t="str">
        <f>'[2]Семестровка -ввод данных'!C21</f>
        <v>Основи економічної теорії</v>
      </c>
      <c r="B17" s="1151"/>
      <c r="C17" s="1151"/>
      <c r="D17" s="1151"/>
      <c r="E17" s="1151"/>
      <c r="F17" s="1151"/>
      <c r="G17" s="1151"/>
      <c r="H17" s="1151"/>
      <c r="I17" s="1151"/>
      <c r="J17" s="1151"/>
      <c r="K17" s="1151"/>
      <c r="L17" s="538"/>
      <c r="M17" s="539"/>
      <c r="N17" s="539"/>
      <c r="O17" s="539"/>
      <c r="P17" s="538"/>
      <c r="Q17" s="538"/>
      <c r="R17" s="538"/>
      <c r="S17" s="540"/>
    </row>
    <row r="18" spans="1:19" ht="18" x14ac:dyDescent="0.25">
      <c r="A18" s="558" t="s">
        <v>261</v>
      </c>
      <c r="B18" s="558"/>
      <c r="C18" s="559">
        <v>4</v>
      </c>
      <c r="D18" s="559"/>
      <c r="E18" s="559"/>
      <c r="F18" s="559"/>
      <c r="G18" s="559"/>
      <c r="H18" s="559">
        <v>2</v>
      </c>
      <c r="I18" s="1150" t="str">
        <f>'[2]Семестровка -ввод данных'!M21</f>
        <v>залік</v>
      </c>
      <c r="J18" s="1150"/>
      <c r="K18" s="1150"/>
      <c r="L18" s="542"/>
      <c r="M18" s="543" t="str">
        <f>'[2]Семестровка -ввод данных'!T21</f>
        <v>4/0</v>
      </c>
      <c r="N18" s="543">
        <f>'[2]Семестровка -ввод данных'!U21</f>
        <v>0</v>
      </c>
      <c r="O18" s="543" t="str">
        <f>'[2]Семестровка -ввод данных'!V21</f>
        <v>0/2</v>
      </c>
      <c r="P18" s="541"/>
      <c r="Q18" s="541"/>
      <c r="R18" s="542"/>
      <c r="S18" s="540" t="str">
        <f>'[2]Семестровка -ввод данных'!AL21</f>
        <v>м</v>
      </c>
    </row>
    <row r="19" spans="1:19" ht="18" x14ac:dyDescent="0.25">
      <c r="A19" s="527" t="s">
        <v>513</v>
      </c>
      <c r="B19" s="558"/>
      <c r="C19" s="559"/>
      <c r="D19" s="559"/>
      <c r="E19" s="559"/>
      <c r="F19" s="559"/>
      <c r="G19" s="559"/>
      <c r="H19" s="559"/>
      <c r="I19" s="560"/>
      <c r="J19" s="560"/>
      <c r="K19" s="560"/>
      <c r="L19" s="542"/>
      <c r="M19" s="543"/>
      <c r="N19" s="543"/>
      <c r="O19" s="543"/>
      <c r="P19" s="541"/>
      <c r="Q19" s="541"/>
      <c r="R19" s="542"/>
      <c r="S19" s="540"/>
    </row>
    <row r="20" spans="1:19" ht="18.75" x14ac:dyDescent="0.3">
      <c r="A20" s="1151" t="str">
        <f>'[2]Семестровка -ввод данных'!C23</f>
        <v>Мікро- та макроекономіка</v>
      </c>
      <c r="B20" s="1151"/>
      <c r="C20" s="1151"/>
      <c r="D20" s="1151"/>
      <c r="E20" s="1151"/>
      <c r="F20" s="1151"/>
      <c r="G20" s="1151"/>
      <c r="H20" s="1151"/>
      <c r="I20" s="1151"/>
      <c r="J20" s="1151"/>
      <c r="K20" s="1151"/>
      <c r="L20" s="538"/>
      <c r="M20" s="539"/>
      <c r="N20" s="539"/>
      <c r="O20" s="539"/>
      <c r="P20" s="538"/>
      <c r="Q20" s="538"/>
      <c r="R20" s="538"/>
      <c r="S20" s="540"/>
    </row>
    <row r="21" spans="1:19" ht="18" x14ac:dyDescent="0.25">
      <c r="A21" s="558" t="s">
        <v>261</v>
      </c>
      <c r="B21" s="558"/>
      <c r="C21" s="559">
        <v>6</v>
      </c>
      <c r="D21" s="559"/>
      <c r="E21" s="559"/>
      <c r="F21" s="559">
        <v>2</v>
      </c>
      <c r="G21" s="559"/>
      <c r="H21" s="559">
        <v>4</v>
      </c>
      <c r="I21" s="1150" t="str">
        <f>'[2]Семестровка -ввод данных'!M23</f>
        <v>ДЗ</v>
      </c>
      <c r="J21" s="1150"/>
      <c r="K21" s="1150"/>
      <c r="L21" s="542"/>
      <c r="M21" s="543" t="str">
        <f>'[2]Семестровка -ввод данных'!T23</f>
        <v>6/2</v>
      </c>
      <c r="N21" s="543">
        <f>'[2]Семестровка -ввод данных'!U23</f>
        <v>0</v>
      </c>
      <c r="O21" s="543" t="str">
        <f>'[2]Семестровка -ввод данных'!V23</f>
        <v>0/4</v>
      </c>
      <c r="P21" s="541"/>
      <c r="Q21" s="541"/>
      <c r="R21" s="542"/>
      <c r="S21" s="540" t="str">
        <f>'[2]Семестровка -ввод данных'!AL23</f>
        <v>м</v>
      </c>
    </row>
    <row r="22" spans="1:19" ht="18" x14ac:dyDescent="0.25">
      <c r="A22" s="527" t="s">
        <v>513</v>
      </c>
      <c r="B22" s="558"/>
      <c r="C22" s="559"/>
      <c r="D22" s="559"/>
      <c r="E22" s="559"/>
      <c r="F22" s="559"/>
      <c r="G22" s="559"/>
      <c r="H22" s="559"/>
      <c r="I22" s="560"/>
      <c r="J22" s="560"/>
      <c r="K22" s="560"/>
      <c r="L22" s="542"/>
      <c r="M22" s="543"/>
      <c r="N22" s="543"/>
      <c r="O22" s="543"/>
      <c r="P22" s="541"/>
      <c r="Q22" s="541"/>
      <c r="R22" s="542"/>
      <c r="S22" s="540"/>
    </row>
    <row r="23" spans="1:19" ht="18.75" x14ac:dyDescent="0.3">
      <c r="A23" s="1151" t="str">
        <f>'[2]Семестровка -ввод данных'!C25</f>
        <v>Економіка підприємства</v>
      </c>
      <c r="B23" s="1151"/>
      <c r="C23" s="1151"/>
      <c r="D23" s="1151"/>
      <c r="E23" s="1151"/>
      <c r="F23" s="1151"/>
      <c r="G23" s="1151"/>
      <c r="H23" s="1151"/>
      <c r="I23" s="1151"/>
      <c r="J23" s="1151"/>
      <c r="K23" s="1151"/>
      <c r="L23" s="538"/>
      <c r="M23" s="539"/>
      <c r="N23" s="539"/>
      <c r="O23" s="539"/>
      <c r="P23" s="538"/>
      <c r="Q23" s="538"/>
      <c r="R23" s="538"/>
      <c r="S23" s="540"/>
    </row>
    <row r="24" spans="1:19" ht="18" x14ac:dyDescent="0.25">
      <c r="A24" s="558" t="s">
        <v>261</v>
      </c>
      <c r="B24" s="558"/>
      <c r="C24" s="559">
        <v>4</v>
      </c>
      <c r="D24" s="559"/>
      <c r="E24" s="559"/>
      <c r="F24" s="559">
        <v>2</v>
      </c>
      <c r="G24" s="559"/>
      <c r="H24" s="559">
        <v>2</v>
      </c>
      <c r="I24" s="1150" t="str">
        <f>'[2]Семестровка -ввод данных'!M25</f>
        <v>іспит</v>
      </c>
      <c r="J24" s="1150"/>
      <c r="K24" s="1150"/>
      <c r="L24" s="542"/>
      <c r="M24" s="543" t="str">
        <f>'[2]Семестровка -ввод данных'!T25</f>
        <v>4/2</v>
      </c>
      <c r="N24" s="543">
        <f>'[2]Семестровка -ввод данных'!U25</f>
        <v>0</v>
      </c>
      <c r="O24" s="543" t="str">
        <f>'[2]Семестровка -ввод данных'!V25</f>
        <v>0/2</v>
      </c>
      <c r="P24" s="541"/>
      <c r="Q24" s="541"/>
      <c r="R24" s="542"/>
      <c r="S24" s="540" t="str">
        <f>'[2]Семестровка -ввод данных'!AL25</f>
        <v>еп</v>
      </c>
    </row>
    <row r="25" spans="1:19" ht="18" x14ac:dyDescent="0.25">
      <c r="A25" s="527" t="s">
        <v>513</v>
      </c>
      <c r="B25" s="558"/>
      <c r="C25" s="559"/>
      <c r="D25" s="559"/>
      <c r="E25" s="559"/>
      <c r="F25" s="559"/>
      <c r="G25" s="559"/>
      <c r="H25" s="559"/>
      <c r="I25" s="560"/>
      <c r="J25" s="560"/>
      <c r="K25" s="560"/>
      <c r="L25" s="542"/>
      <c r="M25" s="543"/>
      <c r="N25" s="543"/>
      <c r="O25" s="543"/>
      <c r="P25" s="541"/>
      <c r="Q25" s="541"/>
      <c r="R25" s="542"/>
      <c r="S25" s="540"/>
    </row>
    <row r="26" spans="1:19" ht="18.75" x14ac:dyDescent="0.3">
      <c r="A26" s="1151" t="str">
        <f>'[2]Семестровка -ввод данных'!C27</f>
        <v>Філософія</v>
      </c>
      <c r="B26" s="1151"/>
      <c r="C26" s="1151"/>
      <c r="D26" s="1151"/>
      <c r="E26" s="1151"/>
      <c r="F26" s="1151"/>
      <c r="G26" s="1151"/>
      <c r="H26" s="1151"/>
      <c r="I26" s="1151"/>
      <c r="J26" s="1151"/>
      <c r="K26" s="1151"/>
      <c r="L26" s="538"/>
      <c r="M26" s="539"/>
      <c r="N26" s="539"/>
      <c r="O26" s="539"/>
      <c r="P26" s="538"/>
      <c r="Q26" s="538"/>
      <c r="R26" s="538"/>
      <c r="S26" s="540"/>
    </row>
    <row r="27" spans="1:19" ht="18" x14ac:dyDescent="0.25">
      <c r="A27" s="558" t="s">
        <v>261</v>
      </c>
      <c r="B27" s="558"/>
      <c r="C27" s="559">
        <v>4</v>
      </c>
      <c r="D27" s="559"/>
      <c r="E27" s="559"/>
      <c r="F27" s="559"/>
      <c r="G27" s="559"/>
      <c r="H27" s="559"/>
      <c r="I27" s="1150" t="str">
        <f>'[2]Семестровка -ввод данных'!M27</f>
        <v>залік</v>
      </c>
      <c r="J27" s="1150"/>
      <c r="K27" s="1150"/>
      <c r="L27" s="542"/>
      <c r="M27" s="543" t="str">
        <f>'[2]Семестровка -ввод данных'!T27</f>
        <v>4/0</v>
      </c>
      <c r="N27" s="543">
        <f>'[2]Семестровка -ввод данных'!U27</f>
        <v>0</v>
      </c>
      <c r="O27" s="543">
        <f>'[2]Семестровка -ввод данных'!V27</f>
        <v>0</v>
      </c>
      <c r="P27" s="541"/>
      <c r="Q27" s="541"/>
      <c r="R27" s="542"/>
      <c r="S27" s="540" t="str">
        <f>'[2]Семестровка -ввод данных'!AL27</f>
        <v>ф</v>
      </c>
    </row>
    <row r="28" spans="1:19" ht="18" x14ac:dyDescent="0.25">
      <c r="A28" s="527" t="s">
        <v>513</v>
      </c>
      <c r="B28" s="558"/>
      <c r="C28" s="559"/>
      <c r="D28" s="559"/>
      <c r="E28" s="559"/>
      <c r="F28" s="559"/>
      <c r="G28" s="559"/>
      <c r="H28" s="559"/>
      <c r="I28" s="560"/>
      <c r="J28" s="560"/>
      <c r="K28" s="560"/>
      <c r="L28" s="542"/>
      <c r="M28" s="543"/>
      <c r="N28" s="543"/>
      <c r="O28" s="543"/>
      <c r="P28" s="541"/>
      <c r="Q28" s="541"/>
      <c r="R28" s="542"/>
      <c r="S28" s="540"/>
    </row>
    <row r="29" spans="1:19" ht="18.75" x14ac:dyDescent="0.3">
      <c r="A29" s="1151" t="str">
        <f>'[2]Семестровка -ввод данных'!C29</f>
        <v>Іноземна мова (за професійним спрямуванням) / Соціологія</v>
      </c>
      <c r="B29" s="1151"/>
      <c r="C29" s="1151"/>
      <c r="D29" s="1151"/>
      <c r="E29" s="1151"/>
      <c r="F29" s="1151"/>
      <c r="G29" s="1151"/>
      <c r="H29" s="1151"/>
      <c r="I29" s="1151"/>
      <c r="J29" s="1151"/>
      <c r="K29" s="1151"/>
      <c r="L29" s="538"/>
      <c r="M29" s="539"/>
      <c r="N29" s="539"/>
      <c r="O29" s="539"/>
      <c r="P29" s="538"/>
      <c r="Q29" s="538"/>
      <c r="R29" s="538"/>
      <c r="S29" s="540"/>
    </row>
    <row r="30" spans="1:19" ht="18" x14ac:dyDescent="0.25">
      <c r="A30" s="558" t="s">
        <v>261</v>
      </c>
      <c r="B30" s="558"/>
      <c r="C30" s="559"/>
      <c r="D30" s="559"/>
      <c r="E30" s="559"/>
      <c r="F30" s="559">
        <v>4</v>
      </c>
      <c r="G30" s="559"/>
      <c r="H30" s="559"/>
      <c r="I30" s="1150" t="str">
        <f>'[2]Семестровка -ввод данных'!M29</f>
        <v>залік</v>
      </c>
      <c r="J30" s="1150"/>
      <c r="K30" s="1150"/>
      <c r="L30" s="542"/>
      <c r="M30" s="543">
        <f>'[2]Семестровка -ввод данных'!T29</f>
        <v>0</v>
      </c>
      <c r="N30" s="543">
        <f>'[2]Семестровка -ввод данных'!U29</f>
        <v>0</v>
      </c>
      <c r="O30" s="543" t="str">
        <f>'[2]Семестровка -ввод данных'!V29</f>
        <v>4/0</v>
      </c>
      <c r="P30" s="541"/>
      <c r="Q30" s="541"/>
      <c r="R30" s="542"/>
      <c r="S30" s="540" t="str">
        <f>'[2]Семестровка -ввод данных'!AL29</f>
        <v>м</v>
      </c>
    </row>
    <row r="31" spans="1:19" ht="18" x14ac:dyDescent="0.25">
      <c r="A31" s="527" t="s">
        <v>513</v>
      </c>
      <c r="B31" s="558"/>
      <c r="C31" s="559"/>
      <c r="D31" s="559"/>
      <c r="E31" s="559"/>
      <c r="F31" s="559"/>
      <c r="G31" s="559"/>
      <c r="H31" s="559"/>
      <c r="I31" s="560"/>
      <c r="J31" s="560"/>
      <c r="K31" s="560"/>
      <c r="L31" s="542"/>
      <c r="M31" s="543"/>
      <c r="N31" s="543"/>
      <c r="O31" s="543"/>
      <c r="P31" s="541"/>
      <c r="Q31" s="541"/>
      <c r="R31" s="542"/>
      <c r="S31" s="540"/>
    </row>
    <row r="32" spans="1:19" ht="18.75" x14ac:dyDescent="0.3">
      <c r="A32" s="1151" t="str">
        <f>'[2]Семестровка -ввод данных'!C42</f>
        <v>Фінанси</v>
      </c>
      <c r="B32" s="1151"/>
      <c r="C32" s="1151"/>
      <c r="D32" s="1151"/>
      <c r="E32" s="1151"/>
      <c r="F32" s="1151"/>
      <c r="G32" s="1151"/>
      <c r="H32" s="1151"/>
      <c r="I32" s="1151"/>
      <c r="J32" s="1151"/>
      <c r="K32" s="1151"/>
      <c r="L32" s="538"/>
      <c r="M32" s="539"/>
      <c r="N32" s="539"/>
      <c r="O32" s="539"/>
      <c r="P32" s="538"/>
      <c r="Q32" s="538"/>
      <c r="R32" s="538"/>
      <c r="S32" s="540"/>
    </row>
    <row r="33" spans="1:19" ht="18" x14ac:dyDescent="0.25">
      <c r="A33" s="558" t="s">
        <v>342</v>
      </c>
      <c r="B33" s="558"/>
      <c r="C33" s="559">
        <v>8</v>
      </c>
      <c r="D33" s="559"/>
      <c r="E33" s="559"/>
      <c r="F33" s="559"/>
      <c r="G33" s="559"/>
      <c r="H33" s="559"/>
      <c r="I33" s="1150" t="str">
        <f>'[2]Семестровка -ввод данных'!M42</f>
        <v>залік</v>
      </c>
      <c r="J33" s="1150"/>
      <c r="K33" s="1150"/>
      <c r="L33" s="542"/>
      <c r="M33" s="543" t="str">
        <f>'[2]Семестровка -ввод данных'!T42</f>
        <v>8/0</v>
      </c>
      <c r="N33" s="543">
        <f>'[2]Семестровка -ввод данных'!U42</f>
        <v>0</v>
      </c>
      <c r="O33" s="543">
        <f>'[2]Семестровка -ввод данных'!V42</f>
        <v>0</v>
      </c>
      <c r="P33" s="541"/>
      <c r="Q33" s="541"/>
      <c r="R33" s="542"/>
      <c r="S33" s="540" t="str">
        <f>'[2]Семестровка -ввод данных'!AL42</f>
        <v>ф</v>
      </c>
    </row>
    <row r="34" spans="1:19" ht="18" x14ac:dyDescent="0.25">
      <c r="A34" s="527" t="s">
        <v>513</v>
      </c>
      <c r="B34" s="558"/>
      <c r="C34" s="559"/>
      <c r="D34" s="559"/>
      <c r="E34" s="559"/>
      <c r="F34" s="559"/>
      <c r="G34" s="559"/>
      <c r="H34" s="559"/>
      <c r="I34" s="560"/>
      <c r="J34" s="560"/>
      <c r="K34" s="560"/>
      <c r="L34" s="542"/>
      <c r="M34" s="543"/>
      <c r="N34" s="543"/>
      <c r="O34" s="543"/>
      <c r="P34" s="541"/>
      <c r="Q34" s="541"/>
      <c r="R34" s="542"/>
      <c r="S34" s="540"/>
    </row>
    <row r="35" spans="1:19" ht="18.75" x14ac:dyDescent="0.3">
      <c r="A35" s="1151" t="str">
        <f>'[2]Семестровка -ввод данных'!C44</f>
        <v>Бухгалтерський облік</v>
      </c>
      <c r="B35" s="1151"/>
      <c r="C35" s="1151"/>
      <c r="D35" s="1151"/>
      <c r="E35" s="1151"/>
      <c r="F35" s="1151"/>
      <c r="G35" s="1151"/>
      <c r="H35" s="1151"/>
      <c r="I35" s="1151"/>
      <c r="J35" s="1151"/>
      <c r="K35" s="1151"/>
      <c r="L35" s="538"/>
      <c r="M35" s="539"/>
      <c r="N35" s="539"/>
      <c r="O35" s="539"/>
      <c r="P35" s="538"/>
      <c r="Q35" s="538"/>
      <c r="R35" s="538"/>
      <c r="S35" s="540"/>
    </row>
    <row r="36" spans="1:19" ht="18" x14ac:dyDescent="0.25">
      <c r="A36" s="558" t="s">
        <v>342</v>
      </c>
      <c r="B36" s="558"/>
      <c r="C36" s="559">
        <v>8</v>
      </c>
      <c r="D36" s="559"/>
      <c r="E36" s="559">
        <v>4</v>
      </c>
      <c r="F36" s="559"/>
      <c r="G36" s="559"/>
      <c r="H36" s="559"/>
      <c r="I36" s="1150" t="str">
        <f>'[2]Семестровка -ввод данных'!M44</f>
        <v>залік</v>
      </c>
      <c r="J36" s="1150"/>
      <c r="K36" s="1150"/>
      <c r="L36" s="542"/>
      <c r="M36" s="543" t="str">
        <f>'[2]Семестровка -ввод данных'!T44</f>
        <v>8/0</v>
      </c>
      <c r="N36" s="543">
        <f>'[2]Семестровка -ввод данных'!U44</f>
        <v>0</v>
      </c>
      <c r="O36" s="543" t="str">
        <f>'[2]Семестровка -ввод данных'!V44</f>
        <v>4/0</v>
      </c>
      <c r="P36" s="541"/>
      <c r="Q36" s="541"/>
      <c r="R36" s="542"/>
      <c r="S36" s="540" t="str">
        <f>'[2]Семестровка -ввод данных'!AL44</f>
        <v>оа</v>
      </c>
    </row>
    <row r="37" spans="1:19" ht="18" x14ac:dyDescent="0.25">
      <c r="A37" s="527" t="s">
        <v>513</v>
      </c>
      <c r="B37" s="558"/>
      <c r="C37" s="559"/>
      <c r="D37" s="559"/>
      <c r="E37" s="559"/>
      <c r="F37" s="559"/>
      <c r="G37" s="559"/>
      <c r="H37" s="559"/>
      <c r="I37" s="560"/>
      <c r="J37" s="560"/>
      <c r="K37" s="560"/>
      <c r="L37" s="542"/>
      <c r="M37" s="543"/>
      <c r="N37" s="543"/>
      <c r="O37" s="543"/>
      <c r="P37" s="541"/>
      <c r="Q37" s="541"/>
      <c r="R37" s="542"/>
      <c r="S37" s="540"/>
    </row>
    <row r="38" spans="1:19" ht="18.75" x14ac:dyDescent="0.3">
      <c r="A38" s="1151" t="str">
        <f>'[2]Семестровка -ввод данных'!C46</f>
        <v>Менеджмент</v>
      </c>
      <c r="B38" s="1151"/>
      <c r="C38" s="1151"/>
      <c r="D38" s="1151"/>
      <c r="E38" s="1151"/>
      <c r="F38" s="1151"/>
      <c r="G38" s="1151"/>
      <c r="H38" s="1151"/>
      <c r="I38" s="1151"/>
      <c r="J38" s="1151"/>
      <c r="K38" s="1151"/>
      <c r="L38" s="538"/>
      <c r="M38" s="539"/>
      <c r="N38" s="539"/>
      <c r="O38" s="539"/>
      <c r="P38" s="538"/>
      <c r="Q38" s="538"/>
      <c r="R38" s="538"/>
      <c r="S38" s="540"/>
    </row>
    <row r="39" spans="1:19" ht="18" x14ac:dyDescent="0.25">
      <c r="A39" s="558" t="s">
        <v>342</v>
      </c>
      <c r="B39" s="558"/>
      <c r="C39" s="559">
        <v>4</v>
      </c>
      <c r="D39" s="559"/>
      <c r="E39" s="559"/>
      <c r="F39" s="559">
        <v>2</v>
      </c>
      <c r="G39" s="559"/>
      <c r="H39" s="559">
        <v>2</v>
      </c>
      <c r="I39" s="1150" t="str">
        <f>'[2]Семестровка -ввод данных'!M46</f>
        <v>іспит</v>
      </c>
      <c r="J39" s="1150"/>
      <c r="K39" s="1150"/>
      <c r="L39" s="542"/>
      <c r="M39" s="543" t="str">
        <f>'[2]Семестровка -ввод данных'!T46</f>
        <v>4/2</v>
      </c>
      <c r="N39" s="543">
        <f>'[2]Семестровка -ввод данных'!U46</f>
        <v>0</v>
      </c>
      <c r="O39" s="543" t="str">
        <f>'[2]Семестровка -ввод данных'!V46</f>
        <v>0/2</v>
      </c>
      <c r="P39" s="541"/>
      <c r="Q39" s="541"/>
      <c r="R39" s="542"/>
      <c r="S39" s="540" t="str">
        <f>'[2]Семестровка -ввод данных'!AL46</f>
        <v>м</v>
      </c>
    </row>
    <row r="40" spans="1:19" ht="18" x14ac:dyDescent="0.25">
      <c r="A40" s="527" t="s">
        <v>513</v>
      </c>
      <c r="B40" s="558"/>
      <c r="C40" s="559"/>
      <c r="D40" s="559"/>
      <c r="E40" s="559"/>
      <c r="F40" s="559"/>
      <c r="G40" s="559"/>
      <c r="H40" s="559"/>
      <c r="I40" s="560"/>
      <c r="J40" s="560"/>
      <c r="K40" s="560"/>
      <c r="L40" s="542"/>
      <c r="M40" s="543"/>
      <c r="N40" s="543"/>
      <c r="O40" s="543"/>
      <c r="P40" s="541"/>
      <c r="Q40" s="541"/>
      <c r="R40" s="542"/>
      <c r="S40" s="540"/>
    </row>
    <row r="41" spans="1:19" ht="18.75" x14ac:dyDescent="0.3">
      <c r="A41" s="1151" t="str">
        <f>'[2]Семестровка -ввод данных'!C50</f>
        <v>Основи підприємницької та комерційної діяльності</v>
      </c>
      <c r="B41" s="1151"/>
      <c r="C41" s="1151"/>
      <c r="D41" s="1151"/>
      <c r="E41" s="1151"/>
      <c r="F41" s="1151"/>
      <c r="G41" s="1151"/>
      <c r="H41" s="1151"/>
      <c r="I41" s="1151"/>
      <c r="J41" s="1151"/>
      <c r="K41" s="1151"/>
      <c r="L41" s="538"/>
      <c r="M41" s="539"/>
      <c r="N41" s="539"/>
      <c r="O41" s="539"/>
      <c r="P41" s="538"/>
      <c r="Q41" s="538"/>
      <c r="R41" s="538"/>
      <c r="S41" s="540"/>
    </row>
    <row r="42" spans="1:19" ht="18" x14ac:dyDescent="0.25">
      <c r="A42" s="558" t="s">
        <v>342</v>
      </c>
      <c r="B42" s="558"/>
      <c r="C42" s="559">
        <v>8</v>
      </c>
      <c r="D42" s="559">
        <v>0</v>
      </c>
      <c r="E42" s="559">
        <v>0</v>
      </c>
      <c r="F42" s="559">
        <v>0</v>
      </c>
      <c r="G42" s="559">
        <v>0</v>
      </c>
      <c r="H42" s="559">
        <v>2</v>
      </c>
      <c r="I42" s="1150" t="str">
        <f>'[2]Семестровка -ввод данных'!M50</f>
        <v>іспит</v>
      </c>
      <c r="J42" s="1150"/>
      <c r="K42" s="1150"/>
      <c r="L42" s="542"/>
      <c r="M42" s="543" t="str">
        <f>'[2]Семестровка -ввод данных'!T50</f>
        <v>8/0</v>
      </c>
      <c r="N42" s="543">
        <f>'[2]Семестровка -ввод данных'!U50</f>
        <v>0</v>
      </c>
      <c r="O42" s="543" t="str">
        <f>'[2]Семестровка -ввод данных'!V50</f>
        <v>0/2</v>
      </c>
      <c r="P42" s="541"/>
      <c r="Q42" s="541"/>
      <c r="R42" s="542"/>
      <c r="S42" s="540" t="str">
        <f>'[2]Семестровка -ввод данных'!AL50</f>
        <v>ф</v>
      </c>
    </row>
    <row r="43" spans="1:19" ht="18" x14ac:dyDescent="0.25">
      <c r="A43" s="527" t="s">
        <v>513</v>
      </c>
      <c r="B43" s="558"/>
      <c r="C43" s="559"/>
      <c r="D43" s="559"/>
      <c r="E43" s="559"/>
      <c r="F43" s="559"/>
      <c r="G43" s="559"/>
      <c r="H43" s="559"/>
      <c r="I43" s="560"/>
      <c r="J43" s="560"/>
      <c r="K43" s="560"/>
      <c r="L43" s="542"/>
      <c r="M43" s="543"/>
      <c r="N43" s="543"/>
      <c r="O43" s="543"/>
      <c r="P43" s="541"/>
      <c r="Q43" s="541"/>
      <c r="R43" s="542"/>
      <c r="S43" s="540"/>
    </row>
    <row r="44" spans="1:19" ht="18.75" x14ac:dyDescent="0.3">
      <c r="A44" s="1151" t="str">
        <f>'[2]Семестровка -ввод данных'!C52</f>
        <v>"Бізнес-планування та організація підприємницької діяльності"</v>
      </c>
      <c r="B44" s="1151"/>
      <c r="C44" s="1151"/>
      <c r="D44" s="1151"/>
      <c r="E44" s="1151"/>
      <c r="F44" s="1151"/>
      <c r="G44" s="1151"/>
      <c r="H44" s="1151"/>
      <c r="I44" s="1151"/>
      <c r="J44" s="1151"/>
      <c r="K44" s="1151"/>
      <c r="L44" s="538"/>
      <c r="M44" s="539"/>
      <c r="N44" s="539"/>
      <c r="O44" s="539"/>
      <c r="P44" s="538"/>
      <c r="Q44" s="538"/>
      <c r="R44" s="538"/>
      <c r="S44" s="540"/>
    </row>
    <row r="45" spans="1:19" ht="18" x14ac:dyDescent="0.25">
      <c r="A45" s="558" t="s">
        <v>342</v>
      </c>
      <c r="B45" s="558"/>
      <c r="C45" s="559">
        <v>6</v>
      </c>
      <c r="D45" s="559">
        <v>0</v>
      </c>
      <c r="E45" s="559">
        <v>2</v>
      </c>
      <c r="F45" s="559">
        <v>0</v>
      </c>
      <c r="G45" s="559">
        <v>0</v>
      </c>
      <c r="H45" s="559">
        <v>0</v>
      </c>
      <c r="I45" s="1150" t="str">
        <f>'[2]Семестровка -ввод данных'!M52</f>
        <v>іспит</v>
      </c>
      <c r="J45" s="1150"/>
      <c r="K45" s="1150"/>
      <c r="L45" s="542"/>
      <c r="M45" s="543" t="str">
        <f>'[2]Семестровка -ввод данных'!T52</f>
        <v>6/0</v>
      </c>
      <c r="N45" s="543">
        <f>'[2]Семестровка -ввод данных'!U52</f>
        <v>0</v>
      </c>
      <c r="O45" s="543" t="str">
        <f>'[2]Семестровка -ввод данных'!V52</f>
        <v>2/0</v>
      </c>
      <c r="P45" s="541"/>
      <c r="Q45" s="541"/>
      <c r="R45" s="542"/>
      <c r="S45" s="540" t="str">
        <f>'[2]Семестровка -ввод данных'!AL52</f>
        <v>ф</v>
      </c>
    </row>
    <row r="46" spans="1:19" ht="18" x14ac:dyDescent="0.25">
      <c r="A46" s="527" t="s">
        <v>513</v>
      </c>
      <c r="B46" s="558"/>
      <c r="C46" s="559"/>
      <c r="D46" s="559"/>
      <c r="E46" s="559"/>
      <c r="F46" s="559"/>
      <c r="G46" s="559"/>
      <c r="H46" s="559"/>
      <c r="I46" s="560"/>
      <c r="J46" s="560"/>
      <c r="K46" s="560"/>
      <c r="L46" s="542"/>
      <c r="M46" s="543"/>
      <c r="N46" s="543"/>
      <c r="O46" s="543"/>
      <c r="P46" s="541"/>
      <c r="Q46" s="541"/>
      <c r="R46" s="542"/>
      <c r="S46" s="540"/>
    </row>
    <row r="47" spans="1:19" ht="18.75" x14ac:dyDescent="0.3">
      <c r="A47" s="1151" t="str">
        <f>'[2]Семестровка -ввод данных'!C54</f>
        <v>Курсова робота
 "Основи підприємницької та комерційної діяльності"</v>
      </c>
      <c r="B47" s="1151"/>
      <c r="C47" s="1151"/>
      <c r="D47" s="1151"/>
      <c r="E47" s="1151"/>
      <c r="F47" s="1151"/>
      <c r="G47" s="1151"/>
      <c r="H47" s="1151"/>
      <c r="I47" s="1151"/>
      <c r="J47" s="1151"/>
      <c r="K47" s="1151"/>
      <c r="L47" s="538"/>
      <c r="M47" s="539"/>
      <c r="N47" s="539"/>
      <c r="O47" s="539"/>
      <c r="P47" s="538"/>
      <c r="Q47" s="538"/>
      <c r="R47" s="538"/>
      <c r="S47" s="540"/>
    </row>
    <row r="48" spans="1:19" ht="18" x14ac:dyDescent="0.25">
      <c r="A48" s="558" t="s">
        <v>342</v>
      </c>
      <c r="B48" s="558"/>
      <c r="C48" s="559">
        <v>0</v>
      </c>
      <c r="D48" s="559">
        <v>0</v>
      </c>
      <c r="E48" s="559">
        <v>4</v>
      </c>
      <c r="F48" s="559">
        <v>0</v>
      </c>
      <c r="G48" s="559">
        <v>0</v>
      </c>
      <c r="H48" s="559">
        <v>0</v>
      </c>
      <c r="I48" s="1150">
        <f>'[2]Семестровка -ввод данных'!M54</f>
        <v>0</v>
      </c>
      <c r="J48" s="1150"/>
      <c r="K48" s="1150"/>
      <c r="L48" s="542"/>
      <c r="M48" s="543">
        <f>'[2]Семестровка -ввод данных'!T54</f>
        <v>0</v>
      </c>
      <c r="N48" s="543">
        <f>'[2]Семестровка -ввод данных'!U54</f>
        <v>0</v>
      </c>
      <c r="O48" s="543" t="str">
        <f>'[2]Семестровка -ввод данных'!V54</f>
        <v>4/0</v>
      </c>
      <c r="P48" s="541"/>
      <c r="Q48" s="541"/>
      <c r="R48" s="542"/>
      <c r="S48" s="540" t="str">
        <f>'[2]Семестровка -ввод данных'!AL54</f>
        <v>ф</v>
      </c>
    </row>
    <row r="49" spans="1:1" ht="18" customHeight="1" x14ac:dyDescent="0.2">
      <c r="A49" s="527" t="s">
        <v>513</v>
      </c>
    </row>
  </sheetData>
  <mergeCells count="35">
    <mergeCell ref="A5:K5"/>
    <mergeCell ref="C2:K2"/>
    <mergeCell ref="M2:O2"/>
    <mergeCell ref="A3:B3"/>
    <mergeCell ref="C3:E3"/>
    <mergeCell ref="F3:H3"/>
    <mergeCell ref="A23:K23"/>
    <mergeCell ref="I6:K6"/>
    <mergeCell ref="A8:K8"/>
    <mergeCell ref="I9:K9"/>
    <mergeCell ref="A11:K11"/>
    <mergeCell ref="I12:K12"/>
    <mergeCell ref="A14:K14"/>
    <mergeCell ref="I15:K15"/>
    <mergeCell ref="A17:K17"/>
    <mergeCell ref="I18:K18"/>
    <mergeCell ref="A20:K20"/>
    <mergeCell ref="I21:K21"/>
    <mergeCell ref="A41:K41"/>
    <mergeCell ref="I24:K24"/>
    <mergeCell ref="A26:K26"/>
    <mergeCell ref="I27:K27"/>
    <mergeCell ref="A29:K29"/>
    <mergeCell ref="I30:K30"/>
    <mergeCell ref="A32:K32"/>
    <mergeCell ref="I33:K33"/>
    <mergeCell ref="A35:K35"/>
    <mergeCell ref="I36:K36"/>
    <mergeCell ref="A38:K38"/>
    <mergeCell ref="I39:K39"/>
    <mergeCell ref="I48:K48"/>
    <mergeCell ref="I42:K42"/>
    <mergeCell ref="A44:K44"/>
    <mergeCell ref="I45:K45"/>
    <mergeCell ref="A47:K47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view="pageBreakPreview" zoomScale="75" zoomScaleNormal="50" workbookViewId="0">
      <selection activeCell="AO4" sqref="AO4:BA5"/>
    </sheetView>
  </sheetViews>
  <sheetFormatPr defaultColWidth="3.28515625" defaultRowHeight="15.75" x14ac:dyDescent="0.25"/>
  <cols>
    <col min="1" max="3" width="4.28515625" style="486" customWidth="1"/>
    <col min="4" max="4" width="5.42578125" style="486" customWidth="1"/>
    <col min="5" max="10" width="4.28515625" style="486" customWidth="1"/>
    <col min="11" max="11" width="5.42578125" style="486" customWidth="1"/>
    <col min="12" max="12" width="5.140625" style="486" customWidth="1"/>
    <col min="13" max="13" width="6.42578125" style="486" customWidth="1"/>
    <col min="14" max="53" width="4.28515625" style="486" customWidth="1"/>
    <col min="54" max="16384" width="3.28515625" style="486"/>
  </cols>
  <sheetData>
    <row r="1" spans="1:54" ht="26.25" x14ac:dyDescent="0.4">
      <c r="A1" s="1251" t="s">
        <v>84</v>
      </c>
      <c r="B1" s="1251"/>
      <c r="C1" s="1251"/>
      <c r="D1" s="1251"/>
      <c r="E1" s="1251"/>
      <c r="F1" s="1251"/>
      <c r="G1" s="1251"/>
      <c r="H1" s="1251"/>
      <c r="I1" s="1251"/>
      <c r="J1" s="1251"/>
      <c r="K1" s="1251"/>
      <c r="L1" s="1251"/>
      <c r="M1" s="1251"/>
      <c r="N1" s="1251"/>
      <c r="O1" s="1251"/>
      <c r="P1" s="1047" t="s">
        <v>85</v>
      </c>
      <c r="Q1" s="1047"/>
      <c r="R1" s="1047"/>
      <c r="S1" s="1047"/>
      <c r="T1" s="1047"/>
      <c r="U1" s="1047"/>
      <c r="V1" s="1047"/>
      <c r="W1" s="1047"/>
      <c r="X1" s="1047"/>
      <c r="Y1" s="1047"/>
      <c r="Z1" s="1047"/>
      <c r="AA1" s="1047"/>
      <c r="AB1" s="1047"/>
      <c r="AC1" s="1047"/>
      <c r="AD1" s="1047"/>
      <c r="AE1" s="1047"/>
      <c r="AF1" s="1047"/>
      <c r="AG1" s="1047"/>
      <c r="AH1" s="1047"/>
      <c r="AI1" s="1047"/>
      <c r="AJ1" s="1047"/>
      <c r="AK1" s="1047"/>
      <c r="AL1" s="1047"/>
      <c r="AM1" s="1047"/>
      <c r="AN1" s="1047"/>
      <c r="AO1" s="1257"/>
      <c r="AP1" s="1257"/>
      <c r="AQ1" s="1257"/>
      <c r="AR1" s="1257"/>
      <c r="AS1" s="1257"/>
      <c r="AT1" s="1257"/>
      <c r="AU1" s="1257"/>
      <c r="AV1" s="1257"/>
      <c r="AW1" s="1257"/>
      <c r="AX1" s="1257"/>
      <c r="AY1" s="1257"/>
      <c r="AZ1" s="1257"/>
      <c r="BA1" s="1257"/>
    </row>
    <row r="2" spans="1:54" ht="26.25" x14ac:dyDescent="0.4">
      <c r="A2" s="1251" t="s">
        <v>86</v>
      </c>
      <c r="B2" s="1251"/>
      <c r="C2" s="1251"/>
      <c r="D2" s="1251"/>
      <c r="E2" s="1251"/>
      <c r="F2" s="1251"/>
      <c r="G2" s="1251"/>
      <c r="H2" s="1251"/>
      <c r="I2" s="1251"/>
      <c r="J2" s="1251"/>
      <c r="K2" s="1251"/>
      <c r="L2" s="1251"/>
      <c r="M2" s="1251"/>
      <c r="N2" s="1251"/>
      <c r="O2" s="1251"/>
      <c r="P2" s="1259" t="s">
        <v>88</v>
      </c>
      <c r="Q2" s="1259"/>
      <c r="R2" s="1259"/>
      <c r="S2" s="1259"/>
      <c r="T2" s="1259"/>
      <c r="U2" s="1259"/>
      <c r="V2" s="1259"/>
      <c r="W2" s="1259"/>
      <c r="X2" s="1259"/>
      <c r="Y2" s="1259"/>
      <c r="Z2" s="1259"/>
      <c r="AA2" s="1259"/>
      <c r="AB2" s="1259"/>
      <c r="AC2" s="1259"/>
      <c r="AD2" s="1259"/>
      <c r="AE2" s="1259"/>
      <c r="AF2" s="1259"/>
      <c r="AG2" s="1259"/>
      <c r="AH2" s="1259"/>
      <c r="AI2" s="1259"/>
      <c r="AJ2" s="1259"/>
      <c r="AK2" s="1259"/>
      <c r="AL2" s="1259"/>
      <c r="AM2" s="1259"/>
      <c r="AN2" s="1259"/>
      <c r="AO2" s="1263"/>
      <c r="AP2" s="1263"/>
      <c r="AQ2" s="1263"/>
      <c r="AR2" s="1263"/>
      <c r="AS2" s="1263"/>
      <c r="AT2" s="1263"/>
      <c r="AU2" s="1263"/>
      <c r="AV2" s="1263"/>
      <c r="AW2" s="1263"/>
      <c r="AX2" s="1263"/>
      <c r="AY2" s="1263"/>
      <c r="AZ2" s="1263"/>
      <c r="BA2" s="1263"/>
    </row>
    <row r="3" spans="1:54" ht="26.25" x14ac:dyDescent="0.4">
      <c r="A3" s="1251" t="s">
        <v>87</v>
      </c>
      <c r="B3" s="1251"/>
      <c r="C3" s="1251"/>
      <c r="D3" s="1251"/>
      <c r="E3" s="1251"/>
      <c r="F3" s="1251"/>
      <c r="G3" s="1251"/>
      <c r="H3" s="1251"/>
      <c r="I3" s="1251"/>
      <c r="J3" s="1251"/>
      <c r="K3" s="1251"/>
      <c r="L3" s="1251"/>
      <c r="M3" s="1251"/>
      <c r="N3" s="1251"/>
      <c r="O3" s="1251"/>
      <c r="P3" s="1259"/>
      <c r="Q3" s="1259"/>
      <c r="R3" s="1259"/>
      <c r="S3" s="1259"/>
      <c r="T3" s="1259"/>
      <c r="U3" s="1259"/>
      <c r="V3" s="1259"/>
      <c r="W3" s="1259"/>
      <c r="X3" s="1259"/>
      <c r="Y3" s="1259"/>
      <c r="Z3" s="1259"/>
      <c r="AA3" s="1259"/>
      <c r="AB3" s="1259"/>
      <c r="AC3" s="1259"/>
      <c r="AD3" s="1259"/>
      <c r="AE3" s="1259"/>
      <c r="AF3" s="1259"/>
      <c r="AG3" s="1259"/>
      <c r="AH3" s="1259"/>
      <c r="AI3" s="1259"/>
      <c r="AJ3" s="1259"/>
      <c r="AK3" s="1259"/>
      <c r="AL3" s="1259"/>
      <c r="AM3" s="1259"/>
      <c r="AN3" s="1259"/>
      <c r="AO3" s="1260"/>
      <c r="AP3" s="1260"/>
      <c r="AQ3" s="1260"/>
      <c r="AR3" s="1260"/>
      <c r="AS3" s="1260"/>
      <c r="AT3" s="1260"/>
      <c r="AU3" s="1260"/>
      <c r="AV3" s="1260"/>
      <c r="AW3" s="1260"/>
      <c r="AX3" s="1260"/>
      <c r="AY3" s="1260"/>
      <c r="AZ3" s="1260"/>
      <c r="BA3" s="1260"/>
    </row>
    <row r="4" spans="1:54" ht="23.25" customHeight="1" x14ac:dyDescent="0.4">
      <c r="A4" s="1261" t="s">
        <v>538</v>
      </c>
      <c r="B4" s="1251"/>
      <c r="C4" s="1251"/>
      <c r="D4" s="1251"/>
      <c r="E4" s="1251"/>
      <c r="F4" s="1251"/>
      <c r="G4" s="1251"/>
      <c r="H4" s="1251"/>
      <c r="I4" s="1251"/>
      <c r="J4" s="1251"/>
      <c r="K4" s="1251"/>
      <c r="L4" s="1251"/>
      <c r="M4" s="1251"/>
      <c r="N4" s="1251"/>
      <c r="O4" s="1251"/>
      <c r="P4" s="1262" t="s">
        <v>90</v>
      </c>
      <c r="Q4" s="1262"/>
      <c r="R4" s="1262"/>
      <c r="S4" s="1262"/>
      <c r="T4" s="1262"/>
      <c r="U4" s="1262"/>
      <c r="V4" s="1262"/>
      <c r="W4" s="1262"/>
      <c r="X4" s="1262"/>
      <c r="Y4" s="1262"/>
      <c r="Z4" s="1262"/>
      <c r="AA4" s="1262"/>
      <c r="AB4" s="1262"/>
      <c r="AC4" s="1262"/>
      <c r="AD4" s="1262"/>
      <c r="AE4" s="1262"/>
      <c r="AF4" s="1262"/>
      <c r="AG4" s="1262"/>
      <c r="AH4" s="1262"/>
      <c r="AI4" s="1262"/>
      <c r="AJ4" s="1262"/>
      <c r="AK4" s="1262"/>
      <c r="AL4" s="1262"/>
      <c r="AM4" s="1262"/>
      <c r="AN4" s="1262"/>
      <c r="AO4" s="1253" t="s">
        <v>603</v>
      </c>
      <c r="AP4" s="1253"/>
      <c r="AQ4" s="1253"/>
      <c r="AR4" s="1253"/>
      <c r="AS4" s="1253"/>
      <c r="AT4" s="1253"/>
      <c r="AU4" s="1253"/>
      <c r="AV4" s="1253"/>
      <c r="AW4" s="1253"/>
      <c r="AX4" s="1253"/>
      <c r="AY4" s="1253"/>
      <c r="AZ4" s="1253"/>
      <c r="BA4" s="1253"/>
    </row>
    <row r="5" spans="1:54" ht="18.75" customHeight="1" x14ac:dyDescent="0.4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1258" t="s">
        <v>489</v>
      </c>
      <c r="Q5" s="1258"/>
      <c r="R5" s="1258"/>
      <c r="S5" s="1258"/>
      <c r="T5" s="1258"/>
      <c r="U5" s="1258"/>
      <c r="V5" s="1258"/>
      <c r="W5" s="1258"/>
      <c r="X5" s="1258"/>
      <c r="Y5" s="1258"/>
      <c r="Z5" s="1258"/>
      <c r="AA5" s="1258"/>
      <c r="AB5" s="1258"/>
      <c r="AC5" s="1258"/>
      <c r="AD5" s="1258"/>
      <c r="AE5" s="1258"/>
      <c r="AF5" s="1258"/>
      <c r="AG5" s="1258"/>
      <c r="AH5" s="1258"/>
      <c r="AI5" s="1258"/>
      <c r="AJ5" s="1258"/>
      <c r="AK5" s="1258"/>
      <c r="AL5" s="1258"/>
      <c r="AM5" s="1258"/>
      <c r="AN5" s="1258"/>
      <c r="AO5" s="1253"/>
      <c r="AP5" s="1253"/>
      <c r="AQ5" s="1253"/>
      <c r="AR5" s="1253"/>
      <c r="AS5" s="1253"/>
      <c r="AT5" s="1253"/>
      <c r="AU5" s="1253"/>
      <c r="AV5" s="1253"/>
      <c r="AW5" s="1253"/>
      <c r="AX5" s="1253"/>
      <c r="AY5" s="1253"/>
      <c r="AZ5" s="1253"/>
      <c r="BA5" s="1253"/>
    </row>
    <row r="6" spans="1:54" s="487" customFormat="1" ht="26.25" x14ac:dyDescent="0.4">
      <c r="A6" s="1251" t="s">
        <v>91</v>
      </c>
      <c r="B6" s="1251"/>
      <c r="C6" s="1251"/>
      <c r="D6" s="1251"/>
      <c r="E6" s="1251"/>
      <c r="F6" s="1251"/>
      <c r="G6" s="1251"/>
      <c r="H6" s="1251"/>
      <c r="I6" s="1251"/>
      <c r="J6" s="1251"/>
      <c r="K6" s="1251"/>
      <c r="L6" s="1251"/>
      <c r="M6" s="1251"/>
      <c r="N6" s="1251"/>
      <c r="O6" s="1251"/>
      <c r="P6" s="1252" t="s">
        <v>490</v>
      </c>
      <c r="Q6" s="1252"/>
      <c r="R6" s="1252"/>
      <c r="S6" s="1252"/>
      <c r="T6" s="1252"/>
      <c r="U6" s="1252"/>
      <c r="V6" s="1252"/>
      <c r="W6" s="1252"/>
      <c r="X6" s="1252"/>
      <c r="Y6" s="1252"/>
      <c r="Z6" s="1252"/>
      <c r="AA6" s="1252"/>
      <c r="AB6" s="1252"/>
      <c r="AC6" s="1252"/>
      <c r="AD6" s="1252"/>
      <c r="AE6" s="1252"/>
      <c r="AF6" s="1252"/>
      <c r="AG6" s="1252"/>
      <c r="AH6" s="1252"/>
      <c r="AI6" s="1252"/>
      <c r="AJ6" s="1252"/>
      <c r="AK6" s="1252"/>
      <c r="AL6" s="1252"/>
      <c r="AM6" s="1252"/>
      <c r="AN6" s="1252"/>
      <c r="AO6" s="1253" t="s">
        <v>491</v>
      </c>
      <c r="AP6" s="1254"/>
      <c r="AQ6" s="1254"/>
      <c r="AR6" s="1254"/>
      <c r="AS6" s="1254"/>
      <c r="AT6" s="1254"/>
      <c r="AU6" s="1254"/>
      <c r="AV6" s="1254"/>
      <c r="AW6" s="1254"/>
      <c r="AX6" s="1254"/>
      <c r="AY6" s="1254"/>
      <c r="AZ6" s="1254"/>
      <c r="BA6" s="1254"/>
    </row>
    <row r="7" spans="1:54" s="487" customFormat="1" ht="18.75" customHeight="1" x14ac:dyDescent="0.4">
      <c r="A7" s="1251" t="s">
        <v>92</v>
      </c>
      <c r="B7" s="1251"/>
      <c r="C7" s="1251"/>
      <c r="D7" s="1251"/>
      <c r="E7" s="1251"/>
      <c r="F7" s="1251"/>
      <c r="G7" s="1251"/>
      <c r="H7" s="1251"/>
      <c r="I7" s="1251"/>
      <c r="J7" s="1251"/>
      <c r="K7" s="1251"/>
      <c r="L7" s="1251"/>
      <c r="M7" s="1251"/>
      <c r="N7" s="1251"/>
      <c r="O7" s="1251"/>
      <c r="P7" s="1255" t="s">
        <v>503</v>
      </c>
      <c r="Q7" s="1256"/>
      <c r="R7" s="1256"/>
      <c r="S7" s="1256"/>
      <c r="T7" s="1256"/>
      <c r="U7" s="1256"/>
      <c r="V7" s="1256"/>
      <c r="W7" s="1256"/>
      <c r="X7" s="1256"/>
      <c r="Y7" s="1256"/>
      <c r="Z7" s="1256"/>
      <c r="AA7" s="1256"/>
      <c r="AB7" s="1256"/>
      <c r="AC7" s="1256"/>
      <c r="AD7" s="1256"/>
      <c r="AE7" s="1256"/>
      <c r="AF7" s="1256"/>
      <c r="AG7" s="1256"/>
      <c r="AH7" s="1256"/>
      <c r="AI7" s="1256"/>
      <c r="AJ7" s="1256"/>
      <c r="AK7" s="1256"/>
      <c r="AL7" s="1256"/>
      <c r="AM7" s="1256"/>
      <c r="AN7" s="1256"/>
      <c r="AO7" s="1253" t="s">
        <v>96</v>
      </c>
      <c r="AP7" s="1253"/>
      <c r="AQ7" s="1253"/>
      <c r="AR7" s="1253"/>
      <c r="AS7" s="1253"/>
      <c r="AT7" s="1253"/>
      <c r="AU7" s="1253"/>
      <c r="AV7" s="1253"/>
      <c r="AW7" s="1253"/>
      <c r="AX7" s="1253"/>
      <c r="AY7" s="1253"/>
      <c r="AZ7" s="1253"/>
      <c r="BA7" s="1253"/>
      <c r="BB7" s="488"/>
    </row>
    <row r="8" spans="1:54" s="487" customFormat="1" ht="18.75" customHeight="1" x14ac:dyDescent="0.3">
      <c r="A8" s="1257"/>
      <c r="B8" s="1257"/>
      <c r="C8" s="1257"/>
      <c r="D8" s="1257"/>
      <c r="E8" s="1257"/>
      <c r="F8" s="1257"/>
      <c r="G8" s="1257"/>
      <c r="H8" s="1257"/>
      <c r="I8" s="1257"/>
      <c r="J8" s="1257"/>
      <c r="K8" s="1257"/>
      <c r="L8" s="1257"/>
      <c r="M8" s="1257"/>
      <c r="N8" s="1257"/>
      <c r="O8" s="1257"/>
      <c r="P8" s="1255" t="s">
        <v>504</v>
      </c>
      <c r="Q8" s="1255"/>
      <c r="R8" s="1255"/>
      <c r="S8" s="1255"/>
      <c r="T8" s="1255"/>
      <c r="U8" s="1255"/>
      <c r="V8" s="1255"/>
      <c r="W8" s="1255"/>
      <c r="X8" s="1255"/>
      <c r="Y8" s="1255"/>
      <c r="Z8" s="1255"/>
      <c r="AA8" s="1255"/>
      <c r="AB8" s="1255"/>
      <c r="AC8" s="1255"/>
      <c r="AD8" s="1255"/>
      <c r="AE8" s="1255"/>
      <c r="AF8" s="1255"/>
      <c r="AG8" s="1255"/>
      <c r="AH8" s="1255"/>
      <c r="AI8" s="1255"/>
      <c r="AJ8" s="1255"/>
      <c r="AK8" s="1255"/>
      <c r="AL8" s="1255"/>
      <c r="AM8" s="1255"/>
      <c r="AN8" s="1255"/>
      <c r="AO8" s="1253"/>
      <c r="AP8" s="1253"/>
      <c r="AQ8" s="1253"/>
      <c r="AR8" s="1253"/>
      <c r="AS8" s="1253"/>
      <c r="AT8" s="1253"/>
      <c r="AU8" s="1253"/>
      <c r="AV8" s="1253"/>
      <c r="AW8" s="1253"/>
      <c r="AX8" s="1253"/>
      <c r="AY8" s="1253"/>
      <c r="AZ8" s="1253"/>
      <c r="BA8" s="1253"/>
      <c r="BB8" s="488"/>
    </row>
    <row r="9" spans="1:54" s="487" customFormat="1" ht="18.75" customHeight="1" x14ac:dyDescent="0.3">
      <c r="P9" s="1258" t="s">
        <v>505</v>
      </c>
      <c r="Q9" s="1258"/>
      <c r="R9" s="1258"/>
      <c r="S9" s="1258"/>
      <c r="T9" s="1258"/>
      <c r="U9" s="1258"/>
      <c r="V9" s="1258"/>
      <c r="W9" s="1258"/>
      <c r="X9" s="1258"/>
      <c r="Y9" s="1258"/>
      <c r="Z9" s="1258"/>
      <c r="AA9" s="1258"/>
      <c r="AB9" s="1258"/>
      <c r="AC9" s="1258"/>
      <c r="AD9" s="1258"/>
      <c r="AE9" s="1258"/>
      <c r="AF9" s="1258"/>
      <c r="AG9" s="1258"/>
      <c r="AH9" s="1258"/>
      <c r="AI9" s="1258"/>
      <c r="AJ9" s="1258"/>
      <c r="AK9" s="1258"/>
      <c r="AL9" s="1258"/>
      <c r="AM9" s="1258"/>
      <c r="AN9" s="1258"/>
      <c r="AO9" s="1253"/>
      <c r="AP9" s="1253"/>
      <c r="AQ9" s="1253"/>
      <c r="AR9" s="1253"/>
      <c r="AS9" s="1253"/>
      <c r="AT9" s="1253"/>
      <c r="AU9" s="1253"/>
      <c r="AV9" s="1253"/>
      <c r="AW9" s="1253"/>
      <c r="AX9" s="1253"/>
      <c r="AY9" s="1253"/>
      <c r="AZ9" s="1253"/>
      <c r="BA9" s="1253"/>
      <c r="BB9" s="488"/>
    </row>
    <row r="10" spans="1:54" s="487" customFormat="1" ht="18.75" customHeight="1" x14ac:dyDescent="0.3">
      <c r="AO10" s="488"/>
      <c r="AP10" s="488"/>
      <c r="AQ10" s="488"/>
      <c r="AR10" s="488"/>
      <c r="AS10" s="488"/>
      <c r="AT10" s="488"/>
      <c r="AU10" s="488"/>
      <c r="AV10" s="488"/>
      <c r="AW10" s="488"/>
      <c r="AX10" s="488"/>
      <c r="AY10" s="488"/>
      <c r="AZ10" s="488"/>
      <c r="BA10" s="488"/>
    </row>
    <row r="11" spans="1:54" s="487" customFormat="1" ht="22.5" x14ac:dyDescent="0.3">
      <c r="A11" s="1246" t="s">
        <v>539</v>
      </c>
      <c r="B11" s="1246"/>
      <c r="C11" s="1246"/>
      <c r="D11" s="1246"/>
      <c r="E11" s="1246"/>
      <c r="F11" s="1246"/>
      <c r="G11" s="1246"/>
      <c r="H11" s="1246"/>
      <c r="I11" s="1246"/>
      <c r="J11" s="1246"/>
      <c r="K11" s="1246"/>
      <c r="L11" s="1246"/>
      <c r="M11" s="1246"/>
      <c r="N11" s="1246"/>
      <c r="O11" s="1246"/>
      <c r="P11" s="1246"/>
      <c r="Q11" s="1246"/>
      <c r="R11" s="1246"/>
      <c r="S11" s="1246"/>
      <c r="T11" s="1246"/>
      <c r="U11" s="1246"/>
      <c r="V11" s="1246"/>
      <c r="W11" s="1246"/>
      <c r="X11" s="1246"/>
      <c r="Y11" s="1246"/>
      <c r="Z11" s="1246"/>
      <c r="AA11" s="1246"/>
      <c r="AB11" s="1246"/>
      <c r="AC11" s="1246"/>
      <c r="AD11" s="1246"/>
      <c r="AE11" s="1246"/>
      <c r="AF11" s="1246"/>
      <c r="AG11" s="1246"/>
      <c r="AH11" s="1246"/>
      <c r="AI11" s="1246"/>
      <c r="AJ11" s="1246"/>
      <c r="AK11" s="1246"/>
      <c r="AL11" s="1246"/>
      <c r="AM11" s="1246"/>
      <c r="AN11" s="1246"/>
      <c r="AO11" s="1246"/>
      <c r="AP11" s="1246"/>
      <c r="AQ11" s="1246"/>
      <c r="AR11" s="1246"/>
      <c r="AS11" s="1246"/>
      <c r="AT11" s="1246"/>
      <c r="AU11" s="1246"/>
      <c r="AV11" s="1246"/>
      <c r="AW11" s="1246"/>
      <c r="AX11" s="1246"/>
      <c r="AY11" s="1246"/>
      <c r="AZ11" s="1246"/>
      <c r="BA11" s="1246"/>
    </row>
    <row r="12" spans="1:54" s="487" customFormat="1" ht="18.75" customHeight="1" x14ac:dyDescent="0.3">
      <c r="A12" s="1247" t="s">
        <v>99</v>
      </c>
      <c r="B12" s="1248" t="s">
        <v>100</v>
      </c>
      <c r="C12" s="1248"/>
      <c r="D12" s="1248"/>
      <c r="E12" s="1248"/>
      <c r="F12" s="1248" t="s">
        <v>101</v>
      </c>
      <c r="G12" s="1248"/>
      <c r="H12" s="1248"/>
      <c r="I12" s="1248"/>
      <c r="J12" s="1249" t="s">
        <v>102</v>
      </c>
      <c r="K12" s="1172"/>
      <c r="L12" s="1172"/>
      <c r="M12" s="1172"/>
      <c r="N12" s="1172"/>
      <c r="O12" s="1250" t="s">
        <v>103</v>
      </c>
      <c r="P12" s="1172"/>
      <c r="Q12" s="1172"/>
      <c r="R12" s="1173"/>
      <c r="S12" s="1218" t="s">
        <v>104</v>
      </c>
      <c r="T12" s="1219"/>
      <c r="U12" s="1219"/>
      <c r="V12" s="1219"/>
      <c r="W12" s="1220"/>
      <c r="X12" s="1248" t="s">
        <v>105</v>
      </c>
      <c r="Y12" s="1248"/>
      <c r="Z12" s="1248"/>
      <c r="AA12" s="1248"/>
      <c r="AB12" s="1218" t="s">
        <v>106</v>
      </c>
      <c r="AC12" s="1221"/>
      <c r="AD12" s="1221"/>
      <c r="AE12" s="1220"/>
      <c r="AF12" s="1218" t="s">
        <v>107</v>
      </c>
      <c r="AG12" s="1221"/>
      <c r="AH12" s="1221"/>
      <c r="AI12" s="1220"/>
      <c r="AJ12" s="1218" t="s">
        <v>108</v>
      </c>
      <c r="AK12" s="1221"/>
      <c r="AL12" s="1221"/>
      <c r="AM12" s="1221"/>
      <c r="AN12" s="1220"/>
      <c r="AO12" s="1248" t="s">
        <v>109</v>
      </c>
      <c r="AP12" s="1248"/>
      <c r="AQ12" s="1248"/>
      <c r="AR12" s="1248"/>
      <c r="AS12" s="1218" t="s">
        <v>110</v>
      </c>
      <c r="AT12" s="1219"/>
      <c r="AU12" s="1219"/>
      <c r="AV12" s="1219"/>
      <c r="AW12" s="1220"/>
      <c r="AX12" s="1219" t="s">
        <v>111</v>
      </c>
      <c r="AY12" s="1221"/>
      <c r="AZ12" s="1221"/>
      <c r="BA12" s="1220"/>
    </row>
    <row r="13" spans="1:54" x14ac:dyDescent="0.25">
      <c r="A13" s="1247"/>
      <c r="B13" s="489">
        <v>1</v>
      </c>
      <c r="C13" s="489">
        <v>2</v>
      </c>
      <c r="D13" s="489">
        <v>3</v>
      </c>
      <c r="E13" s="489">
        <v>4</v>
      </c>
      <c r="F13" s="489">
        <v>5</v>
      </c>
      <c r="G13" s="489">
        <v>6</v>
      </c>
      <c r="H13" s="489">
        <v>7</v>
      </c>
      <c r="I13" s="489">
        <v>8</v>
      </c>
      <c r="J13" s="489">
        <v>9</v>
      </c>
      <c r="K13" s="489">
        <v>10</v>
      </c>
      <c r="L13" s="489">
        <v>11</v>
      </c>
      <c r="M13" s="489">
        <v>12</v>
      </c>
      <c r="N13" s="489">
        <v>13</v>
      </c>
      <c r="O13" s="489">
        <v>14</v>
      </c>
      <c r="P13" s="489">
        <v>15</v>
      </c>
      <c r="Q13" s="489">
        <v>16</v>
      </c>
      <c r="R13" s="489">
        <v>17</v>
      </c>
      <c r="S13" s="489">
        <v>18</v>
      </c>
      <c r="T13" s="489">
        <v>19</v>
      </c>
      <c r="U13" s="489">
        <v>20</v>
      </c>
      <c r="V13" s="489">
        <v>21</v>
      </c>
      <c r="W13" s="489">
        <v>22</v>
      </c>
      <c r="X13" s="489">
        <v>23</v>
      </c>
      <c r="Y13" s="489">
        <v>24</v>
      </c>
      <c r="Z13" s="489">
        <v>25</v>
      </c>
      <c r="AA13" s="489">
        <v>26</v>
      </c>
      <c r="AB13" s="489">
        <v>27</v>
      </c>
      <c r="AC13" s="489">
        <v>28</v>
      </c>
      <c r="AD13" s="489">
        <v>29</v>
      </c>
      <c r="AE13" s="489">
        <v>30</v>
      </c>
      <c r="AF13" s="489">
        <v>31</v>
      </c>
      <c r="AG13" s="489">
        <v>32</v>
      </c>
      <c r="AH13" s="489">
        <v>33</v>
      </c>
      <c r="AI13" s="489">
        <v>34</v>
      </c>
      <c r="AJ13" s="489">
        <v>35</v>
      </c>
      <c r="AK13" s="489">
        <v>36</v>
      </c>
      <c r="AL13" s="489">
        <v>37</v>
      </c>
      <c r="AM13" s="489">
        <v>38</v>
      </c>
      <c r="AN13" s="489">
        <v>39</v>
      </c>
      <c r="AO13" s="489">
        <v>40</v>
      </c>
      <c r="AP13" s="489">
        <v>41</v>
      </c>
      <c r="AQ13" s="489">
        <v>42</v>
      </c>
      <c r="AR13" s="489">
        <v>43</v>
      </c>
      <c r="AS13" s="489">
        <v>44</v>
      </c>
      <c r="AT13" s="489">
        <v>45</v>
      </c>
      <c r="AU13" s="489">
        <v>46</v>
      </c>
      <c r="AV13" s="489">
        <v>47</v>
      </c>
      <c r="AW13" s="489">
        <v>48</v>
      </c>
      <c r="AX13" s="489">
        <v>49</v>
      </c>
      <c r="AY13" s="489">
        <v>50</v>
      </c>
      <c r="AZ13" s="489">
        <v>51</v>
      </c>
      <c r="BA13" s="489">
        <v>52</v>
      </c>
    </row>
    <row r="14" spans="1:54" ht="18" customHeight="1" x14ac:dyDescent="0.25">
      <c r="A14" s="490" t="s">
        <v>492</v>
      </c>
      <c r="B14" s="491" t="s">
        <v>305</v>
      </c>
      <c r="C14" s="492" t="s">
        <v>493</v>
      </c>
      <c r="D14" s="493" t="s">
        <v>493</v>
      </c>
      <c r="E14" s="492" t="s">
        <v>493</v>
      </c>
      <c r="F14" s="493" t="s">
        <v>493</v>
      </c>
      <c r="G14" s="492" t="s">
        <v>493</v>
      </c>
      <c r="H14" s="493" t="s">
        <v>493</v>
      </c>
      <c r="I14" s="492" t="s">
        <v>493</v>
      </c>
      <c r="J14" s="493" t="s">
        <v>493</v>
      </c>
      <c r="K14" s="492" t="s">
        <v>493</v>
      </c>
      <c r="L14" s="493" t="s">
        <v>493</v>
      </c>
      <c r="M14" s="492" t="s">
        <v>493</v>
      </c>
      <c r="N14" s="493" t="s">
        <v>493</v>
      </c>
      <c r="O14" s="492" t="s">
        <v>493</v>
      </c>
      <c r="P14" s="493" t="s">
        <v>493</v>
      </c>
      <c r="Q14" s="494" t="s">
        <v>113</v>
      </c>
      <c r="R14" s="494" t="s">
        <v>305</v>
      </c>
      <c r="S14" s="494" t="s">
        <v>114</v>
      </c>
      <c r="T14" s="494" t="s">
        <v>114</v>
      </c>
      <c r="U14" s="493" t="s">
        <v>493</v>
      </c>
      <c r="V14" s="492" t="s">
        <v>493</v>
      </c>
      <c r="W14" s="493" t="s">
        <v>493</v>
      </c>
      <c r="X14" s="492" t="s">
        <v>493</v>
      </c>
      <c r="Y14" s="493" t="s">
        <v>493</v>
      </c>
      <c r="Z14" s="493" t="s">
        <v>493</v>
      </c>
      <c r="AA14" s="492" t="s">
        <v>493</v>
      </c>
      <c r="AB14" s="493" t="s">
        <v>493</v>
      </c>
      <c r="AC14" s="492" t="s">
        <v>493</v>
      </c>
      <c r="AD14" s="493" t="s">
        <v>493</v>
      </c>
      <c r="AE14" s="493" t="s">
        <v>493</v>
      </c>
      <c r="AF14" s="492" t="s">
        <v>493</v>
      </c>
      <c r="AG14" s="493" t="s">
        <v>493</v>
      </c>
      <c r="AH14" s="492" t="s">
        <v>493</v>
      </c>
      <c r="AI14" s="493" t="s">
        <v>493</v>
      </c>
      <c r="AJ14" s="493" t="s">
        <v>493</v>
      </c>
      <c r="AK14" s="492" t="s">
        <v>493</v>
      </c>
      <c r="AL14" s="493" t="s">
        <v>493</v>
      </c>
      <c r="AM14" s="492" t="s">
        <v>493</v>
      </c>
      <c r="AN14" s="493" t="s">
        <v>493</v>
      </c>
      <c r="AO14" s="492" t="s">
        <v>493</v>
      </c>
      <c r="AP14" s="493" t="s">
        <v>493</v>
      </c>
      <c r="AQ14" s="494" t="s">
        <v>113</v>
      </c>
      <c r="AR14" s="494" t="s">
        <v>114</v>
      </c>
      <c r="AS14" s="494" t="s">
        <v>114</v>
      </c>
      <c r="AT14" s="494" t="s">
        <v>114</v>
      </c>
      <c r="AU14" s="494" t="s">
        <v>114</v>
      </c>
      <c r="AV14" s="494" t="s">
        <v>114</v>
      </c>
      <c r="AW14" s="494" t="s">
        <v>114</v>
      </c>
      <c r="AX14" s="494" t="s">
        <v>114</v>
      </c>
      <c r="AY14" s="494" t="s">
        <v>114</v>
      </c>
      <c r="AZ14" s="494" t="s">
        <v>114</v>
      </c>
      <c r="BA14" s="494" t="s">
        <v>114</v>
      </c>
    </row>
    <row r="15" spans="1:54" ht="18" customHeight="1" x14ac:dyDescent="0.25">
      <c r="A15" s="490" t="s">
        <v>494</v>
      </c>
      <c r="B15" s="491" t="s">
        <v>305</v>
      </c>
      <c r="C15" s="492" t="s">
        <v>493</v>
      </c>
      <c r="D15" s="493" t="s">
        <v>493</v>
      </c>
      <c r="E15" s="492" t="s">
        <v>493</v>
      </c>
      <c r="F15" s="493" t="s">
        <v>493</v>
      </c>
      <c r="G15" s="492" t="s">
        <v>493</v>
      </c>
      <c r="H15" s="493" t="s">
        <v>493</v>
      </c>
      <c r="I15" s="492" t="s">
        <v>493</v>
      </c>
      <c r="J15" s="493" t="s">
        <v>493</v>
      </c>
      <c r="K15" s="492" t="s">
        <v>493</v>
      </c>
      <c r="L15" s="493" t="s">
        <v>493</v>
      </c>
      <c r="M15" s="492" t="s">
        <v>493</v>
      </c>
      <c r="N15" s="493" t="s">
        <v>493</v>
      </c>
      <c r="O15" s="492" t="s">
        <v>493</v>
      </c>
      <c r="P15" s="493" t="s">
        <v>493</v>
      </c>
      <c r="Q15" s="494" t="s">
        <v>113</v>
      </c>
      <c r="R15" s="494" t="s">
        <v>305</v>
      </c>
      <c r="S15" s="494" t="s">
        <v>114</v>
      </c>
      <c r="T15" s="494" t="s">
        <v>114</v>
      </c>
      <c r="U15" s="492" t="s">
        <v>493</v>
      </c>
      <c r="V15" s="493" t="s">
        <v>493</v>
      </c>
      <c r="W15" s="492" t="s">
        <v>493</v>
      </c>
      <c r="X15" s="493" t="s">
        <v>493</v>
      </c>
      <c r="Y15" s="492" t="s">
        <v>493</v>
      </c>
      <c r="Z15" s="493" t="s">
        <v>493</v>
      </c>
      <c r="AA15" s="492" t="s">
        <v>493</v>
      </c>
      <c r="AB15" s="493" t="s">
        <v>493</v>
      </c>
      <c r="AC15" s="492" t="s">
        <v>493</v>
      </c>
      <c r="AD15" s="493" t="s">
        <v>493</v>
      </c>
      <c r="AE15" s="492" t="s">
        <v>493</v>
      </c>
      <c r="AF15" s="493" t="s">
        <v>493</v>
      </c>
      <c r="AG15" s="492" t="s">
        <v>493</v>
      </c>
      <c r="AH15" s="493" t="s">
        <v>493</v>
      </c>
      <c r="AI15" s="493" t="s">
        <v>493</v>
      </c>
      <c r="AJ15" s="492" t="s">
        <v>493</v>
      </c>
      <c r="AK15" s="493" t="s">
        <v>493</v>
      </c>
      <c r="AL15" s="492" t="s">
        <v>493</v>
      </c>
      <c r="AM15" s="493" t="s">
        <v>493</v>
      </c>
      <c r="AN15" s="493" t="s">
        <v>493</v>
      </c>
      <c r="AO15" s="492" t="s">
        <v>493</v>
      </c>
      <c r="AP15" s="493" t="s">
        <v>493</v>
      </c>
      <c r="AQ15" s="494" t="s">
        <v>113</v>
      </c>
      <c r="AR15" s="494" t="s">
        <v>114</v>
      </c>
      <c r="AS15" s="494" t="s">
        <v>114</v>
      </c>
      <c r="AT15" s="494" t="s">
        <v>114</v>
      </c>
      <c r="AU15" s="494" t="s">
        <v>114</v>
      </c>
      <c r="AV15" s="494" t="s">
        <v>114</v>
      </c>
      <c r="AW15" s="494" t="s">
        <v>114</v>
      </c>
      <c r="AX15" s="494" t="s">
        <v>114</v>
      </c>
      <c r="AY15" s="494" t="s">
        <v>114</v>
      </c>
      <c r="AZ15" s="494" t="s">
        <v>114</v>
      </c>
      <c r="BA15" s="494" t="s">
        <v>114</v>
      </c>
    </row>
    <row r="16" spans="1:54" ht="20.100000000000001" customHeight="1" x14ac:dyDescent="0.3">
      <c r="A16" s="495" t="s">
        <v>495</v>
      </c>
      <c r="B16" s="496" t="s">
        <v>305</v>
      </c>
      <c r="C16" s="497" t="s">
        <v>496</v>
      </c>
      <c r="D16" s="493" t="s">
        <v>493</v>
      </c>
      <c r="E16" s="492" t="s">
        <v>493</v>
      </c>
      <c r="F16" s="493" t="s">
        <v>493</v>
      </c>
      <c r="G16" s="492" t="s">
        <v>493</v>
      </c>
      <c r="H16" s="493" t="s">
        <v>493</v>
      </c>
      <c r="I16" s="492" t="s">
        <v>493</v>
      </c>
      <c r="J16" s="493" t="s">
        <v>493</v>
      </c>
      <c r="K16" s="492" t="s">
        <v>493</v>
      </c>
      <c r="L16" s="493" t="s">
        <v>493</v>
      </c>
      <c r="M16" s="492" t="s">
        <v>493</v>
      </c>
      <c r="N16" s="493" t="s">
        <v>493</v>
      </c>
      <c r="O16" s="492" t="s">
        <v>493</v>
      </c>
      <c r="P16" s="493" t="s">
        <v>493</v>
      </c>
      <c r="Q16" s="498" t="s">
        <v>113</v>
      </c>
      <c r="R16" s="499" t="s">
        <v>497</v>
      </c>
      <c r="S16" s="498" t="s">
        <v>305</v>
      </c>
      <c r="T16" s="498" t="s">
        <v>114</v>
      </c>
      <c r="U16" s="492" t="s">
        <v>493</v>
      </c>
      <c r="V16" s="493" t="s">
        <v>493</v>
      </c>
      <c r="W16" s="492" t="s">
        <v>493</v>
      </c>
      <c r="X16" s="493" t="s">
        <v>493</v>
      </c>
      <c r="Y16" s="492" t="s">
        <v>493</v>
      </c>
      <c r="Z16" s="493" t="s">
        <v>493</v>
      </c>
      <c r="AA16" s="492" t="s">
        <v>493</v>
      </c>
      <c r="AB16" s="493" t="s">
        <v>493</v>
      </c>
      <c r="AC16" s="492" t="s">
        <v>493</v>
      </c>
      <c r="AD16" s="500" t="s">
        <v>498</v>
      </c>
      <c r="AE16" s="500" t="s">
        <v>113</v>
      </c>
      <c r="AF16" s="498" t="s">
        <v>13</v>
      </c>
      <c r="AG16" s="498" t="s">
        <v>13</v>
      </c>
      <c r="AH16" s="498" t="s">
        <v>115</v>
      </c>
      <c r="AI16" s="498" t="s">
        <v>115</v>
      </c>
      <c r="AJ16" s="498" t="s">
        <v>115</v>
      </c>
      <c r="AK16" s="498" t="s">
        <v>115</v>
      </c>
      <c r="AL16" s="498" t="s">
        <v>115</v>
      </c>
      <c r="AM16" s="498" t="s">
        <v>115</v>
      </c>
      <c r="AN16" s="498" t="s">
        <v>115</v>
      </c>
      <c r="AO16" s="498" t="s">
        <v>115</v>
      </c>
      <c r="AP16" s="501" t="s">
        <v>116</v>
      </c>
      <c r="AQ16" s="501" t="s">
        <v>116</v>
      </c>
      <c r="AR16" s="1212"/>
      <c r="AS16" s="1213"/>
      <c r="AT16" s="1213"/>
      <c r="AU16" s="1213"/>
      <c r="AV16" s="1213"/>
      <c r="AW16" s="1213"/>
      <c r="AX16" s="1213"/>
      <c r="AY16" s="1213"/>
      <c r="AZ16" s="1213"/>
      <c r="BA16" s="1214"/>
    </row>
    <row r="17" spans="1:54" s="503" customFormat="1" ht="20.100000000000001" hidden="1" customHeight="1" x14ac:dyDescent="0.25">
      <c r="A17" s="495"/>
      <c r="B17" s="494"/>
      <c r="C17" s="502"/>
      <c r="D17" s="502"/>
      <c r="E17" s="502"/>
      <c r="F17" s="502"/>
      <c r="G17" s="502"/>
      <c r="H17" s="502"/>
      <c r="I17" s="502"/>
      <c r="J17" s="502"/>
      <c r="K17" s="502"/>
      <c r="L17" s="502"/>
      <c r="M17" s="494"/>
      <c r="N17" s="502"/>
      <c r="O17" s="502"/>
      <c r="P17" s="502"/>
      <c r="Q17" s="502"/>
      <c r="R17" s="494"/>
      <c r="S17" s="492"/>
      <c r="T17" s="492"/>
      <c r="U17" s="502"/>
      <c r="V17" s="494"/>
      <c r="W17" s="492"/>
      <c r="X17" s="492"/>
      <c r="Y17" s="492"/>
      <c r="Z17" s="492"/>
      <c r="AA17" s="492"/>
      <c r="AB17" s="492"/>
      <c r="AC17" s="494"/>
      <c r="AD17" s="494"/>
      <c r="AE17" s="502"/>
      <c r="AF17" s="502"/>
      <c r="AG17" s="502"/>
      <c r="AH17" s="494"/>
      <c r="AI17" s="502"/>
      <c r="AJ17" s="502"/>
      <c r="AK17" s="502"/>
      <c r="AL17" s="502"/>
      <c r="AM17" s="502"/>
      <c r="AN17" s="502"/>
      <c r="AO17" s="502"/>
      <c r="AP17" s="502"/>
      <c r="AQ17" s="502"/>
      <c r="AR17" s="502"/>
      <c r="AS17" s="502" t="s">
        <v>499</v>
      </c>
      <c r="AT17" s="493" t="s">
        <v>499</v>
      </c>
      <c r="AU17" s="493" t="s">
        <v>499</v>
      </c>
      <c r="AV17" s="493" t="s">
        <v>499</v>
      </c>
      <c r="AW17" s="493" t="s">
        <v>499</v>
      </c>
      <c r="AX17" s="493" t="s">
        <v>499</v>
      </c>
      <c r="AY17" s="493" t="s">
        <v>499</v>
      </c>
      <c r="AZ17" s="493" t="s">
        <v>499</v>
      </c>
      <c r="BA17" s="493" t="s">
        <v>499</v>
      </c>
    </row>
    <row r="18" spans="1:54" ht="20.100000000000001" customHeight="1" x14ac:dyDescent="0.25">
      <c r="A18" s="504"/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504"/>
      <c r="U18" s="504"/>
      <c r="V18" s="504"/>
      <c r="W18" s="504"/>
      <c r="X18" s="504"/>
      <c r="Y18" s="504"/>
      <c r="Z18" s="504"/>
      <c r="AA18" s="504"/>
      <c r="AB18" s="504"/>
      <c r="AC18" s="504"/>
      <c r="AD18" s="504"/>
      <c r="AE18" s="504"/>
      <c r="AF18" s="504"/>
      <c r="AG18" s="504"/>
      <c r="AH18" s="504"/>
      <c r="AI18" s="504"/>
      <c r="AJ18" s="504"/>
      <c r="AK18" s="504"/>
      <c r="AL18" s="504"/>
      <c r="AM18" s="504"/>
      <c r="AN18" s="504"/>
      <c r="AO18" s="504"/>
      <c r="AP18" s="504"/>
      <c r="AQ18" s="504"/>
      <c r="AR18" s="504"/>
      <c r="AS18" s="504"/>
      <c r="AT18" s="504"/>
      <c r="AU18" s="504"/>
      <c r="AV18" s="504"/>
      <c r="AW18" s="504"/>
      <c r="AX18" s="504"/>
      <c r="AY18" s="504"/>
      <c r="AZ18" s="504"/>
      <c r="BA18" s="504"/>
    </row>
    <row r="19" spans="1:54" ht="20.100000000000001" customHeight="1" x14ac:dyDescent="0.25">
      <c r="A19" s="1215" t="s">
        <v>528</v>
      </c>
      <c r="B19" s="1215"/>
      <c r="C19" s="1215"/>
      <c r="D19" s="1215"/>
      <c r="E19" s="1215"/>
      <c r="F19" s="1215"/>
      <c r="G19" s="1215"/>
      <c r="H19" s="1215"/>
      <c r="I19" s="1215"/>
      <c r="J19" s="1216"/>
      <c r="K19" s="1216"/>
      <c r="L19" s="1216"/>
      <c r="M19" s="1216"/>
      <c r="N19" s="1216"/>
      <c r="O19" s="1216"/>
      <c r="P19" s="1216"/>
      <c r="Q19" s="1216"/>
      <c r="R19" s="1216"/>
      <c r="S19" s="1216"/>
      <c r="T19" s="1216"/>
      <c r="U19" s="1216"/>
      <c r="V19" s="1216"/>
      <c r="W19" s="1216"/>
      <c r="X19" s="1216"/>
      <c r="Y19" s="1216"/>
      <c r="Z19" s="1216"/>
      <c r="AA19" s="1216"/>
      <c r="AB19" s="1216"/>
      <c r="AC19" s="1216"/>
      <c r="AD19" s="1216"/>
      <c r="AE19" s="1216"/>
      <c r="AF19" s="1216"/>
      <c r="AG19" s="1216"/>
      <c r="AH19" s="1216"/>
      <c r="AI19" s="1216"/>
      <c r="AJ19" s="1216"/>
      <c r="AK19" s="1216"/>
      <c r="AL19" s="1216"/>
      <c r="AM19" s="1216"/>
      <c r="AN19" s="1216"/>
      <c r="AO19" s="1216"/>
      <c r="AP19" s="1216"/>
      <c r="AQ19" s="1216"/>
      <c r="AR19" s="1216"/>
      <c r="AS19" s="1216"/>
      <c r="AT19" s="1216"/>
      <c r="AU19" s="1216"/>
      <c r="AV19" s="1217"/>
      <c r="AW19" s="1217"/>
      <c r="AX19" s="1217"/>
      <c r="AY19" s="1217"/>
      <c r="AZ19" s="1217"/>
    </row>
    <row r="20" spans="1:54" s="504" customFormat="1" ht="18.75" x14ac:dyDescent="0.3">
      <c r="A20" s="486"/>
      <c r="B20" s="486"/>
      <c r="C20" s="486"/>
      <c r="D20" s="486"/>
      <c r="E20" s="486"/>
      <c r="F20" s="486"/>
      <c r="G20" s="486"/>
      <c r="H20" s="486"/>
      <c r="I20" s="486"/>
      <c r="J20" s="505"/>
      <c r="K20" s="505"/>
      <c r="L20" s="505"/>
      <c r="M20" s="505"/>
      <c r="N20" s="505"/>
      <c r="O20" s="486"/>
      <c r="P20" s="486"/>
      <c r="Q20" s="505"/>
      <c r="R20" s="505"/>
      <c r="S20" s="505"/>
      <c r="T20" s="505"/>
      <c r="U20" s="505"/>
      <c r="V20" s="505"/>
      <c r="W20" s="487"/>
      <c r="X20" s="487"/>
      <c r="Y20" s="505"/>
      <c r="Z20" s="505"/>
      <c r="AA20" s="505"/>
      <c r="AB20" s="505"/>
      <c r="AC20" s="505"/>
      <c r="AD20" s="505"/>
      <c r="AE20" s="487"/>
      <c r="AF20" s="487"/>
      <c r="AG20" s="505"/>
      <c r="AH20" s="505"/>
      <c r="AI20" s="505"/>
      <c r="AJ20" s="505"/>
      <c r="AK20" s="487"/>
      <c r="AL20" s="487"/>
      <c r="AM20" s="505"/>
      <c r="AN20" s="505"/>
      <c r="AO20" s="505"/>
      <c r="AP20" s="505"/>
      <c r="AQ20" s="506"/>
      <c r="AR20" s="487"/>
      <c r="AS20" s="507"/>
      <c r="AT20" s="508"/>
      <c r="AU20" s="508"/>
      <c r="AV20" s="508"/>
      <c r="AW20" s="508"/>
      <c r="AX20" s="487"/>
      <c r="AY20" s="509"/>
      <c r="AZ20" s="509"/>
      <c r="BA20" s="509"/>
    </row>
    <row r="21" spans="1:54" ht="20.25" x14ac:dyDescent="0.3">
      <c r="A21" s="97" t="s">
        <v>527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510"/>
      <c r="AX21" s="510"/>
      <c r="AY21" s="510"/>
      <c r="AZ21" s="510"/>
      <c r="BA21" s="487"/>
    </row>
    <row r="22" spans="1:54" ht="18.75" x14ac:dyDescent="0.3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487"/>
    </row>
    <row r="23" spans="1:54" ht="30" customHeight="1" x14ac:dyDescent="0.25">
      <c r="A23" s="1208" t="s">
        <v>99</v>
      </c>
      <c r="B23" s="1201"/>
      <c r="C23" s="1209" t="s">
        <v>122</v>
      </c>
      <c r="D23" s="1209"/>
      <c r="E23" s="1209"/>
      <c r="F23" s="1209" t="s">
        <v>500</v>
      </c>
      <c r="G23" s="1209"/>
      <c r="H23" s="1209"/>
      <c r="I23" s="1209" t="s">
        <v>501</v>
      </c>
      <c r="J23" s="1209"/>
      <c r="K23" s="1209"/>
      <c r="L23" s="1085" t="s">
        <v>502</v>
      </c>
      <c r="M23" s="1087"/>
      <c r="N23" s="1085" t="s">
        <v>601</v>
      </c>
      <c r="O23" s="1200"/>
      <c r="P23" s="1201"/>
      <c r="Q23" s="1085" t="s">
        <v>602</v>
      </c>
      <c r="R23" s="1230"/>
      <c r="S23" s="1231"/>
      <c r="T23" s="1085" t="s">
        <v>127</v>
      </c>
      <c r="U23" s="1200"/>
      <c r="V23" s="1201"/>
      <c r="W23" s="1085" t="s">
        <v>128</v>
      </c>
      <c r="X23" s="1200"/>
      <c r="Y23" s="1201"/>
      <c r="Z23" s="511"/>
      <c r="AA23" s="1061" t="s">
        <v>129</v>
      </c>
      <c r="AB23" s="1061"/>
      <c r="AC23" s="1061"/>
      <c r="AD23" s="1061"/>
      <c r="AE23" s="1061"/>
      <c r="AF23" s="1061"/>
      <c r="AG23" s="1061"/>
      <c r="AH23" s="1062" t="s">
        <v>130</v>
      </c>
      <c r="AI23" s="1062"/>
      <c r="AJ23" s="1062"/>
      <c r="AK23" s="1058" t="s">
        <v>131</v>
      </c>
      <c r="AL23" s="1058"/>
      <c r="AM23" s="1058"/>
      <c r="AN23" s="512"/>
      <c r="AO23" s="513"/>
      <c r="AP23" s="1073" t="s">
        <v>132</v>
      </c>
      <c r="AQ23" s="1073"/>
      <c r="AR23" s="1073"/>
      <c r="AS23" s="1073"/>
      <c r="AT23" s="1211" t="s">
        <v>540</v>
      </c>
      <c r="AU23" s="1211"/>
      <c r="AV23" s="1211"/>
      <c r="AW23" s="1211"/>
      <c r="AX23" s="1211"/>
      <c r="AY23" s="1229" t="s">
        <v>130</v>
      </c>
      <c r="AZ23" s="1229"/>
      <c r="BA23" s="1229"/>
      <c r="BB23" s="1229"/>
    </row>
    <row r="24" spans="1:54" ht="21" customHeight="1" x14ac:dyDescent="0.25">
      <c r="A24" s="1202"/>
      <c r="B24" s="1204"/>
      <c r="C24" s="1209"/>
      <c r="D24" s="1209"/>
      <c r="E24" s="1209"/>
      <c r="F24" s="1209"/>
      <c r="G24" s="1209"/>
      <c r="H24" s="1209"/>
      <c r="I24" s="1209"/>
      <c r="J24" s="1209"/>
      <c r="K24" s="1209"/>
      <c r="L24" s="1088"/>
      <c r="M24" s="1090"/>
      <c r="N24" s="1202"/>
      <c r="O24" s="1203"/>
      <c r="P24" s="1204"/>
      <c r="Q24" s="1232"/>
      <c r="R24" s="1216"/>
      <c r="S24" s="1233"/>
      <c r="T24" s="1202"/>
      <c r="U24" s="1203"/>
      <c r="V24" s="1204"/>
      <c r="W24" s="1202"/>
      <c r="X24" s="1203"/>
      <c r="Y24" s="1204"/>
      <c r="Z24" s="511"/>
      <c r="AA24" s="1061"/>
      <c r="AB24" s="1061"/>
      <c r="AC24" s="1061"/>
      <c r="AD24" s="1061"/>
      <c r="AE24" s="1061"/>
      <c r="AF24" s="1061"/>
      <c r="AG24" s="1061"/>
      <c r="AH24" s="1062"/>
      <c r="AI24" s="1062"/>
      <c r="AJ24" s="1062"/>
      <c r="AK24" s="1058"/>
      <c r="AL24" s="1058"/>
      <c r="AM24" s="1058"/>
      <c r="AN24" s="512"/>
      <c r="AO24" s="512"/>
      <c r="AP24" s="1073"/>
      <c r="AQ24" s="1073"/>
      <c r="AR24" s="1073"/>
      <c r="AS24" s="1073"/>
      <c r="AT24" s="1211"/>
      <c r="AU24" s="1211"/>
      <c r="AV24" s="1211"/>
      <c r="AW24" s="1211"/>
      <c r="AX24" s="1211"/>
      <c r="AY24" s="1229"/>
      <c r="AZ24" s="1229"/>
      <c r="BA24" s="1229"/>
      <c r="BB24" s="1229"/>
    </row>
    <row r="25" spans="1:54" ht="47.25" customHeight="1" x14ac:dyDescent="0.25">
      <c r="A25" s="1205"/>
      <c r="B25" s="1207"/>
      <c r="C25" s="1209"/>
      <c r="D25" s="1209"/>
      <c r="E25" s="1209"/>
      <c r="F25" s="1209"/>
      <c r="G25" s="1209"/>
      <c r="H25" s="1209"/>
      <c r="I25" s="1209"/>
      <c r="J25" s="1209"/>
      <c r="K25" s="1209"/>
      <c r="L25" s="1091"/>
      <c r="M25" s="1093"/>
      <c r="N25" s="1205"/>
      <c r="O25" s="1206"/>
      <c r="P25" s="1207"/>
      <c r="Q25" s="1234"/>
      <c r="R25" s="1235"/>
      <c r="S25" s="1236"/>
      <c r="T25" s="1205"/>
      <c r="U25" s="1206"/>
      <c r="V25" s="1207"/>
      <c r="W25" s="1205"/>
      <c r="X25" s="1206"/>
      <c r="Y25" s="1207"/>
      <c r="Z25" s="511"/>
      <c r="AA25" s="1061"/>
      <c r="AB25" s="1061"/>
      <c r="AC25" s="1061"/>
      <c r="AD25" s="1061"/>
      <c r="AE25" s="1061"/>
      <c r="AF25" s="1061"/>
      <c r="AG25" s="1061"/>
      <c r="AH25" s="1062"/>
      <c r="AI25" s="1062"/>
      <c r="AJ25" s="1062"/>
      <c r="AK25" s="1058"/>
      <c r="AL25" s="1058"/>
      <c r="AM25" s="1058"/>
      <c r="AN25" s="512"/>
      <c r="AO25" s="512"/>
      <c r="AP25" s="1073"/>
      <c r="AQ25" s="1073"/>
      <c r="AR25" s="1073"/>
      <c r="AS25" s="1073"/>
      <c r="AT25" s="1211"/>
      <c r="AU25" s="1211"/>
      <c r="AV25" s="1211"/>
      <c r="AW25" s="1211"/>
      <c r="AX25" s="1211"/>
      <c r="AY25" s="1229"/>
      <c r="AZ25" s="1229"/>
      <c r="BA25" s="1229"/>
      <c r="BB25" s="1229"/>
    </row>
    <row r="26" spans="1:54" ht="46.5" customHeight="1" x14ac:dyDescent="0.3">
      <c r="A26" s="1222">
        <v>1</v>
      </c>
      <c r="B26" s="1223"/>
      <c r="C26" s="1166">
        <v>36</v>
      </c>
      <c r="D26" s="1167"/>
      <c r="E26" s="1168"/>
      <c r="F26" s="1166">
        <v>2</v>
      </c>
      <c r="G26" s="1167"/>
      <c r="H26" s="1168"/>
      <c r="I26" s="1185">
        <v>2</v>
      </c>
      <c r="J26" s="1185"/>
      <c r="K26" s="1185"/>
      <c r="L26" s="1224"/>
      <c r="M26" s="1225"/>
      <c r="N26" s="1226"/>
      <c r="O26" s="1227"/>
      <c r="P26" s="1228"/>
      <c r="Q26" s="1210"/>
      <c r="R26" s="1183"/>
      <c r="S26" s="1184"/>
      <c r="T26" s="1166">
        <v>12</v>
      </c>
      <c r="U26" s="1167"/>
      <c r="V26" s="1168"/>
      <c r="W26" s="1171">
        <f>SUM(C26:V26)</f>
        <v>52</v>
      </c>
      <c r="X26" s="1169"/>
      <c r="Y26" s="1170"/>
      <c r="Z26" s="511"/>
      <c r="AA26" s="1034" t="s">
        <v>135</v>
      </c>
      <c r="AB26" s="1034"/>
      <c r="AC26" s="1034"/>
      <c r="AD26" s="1034"/>
      <c r="AE26" s="1034"/>
      <c r="AF26" s="1034"/>
      <c r="AG26" s="1034"/>
      <c r="AH26" s="1033">
        <v>6</v>
      </c>
      <c r="AI26" s="1033"/>
      <c r="AJ26" s="1033"/>
      <c r="AK26" s="1033">
        <v>2</v>
      </c>
      <c r="AL26" s="1033"/>
      <c r="AM26" s="1033"/>
      <c r="AN26" s="512"/>
      <c r="AO26" s="514"/>
      <c r="AP26" s="1073" t="s">
        <v>40</v>
      </c>
      <c r="AQ26" s="1073"/>
      <c r="AR26" s="1073"/>
      <c r="AS26" s="1073"/>
      <c r="AT26" s="1237" t="s">
        <v>541</v>
      </c>
      <c r="AU26" s="1238"/>
      <c r="AV26" s="1238"/>
      <c r="AW26" s="1238"/>
      <c r="AX26" s="1239"/>
      <c r="AY26" s="1229">
        <v>6</v>
      </c>
      <c r="AZ26" s="1229"/>
      <c r="BA26" s="1229"/>
      <c r="BB26" s="1229"/>
    </row>
    <row r="27" spans="1:54" ht="20.25" customHeight="1" x14ac:dyDescent="0.3">
      <c r="A27" s="1164">
        <v>2</v>
      </c>
      <c r="B27" s="1165"/>
      <c r="C27" s="1166">
        <v>36</v>
      </c>
      <c r="D27" s="1167"/>
      <c r="E27" s="1168"/>
      <c r="F27" s="1166">
        <v>2</v>
      </c>
      <c r="G27" s="1167"/>
      <c r="H27" s="1168"/>
      <c r="I27" s="1185">
        <v>2</v>
      </c>
      <c r="J27" s="1185"/>
      <c r="K27" s="1185"/>
      <c r="L27" s="1224"/>
      <c r="M27" s="1225"/>
      <c r="N27" s="1186"/>
      <c r="O27" s="1187"/>
      <c r="P27" s="1188"/>
      <c r="Q27" s="1210"/>
      <c r="R27" s="1183"/>
      <c r="S27" s="1184"/>
      <c r="T27" s="1166">
        <v>12</v>
      </c>
      <c r="U27" s="1167"/>
      <c r="V27" s="1168"/>
      <c r="W27" s="1171">
        <f>SUM(C27:V27)</f>
        <v>52</v>
      </c>
      <c r="X27" s="1169"/>
      <c r="Y27" s="1170"/>
      <c r="Z27" s="511"/>
      <c r="AA27" s="1032" t="s">
        <v>43</v>
      </c>
      <c r="AB27" s="1032"/>
      <c r="AC27" s="1032"/>
      <c r="AD27" s="1032"/>
      <c r="AE27" s="1032"/>
      <c r="AF27" s="1032"/>
      <c r="AG27" s="1032"/>
      <c r="AH27" s="1033">
        <v>6</v>
      </c>
      <c r="AI27" s="1033"/>
      <c r="AJ27" s="1033"/>
      <c r="AK27" s="1033">
        <v>8</v>
      </c>
      <c r="AL27" s="1033"/>
      <c r="AM27" s="1033"/>
      <c r="AN27" s="512"/>
      <c r="AO27" s="515"/>
      <c r="AP27" s="1073"/>
      <c r="AQ27" s="1073"/>
      <c r="AR27" s="1073"/>
      <c r="AS27" s="1073"/>
      <c r="AT27" s="1240"/>
      <c r="AU27" s="1241"/>
      <c r="AV27" s="1241"/>
      <c r="AW27" s="1241"/>
      <c r="AX27" s="1242"/>
      <c r="AY27" s="1229"/>
      <c r="AZ27" s="1229"/>
      <c r="BA27" s="1229"/>
      <c r="BB27" s="1229"/>
    </row>
    <row r="28" spans="1:54" ht="20.25" customHeight="1" x14ac:dyDescent="0.3">
      <c r="A28" s="1164">
        <v>3</v>
      </c>
      <c r="B28" s="1165"/>
      <c r="C28" s="1176">
        <v>23</v>
      </c>
      <c r="D28" s="1177"/>
      <c r="E28" s="1178"/>
      <c r="F28" s="1176">
        <v>3</v>
      </c>
      <c r="G28" s="1177"/>
      <c r="H28" s="1178"/>
      <c r="I28" s="1185">
        <v>3</v>
      </c>
      <c r="J28" s="1185"/>
      <c r="K28" s="1185"/>
      <c r="L28" s="1185">
        <v>2</v>
      </c>
      <c r="M28" s="1185"/>
      <c r="N28" s="1186">
        <v>8</v>
      </c>
      <c r="O28" s="1187"/>
      <c r="P28" s="1188"/>
      <c r="Q28" s="1182">
        <v>2</v>
      </c>
      <c r="R28" s="1183"/>
      <c r="S28" s="1184"/>
      <c r="T28" s="1176">
        <v>1</v>
      </c>
      <c r="U28" s="1177"/>
      <c r="V28" s="1178"/>
      <c r="W28" s="1171">
        <f>SUM(C28:V28)</f>
        <v>42</v>
      </c>
      <c r="X28" s="1169"/>
      <c r="Y28" s="1170"/>
      <c r="Z28" s="511"/>
      <c r="AA28" s="1032"/>
      <c r="AB28" s="1032"/>
      <c r="AC28" s="1032"/>
      <c r="AD28" s="1032"/>
      <c r="AE28" s="1032"/>
      <c r="AF28" s="1032"/>
      <c r="AG28" s="1032"/>
      <c r="AH28" s="1033"/>
      <c r="AI28" s="1033"/>
      <c r="AJ28" s="1033"/>
      <c r="AK28" s="1033"/>
      <c r="AL28" s="1033"/>
      <c r="AM28" s="1033"/>
      <c r="AN28" s="512"/>
      <c r="AO28" s="515"/>
      <c r="AP28" s="1073"/>
      <c r="AQ28" s="1073"/>
      <c r="AR28" s="1073"/>
      <c r="AS28" s="1073"/>
      <c r="AT28" s="1243"/>
      <c r="AU28" s="1244"/>
      <c r="AV28" s="1244"/>
      <c r="AW28" s="1244"/>
      <c r="AX28" s="1245"/>
      <c r="AY28" s="1229"/>
      <c r="AZ28" s="1229"/>
      <c r="BA28" s="1229"/>
      <c r="BB28" s="1229"/>
    </row>
    <row r="29" spans="1:54" ht="20.25" hidden="1" customHeight="1" x14ac:dyDescent="0.25">
      <c r="Z29" s="511"/>
      <c r="AA29" s="1034" t="s">
        <v>43</v>
      </c>
      <c r="AB29" s="1034"/>
      <c r="AC29" s="1034"/>
      <c r="AD29" s="1034"/>
      <c r="AE29" s="1034"/>
      <c r="AF29" s="1034"/>
      <c r="AG29" s="1034"/>
      <c r="AH29" s="1033">
        <v>4</v>
      </c>
      <c r="AI29" s="1033"/>
      <c r="AJ29" s="1033"/>
      <c r="AK29" s="1033">
        <v>2</v>
      </c>
      <c r="AL29" s="1033"/>
      <c r="AM29" s="1033"/>
      <c r="AN29" s="516"/>
      <c r="AO29" s="517"/>
      <c r="AP29" s="517"/>
      <c r="AQ29" s="517"/>
      <c r="AR29" s="517"/>
      <c r="AS29" s="517"/>
      <c r="AT29" s="517"/>
      <c r="AU29" s="517"/>
      <c r="AV29" s="517"/>
      <c r="AW29" s="517"/>
      <c r="AX29" s="517"/>
      <c r="AY29" s="517"/>
      <c r="AZ29" s="517"/>
      <c r="BA29" s="517"/>
    </row>
    <row r="30" spans="1:54" ht="20.25" hidden="1" customHeight="1" x14ac:dyDescent="0.25">
      <c r="A30" s="1164"/>
      <c r="B30" s="1165"/>
      <c r="C30" s="1166"/>
      <c r="D30" s="1167"/>
      <c r="E30" s="1168"/>
      <c r="F30" s="1166"/>
      <c r="G30" s="1169"/>
      <c r="H30" s="1170"/>
      <c r="I30" s="1171"/>
      <c r="J30" s="1172"/>
      <c r="K30" s="1172"/>
      <c r="L30" s="1172"/>
      <c r="M30" s="1173"/>
      <c r="N30" s="1196"/>
      <c r="O30" s="1165"/>
      <c r="P30" s="1197"/>
      <c r="Q30" s="1193"/>
      <c r="R30" s="1198"/>
      <c r="S30" s="1199"/>
      <c r="T30" s="1166"/>
      <c r="U30" s="1167"/>
      <c r="V30" s="1168"/>
      <c r="W30" s="1171"/>
      <c r="X30" s="1169"/>
      <c r="Y30" s="1170"/>
      <c r="Z30" s="511"/>
      <c r="AA30" s="1034"/>
      <c r="AB30" s="1034"/>
      <c r="AC30" s="1034"/>
      <c r="AD30" s="1034"/>
      <c r="AE30" s="1034"/>
      <c r="AF30" s="1034"/>
      <c r="AG30" s="1034"/>
      <c r="AH30" s="1033"/>
      <c r="AI30" s="1033"/>
      <c r="AJ30" s="1033"/>
      <c r="AK30" s="1033"/>
      <c r="AL30" s="1033"/>
      <c r="AM30" s="1033"/>
      <c r="AN30" s="518"/>
      <c r="AO30" s="1161"/>
      <c r="AP30" s="1162"/>
      <c r="AQ30" s="1162"/>
      <c r="AR30" s="1162"/>
      <c r="AS30" s="1163"/>
      <c r="AT30" s="1163"/>
      <c r="AU30" s="1163"/>
      <c r="AV30" s="1163"/>
      <c r="AW30" s="1163"/>
      <c r="AX30" s="1163"/>
      <c r="AY30" s="1163"/>
      <c r="AZ30" s="1163"/>
      <c r="BA30" s="1163"/>
    </row>
    <row r="31" spans="1:54" ht="18.75" customHeight="1" x14ac:dyDescent="0.3">
      <c r="A31" s="1174" t="s">
        <v>22</v>
      </c>
      <c r="B31" s="1175"/>
      <c r="C31" s="1176">
        <f>SUM(C26:C30)</f>
        <v>95</v>
      </c>
      <c r="D31" s="1177"/>
      <c r="E31" s="1178"/>
      <c r="F31" s="1176">
        <f>SUM(F26:F30)</f>
        <v>7</v>
      </c>
      <c r="G31" s="1179"/>
      <c r="H31" s="1180"/>
      <c r="I31" s="1181">
        <v>10</v>
      </c>
      <c r="J31" s="1181"/>
      <c r="K31" s="1181"/>
      <c r="L31" s="1189"/>
      <c r="M31" s="1190"/>
      <c r="N31" s="1191">
        <v>10</v>
      </c>
      <c r="O31" s="1175"/>
      <c r="P31" s="1192"/>
      <c r="Q31" s="1193">
        <v>2</v>
      </c>
      <c r="R31" s="1194"/>
      <c r="S31" s="1195"/>
      <c r="T31" s="1176">
        <f>SUM(T26:V30)</f>
        <v>25</v>
      </c>
      <c r="U31" s="1177"/>
      <c r="V31" s="1178"/>
      <c r="W31" s="1176">
        <f>SUM(W26:Y30)</f>
        <v>146</v>
      </c>
      <c r="X31" s="1179"/>
      <c r="Y31" s="1180"/>
      <c r="Z31" s="519"/>
      <c r="AA31" s="519"/>
      <c r="AB31" s="519"/>
      <c r="AC31" s="519"/>
      <c r="AD31" s="519"/>
      <c r="AE31" s="520"/>
      <c r="AF31" s="520"/>
      <c r="AG31" s="519"/>
      <c r="AH31" s="519"/>
      <c r="AI31" s="519"/>
      <c r="AJ31" s="519"/>
      <c r="AK31" s="520"/>
      <c r="AL31" s="520"/>
      <c r="AM31" s="519"/>
      <c r="AN31" s="519"/>
      <c r="AO31" s="519"/>
      <c r="AP31" s="519"/>
      <c r="AQ31" s="521"/>
      <c r="AR31" s="520"/>
      <c r="AS31" s="522"/>
      <c r="AT31" s="522"/>
      <c r="AU31" s="522"/>
      <c r="AV31" s="522"/>
      <c r="AW31" s="522"/>
      <c r="AX31" s="520"/>
      <c r="AY31" s="509"/>
      <c r="AZ31" s="509"/>
      <c r="BA31" s="509"/>
    </row>
    <row r="32" spans="1:54" x14ac:dyDescent="0.25">
      <c r="AP32" s="1155"/>
      <c r="AQ32" s="1156"/>
      <c r="AR32" s="1156"/>
      <c r="AS32" s="1156"/>
      <c r="AT32" s="1157"/>
      <c r="AU32" s="1158"/>
      <c r="AV32" s="1158"/>
      <c r="AW32" s="1158"/>
      <c r="AX32" s="1158"/>
      <c r="AY32" s="1159"/>
      <c r="AZ32" s="1159"/>
      <c r="BA32" s="1159"/>
      <c r="BB32" s="1160"/>
    </row>
    <row r="33" spans="42:54" x14ac:dyDescent="0.25">
      <c r="AP33" s="1156"/>
      <c r="AQ33" s="1156"/>
      <c r="AR33" s="1156"/>
      <c r="AS33" s="1156"/>
      <c r="AT33" s="1158"/>
      <c r="AU33" s="1158"/>
      <c r="AV33" s="1158"/>
      <c r="AW33" s="1158"/>
      <c r="AX33" s="1158"/>
      <c r="AY33" s="1159"/>
      <c r="AZ33" s="1159"/>
      <c r="BA33" s="1159"/>
      <c r="BB33" s="1160"/>
    </row>
    <row r="34" spans="42:54" x14ac:dyDescent="0.25">
      <c r="AP34" s="1156"/>
      <c r="AQ34" s="1156"/>
      <c r="AR34" s="1156"/>
      <c r="AS34" s="1156"/>
      <c r="AT34" s="1158"/>
      <c r="AU34" s="1158"/>
      <c r="AV34" s="1158"/>
      <c r="AW34" s="1158"/>
      <c r="AX34" s="1158"/>
      <c r="AY34" s="1159"/>
      <c r="AZ34" s="1159"/>
      <c r="BA34" s="1159"/>
      <c r="BB34" s="1160"/>
    </row>
    <row r="35" spans="42:54" x14ac:dyDescent="0.25">
      <c r="AP35" s="1156"/>
      <c r="AQ35" s="1156"/>
      <c r="AR35" s="1156"/>
      <c r="AS35" s="1156"/>
      <c r="AT35" s="1158"/>
      <c r="AU35" s="1158"/>
      <c r="AV35" s="1158"/>
      <c r="AW35" s="1158"/>
      <c r="AX35" s="1158"/>
      <c r="AY35" s="1159"/>
      <c r="AZ35" s="1159"/>
      <c r="BA35" s="1159"/>
      <c r="BB35" s="1160"/>
    </row>
  </sheetData>
  <mergeCells count="115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A6:O6"/>
    <mergeCell ref="P6:AN6"/>
    <mergeCell ref="AO6:BA6"/>
    <mergeCell ref="A7:O7"/>
    <mergeCell ref="P7:AN7"/>
    <mergeCell ref="AO7:BA9"/>
    <mergeCell ref="A8:O8"/>
    <mergeCell ref="P8:AN8"/>
    <mergeCell ref="P9:AN9"/>
    <mergeCell ref="A11:BA11"/>
    <mergeCell ref="A12:A13"/>
    <mergeCell ref="B12:E12"/>
    <mergeCell ref="F12:I12"/>
    <mergeCell ref="J12:N12"/>
    <mergeCell ref="O12:R12"/>
    <mergeCell ref="S12:W12"/>
    <mergeCell ref="X12:AA12"/>
    <mergeCell ref="AJ12:AN12"/>
    <mergeCell ref="AO12:AR12"/>
    <mergeCell ref="AB12:AE12"/>
    <mergeCell ref="AF12:AI12"/>
    <mergeCell ref="AR16:BA16"/>
    <mergeCell ref="A19:AZ19"/>
    <mergeCell ref="AS12:AW12"/>
    <mergeCell ref="AX12:BA12"/>
    <mergeCell ref="A26:B26"/>
    <mergeCell ref="C26:E26"/>
    <mergeCell ref="F26:H26"/>
    <mergeCell ref="I26:K26"/>
    <mergeCell ref="L26:M26"/>
    <mergeCell ref="N26:P26"/>
    <mergeCell ref="I23:K25"/>
    <mergeCell ref="W23:Y25"/>
    <mergeCell ref="AA23:AG25"/>
    <mergeCell ref="AH23:AJ25"/>
    <mergeCell ref="AK23:AM25"/>
    <mergeCell ref="AY23:BB25"/>
    <mergeCell ref="Q23:S25"/>
    <mergeCell ref="T23:V25"/>
    <mergeCell ref="AT26:AX28"/>
    <mergeCell ref="AY26:BB28"/>
    <mergeCell ref="L27:M27"/>
    <mergeCell ref="N27:P27"/>
    <mergeCell ref="AP26:AS28"/>
    <mergeCell ref="A27:B27"/>
    <mergeCell ref="C27:E27"/>
    <mergeCell ref="F27:H27"/>
    <mergeCell ref="I27:K27"/>
    <mergeCell ref="AK27:AM28"/>
    <mergeCell ref="AK26:AM26"/>
    <mergeCell ref="AP23:AS25"/>
    <mergeCell ref="AT23:AX25"/>
    <mergeCell ref="L23:M25"/>
    <mergeCell ref="N23:P25"/>
    <mergeCell ref="A23:B25"/>
    <mergeCell ref="C23:E25"/>
    <mergeCell ref="F23:H25"/>
    <mergeCell ref="AA29:AG30"/>
    <mergeCell ref="W27:Y27"/>
    <mergeCell ref="AA27:AG28"/>
    <mergeCell ref="AH27:AJ28"/>
    <mergeCell ref="AA26:AG26"/>
    <mergeCell ref="AH26:AJ26"/>
    <mergeCell ref="A28:B28"/>
    <mergeCell ref="C28:E28"/>
    <mergeCell ref="F28:H28"/>
    <mergeCell ref="I28:K28"/>
    <mergeCell ref="AH29:AJ30"/>
    <mergeCell ref="Q27:S27"/>
    <mergeCell ref="T27:V27"/>
    <mergeCell ref="T26:V26"/>
    <mergeCell ref="W26:Y26"/>
    <mergeCell ref="Q26:S26"/>
    <mergeCell ref="Q28:S28"/>
    <mergeCell ref="T28:V28"/>
    <mergeCell ref="L28:M28"/>
    <mergeCell ref="N28:P28"/>
    <mergeCell ref="T31:V31"/>
    <mergeCell ref="W31:Y31"/>
    <mergeCell ref="L31:M31"/>
    <mergeCell ref="N31:P31"/>
    <mergeCell ref="Q31:S31"/>
    <mergeCell ref="N30:P30"/>
    <mergeCell ref="Q30:S30"/>
    <mergeCell ref="W28:Y28"/>
    <mergeCell ref="AP32:AS35"/>
    <mergeCell ref="AT32:AX35"/>
    <mergeCell ref="AY32:BB35"/>
    <mergeCell ref="AO30:AR30"/>
    <mergeCell ref="AS30:AW30"/>
    <mergeCell ref="AX30:BA30"/>
    <mergeCell ref="A30:B30"/>
    <mergeCell ref="C30:E30"/>
    <mergeCell ref="F30:H30"/>
    <mergeCell ref="I30:M30"/>
    <mergeCell ref="A31:B31"/>
    <mergeCell ref="C31:E31"/>
    <mergeCell ref="F31:H31"/>
    <mergeCell ref="I31:K31"/>
    <mergeCell ref="AK29:AM30"/>
    <mergeCell ref="T30:V30"/>
    <mergeCell ref="W30:Y30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24"/>
  <sheetViews>
    <sheetView tabSelected="1" view="pageBreakPreview" zoomScale="80" zoomScaleNormal="85" workbookViewId="0">
      <selection activeCell="AC195" sqref="AC1:AM1048576"/>
    </sheetView>
  </sheetViews>
  <sheetFormatPr defaultRowHeight="15.75" x14ac:dyDescent="0.25"/>
  <cols>
    <col min="1" max="1" width="11.28515625" style="328" customWidth="1"/>
    <col min="2" max="2" width="44.85546875" style="106" customWidth="1"/>
    <col min="3" max="3" width="5.7109375" style="329" customWidth="1"/>
    <col min="4" max="4" width="12" style="330" customWidth="1"/>
    <col min="5" max="5" width="7.28515625" style="330" customWidth="1"/>
    <col min="6" max="6" width="6.42578125" style="329" customWidth="1"/>
    <col min="7" max="7" width="9.5703125" style="329" customWidth="1"/>
    <col min="8" max="8" width="9.85546875" style="329" customWidth="1"/>
    <col min="9" max="9" width="8.7109375" style="106" customWidth="1"/>
    <col min="10" max="10" width="9.5703125" style="106" customWidth="1"/>
    <col min="11" max="11" width="5.85546875" style="106" customWidth="1"/>
    <col min="12" max="12" width="7.85546875" style="106" customWidth="1"/>
    <col min="13" max="13" width="8.85546875" style="106" customWidth="1"/>
    <col min="14" max="14" width="8.140625" style="106" customWidth="1"/>
    <col min="15" max="15" width="5.85546875" style="106" hidden="1" customWidth="1"/>
    <col min="16" max="18" width="5.85546875" style="106" customWidth="1"/>
    <col min="19" max="19" width="6.5703125" style="106" customWidth="1"/>
    <col min="20" max="20" width="5.85546875" style="106" customWidth="1"/>
    <col min="21" max="21" width="4.7109375" style="106" customWidth="1"/>
    <col min="22" max="22" width="4.5703125" style="106" customWidth="1"/>
    <col min="23" max="23" width="4.85546875" style="106" customWidth="1"/>
    <col min="24" max="29" width="0" style="106" hidden="1" customWidth="1"/>
    <col min="30" max="30" width="12.5703125" style="106" hidden="1" customWidth="1"/>
    <col min="31" max="31" width="11.85546875" style="106" hidden="1" customWidth="1"/>
    <col min="32" max="32" width="14.140625" style="106" hidden="1" customWidth="1"/>
    <col min="33" max="33" width="13.140625" style="106" hidden="1" customWidth="1"/>
    <col min="34" max="34" width="12.85546875" style="106" hidden="1" customWidth="1"/>
    <col min="35" max="35" width="12.5703125" style="106" hidden="1" customWidth="1"/>
    <col min="36" max="39" width="0" style="106" hidden="1" customWidth="1"/>
    <col min="40" max="16384" width="9.140625" style="106"/>
  </cols>
  <sheetData>
    <row r="1" spans="1:36" s="104" customFormat="1" ht="18.75" customHeight="1" thickBot="1" x14ac:dyDescent="0.3">
      <c r="A1" s="1325" t="s">
        <v>542</v>
      </c>
      <c r="B1" s="1326"/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6"/>
      <c r="N1" s="1326"/>
      <c r="O1" s="1326"/>
      <c r="P1" s="1326"/>
      <c r="Q1" s="1326"/>
      <c r="R1" s="1326"/>
      <c r="S1" s="1326"/>
      <c r="T1" s="1326"/>
      <c r="U1" s="1326"/>
      <c r="V1" s="1326"/>
      <c r="W1" s="1326"/>
      <c r="X1" s="1326"/>
    </row>
    <row r="2" spans="1:36" s="104" customFormat="1" x14ac:dyDescent="0.25">
      <c r="A2" s="1385" t="s">
        <v>137</v>
      </c>
      <c r="B2" s="1388" t="s">
        <v>138</v>
      </c>
      <c r="C2" s="1391" t="s">
        <v>139</v>
      </c>
      <c r="D2" s="1392"/>
      <c r="E2" s="1392"/>
      <c r="F2" s="1393"/>
      <c r="G2" s="1394" t="s">
        <v>140</v>
      </c>
      <c r="H2" s="1397" t="s">
        <v>141</v>
      </c>
      <c r="I2" s="1398"/>
      <c r="J2" s="1398"/>
      <c r="K2" s="1398"/>
      <c r="L2" s="1398"/>
      <c r="M2" s="1399"/>
      <c r="N2" s="1400" t="s">
        <v>336</v>
      </c>
      <c r="O2" s="1401"/>
      <c r="P2" s="1401"/>
      <c r="Q2" s="1401"/>
      <c r="R2" s="1401"/>
      <c r="S2" s="1401"/>
      <c r="T2" s="1401"/>
      <c r="U2" s="1401"/>
      <c r="V2" s="1401"/>
      <c r="W2" s="1402"/>
    </row>
    <row r="3" spans="1:36" s="104" customFormat="1" ht="16.5" thickBot="1" x14ac:dyDescent="0.3">
      <c r="A3" s="1386"/>
      <c r="B3" s="1389"/>
      <c r="C3" s="1407" t="s">
        <v>142</v>
      </c>
      <c r="D3" s="1361" t="s">
        <v>143</v>
      </c>
      <c r="E3" s="1409" t="s">
        <v>144</v>
      </c>
      <c r="F3" s="1410"/>
      <c r="G3" s="1395"/>
      <c r="H3" s="1411" t="s">
        <v>6</v>
      </c>
      <c r="I3" s="1382" t="s">
        <v>145</v>
      </c>
      <c r="J3" s="1383"/>
      <c r="K3" s="1383"/>
      <c r="L3" s="1384"/>
      <c r="M3" s="1357" t="s">
        <v>146</v>
      </c>
      <c r="N3" s="1403"/>
      <c r="O3" s="1404"/>
      <c r="P3" s="1404"/>
      <c r="Q3" s="1404"/>
      <c r="R3" s="1404"/>
      <c r="S3" s="1404"/>
      <c r="T3" s="1404"/>
      <c r="U3" s="1405"/>
      <c r="V3" s="1404"/>
      <c r="W3" s="1406"/>
    </row>
    <row r="4" spans="1:36" s="104" customFormat="1" ht="16.5" thickBot="1" x14ac:dyDescent="0.3">
      <c r="A4" s="1386"/>
      <c r="B4" s="1389"/>
      <c r="C4" s="1407"/>
      <c r="D4" s="1361"/>
      <c r="E4" s="1361" t="s">
        <v>147</v>
      </c>
      <c r="F4" s="1363" t="s">
        <v>148</v>
      </c>
      <c r="G4" s="1395"/>
      <c r="H4" s="1412"/>
      <c r="I4" s="1365" t="s">
        <v>22</v>
      </c>
      <c r="J4" s="1365" t="s">
        <v>26</v>
      </c>
      <c r="K4" s="1365" t="s">
        <v>149</v>
      </c>
      <c r="L4" s="1365" t="s">
        <v>150</v>
      </c>
      <c r="M4" s="1358"/>
      <c r="N4" s="1354" t="s">
        <v>151</v>
      </c>
      <c r="O4" s="1355"/>
      <c r="P4" s="1356"/>
      <c r="Q4" s="1354" t="s">
        <v>152</v>
      </c>
      <c r="R4" s="1355"/>
      <c r="S4" s="1377" t="s">
        <v>335</v>
      </c>
      <c r="T4" s="1378"/>
      <c r="U4" s="585"/>
      <c r="V4" s="1355"/>
      <c r="W4" s="1356"/>
    </row>
    <row r="5" spans="1:36" s="104" customFormat="1" ht="16.5" thickBot="1" x14ac:dyDescent="0.3">
      <c r="A5" s="1386"/>
      <c r="B5" s="1389"/>
      <c r="C5" s="1407"/>
      <c r="D5" s="1361"/>
      <c r="E5" s="1361"/>
      <c r="F5" s="1363"/>
      <c r="G5" s="1395"/>
      <c r="H5" s="1412"/>
      <c r="I5" s="1366"/>
      <c r="J5" s="1366"/>
      <c r="K5" s="1366"/>
      <c r="L5" s="1366"/>
      <c r="M5" s="1358"/>
      <c r="N5" s="313">
        <v>1</v>
      </c>
      <c r="O5" s="407" t="s">
        <v>63</v>
      </c>
      <c r="P5" s="586">
        <v>2</v>
      </c>
      <c r="Q5" s="313">
        <v>3</v>
      </c>
      <c r="R5" s="574">
        <v>4</v>
      </c>
      <c r="S5" s="314">
        <v>5</v>
      </c>
      <c r="T5" s="407">
        <v>6</v>
      </c>
      <c r="U5" s="317"/>
      <c r="V5" s="314"/>
      <c r="W5" s="315"/>
    </row>
    <row r="6" spans="1:36" s="104" customFormat="1" ht="16.5" thickBot="1" x14ac:dyDescent="0.3">
      <c r="A6" s="1386"/>
      <c r="B6" s="1389"/>
      <c r="C6" s="1407"/>
      <c r="D6" s="1361"/>
      <c r="E6" s="1361"/>
      <c r="F6" s="1363"/>
      <c r="G6" s="1395"/>
      <c r="H6" s="1412"/>
      <c r="I6" s="1366"/>
      <c r="J6" s="1366"/>
      <c r="K6" s="1366"/>
      <c r="L6" s="1366"/>
      <c r="M6" s="1359"/>
      <c r="N6" s="1373" t="s">
        <v>299</v>
      </c>
      <c r="O6" s="1374"/>
      <c r="P6" s="1375"/>
      <c r="Q6" s="1375"/>
      <c r="R6" s="1375"/>
      <c r="S6" s="1375"/>
      <c r="T6" s="1375"/>
      <c r="U6" s="1375"/>
      <c r="V6" s="1375"/>
      <c r="W6" s="1376"/>
    </row>
    <row r="7" spans="1:36" s="104" customFormat="1" ht="20.25" customHeight="1" thickBot="1" x14ac:dyDescent="0.3">
      <c r="A7" s="1387"/>
      <c r="B7" s="1390"/>
      <c r="C7" s="1408"/>
      <c r="D7" s="1362"/>
      <c r="E7" s="1362"/>
      <c r="F7" s="1364"/>
      <c r="G7" s="1396"/>
      <c r="H7" s="1413"/>
      <c r="I7" s="1367"/>
      <c r="J7" s="1367"/>
      <c r="K7" s="1367"/>
      <c r="L7" s="1367"/>
      <c r="M7" s="1360"/>
      <c r="N7" s="313"/>
      <c r="O7" s="407">
        <v>9</v>
      </c>
      <c r="P7" s="315"/>
      <c r="Q7" s="406"/>
      <c r="R7" s="317"/>
      <c r="S7" s="407"/>
      <c r="T7" s="317"/>
      <c r="U7" s="574"/>
      <c r="V7" s="313"/>
      <c r="W7" s="315"/>
    </row>
    <row r="8" spans="1:36" s="104" customFormat="1" ht="16.5" thickBot="1" x14ac:dyDescent="0.3">
      <c r="A8" s="316">
        <v>1</v>
      </c>
      <c r="B8" s="317">
        <v>2</v>
      </c>
      <c r="C8" s="318">
        <v>3</v>
      </c>
      <c r="D8" s="316">
        <v>4</v>
      </c>
      <c r="E8" s="316">
        <v>5</v>
      </c>
      <c r="F8" s="316">
        <v>6</v>
      </c>
      <c r="G8" s="316">
        <v>7</v>
      </c>
      <c r="H8" s="316">
        <v>8</v>
      </c>
      <c r="I8" s="316">
        <v>9</v>
      </c>
      <c r="J8" s="316">
        <v>10</v>
      </c>
      <c r="K8" s="316">
        <v>11</v>
      </c>
      <c r="L8" s="316">
        <v>12</v>
      </c>
      <c r="M8" s="319">
        <v>13</v>
      </c>
      <c r="N8" s="313">
        <v>14</v>
      </c>
      <c r="O8" s="406">
        <v>15</v>
      </c>
      <c r="P8" s="313">
        <v>16</v>
      </c>
      <c r="Q8" s="406">
        <v>17</v>
      </c>
      <c r="R8" s="317">
        <v>18</v>
      </c>
      <c r="S8" s="314">
        <v>19</v>
      </c>
      <c r="T8" s="406">
        <v>20</v>
      </c>
      <c r="U8" s="313"/>
      <c r="V8" s="406"/>
      <c r="W8" s="317"/>
      <c r="X8" s="318">
        <v>25</v>
      </c>
      <c r="Y8" s="316">
        <v>26</v>
      </c>
      <c r="Z8" s="319">
        <v>27</v>
      </c>
      <c r="AA8" s="316">
        <v>28</v>
      </c>
      <c r="AB8" s="319">
        <v>29</v>
      </c>
    </row>
    <row r="9" spans="1:36" s="104" customFormat="1" ht="16.5" thickBot="1" x14ac:dyDescent="0.3">
      <c r="A9" s="1369" t="s">
        <v>153</v>
      </c>
      <c r="B9" s="1370"/>
      <c r="C9" s="1371"/>
      <c r="D9" s="1371"/>
      <c r="E9" s="1371"/>
      <c r="F9" s="1371"/>
      <c r="G9" s="1371"/>
      <c r="H9" s="1371"/>
      <c r="I9" s="1371"/>
      <c r="J9" s="1371"/>
      <c r="K9" s="1371"/>
      <c r="L9" s="1371"/>
      <c r="M9" s="1371"/>
      <c r="N9" s="1370"/>
      <c r="O9" s="1370"/>
      <c r="P9" s="1370"/>
      <c r="Q9" s="1370"/>
      <c r="R9" s="1370"/>
      <c r="S9" s="1370"/>
      <c r="T9" s="1370"/>
      <c r="U9" s="1370"/>
      <c r="V9" s="1370"/>
      <c r="W9" s="1372"/>
    </row>
    <row r="10" spans="1:36" s="104" customFormat="1" ht="16.5" thickBot="1" x14ac:dyDescent="0.3">
      <c r="A10" s="1379" t="s">
        <v>154</v>
      </c>
      <c r="B10" s="1380"/>
      <c r="C10" s="1380"/>
      <c r="D10" s="1380"/>
      <c r="E10" s="1380"/>
      <c r="F10" s="1380"/>
      <c r="G10" s="1380"/>
      <c r="H10" s="1380"/>
      <c r="I10" s="1380"/>
      <c r="J10" s="1380"/>
      <c r="K10" s="1380"/>
      <c r="L10" s="1380"/>
      <c r="M10" s="1380"/>
      <c r="N10" s="1380"/>
      <c r="O10" s="1380"/>
      <c r="P10" s="1380"/>
      <c r="Q10" s="1380"/>
      <c r="R10" s="1380"/>
      <c r="S10" s="1380"/>
      <c r="T10" s="1380"/>
      <c r="U10" s="1380"/>
      <c r="V10" s="1380"/>
      <c r="W10" s="1381"/>
    </row>
    <row r="11" spans="1:36" s="104" customFormat="1" ht="32.25" hidden="1" customHeight="1" thickBot="1" x14ac:dyDescent="0.3">
      <c r="A11" s="412" t="s">
        <v>155</v>
      </c>
      <c r="B11" s="413" t="s">
        <v>39</v>
      </c>
      <c r="C11" s="414"/>
      <c r="D11" s="123"/>
      <c r="E11" s="415"/>
      <c r="F11" s="416"/>
      <c r="G11" s="417">
        <f>G12+G13</f>
        <v>3</v>
      </c>
      <c r="H11" s="418">
        <f t="shared" ref="H11:H20" si="0">G11*30</f>
        <v>90</v>
      </c>
      <c r="I11" s="419"/>
      <c r="J11" s="409"/>
      <c r="K11" s="409"/>
      <c r="L11" s="409"/>
      <c r="M11" s="259"/>
      <c r="N11" s="420"/>
      <c r="O11" s="421"/>
      <c r="P11" s="422"/>
      <c r="Q11" s="423"/>
      <c r="R11" s="117"/>
      <c r="S11" s="420"/>
      <c r="T11" s="421"/>
      <c r="U11" s="422"/>
      <c r="V11" s="423"/>
      <c r="W11" s="424"/>
      <c r="AC11" s="104">
        <f>SUM(N11:R11)</f>
        <v>0</v>
      </c>
      <c r="AD11" s="313"/>
      <c r="AE11" s="407"/>
      <c r="AF11" s="586"/>
      <c r="AG11" s="313"/>
      <c r="AH11" s="574"/>
      <c r="AI11" s="314"/>
      <c r="AJ11" s="407"/>
    </row>
    <row r="12" spans="1:36" s="104" customFormat="1" ht="21.75" hidden="1" customHeight="1" x14ac:dyDescent="0.25">
      <c r="A12" s="587"/>
      <c r="B12" s="588" t="s">
        <v>359</v>
      </c>
      <c r="C12" s="409"/>
      <c r="D12" s="428"/>
      <c r="E12" s="428"/>
      <c r="F12" s="589"/>
      <c r="G12" s="590">
        <f>'[3]Семестровка -ввод данных'!D104</f>
        <v>0</v>
      </c>
      <c r="H12" s="409">
        <f t="shared" si="0"/>
        <v>0</v>
      </c>
      <c r="I12" s="591"/>
      <c r="J12" s="409"/>
      <c r="K12" s="409"/>
      <c r="L12" s="409"/>
      <c r="M12" s="409"/>
      <c r="N12" s="591"/>
      <c r="O12" s="591"/>
      <c r="P12" s="591"/>
      <c r="Q12" s="591"/>
      <c r="R12" s="591"/>
      <c r="S12" s="591"/>
      <c r="T12" s="591"/>
      <c r="U12" s="591"/>
      <c r="V12" s="591"/>
      <c r="W12" s="592"/>
      <c r="AC12" s="104">
        <f>SUM(N12:R12)</f>
        <v>0</v>
      </c>
    </row>
    <row r="13" spans="1:36" s="105" customFormat="1" ht="31.5" x14ac:dyDescent="0.25">
      <c r="A13" s="270" t="s">
        <v>155</v>
      </c>
      <c r="B13" s="593" t="s">
        <v>39</v>
      </c>
      <c r="C13" s="594"/>
      <c r="D13" s="595">
        <v>5</v>
      </c>
      <c r="E13" s="595"/>
      <c r="F13" s="596"/>
      <c r="G13" s="597">
        <v>3</v>
      </c>
      <c r="H13" s="598">
        <f t="shared" si="0"/>
        <v>90</v>
      </c>
      <c r="I13" s="594">
        <f>'[3]Семестровка -ввод данных'!AF104</f>
        <v>8</v>
      </c>
      <c r="J13" s="599" t="str">
        <f>'[3]Семестровка -ввод данных'!T104</f>
        <v>4/4</v>
      </c>
      <c r="K13" s="599"/>
      <c r="L13" s="599"/>
      <c r="M13" s="271">
        <f>H13-I13</f>
        <v>82</v>
      </c>
      <c r="N13" s="600"/>
      <c r="O13" s="601"/>
      <c r="P13" s="602"/>
      <c r="Q13" s="600"/>
      <c r="R13" s="603"/>
      <c r="S13" s="604" t="str">
        <f>'[3]Семестровка -ввод данных'!W104</f>
        <v>4/4</v>
      </c>
      <c r="T13" s="605"/>
      <c r="U13" s="606"/>
      <c r="V13" s="601"/>
      <c r="W13" s="607"/>
      <c r="AC13" s="104">
        <f>SUM(N13:R13)</f>
        <v>0</v>
      </c>
      <c r="AD13" s="104"/>
      <c r="AE13" s="104"/>
      <c r="AF13" s="104"/>
      <c r="AG13" s="104"/>
      <c r="AH13" s="104"/>
      <c r="AI13" s="104"/>
    </row>
    <row r="14" spans="1:36" s="104" customFormat="1" ht="31.5" x14ac:dyDescent="0.25">
      <c r="A14" s="608" t="s">
        <v>337</v>
      </c>
      <c r="B14" s="425" t="s">
        <v>543</v>
      </c>
      <c r="C14" s="414"/>
      <c r="D14" s="123"/>
      <c r="E14" s="123"/>
      <c r="F14" s="609"/>
      <c r="G14" s="610">
        <v>16</v>
      </c>
      <c r="H14" s="611">
        <f>G14*30</f>
        <v>480</v>
      </c>
      <c r="I14" s="423"/>
      <c r="J14" s="264"/>
      <c r="K14" s="264"/>
      <c r="L14" s="264"/>
      <c r="M14" s="612"/>
      <c r="N14" s="423"/>
      <c r="O14" s="117"/>
      <c r="P14" s="422"/>
      <c r="Q14" s="423"/>
      <c r="R14" s="422"/>
      <c r="S14" s="423"/>
      <c r="T14" s="422"/>
      <c r="U14" s="420"/>
      <c r="V14" s="117"/>
      <c r="W14" s="422"/>
      <c r="AC14" s="104">
        <f>SUM(N14:R14)</f>
        <v>0</v>
      </c>
    </row>
    <row r="15" spans="1:36" s="104" customFormat="1" x14ac:dyDescent="0.25">
      <c r="A15" s="608" t="s">
        <v>156</v>
      </c>
      <c r="B15" s="613" t="s">
        <v>529</v>
      </c>
      <c r="C15" s="414"/>
      <c r="D15" s="123" t="s">
        <v>161</v>
      </c>
      <c r="E15" s="123"/>
      <c r="F15" s="609"/>
      <c r="G15" s="610">
        <v>1</v>
      </c>
      <c r="H15" s="611">
        <f>G15*30</f>
        <v>30</v>
      </c>
      <c r="I15" s="423">
        <v>4</v>
      </c>
      <c r="J15" s="264" t="s">
        <v>306</v>
      </c>
      <c r="K15" s="264"/>
      <c r="L15" s="264"/>
      <c r="M15" s="429">
        <f>H15-I15</f>
        <v>26</v>
      </c>
      <c r="N15" s="423" t="s">
        <v>306</v>
      </c>
      <c r="O15" s="117"/>
      <c r="P15" s="422"/>
      <c r="Q15" s="423"/>
      <c r="R15" s="422"/>
      <c r="S15" s="423"/>
      <c r="T15" s="422"/>
      <c r="U15" s="420"/>
      <c r="V15" s="117"/>
      <c r="W15" s="422"/>
    </row>
    <row r="16" spans="1:36" s="105" customFormat="1" ht="19.5" customHeight="1" x14ac:dyDescent="0.25">
      <c r="A16" s="1304" t="s">
        <v>158</v>
      </c>
      <c r="B16" s="614" t="s">
        <v>287</v>
      </c>
      <c r="C16" s="414"/>
      <c r="D16" s="123"/>
      <c r="E16" s="123"/>
      <c r="F16" s="416"/>
      <c r="G16" s="615">
        <f>G17+G18</f>
        <v>6</v>
      </c>
      <c r="H16" s="611">
        <f t="shared" si="0"/>
        <v>180</v>
      </c>
      <c r="I16" s="414"/>
      <c r="J16" s="405"/>
      <c r="K16" s="405"/>
      <c r="L16" s="405"/>
      <c r="M16" s="429"/>
      <c r="N16" s="423"/>
      <c r="O16" s="117"/>
      <c r="P16" s="422"/>
      <c r="Q16" s="423"/>
      <c r="R16" s="422"/>
      <c r="S16" s="423"/>
      <c r="T16" s="422"/>
      <c r="U16" s="420"/>
      <c r="V16" s="117"/>
      <c r="W16" s="424"/>
      <c r="AC16" s="104">
        <f t="shared" ref="AC16:AC41" si="1">SUM(N16:R16)</f>
        <v>0</v>
      </c>
      <c r="AD16" s="104"/>
      <c r="AE16" s="104"/>
      <c r="AF16" s="104"/>
      <c r="AG16" s="104"/>
      <c r="AH16" s="104"/>
      <c r="AI16" s="104"/>
    </row>
    <row r="17" spans="1:35" s="105" customFormat="1" ht="15.75" customHeight="1" x14ac:dyDescent="0.25">
      <c r="A17" s="1305"/>
      <c r="B17" s="426" t="s">
        <v>544</v>
      </c>
      <c r="C17" s="414"/>
      <c r="D17" s="123"/>
      <c r="E17" s="123"/>
      <c r="F17" s="416"/>
      <c r="G17" s="615">
        <v>3</v>
      </c>
      <c r="H17" s="611">
        <f t="shared" si="0"/>
        <v>90</v>
      </c>
      <c r="I17" s="414"/>
      <c r="J17" s="405"/>
      <c r="K17" s="405"/>
      <c r="L17" s="405"/>
      <c r="M17" s="429"/>
      <c r="N17" s="423"/>
      <c r="O17" s="117"/>
      <c r="P17" s="422"/>
      <c r="Q17" s="423"/>
      <c r="R17" s="422"/>
      <c r="S17" s="423"/>
      <c r="T17" s="422"/>
      <c r="U17" s="420"/>
      <c r="V17" s="117"/>
      <c r="W17" s="424"/>
      <c r="AC17" s="104">
        <f t="shared" si="1"/>
        <v>0</v>
      </c>
      <c r="AD17" s="104"/>
      <c r="AE17" s="104"/>
      <c r="AF17" s="104"/>
      <c r="AG17" s="104"/>
      <c r="AH17" s="104"/>
      <c r="AI17" s="104"/>
    </row>
    <row r="18" spans="1:35" s="105" customFormat="1" ht="18" customHeight="1" x14ac:dyDescent="0.25">
      <c r="A18" s="1306"/>
      <c r="B18" s="457" t="s">
        <v>197</v>
      </c>
      <c r="C18" s="414"/>
      <c r="D18" s="123" t="s">
        <v>161</v>
      </c>
      <c r="E18" s="123"/>
      <c r="F18" s="416"/>
      <c r="G18" s="615">
        <v>3</v>
      </c>
      <c r="H18" s="611">
        <f t="shared" si="0"/>
        <v>90</v>
      </c>
      <c r="I18" s="423">
        <f>'[3]Семестровка -ввод данных'!AF16</f>
        <v>12</v>
      </c>
      <c r="J18" s="264" t="str">
        <f>'[3]Семестровка -ввод данных'!T16</f>
        <v>4/0</v>
      </c>
      <c r="K18" s="264" t="str">
        <f>'[3]Семестровка -ввод данных'!U16</f>
        <v>4/4</v>
      </c>
      <c r="L18" s="264"/>
      <c r="M18" s="616">
        <f>H18-I18</f>
        <v>78</v>
      </c>
      <c r="N18" s="617" t="str">
        <f>'[3]Семестровка -ввод данных'!W16</f>
        <v>8/4</v>
      </c>
      <c r="O18" s="117"/>
      <c r="P18" s="422"/>
      <c r="Q18" s="423"/>
      <c r="R18" s="422"/>
      <c r="S18" s="423"/>
      <c r="T18" s="422"/>
      <c r="U18" s="420"/>
      <c r="V18" s="117"/>
      <c r="W18" s="424"/>
      <c r="AC18" s="104">
        <f t="shared" si="1"/>
        <v>0</v>
      </c>
      <c r="AD18" s="104"/>
      <c r="AE18" s="104"/>
      <c r="AF18" s="104"/>
      <c r="AG18" s="104"/>
      <c r="AH18" s="104"/>
      <c r="AI18" s="104"/>
    </row>
    <row r="19" spans="1:35" s="104" customFormat="1" x14ac:dyDescent="0.25">
      <c r="A19" s="430" t="s">
        <v>159</v>
      </c>
      <c r="B19" s="618" t="str">
        <f>'[3]Семестровка -ввод данных'!C11</f>
        <v>Історія України та української культури</v>
      </c>
      <c r="C19" s="440"/>
      <c r="D19" s="263"/>
      <c r="E19" s="263"/>
      <c r="F19" s="441"/>
      <c r="G19" s="618">
        <f>G20+G21</f>
        <v>7</v>
      </c>
      <c r="H19" s="611">
        <f t="shared" si="0"/>
        <v>210</v>
      </c>
      <c r="I19" s="440"/>
      <c r="J19" s="263"/>
      <c r="K19" s="263"/>
      <c r="L19" s="263"/>
      <c r="M19" s="441"/>
      <c r="N19" s="440"/>
      <c r="O19" s="263"/>
      <c r="P19" s="441"/>
      <c r="Q19" s="440"/>
      <c r="R19" s="441"/>
      <c r="S19" s="440"/>
      <c r="T19" s="441"/>
      <c r="U19" s="619"/>
      <c r="V19" s="263"/>
      <c r="W19" s="441"/>
      <c r="AC19" s="104">
        <f t="shared" si="1"/>
        <v>0</v>
      </c>
    </row>
    <row r="20" spans="1:35" s="104" customFormat="1" ht="31.5" x14ac:dyDescent="0.25">
      <c r="A20" s="618" t="s">
        <v>251</v>
      </c>
      <c r="B20" s="620" t="s">
        <v>545</v>
      </c>
      <c r="C20" s="440"/>
      <c r="D20" s="263"/>
      <c r="E20" s="263"/>
      <c r="F20" s="441"/>
      <c r="G20" s="618">
        <f>'[3]Семестровка -ввод данных'!D12</f>
        <v>3</v>
      </c>
      <c r="H20" s="611">
        <f t="shared" si="0"/>
        <v>90</v>
      </c>
      <c r="I20" s="440"/>
      <c r="J20" s="263"/>
      <c r="K20" s="263"/>
      <c r="L20" s="263"/>
      <c r="M20" s="441"/>
      <c r="N20" s="440"/>
      <c r="O20" s="263"/>
      <c r="P20" s="441"/>
      <c r="Q20" s="440"/>
      <c r="R20" s="441"/>
      <c r="S20" s="440"/>
      <c r="T20" s="441"/>
      <c r="U20" s="619"/>
      <c r="V20" s="263"/>
      <c r="W20" s="441"/>
      <c r="AC20" s="104">
        <f t="shared" si="1"/>
        <v>0</v>
      </c>
    </row>
    <row r="21" spans="1:35" s="104" customFormat="1" x14ac:dyDescent="0.25">
      <c r="A21" s="1327" t="s">
        <v>252</v>
      </c>
      <c r="B21" s="621" t="s">
        <v>80</v>
      </c>
      <c r="C21" s="414"/>
      <c r="D21" s="123"/>
      <c r="E21" s="123"/>
      <c r="F21" s="609"/>
      <c r="G21" s="610">
        <f>G22+G23</f>
        <v>4</v>
      </c>
      <c r="H21" s="611">
        <f>G21*30</f>
        <v>120</v>
      </c>
      <c r="I21" s="622"/>
      <c r="J21" s="264"/>
      <c r="K21" s="264"/>
      <c r="L21" s="264"/>
      <c r="M21" s="612"/>
      <c r="N21" s="423"/>
      <c r="O21" s="117"/>
      <c r="P21" s="422"/>
      <c r="Q21" s="423"/>
      <c r="R21" s="422"/>
      <c r="S21" s="423"/>
      <c r="T21" s="422"/>
      <c r="U21" s="420"/>
      <c r="V21" s="117"/>
      <c r="W21" s="422"/>
      <c r="AC21" s="104">
        <f t="shared" si="1"/>
        <v>0</v>
      </c>
    </row>
    <row r="22" spans="1:35" s="104" customFormat="1" x14ac:dyDescent="0.25">
      <c r="A22" s="1328"/>
      <c r="B22" s="426" t="s">
        <v>544</v>
      </c>
      <c r="C22" s="414"/>
      <c r="D22" s="123"/>
      <c r="E22" s="123"/>
      <c r="F22" s="609"/>
      <c r="G22" s="610">
        <f>'[3]Семестровка -ввод данных'!D13</f>
        <v>2</v>
      </c>
      <c r="H22" s="611">
        <f>G22*30</f>
        <v>60</v>
      </c>
      <c r="I22" s="622"/>
      <c r="J22" s="264"/>
      <c r="K22" s="264"/>
      <c r="L22" s="264"/>
      <c r="M22" s="612"/>
      <c r="N22" s="423"/>
      <c r="O22" s="117"/>
      <c r="P22" s="422"/>
      <c r="Q22" s="423"/>
      <c r="R22" s="422"/>
      <c r="S22" s="423"/>
      <c r="T22" s="422"/>
      <c r="U22" s="420"/>
      <c r="V22" s="117"/>
      <c r="W22" s="422"/>
      <c r="AC22" s="104">
        <f t="shared" si="1"/>
        <v>0</v>
      </c>
    </row>
    <row r="23" spans="1:35" s="104" customFormat="1" x14ac:dyDescent="0.25">
      <c r="A23" s="1329"/>
      <c r="B23" s="427" t="s">
        <v>197</v>
      </c>
      <c r="C23" s="414"/>
      <c r="D23" s="123" t="s">
        <v>161</v>
      </c>
      <c r="E23" s="123"/>
      <c r="F23" s="609"/>
      <c r="G23" s="610">
        <f>'[3]Семестровка -ввод данных'!E13</f>
        <v>2</v>
      </c>
      <c r="H23" s="611">
        <f>G23*30</f>
        <v>60</v>
      </c>
      <c r="I23" s="445">
        <f>'[3]Семестровка -ввод данных'!AD13</f>
        <v>4</v>
      </c>
      <c r="J23" s="264" t="str">
        <f>'[3]Семестровка -ввод данных'!T13</f>
        <v>4/0</v>
      </c>
      <c r="K23" s="264"/>
      <c r="L23" s="264"/>
      <c r="M23" s="616">
        <f>H23-I23</f>
        <v>56</v>
      </c>
      <c r="N23" s="448" t="str">
        <f>'[3]Семестровка -ввод данных'!W13</f>
        <v>4/0</v>
      </c>
      <c r="O23" s="117"/>
      <c r="P23" s="422"/>
      <c r="Q23" s="423"/>
      <c r="R23" s="422"/>
      <c r="S23" s="423"/>
      <c r="T23" s="422"/>
      <c r="U23" s="420"/>
      <c r="V23" s="117"/>
      <c r="W23" s="422"/>
      <c r="AC23" s="104">
        <f t="shared" si="1"/>
        <v>0</v>
      </c>
    </row>
    <row r="24" spans="1:35" s="104" customFormat="1" ht="18.75" customHeight="1" x14ac:dyDescent="0.25">
      <c r="A24" s="430" t="s">
        <v>205</v>
      </c>
      <c r="B24" s="413" t="s">
        <v>79</v>
      </c>
      <c r="C24" s="414"/>
      <c r="D24" s="123"/>
      <c r="E24" s="123"/>
      <c r="F24" s="416"/>
      <c r="G24" s="615">
        <f>G25+G28</f>
        <v>14.5</v>
      </c>
      <c r="H24" s="615">
        <f>H25+H28</f>
        <v>435</v>
      </c>
      <c r="I24" s="414"/>
      <c r="J24" s="405"/>
      <c r="K24" s="405"/>
      <c r="L24" s="405"/>
      <c r="M24" s="429"/>
      <c r="N24" s="423"/>
      <c r="O24" s="117"/>
      <c r="P24" s="422"/>
      <c r="Q24" s="423"/>
      <c r="R24" s="422"/>
      <c r="S24" s="423"/>
      <c r="T24" s="422"/>
      <c r="U24" s="420"/>
      <c r="V24" s="117"/>
      <c r="W24" s="424"/>
      <c r="AC24" s="104">
        <f t="shared" si="1"/>
        <v>0</v>
      </c>
    </row>
    <row r="25" spans="1:35" s="104" customFormat="1" ht="19.5" customHeight="1" x14ac:dyDescent="0.25">
      <c r="A25" s="1304" t="s">
        <v>546</v>
      </c>
      <c r="B25" s="413" t="s">
        <v>286</v>
      </c>
      <c r="C25" s="414"/>
      <c r="D25" s="123"/>
      <c r="E25" s="123"/>
      <c r="F25" s="416"/>
      <c r="G25" s="615">
        <f>G26+G27</f>
        <v>6</v>
      </c>
      <c r="H25" s="623">
        <f>G25*30</f>
        <v>180</v>
      </c>
      <c r="I25" s="414"/>
      <c r="J25" s="405"/>
      <c r="K25" s="405"/>
      <c r="L25" s="405"/>
      <c r="M25" s="429"/>
      <c r="N25" s="423"/>
      <c r="O25" s="117"/>
      <c r="P25" s="422"/>
      <c r="Q25" s="423"/>
      <c r="R25" s="422"/>
      <c r="S25" s="423"/>
      <c r="T25" s="422"/>
      <c r="U25" s="420"/>
      <c r="V25" s="117"/>
      <c r="W25" s="424"/>
      <c r="AC25" s="104">
        <f t="shared" si="1"/>
        <v>0</v>
      </c>
    </row>
    <row r="26" spans="1:35" s="104" customFormat="1" ht="16.5" customHeight="1" x14ac:dyDescent="0.25">
      <c r="A26" s="1305"/>
      <c r="B26" s="426" t="s">
        <v>544</v>
      </c>
      <c r="C26" s="414"/>
      <c r="D26" s="123"/>
      <c r="E26" s="123"/>
      <c r="F26" s="416"/>
      <c r="G26" s="615">
        <v>3</v>
      </c>
      <c r="H26" s="623">
        <f>G26*30</f>
        <v>90</v>
      </c>
      <c r="I26" s="414"/>
      <c r="J26" s="405"/>
      <c r="K26" s="405"/>
      <c r="L26" s="405"/>
      <c r="M26" s="429"/>
      <c r="N26" s="423"/>
      <c r="O26" s="117"/>
      <c r="P26" s="422"/>
      <c r="Q26" s="423"/>
      <c r="R26" s="422"/>
      <c r="S26" s="423"/>
      <c r="T26" s="422"/>
      <c r="U26" s="420"/>
      <c r="V26" s="117"/>
      <c r="W26" s="424"/>
      <c r="AC26" s="104">
        <f t="shared" si="1"/>
        <v>0</v>
      </c>
    </row>
    <row r="27" spans="1:35" s="104" customFormat="1" ht="17.25" customHeight="1" x14ac:dyDescent="0.25">
      <c r="A27" s="1306"/>
      <c r="B27" s="427" t="s">
        <v>197</v>
      </c>
      <c r="C27" s="414"/>
      <c r="D27" s="123" t="s">
        <v>161</v>
      </c>
      <c r="E27" s="123"/>
      <c r="F27" s="416"/>
      <c r="G27" s="615">
        <v>3</v>
      </c>
      <c r="H27" s="623">
        <f>G27*30</f>
        <v>90</v>
      </c>
      <c r="I27" s="423">
        <f>'[3]Семестровка -ввод данных'!AF15</f>
        <v>16</v>
      </c>
      <c r="J27" s="264" t="str">
        <f>'[3]Семестровка -ввод данных'!T15</f>
        <v>8/4</v>
      </c>
      <c r="K27" s="264"/>
      <c r="L27" s="264" t="str">
        <f>'[3]Семестровка -ввод данных'!V15</f>
        <v>0/4</v>
      </c>
      <c r="M27" s="616">
        <f>H27-I27</f>
        <v>74</v>
      </c>
      <c r="N27" s="448" t="str">
        <f>'[3]Семестровка -ввод данных'!W15</f>
        <v>8/8</v>
      </c>
      <c r="O27" s="117"/>
      <c r="P27" s="422"/>
      <c r="Q27" s="423"/>
      <c r="R27" s="422"/>
      <c r="S27" s="423"/>
      <c r="T27" s="422"/>
      <c r="U27" s="420"/>
      <c r="V27" s="117"/>
      <c r="W27" s="424"/>
      <c r="AC27" s="104">
        <f t="shared" si="1"/>
        <v>0</v>
      </c>
    </row>
    <row r="28" spans="1:35" s="104" customFormat="1" ht="20.25" customHeight="1" x14ac:dyDescent="0.25">
      <c r="A28" s="1304" t="s">
        <v>547</v>
      </c>
      <c r="B28" s="413" t="s">
        <v>33</v>
      </c>
      <c r="C28" s="414"/>
      <c r="D28" s="123"/>
      <c r="E28" s="123"/>
      <c r="F28" s="416"/>
      <c r="G28" s="615">
        <f>G29+G30</f>
        <v>8.5</v>
      </c>
      <c r="H28" s="615">
        <f>H29+H30</f>
        <v>255</v>
      </c>
      <c r="I28" s="414"/>
      <c r="J28" s="405"/>
      <c r="K28" s="405"/>
      <c r="L28" s="405"/>
      <c r="M28" s="429"/>
      <c r="N28" s="423"/>
      <c r="O28" s="117"/>
      <c r="P28" s="422"/>
      <c r="Q28" s="423"/>
      <c r="R28" s="422"/>
      <c r="S28" s="423"/>
      <c r="T28" s="422"/>
      <c r="U28" s="420"/>
      <c r="V28" s="117"/>
      <c r="W28" s="424"/>
      <c r="AC28" s="104">
        <f t="shared" si="1"/>
        <v>0</v>
      </c>
    </row>
    <row r="29" spans="1:35" s="104" customFormat="1" ht="19.5" customHeight="1" x14ac:dyDescent="0.25">
      <c r="A29" s="1305"/>
      <c r="B29" s="426" t="s">
        <v>544</v>
      </c>
      <c r="C29" s="414"/>
      <c r="D29" s="123"/>
      <c r="E29" s="123"/>
      <c r="F29" s="416"/>
      <c r="G29" s="615">
        <v>0.5</v>
      </c>
      <c r="H29" s="623">
        <f t="shared" ref="H29:H37" si="2">G29*30</f>
        <v>15</v>
      </c>
      <c r="I29" s="414"/>
      <c r="J29" s="405"/>
      <c r="K29" s="405"/>
      <c r="L29" s="405"/>
      <c r="M29" s="429"/>
      <c r="N29" s="423"/>
      <c r="O29" s="117"/>
      <c r="P29" s="422"/>
      <c r="Q29" s="423"/>
      <c r="R29" s="422"/>
      <c r="S29" s="423"/>
      <c r="T29" s="422"/>
      <c r="U29" s="420"/>
      <c r="V29" s="117"/>
      <c r="W29" s="424"/>
      <c r="AC29" s="104">
        <f t="shared" si="1"/>
        <v>0</v>
      </c>
    </row>
    <row r="30" spans="1:35" s="104" customFormat="1" ht="18" customHeight="1" x14ac:dyDescent="0.25">
      <c r="A30" s="1306"/>
      <c r="B30" s="427" t="s">
        <v>197</v>
      </c>
      <c r="C30" s="414"/>
      <c r="D30" s="123" t="s">
        <v>331</v>
      </c>
      <c r="E30" s="123"/>
      <c r="F30" s="416"/>
      <c r="G30" s="615">
        <v>8</v>
      </c>
      <c r="H30" s="623">
        <f t="shared" si="2"/>
        <v>240</v>
      </c>
      <c r="I30" s="445">
        <f>'[3]Семестровка -ввод данных'!AF67</f>
        <v>12</v>
      </c>
      <c r="J30" s="123" t="str">
        <f>'[3]Семестровка -ввод данных'!T67</f>
        <v>8/0</v>
      </c>
      <c r="K30" s="123"/>
      <c r="L30" s="123" t="str">
        <f>'[3]Семестровка -ввод данных'!V67</f>
        <v>4/0</v>
      </c>
      <c r="M30" s="429">
        <f>H30-I30</f>
        <v>228</v>
      </c>
      <c r="N30" s="423"/>
      <c r="O30" s="117"/>
      <c r="P30" s="449"/>
      <c r="Q30" s="448" t="str">
        <f>'[3]Семестровка -ввод данных'!W67</f>
        <v>12/0</v>
      </c>
      <c r="R30" s="422"/>
      <c r="S30" s="423"/>
      <c r="T30" s="422"/>
      <c r="U30" s="420"/>
      <c r="V30" s="117"/>
      <c r="W30" s="424"/>
      <c r="AC30" s="104">
        <f t="shared" si="1"/>
        <v>0</v>
      </c>
    </row>
    <row r="31" spans="1:35" s="104" customFormat="1" ht="18" customHeight="1" x14ac:dyDescent="0.25">
      <c r="A31" s="1304" t="s">
        <v>206</v>
      </c>
      <c r="B31" s="413" t="s">
        <v>62</v>
      </c>
      <c r="C31" s="414"/>
      <c r="D31" s="123"/>
      <c r="E31" s="123"/>
      <c r="F31" s="416"/>
      <c r="G31" s="615">
        <f>G32+G33</f>
        <v>6</v>
      </c>
      <c r="H31" s="623">
        <f t="shared" si="2"/>
        <v>180</v>
      </c>
      <c r="I31" s="423"/>
      <c r="J31" s="405"/>
      <c r="K31" s="405"/>
      <c r="L31" s="405"/>
      <c r="M31" s="429"/>
      <c r="N31" s="423"/>
      <c r="O31" s="117"/>
      <c r="P31" s="422"/>
      <c r="Q31" s="423"/>
      <c r="R31" s="422"/>
      <c r="S31" s="423"/>
      <c r="T31" s="422"/>
      <c r="U31" s="420"/>
      <c r="V31" s="117"/>
      <c r="W31" s="424"/>
      <c r="AC31" s="104">
        <f t="shared" si="1"/>
        <v>0</v>
      </c>
    </row>
    <row r="32" spans="1:35" s="104" customFormat="1" ht="15.75" customHeight="1" x14ac:dyDescent="0.25">
      <c r="A32" s="1305"/>
      <c r="B32" s="426" t="s">
        <v>544</v>
      </c>
      <c r="C32" s="414"/>
      <c r="D32" s="123"/>
      <c r="E32" s="123"/>
      <c r="F32" s="416"/>
      <c r="G32" s="615">
        <v>1</v>
      </c>
      <c r="H32" s="623">
        <f t="shared" si="2"/>
        <v>30</v>
      </c>
      <c r="I32" s="423"/>
      <c r="J32" s="405"/>
      <c r="K32" s="405"/>
      <c r="L32" s="405"/>
      <c r="M32" s="429"/>
      <c r="N32" s="423"/>
      <c r="O32" s="117"/>
      <c r="P32" s="422"/>
      <c r="Q32" s="423"/>
      <c r="R32" s="422"/>
      <c r="S32" s="423"/>
      <c r="T32" s="422"/>
      <c r="U32" s="420"/>
      <c r="V32" s="117"/>
      <c r="W32" s="424"/>
      <c r="AC32" s="104">
        <f t="shared" si="1"/>
        <v>0</v>
      </c>
    </row>
    <row r="33" spans="1:36" s="104" customFormat="1" ht="16.5" customHeight="1" x14ac:dyDescent="0.25">
      <c r="A33" s="1306"/>
      <c r="B33" s="427" t="s">
        <v>197</v>
      </c>
      <c r="C33" s="414"/>
      <c r="D33" s="123" t="s">
        <v>157</v>
      </c>
      <c r="E33" s="123"/>
      <c r="F33" s="416"/>
      <c r="G33" s="615">
        <f>'[3]Семестровка -ввод данных'!E19</f>
        <v>5</v>
      </c>
      <c r="H33" s="623">
        <f t="shared" si="2"/>
        <v>150</v>
      </c>
      <c r="I33" s="423">
        <f>'[3]Семестровка -ввод данных'!AF19</f>
        <v>12</v>
      </c>
      <c r="J33" s="123" t="str">
        <f>'[3]Семестровка -ввод данных'!T19</f>
        <v>6/2</v>
      </c>
      <c r="K33" s="123"/>
      <c r="L33" s="123" t="str">
        <f>'[3]Семестровка -ввод данных'!V19</f>
        <v>0/4</v>
      </c>
      <c r="M33" s="429">
        <f>H33-I33</f>
        <v>138</v>
      </c>
      <c r="N33" s="448" t="str">
        <f>'[3]Семестровка -ввод данных'!W19</f>
        <v>6/6</v>
      </c>
      <c r="O33" s="117"/>
      <c r="P33" s="422"/>
      <c r="Q33" s="423"/>
      <c r="R33" s="422"/>
      <c r="S33" s="423"/>
      <c r="T33" s="422"/>
      <c r="U33" s="420"/>
      <c r="V33" s="117"/>
      <c r="W33" s="424"/>
      <c r="AC33" s="104">
        <f t="shared" si="1"/>
        <v>0</v>
      </c>
    </row>
    <row r="34" spans="1:36" s="104" customFormat="1" ht="18.75" customHeight="1" x14ac:dyDescent="0.25">
      <c r="A34" s="1304" t="s">
        <v>207</v>
      </c>
      <c r="B34" s="425" t="s">
        <v>358</v>
      </c>
      <c r="C34" s="414"/>
      <c r="D34" s="123"/>
      <c r="E34" s="415"/>
      <c r="F34" s="416"/>
      <c r="G34" s="615">
        <f>G35+G36</f>
        <v>6</v>
      </c>
      <c r="H34" s="623">
        <f t="shared" si="2"/>
        <v>180</v>
      </c>
      <c r="I34" s="419"/>
      <c r="J34" s="409"/>
      <c r="K34" s="409"/>
      <c r="L34" s="409"/>
      <c r="M34" s="259"/>
      <c r="N34" s="423"/>
      <c r="O34" s="421"/>
      <c r="P34" s="422"/>
      <c r="Q34" s="423"/>
      <c r="R34" s="422"/>
      <c r="S34" s="423"/>
      <c r="T34" s="422"/>
      <c r="U34" s="420"/>
      <c r="V34" s="117"/>
      <c r="W34" s="424"/>
      <c r="AC34" s="104">
        <f t="shared" si="1"/>
        <v>0</v>
      </c>
    </row>
    <row r="35" spans="1:36" s="104" customFormat="1" ht="18" customHeight="1" x14ac:dyDescent="0.25">
      <c r="A35" s="1305"/>
      <c r="B35" s="426" t="s">
        <v>544</v>
      </c>
      <c r="C35" s="414"/>
      <c r="D35" s="123"/>
      <c r="E35" s="415"/>
      <c r="F35" s="416"/>
      <c r="G35" s="615">
        <v>3</v>
      </c>
      <c r="H35" s="623">
        <f t="shared" si="2"/>
        <v>90</v>
      </c>
      <c r="I35" s="419"/>
      <c r="J35" s="409"/>
      <c r="K35" s="409"/>
      <c r="L35" s="409"/>
      <c r="M35" s="259"/>
      <c r="N35" s="423"/>
      <c r="O35" s="421"/>
      <c r="P35" s="422"/>
      <c r="Q35" s="423"/>
      <c r="R35" s="422"/>
      <c r="S35" s="423"/>
      <c r="T35" s="422"/>
      <c r="U35" s="420"/>
      <c r="V35" s="117"/>
      <c r="W35" s="424"/>
    </row>
    <row r="36" spans="1:36" s="104" customFormat="1" ht="17.25" customHeight="1" x14ac:dyDescent="0.25">
      <c r="A36" s="1306"/>
      <c r="B36" s="427" t="s">
        <v>197</v>
      </c>
      <c r="C36" s="414"/>
      <c r="D36" s="123" t="s">
        <v>161</v>
      </c>
      <c r="E36" s="415"/>
      <c r="F36" s="416"/>
      <c r="G36" s="615">
        <f>'[3]Семестровка -ввод данных'!E18</f>
        <v>3</v>
      </c>
      <c r="H36" s="623">
        <f t="shared" si="2"/>
        <v>90</v>
      </c>
      <c r="I36" s="419">
        <f>'[3]Семестровка -ввод данных'!AF18</f>
        <v>6</v>
      </c>
      <c r="J36" s="428" t="str">
        <f>'[3]Семестровка -ввод данных'!T18</f>
        <v>4/0</v>
      </c>
      <c r="K36" s="428"/>
      <c r="L36" s="428" t="str">
        <f>'[3]Семестровка -ввод данных'!V18</f>
        <v>0/2</v>
      </c>
      <c r="M36" s="429">
        <f>H36-I36</f>
        <v>84</v>
      </c>
      <c r="N36" s="448" t="str">
        <f>'[3]Семестровка -ввод данных'!W18</f>
        <v>4/2</v>
      </c>
      <c r="O36" s="421"/>
      <c r="P36" s="422"/>
      <c r="Q36" s="423"/>
      <c r="R36" s="422"/>
      <c r="S36" s="423"/>
      <c r="T36" s="422"/>
      <c r="U36" s="420"/>
      <c r="V36" s="117"/>
      <c r="W36" s="424"/>
    </row>
    <row r="37" spans="1:36" ht="31.5" x14ac:dyDescent="0.25">
      <c r="A37" s="430" t="s">
        <v>208</v>
      </c>
      <c r="B37" s="431" t="s">
        <v>548</v>
      </c>
      <c r="C37" s="414"/>
      <c r="D37" s="405"/>
      <c r="E37" s="432"/>
      <c r="F37" s="433"/>
      <c r="G37" s="615">
        <f>'[3]Семестровка -ввод данных'!D44</f>
        <v>5</v>
      </c>
      <c r="H37" s="623">
        <f t="shared" si="2"/>
        <v>150</v>
      </c>
      <c r="I37" s="414"/>
      <c r="J37" s="405"/>
      <c r="K37" s="405"/>
      <c r="L37" s="405"/>
      <c r="M37" s="429"/>
      <c r="N37" s="434"/>
      <c r="O37" s="435"/>
      <c r="P37" s="624"/>
      <c r="Q37" s="434"/>
      <c r="R37" s="436"/>
      <c r="S37" s="434"/>
      <c r="T37" s="436"/>
      <c r="U37" s="625"/>
      <c r="V37" s="217"/>
      <c r="W37" s="436"/>
      <c r="AC37" s="104">
        <f t="shared" si="1"/>
        <v>0</v>
      </c>
      <c r="AD37" s="626"/>
      <c r="AE37" s="626"/>
      <c r="AF37" s="626"/>
      <c r="AG37" s="626"/>
      <c r="AH37" s="626"/>
      <c r="AI37" s="626"/>
    </row>
    <row r="38" spans="1:36" s="104" customFormat="1" ht="51.75" customHeight="1" thickBot="1" x14ac:dyDescent="0.3">
      <c r="A38" s="637" t="s">
        <v>209</v>
      </c>
      <c r="B38" s="979" t="s">
        <v>549</v>
      </c>
      <c r="C38" s="644"/>
      <c r="D38" s="645"/>
      <c r="E38" s="980"/>
      <c r="F38" s="981"/>
      <c r="G38" s="642">
        <f>'[3]Семестровка -ввод данных'!D64</f>
        <v>3.5</v>
      </c>
      <c r="H38" s="643">
        <f t="shared" ref="H38:H44" si="3">G38*30</f>
        <v>105</v>
      </c>
      <c r="I38" s="875"/>
      <c r="J38" s="640"/>
      <c r="K38" s="640"/>
      <c r="L38" s="640"/>
      <c r="M38" s="641"/>
      <c r="N38" s="875"/>
      <c r="O38" s="982"/>
      <c r="P38" s="983"/>
      <c r="Q38" s="875"/>
      <c r="R38" s="983"/>
      <c r="S38" s="875"/>
      <c r="T38" s="983"/>
      <c r="U38" s="984"/>
      <c r="V38" s="934"/>
      <c r="W38" s="985"/>
      <c r="AC38" s="104">
        <f t="shared" si="1"/>
        <v>0</v>
      </c>
    </row>
    <row r="39" spans="1:36" s="105" customFormat="1" ht="18.75" customHeight="1" x14ac:dyDescent="0.25">
      <c r="A39" s="1305" t="s">
        <v>550</v>
      </c>
      <c r="B39" s="614" t="s">
        <v>30</v>
      </c>
      <c r="C39" s="966"/>
      <c r="D39" s="967"/>
      <c r="E39" s="968"/>
      <c r="F39" s="969"/>
      <c r="G39" s="970">
        <f>G40+G41</f>
        <v>6</v>
      </c>
      <c r="H39" s="971">
        <f t="shared" si="3"/>
        <v>180</v>
      </c>
      <c r="I39" s="966"/>
      <c r="J39" s="698"/>
      <c r="K39" s="698"/>
      <c r="L39" s="698"/>
      <c r="M39" s="972"/>
      <c r="N39" s="973"/>
      <c r="O39" s="974"/>
      <c r="P39" s="975"/>
      <c r="Q39" s="973"/>
      <c r="R39" s="975"/>
      <c r="S39" s="973"/>
      <c r="T39" s="975"/>
      <c r="U39" s="976"/>
      <c r="V39" s="977"/>
      <c r="W39" s="978"/>
      <c r="AC39" s="104">
        <f t="shared" si="1"/>
        <v>0</v>
      </c>
      <c r="AD39" s="104"/>
      <c r="AE39" s="104"/>
      <c r="AF39" s="104"/>
      <c r="AG39" s="104"/>
      <c r="AH39" s="104"/>
      <c r="AI39" s="104"/>
    </row>
    <row r="40" spans="1:36" s="105" customFormat="1" ht="18" customHeight="1" x14ac:dyDescent="0.25">
      <c r="A40" s="1305"/>
      <c r="B40" s="426" t="s">
        <v>544</v>
      </c>
      <c r="C40" s="414"/>
      <c r="D40" s="123"/>
      <c r="E40" s="123"/>
      <c r="F40" s="416"/>
      <c r="G40" s="615">
        <v>4</v>
      </c>
      <c r="H40" s="627">
        <f t="shared" si="3"/>
        <v>120</v>
      </c>
      <c r="I40" s="414"/>
      <c r="J40" s="405"/>
      <c r="K40" s="405"/>
      <c r="L40" s="405"/>
      <c r="M40" s="429"/>
      <c r="N40" s="434"/>
      <c r="O40" s="217"/>
      <c r="P40" s="436"/>
      <c r="Q40" s="434"/>
      <c r="R40" s="436"/>
      <c r="S40" s="434"/>
      <c r="T40" s="436"/>
      <c r="U40" s="625"/>
      <c r="V40" s="217"/>
      <c r="W40" s="437"/>
      <c r="AC40" s="104">
        <f t="shared" si="1"/>
        <v>0</v>
      </c>
      <c r="AD40" s="104"/>
      <c r="AE40" s="104"/>
      <c r="AF40" s="104"/>
      <c r="AG40" s="104"/>
      <c r="AH40" s="104"/>
      <c r="AI40" s="104"/>
    </row>
    <row r="41" spans="1:36" s="105" customFormat="1" ht="14.25" customHeight="1" x14ac:dyDescent="0.25">
      <c r="A41" s="1306"/>
      <c r="B41" s="427" t="s">
        <v>197</v>
      </c>
      <c r="C41" s="414"/>
      <c r="D41" s="123" t="s">
        <v>161</v>
      </c>
      <c r="E41" s="123"/>
      <c r="F41" s="416"/>
      <c r="G41" s="615">
        <f>'[3]Семестровка -ввод данных'!E22</f>
        <v>2</v>
      </c>
      <c r="H41" s="627">
        <f t="shared" si="3"/>
        <v>60</v>
      </c>
      <c r="I41" s="423">
        <f>'[3]Семестровка -ввод данных'!AF22</f>
        <v>4</v>
      </c>
      <c r="J41" s="123" t="str">
        <f>'[3]Семестровка -ввод данных'!T22</f>
        <v>4/0</v>
      </c>
      <c r="K41" s="123"/>
      <c r="L41" s="123"/>
      <c r="M41" s="429">
        <f>H41-I41</f>
        <v>56</v>
      </c>
      <c r="N41" s="628" t="str">
        <f>'[3]Семестровка -ввод данных'!W22</f>
        <v>4/0</v>
      </c>
      <c r="O41" s="217"/>
      <c r="P41" s="436"/>
      <c r="Q41" s="450"/>
      <c r="R41" s="436"/>
      <c r="S41" s="434"/>
      <c r="T41" s="436"/>
      <c r="U41" s="625"/>
      <c r="V41" s="217"/>
      <c r="W41" s="437"/>
      <c r="AC41" s="104">
        <f t="shared" si="1"/>
        <v>0</v>
      </c>
      <c r="AD41" s="104"/>
      <c r="AE41" s="104"/>
      <c r="AF41" s="104"/>
      <c r="AG41" s="104"/>
      <c r="AH41" s="104"/>
      <c r="AI41" s="104"/>
    </row>
    <row r="42" spans="1:36" s="105" customFormat="1" ht="32.25" customHeight="1" x14ac:dyDescent="0.25">
      <c r="A42" s="430" t="s">
        <v>551</v>
      </c>
      <c r="B42" s="431" t="s">
        <v>548</v>
      </c>
      <c r="C42" s="414"/>
      <c r="D42" s="405"/>
      <c r="E42" s="432"/>
      <c r="F42" s="433"/>
      <c r="G42" s="615">
        <v>5</v>
      </c>
      <c r="H42" s="627">
        <f t="shared" si="3"/>
        <v>150</v>
      </c>
      <c r="I42" s="414"/>
      <c r="J42" s="405"/>
      <c r="K42" s="405"/>
      <c r="L42" s="405"/>
      <c r="M42" s="429"/>
      <c r="N42" s="434"/>
      <c r="O42" s="421"/>
      <c r="P42" s="629"/>
      <c r="Q42" s="434"/>
      <c r="R42" s="436"/>
      <c r="S42" s="434"/>
      <c r="T42" s="436"/>
      <c r="U42" s="625"/>
      <c r="V42" s="217"/>
      <c r="W42" s="436"/>
      <c r="X42" s="630"/>
      <c r="AC42" s="104"/>
      <c r="AD42" s="104"/>
      <c r="AE42" s="104"/>
      <c r="AF42" s="104"/>
      <c r="AG42" s="104"/>
      <c r="AH42" s="104"/>
      <c r="AI42" s="104"/>
    </row>
    <row r="43" spans="1:36" s="105" customFormat="1" ht="15.75" customHeight="1" x14ac:dyDescent="0.25">
      <c r="A43" s="631" t="s">
        <v>552</v>
      </c>
      <c r="B43" s="632" t="s">
        <v>367</v>
      </c>
      <c r="C43" s="633"/>
      <c r="D43" s="405" t="s">
        <v>457</v>
      </c>
      <c r="E43" s="405"/>
      <c r="F43" s="429"/>
      <c r="G43" s="615">
        <v>6</v>
      </c>
      <c r="H43" s="623">
        <f t="shared" si="3"/>
        <v>180</v>
      </c>
      <c r="I43" s="414">
        <v>10</v>
      </c>
      <c r="J43" s="123" t="s">
        <v>307</v>
      </c>
      <c r="K43" s="123"/>
      <c r="L43" s="123" t="s">
        <v>312</v>
      </c>
      <c r="M43" s="634">
        <f>H43-I43</f>
        <v>170</v>
      </c>
      <c r="N43" s="445"/>
      <c r="O43" s="122"/>
      <c r="P43" s="447"/>
      <c r="Q43" s="448" t="s">
        <v>399</v>
      </c>
      <c r="R43" s="447"/>
      <c r="S43" s="445"/>
      <c r="T43" s="447"/>
      <c r="U43" s="635"/>
      <c r="V43" s="122"/>
      <c r="W43" s="447"/>
      <c r="X43" s="636"/>
      <c r="AC43" s="104"/>
      <c r="AD43" s="104"/>
      <c r="AE43" s="104"/>
      <c r="AF43" s="104"/>
      <c r="AG43" s="104"/>
      <c r="AH43" s="104"/>
      <c r="AI43" s="104"/>
    </row>
    <row r="44" spans="1:36" ht="18" customHeight="1" thickBot="1" x14ac:dyDescent="0.3">
      <c r="A44" s="637" t="s">
        <v>553</v>
      </c>
      <c r="B44" s="638" t="s">
        <v>520</v>
      </c>
      <c r="C44" s="639"/>
      <c r="D44" s="640" t="s">
        <v>460</v>
      </c>
      <c r="E44" s="640"/>
      <c r="F44" s="641"/>
      <c r="G44" s="642">
        <v>3</v>
      </c>
      <c r="H44" s="643">
        <f t="shared" si="3"/>
        <v>90</v>
      </c>
      <c r="I44" s="644">
        <v>4</v>
      </c>
      <c r="J44" s="645" t="s">
        <v>306</v>
      </c>
      <c r="K44" s="645"/>
      <c r="L44" s="645"/>
      <c r="M44" s="646">
        <f>H44-I44</f>
        <v>86</v>
      </c>
      <c r="N44" s="647"/>
      <c r="O44" s="648"/>
      <c r="P44" s="646" t="s">
        <v>306</v>
      </c>
      <c r="Q44" s="649"/>
      <c r="R44" s="650"/>
      <c r="S44" s="649"/>
      <c r="T44" s="646"/>
      <c r="U44" s="651"/>
      <c r="V44" s="648"/>
      <c r="W44" s="646"/>
      <c r="AD44" s="296"/>
      <c r="AE44" s="296"/>
      <c r="AF44" s="296"/>
      <c r="AG44" s="296"/>
      <c r="AH44" s="296"/>
      <c r="AI44" s="296"/>
      <c r="AJ44" s="296"/>
    </row>
    <row r="45" spans="1:36" s="105" customFormat="1" ht="16.5" thickBot="1" x14ac:dyDescent="0.3">
      <c r="A45" s="1301" t="s">
        <v>554</v>
      </c>
      <c r="B45" s="1302"/>
      <c r="C45" s="1302"/>
      <c r="D45" s="1302"/>
      <c r="E45" s="1302"/>
      <c r="F45" s="1330"/>
      <c r="G45" s="652">
        <f>G14+G17+G20+G22+G26+G29+G32+G35+G37+G38+G40</f>
        <v>44</v>
      </c>
      <c r="H45" s="652">
        <f>H14+H17+H20+H22+H26+H29+H32+H35+H37+H38+H40</f>
        <v>1320</v>
      </c>
      <c r="I45" s="653"/>
      <c r="J45" s="653"/>
      <c r="K45" s="653"/>
      <c r="L45" s="653"/>
      <c r="M45" s="653"/>
      <c r="N45" s="654"/>
      <c r="O45" s="654"/>
      <c r="P45" s="655"/>
      <c r="Q45" s="656"/>
      <c r="R45" s="656"/>
      <c r="S45" s="656"/>
      <c r="T45" s="656"/>
      <c r="U45" s="656"/>
      <c r="V45" s="656"/>
      <c r="W45" s="657"/>
      <c r="AC45" s="658">
        <f>44*30</f>
        <v>1320</v>
      </c>
    </row>
    <row r="46" spans="1:36" s="105" customFormat="1" ht="16.5" thickBot="1" x14ac:dyDescent="0.3">
      <c r="A46" s="1301" t="s">
        <v>210</v>
      </c>
      <c r="B46" s="1302"/>
      <c r="C46" s="1302"/>
      <c r="D46" s="1302"/>
      <c r="E46" s="1302"/>
      <c r="F46" s="1330"/>
      <c r="G46" s="652">
        <f>G13+G15+G18+G23+G27++G43+G30+G33+G36+G41+G44</f>
        <v>39</v>
      </c>
      <c r="H46" s="652">
        <f>H13+H15+H18+H23+H27++H43+H30+H33+H36+H41+H44</f>
        <v>1170</v>
      </c>
      <c r="I46" s="652">
        <f>I13+I15+I18+I23+I27++I43+I30+I33+I36+I41+I44</f>
        <v>92</v>
      </c>
      <c r="J46" s="659" t="s">
        <v>555</v>
      </c>
      <c r="K46" s="659" t="s">
        <v>309</v>
      </c>
      <c r="L46" s="659" t="s">
        <v>556</v>
      </c>
      <c r="M46" s="652">
        <f>M13+M15+M18+M23+M27++M43+M30+M33+M36+M41+M44</f>
        <v>1078</v>
      </c>
      <c r="N46" s="660" t="s">
        <v>557</v>
      </c>
      <c r="O46" s="661"/>
      <c r="P46" s="662" t="s">
        <v>306</v>
      </c>
      <c r="Q46" s="662" t="s">
        <v>558</v>
      </c>
      <c r="R46" s="662"/>
      <c r="S46" s="662" t="s">
        <v>309</v>
      </c>
      <c r="T46" s="662"/>
      <c r="U46" s="663"/>
      <c r="V46" s="663"/>
      <c r="W46" s="664"/>
      <c r="AC46" s="105">
        <f>33*30</f>
        <v>990</v>
      </c>
    </row>
    <row r="47" spans="1:36" s="104" customFormat="1" ht="16.5" customHeight="1" thickBot="1" x14ac:dyDescent="0.3">
      <c r="A47" s="1331" t="s">
        <v>211</v>
      </c>
      <c r="B47" s="1332"/>
      <c r="C47" s="1332"/>
      <c r="D47" s="1332"/>
      <c r="E47" s="1332"/>
      <c r="F47" s="1336"/>
      <c r="G47" s="666">
        <f>G45+G46</f>
        <v>83</v>
      </c>
      <c r="H47" s="666">
        <f>H45+H46</f>
        <v>2490</v>
      </c>
      <c r="I47" s="666">
        <f>I45+I46</f>
        <v>92</v>
      </c>
      <c r="J47" s="659" t="s">
        <v>555</v>
      </c>
      <c r="K47" s="659" t="s">
        <v>309</v>
      </c>
      <c r="L47" s="659" t="s">
        <v>556</v>
      </c>
      <c r="M47" s="652">
        <f>M14+M16+M19+M24+M28++M44+M31+M34+M37+M42+M45</f>
        <v>86</v>
      </c>
      <c r="N47" s="660" t="s">
        <v>557</v>
      </c>
      <c r="O47" s="661"/>
      <c r="P47" s="662" t="s">
        <v>306</v>
      </c>
      <c r="Q47" s="662" t="s">
        <v>558</v>
      </c>
      <c r="R47" s="662"/>
      <c r="S47" s="662" t="s">
        <v>309</v>
      </c>
      <c r="T47" s="107"/>
      <c r="U47" s="107"/>
      <c r="V47" s="107"/>
      <c r="W47" s="107"/>
      <c r="X47" s="667">
        <f>SUM(X21:X44)</f>
        <v>0</v>
      </c>
      <c r="Y47" s="107">
        <f>SUM(Y21:Y44)</f>
        <v>0</v>
      </c>
      <c r="Z47" s="107">
        <f>SUM(Z21:Z44)</f>
        <v>0</v>
      </c>
      <c r="AA47" s="107">
        <f>SUM(AA21:AA44)</f>
        <v>0</v>
      </c>
      <c r="AB47" s="107">
        <f>SUM(AB21:AB44)</f>
        <v>0</v>
      </c>
      <c r="AC47" s="104">
        <f>77*30</f>
        <v>2310</v>
      </c>
      <c r="AE47" s="105"/>
    </row>
    <row r="48" spans="1:36" ht="16.5" customHeight="1" thickBot="1" x14ac:dyDescent="0.3">
      <c r="A48" s="1337" t="s">
        <v>160</v>
      </c>
      <c r="B48" s="1338"/>
      <c r="C48" s="1338"/>
      <c r="D48" s="1338"/>
      <c r="E48" s="1338"/>
      <c r="F48" s="1338"/>
      <c r="G48" s="1338"/>
      <c r="H48" s="1338"/>
      <c r="I48" s="1338"/>
      <c r="J48" s="1338"/>
      <c r="K48" s="1338"/>
      <c r="L48" s="1338"/>
      <c r="M48" s="1338"/>
      <c r="N48" s="1338"/>
      <c r="O48" s="1338"/>
      <c r="P48" s="1338"/>
      <c r="Q48" s="1338"/>
      <c r="R48" s="1338"/>
      <c r="S48" s="1338"/>
      <c r="T48" s="1338"/>
      <c r="U48" s="1338"/>
      <c r="V48" s="1338"/>
      <c r="W48" s="1339"/>
      <c r="AD48" s="313"/>
      <c r="AE48" s="407"/>
      <c r="AF48" s="586"/>
      <c r="AG48" s="313"/>
      <c r="AH48" s="574"/>
      <c r="AI48" s="314"/>
    </row>
    <row r="49" spans="1:36" ht="34.5" customHeight="1" x14ac:dyDescent="0.25">
      <c r="A49" s="270" t="s">
        <v>351</v>
      </c>
      <c r="B49" s="992" t="s">
        <v>481</v>
      </c>
      <c r="C49" s="594"/>
      <c r="D49" s="595"/>
      <c r="E49" s="595"/>
      <c r="F49" s="271"/>
      <c r="G49" s="597">
        <f>G50+G51+G52</f>
        <v>7</v>
      </c>
      <c r="H49" s="668">
        <f>30*G49</f>
        <v>210</v>
      </c>
      <c r="I49" s="594"/>
      <c r="J49" s="595"/>
      <c r="K49" s="595"/>
      <c r="L49" s="595"/>
      <c r="M49" s="271"/>
      <c r="N49" s="594"/>
      <c r="O49" s="595"/>
      <c r="P49" s="271"/>
      <c r="Q49" s="594"/>
      <c r="R49" s="271"/>
      <c r="S49" s="594"/>
      <c r="T49" s="271"/>
      <c r="U49" s="669"/>
      <c r="V49" s="595"/>
      <c r="W49" s="271"/>
      <c r="AD49" s="626"/>
      <c r="AE49" s="626"/>
      <c r="AF49" s="626"/>
      <c r="AG49" s="626"/>
      <c r="AH49" s="626"/>
      <c r="AI49" s="626"/>
    </row>
    <row r="50" spans="1:36" ht="16.5" customHeight="1" x14ac:dyDescent="0.25">
      <c r="A50" s="942"/>
      <c r="B50" s="944" t="s">
        <v>544</v>
      </c>
      <c r="C50" s="414"/>
      <c r="D50" s="405"/>
      <c r="E50" s="405"/>
      <c r="F50" s="429"/>
      <c r="G50" s="615">
        <v>2</v>
      </c>
      <c r="H50" s="670">
        <f>30*G50</f>
        <v>60</v>
      </c>
      <c r="I50" s="414"/>
      <c r="J50" s="405"/>
      <c r="K50" s="405"/>
      <c r="L50" s="405"/>
      <c r="M50" s="429"/>
      <c r="N50" s="414"/>
      <c r="O50" s="405"/>
      <c r="P50" s="429"/>
      <c r="Q50" s="414"/>
      <c r="R50" s="429"/>
      <c r="S50" s="414"/>
      <c r="T50" s="429"/>
      <c r="U50" s="671"/>
      <c r="V50" s="405"/>
      <c r="W50" s="429"/>
      <c r="AD50" s="626"/>
      <c r="AE50" s="626"/>
      <c r="AF50" s="626"/>
      <c r="AG50" s="626"/>
      <c r="AH50" s="626"/>
      <c r="AI50" s="626"/>
    </row>
    <row r="51" spans="1:36" ht="16.5" customHeight="1" x14ac:dyDescent="0.25">
      <c r="A51" s="438" t="s">
        <v>362</v>
      </c>
      <c r="B51" s="945" t="s">
        <v>197</v>
      </c>
      <c r="C51" s="414">
        <v>2</v>
      </c>
      <c r="D51" s="405"/>
      <c r="E51" s="405"/>
      <c r="F51" s="429"/>
      <c r="G51" s="623">
        <v>4</v>
      </c>
      <c r="H51" s="670">
        <f t="shared" ref="H51:H60" si="4">30*G51</f>
        <v>120</v>
      </c>
      <c r="I51" s="414">
        <f>'[3]Семестровка -ввод данных'!AF41</f>
        <v>8</v>
      </c>
      <c r="J51" s="123" t="str">
        <f>'[3]Семестровка -ввод данных'!T41</f>
        <v>6/0</v>
      </c>
      <c r="K51" s="123"/>
      <c r="L51" s="123" t="str">
        <f>'[3]Семестровка -ввод данных'!V41</f>
        <v>2/0</v>
      </c>
      <c r="M51" s="422">
        <f>H51-I51</f>
        <v>112</v>
      </c>
      <c r="N51" s="414"/>
      <c r="O51" s="405"/>
      <c r="P51" s="672" t="str">
        <f>'[3]Семестровка -ввод данных'!W41</f>
        <v>8/0</v>
      </c>
      <c r="Q51" s="414"/>
      <c r="R51" s="429"/>
      <c r="S51" s="414"/>
      <c r="T51" s="429"/>
      <c r="U51" s="671"/>
      <c r="V51" s="405"/>
      <c r="W51" s="429"/>
      <c r="AD51" s="626"/>
      <c r="AE51" s="626"/>
      <c r="AF51" s="626"/>
      <c r="AG51" s="626"/>
      <c r="AH51" s="626"/>
      <c r="AI51" s="626"/>
    </row>
    <row r="52" spans="1:36" ht="34.5" customHeight="1" x14ac:dyDescent="0.25">
      <c r="A52" s="438" t="s">
        <v>363</v>
      </c>
      <c r="B52" s="946" t="s">
        <v>482</v>
      </c>
      <c r="C52" s="414"/>
      <c r="D52" s="405"/>
      <c r="E52" s="405"/>
      <c r="F52" s="429" t="s">
        <v>457</v>
      </c>
      <c r="G52" s="623">
        <v>1</v>
      </c>
      <c r="H52" s="670">
        <f t="shared" si="4"/>
        <v>30</v>
      </c>
      <c r="I52" s="414">
        <f>'[3]Семестровка -ввод данных'!AF62</f>
        <v>4</v>
      </c>
      <c r="J52" s="405"/>
      <c r="K52" s="405"/>
      <c r="L52" s="123" t="str">
        <f>'[3]Семестровка -ввод данных'!W62</f>
        <v>4/0</v>
      </c>
      <c r="M52" s="422">
        <f>H52-I52</f>
        <v>26</v>
      </c>
      <c r="N52" s="414"/>
      <c r="O52" s="405"/>
      <c r="P52" s="429"/>
      <c r="Q52" s="673" t="str">
        <f>'[3]Семестровка -ввод данных'!W62</f>
        <v>4/0</v>
      </c>
      <c r="R52" s="429"/>
      <c r="S52" s="414"/>
      <c r="T52" s="429"/>
      <c r="U52" s="671"/>
      <c r="V52" s="405"/>
      <c r="W52" s="429"/>
      <c r="AD52" s="626"/>
      <c r="AE52" s="626"/>
      <c r="AF52" s="626"/>
      <c r="AG52" s="626"/>
      <c r="AH52" s="626"/>
      <c r="AI52" s="626"/>
    </row>
    <row r="53" spans="1:36" s="294" customFormat="1" x14ac:dyDescent="0.25">
      <c r="A53" s="1304" t="s">
        <v>352</v>
      </c>
      <c r="B53" s="947" t="s">
        <v>54</v>
      </c>
      <c r="C53" s="414"/>
      <c r="D53" s="405"/>
      <c r="E53" s="405"/>
      <c r="F53" s="433"/>
      <c r="G53" s="615">
        <f>G54+G55</f>
        <v>6</v>
      </c>
      <c r="H53" s="670">
        <f t="shared" si="4"/>
        <v>180</v>
      </c>
      <c r="I53" s="440"/>
      <c r="J53" s="263"/>
      <c r="K53" s="263"/>
      <c r="L53" s="263"/>
      <c r="M53" s="441"/>
      <c r="N53" s="434"/>
      <c r="O53" s="217"/>
      <c r="P53" s="629"/>
      <c r="Q53" s="434"/>
      <c r="R53" s="436"/>
      <c r="S53" s="434"/>
      <c r="T53" s="436"/>
      <c r="U53" s="625"/>
      <c r="V53" s="217"/>
      <c r="W53" s="436"/>
      <c r="AC53" s="293">
        <f>SUM(N53:R53)</f>
        <v>0</v>
      </c>
      <c r="AD53" s="626"/>
      <c r="AE53" s="626"/>
      <c r="AF53" s="626"/>
      <c r="AG53" s="626"/>
      <c r="AH53" s="626"/>
      <c r="AI53" s="626"/>
      <c r="AJ53" s="674"/>
    </row>
    <row r="54" spans="1:36" s="294" customFormat="1" x14ac:dyDescent="0.25">
      <c r="A54" s="1305"/>
      <c r="B54" s="944" t="s">
        <v>544</v>
      </c>
      <c r="C54" s="414"/>
      <c r="D54" s="405"/>
      <c r="E54" s="405"/>
      <c r="F54" s="433"/>
      <c r="G54" s="615">
        <v>1</v>
      </c>
      <c r="H54" s="670">
        <f t="shared" si="4"/>
        <v>30</v>
      </c>
      <c r="I54" s="440"/>
      <c r="J54" s="263"/>
      <c r="K54" s="263"/>
      <c r="L54" s="263"/>
      <c r="M54" s="441"/>
      <c r="N54" s="434"/>
      <c r="O54" s="217"/>
      <c r="P54" s="629"/>
      <c r="Q54" s="434"/>
      <c r="R54" s="436"/>
      <c r="S54" s="434"/>
      <c r="T54" s="436"/>
      <c r="U54" s="625"/>
      <c r="V54" s="217"/>
      <c r="W54" s="436"/>
      <c r="AC54" s="293">
        <f>SUM(N54:R54)</f>
        <v>0</v>
      </c>
      <c r="AD54" s="626"/>
      <c r="AE54" s="626"/>
      <c r="AF54" s="626"/>
      <c r="AG54" s="626"/>
      <c r="AH54" s="626"/>
      <c r="AI54" s="626"/>
    </row>
    <row r="55" spans="1:36" s="294" customFormat="1" x14ac:dyDescent="0.25">
      <c r="A55" s="1306"/>
      <c r="B55" s="945" t="s">
        <v>197</v>
      </c>
      <c r="C55" s="442"/>
      <c r="D55" s="443" t="s">
        <v>350</v>
      </c>
      <c r="E55" s="443"/>
      <c r="F55" s="444"/>
      <c r="G55" s="473">
        <v>5</v>
      </c>
      <c r="H55" s="670">
        <f t="shared" si="4"/>
        <v>150</v>
      </c>
      <c r="I55" s="423">
        <f>'[3]Семестровка -ввод данных'!AD37</f>
        <v>12</v>
      </c>
      <c r="J55" s="411" t="str">
        <f>'[3]Семестровка -ввод данных'!T37</f>
        <v>8/0</v>
      </c>
      <c r="K55" s="411"/>
      <c r="L55" s="411" t="str">
        <f>'[3]Семестровка -ввод данных'!V37</f>
        <v>4/0</v>
      </c>
      <c r="M55" s="422">
        <f>H55-I55</f>
        <v>138</v>
      </c>
      <c r="N55" s="445"/>
      <c r="O55" s="122"/>
      <c r="P55" s="447" t="str">
        <f>'[3]Семестровка -ввод данных'!W37</f>
        <v>12/0</v>
      </c>
      <c r="Q55" s="448"/>
      <c r="R55" s="447"/>
      <c r="S55" s="445"/>
      <c r="T55" s="447"/>
      <c r="U55" s="635"/>
      <c r="V55" s="122"/>
      <c r="W55" s="447"/>
      <c r="AC55" s="293">
        <f>SUM(N55:R55)</f>
        <v>0</v>
      </c>
      <c r="AD55" s="626"/>
      <c r="AE55" s="626"/>
      <c r="AF55" s="626"/>
      <c r="AG55" s="626"/>
      <c r="AH55" s="626"/>
      <c r="AI55" s="626"/>
    </row>
    <row r="56" spans="1:36" s="294" customFormat="1" ht="31.5" x14ac:dyDescent="0.25">
      <c r="A56" s="955" t="s">
        <v>162</v>
      </c>
      <c r="B56" s="943" t="s">
        <v>477</v>
      </c>
      <c r="C56" s="442"/>
      <c r="D56" s="443"/>
      <c r="E56" s="443"/>
      <c r="F56" s="444"/>
      <c r="G56" s="473">
        <f>G57+G58</f>
        <v>7</v>
      </c>
      <c r="H56" s="670"/>
      <c r="I56" s="423"/>
      <c r="J56" s="411"/>
      <c r="K56" s="411"/>
      <c r="L56" s="411"/>
      <c r="M56" s="422"/>
      <c r="N56" s="445"/>
      <c r="O56" s="122"/>
      <c r="P56" s="449"/>
      <c r="Q56" s="445"/>
      <c r="R56" s="447"/>
      <c r="S56" s="445"/>
      <c r="T56" s="447"/>
      <c r="U56" s="635"/>
      <c r="V56" s="122"/>
      <c r="W56" s="447"/>
      <c r="AC56" s="293"/>
      <c r="AD56" s="626"/>
      <c r="AE56" s="626"/>
      <c r="AF56" s="626"/>
      <c r="AG56" s="626"/>
      <c r="AH56" s="626"/>
      <c r="AI56" s="626"/>
    </row>
    <row r="57" spans="1:36" s="294" customFormat="1" ht="31.5" x14ac:dyDescent="0.25">
      <c r="A57" s="955" t="s">
        <v>478</v>
      </c>
      <c r="B57" s="943" t="s">
        <v>477</v>
      </c>
      <c r="C57" s="442">
        <v>2</v>
      </c>
      <c r="D57" s="443"/>
      <c r="E57" s="443"/>
      <c r="F57" s="444"/>
      <c r="G57" s="473">
        <v>6</v>
      </c>
      <c r="H57" s="670">
        <f t="shared" si="4"/>
        <v>180</v>
      </c>
      <c r="I57" s="423">
        <v>10</v>
      </c>
      <c r="J57" s="411" t="s">
        <v>307</v>
      </c>
      <c r="K57" s="411"/>
      <c r="L57" s="411" t="s">
        <v>312</v>
      </c>
      <c r="M57" s="422">
        <f>H57-I57</f>
        <v>170</v>
      </c>
      <c r="N57" s="445"/>
      <c r="O57" s="122"/>
      <c r="P57" s="449" t="s">
        <v>399</v>
      </c>
      <c r="Q57" s="445"/>
      <c r="R57" s="447"/>
      <c r="S57" s="445"/>
      <c r="T57" s="447"/>
      <c r="U57" s="635"/>
      <c r="V57" s="122"/>
      <c r="W57" s="447"/>
      <c r="AC57" s="293"/>
      <c r="AD57" s="626"/>
      <c r="AE57" s="626"/>
      <c r="AF57" s="626"/>
      <c r="AG57" s="626"/>
      <c r="AH57" s="626"/>
      <c r="AI57" s="626"/>
    </row>
    <row r="58" spans="1:36" s="294" customFormat="1" ht="31.5" x14ac:dyDescent="0.25">
      <c r="A58" s="955" t="s">
        <v>479</v>
      </c>
      <c r="B58" s="944" t="s">
        <v>480</v>
      </c>
      <c r="C58" s="442"/>
      <c r="D58" s="443"/>
      <c r="E58" s="443"/>
      <c r="F58" s="444" t="s">
        <v>460</v>
      </c>
      <c r="G58" s="473">
        <v>1</v>
      </c>
      <c r="H58" s="670">
        <f t="shared" si="4"/>
        <v>30</v>
      </c>
      <c r="I58" s="423">
        <v>4</v>
      </c>
      <c r="J58" s="411"/>
      <c r="K58" s="411"/>
      <c r="L58" s="411" t="s">
        <v>306</v>
      </c>
      <c r="M58" s="422">
        <f>H58-I58</f>
        <v>26</v>
      </c>
      <c r="N58" s="445"/>
      <c r="O58" s="122"/>
      <c r="P58" s="449" t="s">
        <v>306</v>
      </c>
      <c r="Q58" s="445"/>
      <c r="R58" s="447"/>
      <c r="S58" s="445"/>
      <c r="T58" s="447"/>
      <c r="U58" s="635"/>
      <c r="V58" s="122"/>
      <c r="W58" s="447"/>
      <c r="AC58" s="293"/>
      <c r="AD58" s="626"/>
      <c r="AE58" s="626"/>
      <c r="AF58" s="626"/>
      <c r="AG58" s="626"/>
      <c r="AH58" s="626"/>
      <c r="AI58" s="626"/>
    </row>
    <row r="59" spans="1:36" s="294" customFormat="1" x14ac:dyDescent="0.25">
      <c r="A59" s="1368" t="s">
        <v>163</v>
      </c>
      <c r="B59" s="943" t="s">
        <v>369</v>
      </c>
      <c r="C59" s="442"/>
      <c r="D59" s="443"/>
      <c r="E59" s="443"/>
      <c r="F59" s="444"/>
      <c r="G59" s="615">
        <f>G60+G61</f>
        <v>5.5</v>
      </c>
      <c r="H59" s="670">
        <f t="shared" si="4"/>
        <v>165</v>
      </c>
      <c r="I59" s="423"/>
      <c r="J59" s="411"/>
      <c r="K59" s="411"/>
      <c r="L59" s="411"/>
      <c r="M59" s="422"/>
      <c r="N59" s="445"/>
      <c r="O59" s="122"/>
      <c r="P59" s="447"/>
      <c r="Q59" s="448"/>
      <c r="R59" s="447"/>
      <c r="S59" s="445"/>
      <c r="T59" s="447"/>
      <c r="U59" s="635"/>
      <c r="V59" s="122"/>
      <c r="W59" s="447"/>
      <c r="AC59" s="293"/>
      <c r="AD59" s="626"/>
      <c r="AE59" s="626"/>
      <c r="AF59" s="626"/>
      <c r="AG59" s="626"/>
      <c r="AH59" s="626"/>
      <c r="AI59" s="626"/>
    </row>
    <row r="60" spans="1:36" s="294" customFormat="1" x14ac:dyDescent="0.25">
      <c r="A60" s="1368"/>
      <c r="B60" s="944" t="s">
        <v>544</v>
      </c>
      <c r="C60" s="442"/>
      <c r="D60" s="443"/>
      <c r="E60" s="443"/>
      <c r="F60" s="444"/>
      <c r="G60" s="473">
        <v>0.5</v>
      </c>
      <c r="H60" s="670">
        <f t="shared" si="4"/>
        <v>15</v>
      </c>
      <c r="I60" s="423"/>
      <c r="J60" s="411"/>
      <c r="K60" s="411"/>
      <c r="L60" s="411"/>
      <c r="M60" s="422"/>
      <c r="N60" s="445"/>
      <c r="O60" s="122"/>
      <c r="P60" s="447"/>
      <c r="Q60" s="448"/>
      <c r="R60" s="447"/>
      <c r="S60" s="445"/>
      <c r="T60" s="447"/>
      <c r="U60" s="635"/>
      <c r="V60" s="122"/>
      <c r="W60" s="447"/>
      <c r="AC60" s="293"/>
      <c r="AD60" s="626"/>
      <c r="AE60" s="626"/>
      <c r="AF60" s="626"/>
      <c r="AG60" s="626"/>
      <c r="AH60" s="626"/>
      <c r="AI60" s="626"/>
    </row>
    <row r="61" spans="1:36" s="675" customFormat="1" ht="16.5" customHeight="1" x14ac:dyDescent="0.25">
      <c r="A61" s="1368"/>
      <c r="B61" s="945" t="s">
        <v>197</v>
      </c>
      <c r="C61" s="414">
        <v>1</v>
      </c>
      <c r="D61" s="405"/>
      <c r="E61" s="405"/>
      <c r="F61" s="429"/>
      <c r="G61" s="623">
        <v>5</v>
      </c>
      <c r="H61" s="670">
        <f t="shared" ref="H61:H68" si="5">G61*30</f>
        <v>150</v>
      </c>
      <c r="I61" s="414">
        <f>'[3]Семестровка -ввод данных'!AF14</f>
        <v>8</v>
      </c>
      <c r="J61" s="123" t="str">
        <f>'[3]Семестровка -ввод данных'!T14</f>
        <v>4/4</v>
      </c>
      <c r="K61" s="405"/>
      <c r="L61" s="405"/>
      <c r="M61" s="422">
        <f>H61-I61</f>
        <v>142</v>
      </c>
      <c r="N61" s="448" t="str">
        <f>'[3]Семестровка -ввод данных'!W14</f>
        <v>4/4</v>
      </c>
      <c r="O61" s="405"/>
      <c r="P61" s="429"/>
      <c r="Q61" s="414"/>
      <c r="R61" s="429"/>
      <c r="S61" s="414"/>
      <c r="T61" s="429"/>
      <c r="U61" s="671"/>
      <c r="V61" s="405"/>
      <c r="W61" s="429"/>
      <c r="AC61" s="626">
        <f>SUM(N61:R61)</f>
        <v>0</v>
      </c>
      <c r="AD61" s="626"/>
      <c r="AE61" s="626"/>
      <c r="AF61" s="626"/>
      <c r="AG61" s="626"/>
      <c r="AH61" s="626"/>
      <c r="AI61" s="626"/>
    </row>
    <row r="62" spans="1:36" s="294" customFormat="1" hidden="1" x14ac:dyDescent="0.25">
      <c r="A62" s="955" t="s">
        <v>164</v>
      </c>
      <c r="B62" s="451" t="s">
        <v>44</v>
      </c>
      <c r="C62" s="414"/>
      <c r="D62" s="405"/>
      <c r="E62" s="405"/>
      <c r="F62" s="441"/>
      <c r="G62" s="615">
        <f>G63+G64</f>
        <v>6</v>
      </c>
      <c r="H62" s="670">
        <f t="shared" si="5"/>
        <v>180</v>
      </c>
      <c r="I62" s="423"/>
      <c r="J62" s="117"/>
      <c r="K62" s="117"/>
      <c r="L62" s="117"/>
      <c r="M62" s="422"/>
      <c r="N62" s="434"/>
      <c r="O62" s="217"/>
      <c r="P62" s="424"/>
      <c r="Q62" s="434"/>
      <c r="R62" s="436"/>
      <c r="S62" s="434"/>
      <c r="T62" s="436"/>
      <c r="U62" s="625"/>
      <c r="V62" s="217"/>
      <c r="W62" s="436"/>
      <c r="AC62" s="293">
        <f>SUM(N62:R62)</f>
        <v>0</v>
      </c>
      <c r="AD62" s="626"/>
      <c r="AE62" s="626"/>
      <c r="AF62" s="626"/>
      <c r="AG62" s="626"/>
      <c r="AH62" s="626"/>
      <c r="AI62" s="626"/>
    </row>
    <row r="63" spans="1:36" s="294" customFormat="1" hidden="1" x14ac:dyDescent="0.25">
      <c r="A63" s="331"/>
      <c r="B63" s="944" t="s">
        <v>359</v>
      </c>
      <c r="C63" s="414"/>
      <c r="D63" s="405"/>
      <c r="E63" s="405"/>
      <c r="F63" s="441"/>
      <c r="G63" s="473">
        <f>'[3]Семестровка -ввод данных'!D21</f>
        <v>0</v>
      </c>
      <c r="H63" s="670">
        <f t="shared" si="5"/>
        <v>0</v>
      </c>
      <c r="I63" s="423"/>
      <c r="J63" s="117"/>
      <c r="K63" s="117"/>
      <c r="L63" s="117"/>
      <c r="M63" s="422"/>
      <c r="N63" s="434"/>
      <c r="O63" s="217"/>
      <c r="P63" s="424"/>
      <c r="Q63" s="434"/>
      <c r="R63" s="436"/>
      <c r="S63" s="434"/>
      <c r="T63" s="436"/>
      <c r="U63" s="625"/>
      <c r="V63" s="217"/>
      <c r="W63" s="436"/>
      <c r="AC63" s="293">
        <f>SUM(N63:R63)</f>
        <v>0</v>
      </c>
      <c r="AD63" s="626"/>
      <c r="AE63" s="626"/>
      <c r="AF63" s="626"/>
      <c r="AG63" s="626"/>
      <c r="AH63" s="626"/>
      <c r="AI63" s="626"/>
    </row>
    <row r="64" spans="1:36" s="294" customFormat="1" ht="17.25" customHeight="1" x14ac:dyDescent="0.25">
      <c r="A64" s="955" t="s">
        <v>164</v>
      </c>
      <c r="B64" s="451" t="s">
        <v>44</v>
      </c>
      <c r="C64" s="414"/>
      <c r="D64" s="405">
        <v>1</v>
      </c>
      <c r="E64" s="405"/>
      <c r="F64" s="441"/>
      <c r="G64" s="473">
        <v>6</v>
      </c>
      <c r="H64" s="670">
        <f t="shared" si="5"/>
        <v>180</v>
      </c>
      <c r="I64" s="423">
        <f>'[3]Семестровка -ввод данных'!AF21</f>
        <v>8</v>
      </c>
      <c r="J64" s="411" t="str">
        <f>'[3]Семестровка -ввод данных'!T21</f>
        <v>4/2</v>
      </c>
      <c r="K64" s="411"/>
      <c r="L64" s="411" t="str">
        <f>'[3]Семестровка -ввод данных'!V21</f>
        <v>0/2</v>
      </c>
      <c r="M64" s="422">
        <f>H64-I64</f>
        <v>172</v>
      </c>
      <c r="N64" s="450" t="str">
        <f>'[3]Семестровка -ввод данных'!W21</f>
        <v>4/4</v>
      </c>
      <c r="O64" s="217"/>
      <c r="P64" s="424"/>
      <c r="Q64" s="434"/>
      <c r="R64" s="436"/>
      <c r="S64" s="434"/>
      <c r="T64" s="436"/>
      <c r="U64" s="625"/>
      <c r="V64" s="217"/>
      <c r="W64" s="436"/>
      <c r="AC64" s="293">
        <f>SUM(N64:R64)</f>
        <v>0</v>
      </c>
      <c r="AD64" s="626"/>
      <c r="AE64" s="626"/>
      <c r="AF64" s="626"/>
      <c r="AG64" s="626"/>
      <c r="AH64" s="626"/>
      <c r="AI64" s="626"/>
    </row>
    <row r="65" spans="1:35" s="294" customFormat="1" ht="27" hidden="1" customHeight="1" x14ac:dyDescent="0.25">
      <c r="A65" s="331"/>
      <c r="B65" s="945"/>
      <c r="C65" s="414"/>
      <c r="D65" s="405"/>
      <c r="E65" s="405"/>
      <c r="F65" s="441"/>
      <c r="G65" s="473"/>
      <c r="H65" s="670"/>
      <c r="I65" s="423"/>
      <c r="J65" s="411"/>
      <c r="K65" s="122"/>
      <c r="L65" s="411"/>
      <c r="M65" s="422"/>
      <c r="N65" s="450"/>
      <c r="O65" s="217"/>
      <c r="P65" s="424"/>
      <c r="Q65" s="434"/>
      <c r="R65" s="436"/>
      <c r="S65" s="434"/>
      <c r="T65" s="436"/>
      <c r="U65" s="625"/>
      <c r="V65" s="217"/>
      <c r="W65" s="436"/>
      <c r="AC65" s="293"/>
      <c r="AD65" s="626"/>
      <c r="AE65" s="626"/>
      <c r="AF65" s="626"/>
      <c r="AG65" s="626"/>
      <c r="AH65" s="626"/>
      <c r="AI65" s="626"/>
    </row>
    <row r="66" spans="1:35" s="675" customFormat="1" ht="31.5" x14ac:dyDescent="0.25">
      <c r="A66" s="1340" t="s">
        <v>353</v>
      </c>
      <c r="B66" s="451" t="s">
        <v>35</v>
      </c>
      <c r="C66" s="414"/>
      <c r="D66" s="405"/>
      <c r="E66" s="405"/>
      <c r="F66" s="441"/>
      <c r="G66" s="473">
        <f>G68+G67</f>
        <v>5</v>
      </c>
      <c r="H66" s="670">
        <f t="shared" si="5"/>
        <v>150</v>
      </c>
      <c r="I66" s="423"/>
      <c r="J66" s="411"/>
      <c r="K66" s="411"/>
      <c r="L66" s="411"/>
      <c r="M66" s="422"/>
      <c r="N66" s="450"/>
      <c r="O66" s="217"/>
      <c r="P66" s="424"/>
      <c r="Q66" s="434"/>
      <c r="R66" s="436"/>
      <c r="S66" s="434"/>
      <c r="T66" s="436"/>
      <c r="U66" s="625"/>
      <c r="V66" s="217"/>
      <c r="W66" s="436"/>
      <c r="AC66" s="626"/>
      <c r="AD66" s="626"/>
      <c r="AE66" s="626"/>
      <c r="AF66" s="626"/>
      <c r="AG66" s="626"/>
      <c r="AH66" s="626"/>
      <c r="AI66" s="626"/>
    </row>
    <row r="67" spans="1:35" s="675" customFormat="1" ht="18.75" hidden="1" customHeight="1" x14ac:dyDescent="0.25">
      <c r="A67" s="1341"/>
      <c r="B67" s="945"/>
      <c r="C67" s="414"/>
      <c r="D67" s="405"/>
      <c r="E67" s="405"/>
      <c r="F67" s="429"/>
      <c r="G67" s="623"/>
      <c r="H67" s="623"/>
      <c r="I67" s="414"/>
      <c r="J67" s="405"/>
      <c r="K67" s="405"/>
      <c r="L67" s="405"/>
      <c r="M67" s="429"/>
      <c r="N67" s="414"/>
      <c r="O67" s="405"/>
      <c r="P67" s="429"/>
      <c r="Q67" s="414"/>
      <c r="R67" s="429"/>
      <c r="S67" s="414"/>
      <c r="T67" s="429"/>
      <c r="U67" s="671"/>
      <c r="V67" s="405"/>
      <c r="W67" s="429"/>
      <c r="AC67" s="626">
        <f>SUM(N67:R67)</f>
        <v>0</v>
      </c>
      <c r="AD67" s="626"/>
      <c r="AE67" s="626"/>
      <c r="AF67" s="626"/>
      <c r="AG67" s="626"/>
      <c r="AH67" s="626"/>
      <c r="AI67" s="626"/>
    </row>
    <row r="68" spans="1:35" s="675" customFormat="1" ht="16.5" customHeight="1" x14ac:dyDescent="0.25">
      <c r="A68" s="1341"/>
      <c r="B68" s="945" t="s">
        <v>197</v>
      </c>
      <c r="C68" s="414">
        <v>3</v>
      </c>
      <c r="D68" s="405"/>
      <c r="E68" s="405"/>
      <c r="F68" s="429"/>
      <c r="G68" s="623">
        <v>5</v>
      </c>
      <c r="H68" s="623">
        <f t="shared" si="5"/>
        <v>150</v>
      </c>
      <c r="I68" s="414">
        <f>'[3]Семестровка -ввод данных'!AF66</f>
        <v>8</v>
      </c>
      <c r="J68" s="123" t="str">
        <f>'[3]Семестровка -ввод данных'!T66</f>
        <v>6/0</v>
      </c>
      <c r="K68" s="123"/>
      <c r="L68" s="123" t="str">
        <f>'[3]Семестровка -ввод данных'!V66</f>
        <v>2/0</v>
      </c>
      <c r="M68" s="422">
        <f>H68-I68</f>
        <v>142</v>
      </c>
      <c r="N68" s="414"/>
      <c r="O68" s="405"/>
      <c r="P68" s="429"/>
      <c r="Q68" s="673" t="str">
        <f>'[3]Семестровка -ввод данных'!W66</f>
        <v>8/0</v>
      </c>
      <c r="R68" s="429"/>
      <c r="S68" s="414"/>
      <c r="T68" s="429"/>
      <c r="U68" s="671"/>
      <c r="V68" s="405"/>
      <c r="W68" s="429"/>
      <c r="AC68" s="626"/>
      <c r="AD68" s="626"/>
      <c r="AE68" s="626"/>
      <c r="AF68" s="626"/>
      <c r="AG68" s="626"/>
      <c r="AH68" s="626"/>
      <c r="AI68" s="626"/>
    </row>
    <row r="69" spans="1:35" s="294" customFormat="1" ht="35.25" customHeight="1" x14ac:dyDescent="0.25">
      <c r="A69" s="956" t="s">
        <v>165</v>
      </c>
      <c r="B69" s="451" t="s">
        <v>559</v>
      </c>
      <c r="C69" s="414"/>
      <c r="D69" s="405"/>
      <c r="E69" s="405"/>
      <c r="F69" s="429"/>
      <c r="G69" s="623">
        <f>'[3]Семестровка -ввод данных'!D57</f>
        <v>4</v>
      </c>
      <c r="H69" s="623">
        <f>G69*30</f>
        <v>120</v>
      </c>
      <c r="I69" s="414"/>
      <c r="J69" s="216"/>
      <c r="K69" s="216"/>
      <c r="L69" s="216"/>
      <c r="M69" s="447"/>
      <c r="N69" s="676"/>
      <c r="O69" s="216"/>
      <c r="P69" s="634"/>
      <c r="Q69" s="673"/>
      <c r="R69" s="634"/>
      <c r="S69" s="676"/>
      <c r="T69" s="634"/>
      <c r="U69" s="677"/>
      <c r="V69" s="216"/>
      <c r="W69" s="429"/>
      <c r="AC69" s="293">
        <f>SUM(N69:R69)</f>
        <v>0</v>
      </c>
      <c r="AD69" s="293"/>
      <c r="AE69" s="293"/>
      <c r="AF69" s="293"/>
      <c r="AG69" s="293"/>
      <c r="AH69" s="293"/>
      <c r="AI69" s="293"/>
    </row>
    <row r="70" spans="1:35" s="344" customFormat="1" ht="16.5" hidden="1" customHeight="1" x14ac:dyDescent="0.25">
      <c r="A70" s="956"/>
      <c r="B70" s="948"/>
      <c r="C70" s="414"/>
      <c r="D70" s="405"/>
      <c r="E70" s="405"/>
      <c r="F70" s="429"/>
      <c r="G70" s="623"/>
      <c r="H70" s="623"/>
      <c r="I70" s="414"/>
      <c r="J70" s="216"/>
      <c r="K70" s="216"/>
      <c r="L70" s="123"/>
      <c r="M70" s="634"/>
      <c r="N70" s="676"/>
      <c r="O70" s="216"/>
      <c r="P70" s="634"/>
      <c r="Q70" s="676"/>
      <c r="R70" s="672"/>
      <c r="S70" s="676"/>
      <c r="T70" s="634"/>
      <c r="U70" s="677"/>
      <c r="V70" s="216"/>
      <c r="W70" s="429"/>
      <c r="AC70" s="345"/>
      <c r="AD70" s="626"/>
      <c r="AE70" s="626"/>
      <c r="AF70" s="626"/>
      <c r="AG70" s="626"/>
      <c r="AH70" s="626"/>
      <c r="AI70" s="626"/>
    </row>
    <row r="71" spans="1:35" s="294" customFormat="1" hidden="1" x14ac:dyDescent="0.25">
      <c r="A71" s="430" t="s">
        <v>338</v>
      </c>
      <c r="B71" s="949" t="s">
        <v>201</v>
      </c>
      <c r="C71" s="633"/>
      <c r="D71" s="405"/>
      <c r="E71" s="405"/>
      <c r="F71" s="429"/>
      <c r="G71" s="615">
        <f>G72+G73</f>
        <v>5</v>
      </c>
      <c r="H71" s="623">
        <f t="shared" ref="H71:H90" si="6">G71*30</f>
        <v>150</v>
      </c>
      <c r="I71" s="414"/>
      <c r="J71" s="216"/>
      <c r="K71" s="216"/>
      <c r="L71" s="216"/>
      <c r="M71" s="634"/>
      <c r="N71" s="445"/>
      <c r="O71" s="122"/>
      <c r="P71" s="447"/>
      <c r="Q71" s="445"/>
      <c r="R71" s="447"/>
      <c r="S71" s="445"/>
      <c r="T71" s="447"/>
      <c r="U71" s="635"/>
      <c r="V71" s="122"/>
      <c r="W71" s="422"/>
      <c r="AC71" s="293">
        <f>SUM(N71:R71)</f>
        <v>0</v>
      </c>
      <c r="AD71" s="626"/>
      <c r="AE71" s="626"/>
      <c r="AF71" s="626"/>
      <c r="AG71" s="626"/>
      <c r="AH71" s="626"/>
      <c r="AI71" s="626"/>
    </row>
    <row r="72" spans="1:35" s="294" customFormat="1" hidden="1" x14ac:dyDescent="0.25">
      <c r="A72" s="430"/>
      <c r="B72" s="944" t="s">
        <v>359</v>
      </c>
      <c r="C72" s="633"/>
      <c r="D72" s="405"/>
      <c r="E72" s="405"/>
      <c r="F72" s="429"/>
      <c r="G72" s="615">
        <f>'[3]Семестровка -ввод данных'!D38</f>
        <v>0</v>
      </c>
      <c r="H72" s="623">
        <f t="shared" si="6"/>
        <v>0</v>
      </c>
      <c r="I72" s="414"/>
      <c r="J72" s="216"/>
      <c r="K72" s="216"/>
      <c r="L72" s="216"/>
      <c r="M72" s="634"/>
      <c r="N72" s="445"/>
      <c r="O72" s="122"/>
      <c r="P72" s="447"/>
      <c r="Q72" s="445"/>
      <c r="R72" s="447"/>
      <c r="S72" s="445"/>
      <c r="T72" s="447"/>
      <c r="U72" s="635"/>
      <c r="V72" s="122"/>
      <c r="W72" s="422"/>
      <c r="AC72" s="293">
        <f>SUM(N72:R72)</f>
        <v>0</v>
      </c>
      <c r="AD72" s="626"/>
      <c r="AE72" s="626"/>
      <c r="AF72" s="626"/>
      <c r="AG72" s="626"/>
      <c r="AH72" s="626"/>
      <c r="AI72" s="626"/>
    </row>
    <row r="73" spans="1:35" s="294" customFormat="1" x14ac:dyDescent="0.25">
      <c r="A73" s="430" t="s">
        <v>338</v>
      </c>
      <c r="B73" s="949" t="s">
        <v>201</v>
      </c>
      <c r="C73" s="633">
        <v>2</v>
      </c>
      <c r="D73" s="405"/>
      <c r="E73" s="405"/>
      <c r="F73" s="429"/>
      <c r="G73" s="615">
        <v>5</v>
      </c>
      <c r="H73" s="623">
        <f t="shared" si="6"/>
        <v>150</v>
      </c>
      <c r="I73" s="414">
        <f>'[3]Семестровка -ввод данных'!AF38</f>
        <v>8</v>
      </c>
      <c r="J73" s="216" t="str">
        <f>'[3]Семестровка -ввод данных'!T38</f>
        <v>4/2</v>
      </c>
      <c r="K73" s="216"/>
      <c r="L73" s="216" t="str">
        <f>'[3]Семестровка -ввод данных'!V38</f>
        <v>0/2</v>
      </c>
      <c r="M73" s="634">
        <f>H73-I73</f>
        <v>142</v>
      </c>
      <c r="N73" s="445"/>
      <c r="O73" s="122"/>
      <c r="P73" s="449" t="str">
        <f>'[3]Семестровка -ввод данных'!W38</f>
        <v>4/4</v>
      </c>
      <c r="Q73" s="445"/>
      <c r="R73" s="447"/>
      <c r="S73" s="445"/>
      <c r="T73" s="447"/>
      <c r="U73" s="635"/>
      <c r="V73" s="122"/>
      <c r="W73" s="422"/>
      <c r="AC73" s="293">
        <f>SUM(N73:R73)</f>
        <v>0</v>
      </c>
      <c r="AD73" s="626"/>
      <c r="AE73" s="626"/>
      <c r="AF73" s="626"/>
      <c r="AG73" s="626"/>
      <c r="AH73" s="626"/>
      <c r="AI73" s="626"/>
    </row>
    <row r="74" spans="1:35" s="679" customFormat="1" ht="16.5" customHeight="1" x14ac:dyDescent="0.25">
      <c r="A74" s="452" t="s">
        <v>354</v>
      </c>
      <c r="B74" s="950" t="s">
        <v>366</v>
      </c>
      <c r="C74" s="633">
        <v>4</v>
      </c>
      <c r="D74" s="405"/>
      <c r="E74" s="405"/>
      <c r="F74" s="429"/>
      <c r="G74" s="615">
        <v>7</v>
      </c>
      <c r="H74" s="623">
        <f t="shared" si="6"/>
        <v>210</v>
      </c>
      <c r="I74" s="414">
        <v>8</v>
      </c>
      <c r="J74" s="123" t="s">
        <v>313</v>
      </c>
      <c r="K74" s="123"/>
      <c r="L74" s="123" t="s">
        <v>314</v>
      </c>
      <c r="M74" s="634">
        <f>H74-I74</f>
        <v>202</v>
      </c>
      <c r="N74" s="445"/>
      <c r="O74" s="122"/>
      <c r="P74" s="447"/>
      <c r="Q74" s="448"/>
      <c r="R74" s="447" t="s">
        <v>307</v>
      </c>
      <c r="S74" s="445"/>
      <c r="T74" s="447"/>
      <c r="U74" s="635"/>
      <c r="V74" s="122"/>
      <c r="W74" s="447"/>
      <c r="AC74" s="293"/>
      <c r="AD74" s="626"/>
      <c r="AE74" s="626"/>
      <c r="AF74" s="626"/>
      <c r="AG74" s="626"/>
      <c r="AH74" s="626"/>
      <c r="AI74" s="626"/>
    </row>
    <row r="75" spans="1:35" s="293" customFormat="1" ht="18" hidden="1" customHeight="1" x14ac:dyDescent="0.25">
      <c r="A75" s="438"/>
      <c r="B75" s="944"/>
      <c r="C75" s="633"/>
      <c r="D75" s="405"/>
      <c r="E75" s="405"/>
      <c r="F75" s="429"/>
      <c r="G75" s="615"/>
      <c r="H75" s="623"/>
      <c r="I75" s="414"/>
      <c r="J75" s="216"/>
      <c r="K75" s="216"/>
      <c r="L75" s="216"/>
      <c r="M75" s="634"/>
      <c r="N75" s="445"/>
      <c r="O75" s="122"/>
      <c r="P75" s="447"/>
      <c r="Q75" s="445"/>
      <c r="R75" s="447"/>
      <c r="S75" s="445"/>
      <c r="T75" s="447"/>
      <c r="U75" s="635"/>
      <c r="V75" s="122"/>
      <c r="W75" s="447"/>
      <c r="AD75" s="626"/>
      <c r="AE75" s="626"/>
      <c r="AF75" s="626"/>
      <c r="AG75" s="626"/>
      <c r="AH75" s="626"/>
      <c r="AI75" s="626"/>
    </row>
    <row r="76" spans="1:35" s="294" customFormat="1" ht="16.5" hidden="1" customHeight="1" x14ac:dyDescent="0.25">
      <c r="A76" s="957"/>
      <c r="B76" s="945"/>
      <c r="C76" s="633"/>
      <c r="D76" s="405"/>
      <c r="E76" s="405"/>
      <c r="F76" s="429"/>
      <c r="G76" s="615"/>
      <c r="H76" s="623"/>
      <c r="I76" s="414"/>
      <c r="J76" s="123"/>
      <c r="K76" s="123"/>
      <c r="L76" s="123"/>
      <c r="M76" s="634"/>
      <c r="N76" s="445"/>
      <c r="O76" s="122"/>
      <c r="P76" s="447"/>
      <c r="Q76" s="445"/>
      <c r="R76" s="449"/>
      <c r="S76" s="445"/>
      <c r="T76" s="447"/>
      <c r="U76" s="635"/>
      <c r="V76" s="122"/>
      <c r="W76" s="447"/>
      <c r="AC76" s="293"/>
      <c r="AD76" s="626"/>
      <c r="AE76" s="626"/>
      <c r="AF76" s="626"/>
      <c r="AG76" s="626"/>
      <c r="AH76" s="626"/>
      <c r="AI76" s="626"/>
    </row>
    <row r="77" spans="1:35" s="294" customFormat="1" hidden="1" x14ac:dyDescent="0.25">
      <c r="A77" s="631" t="s">
        <v>339</v>
      </c>
      <c r="B77" s="943" t="s">
        <v>367</v>
      </c>
      <c r="C77" s="633"/>
      <c r="D77" s="405"/>
      <c r="E77" s="405"/>
      <c r="F77" s="429"/>
      <c r="G77" s="615" t="e">
        <f>G78+#REF!</f>
        <v>#REF!</v>
      </c>
      <c r="H77" s="623" t="e">
        <f t="shared" si="6"/>
        <v>#REF!</v>
      </c>
      <c r="I77" s="414"/>
      <c r="J77" s="216"/>
      <c r="K77" s="216"/>
      <c r="L77" s="216"/>
      <c r="M77" s="634"/>
      <c r="N77" s="445"/>
      <c r="O77" s="122"/>
      <c r="P77" s="447"/>
      <c r="Q77" s="445"/>
      <c r="R77" s="447"/>
      <c r="S77" s="445"/>
      <c r="T77" s="447"/>
      <c r="U77" s="635"/>
      <c r="V77" s="122"/>
      <c r="W77" s="447"/>
      <c r="AC77" s="293"/>
      <c r="AD77" s="626"/>
      <c r="AE77" s="626"/>
      <c r="AF77" s="626"/>
      <c r="AG77" s="626"/>
      <c r="AH77" s="626"/>
      <c r="AI77" s="626"/>
    </row>
    <row r="78" spans="1:35" s="294" customFormat="1" hidden="1" x14ac:dyDescent="0.25">
      <c r="A78" s="957"/>
      <c r="B78" s="944" t="s">
        <v>359</v>
      </c>
      <c r="C78" s="633"/>
      <c r="D78" s="405"/>
      <c r="E78" s="405"/>
      <c r="F78" s="429"/>
      <c r="G78" s="615">
        <f>'[3]Семестровка -ввод данных'!D58</f>
        <v>0</v>
      </c>
      <c r="H78" s="623">
        <f t="shared" si="6"/>
        <v>0</v>
      </c>
      <c r="I78" s="414"/>
      <c r="J78" s="216"/>
      <c r="K78" s="216"/>
      <c r="L78" s="216"/>
      <c r="M78" s="634"/>
      <c r="N78" s="445"/>
      <c r="O78" s="122"/>
      <c r="P78" s="447"/>
      <c r="Q78" s="445"/>
      <c r="R78" s="447"/>
      <c r="S78" s="445"/>
      <c r="T78" s="447"/>
      <c r="U78" s="635"/>
      <c r="V78" s="122"/>
      <c r="W78" s="680"/>
      <c r="AC78" s="293"/>
      <c r="AD78" s="626"/>
      <c r="AE78" s="626"/>
      <c r="AF78" s="626"/>
      <c r="AG78" s="626"/>
      <c r="AH78" s="626"/>
      <c r="AI78" s="626"/>
    </row>
    <row r="79" spans="1:35" s="294" customFormat="1" hidden="1" x14ac:dyDescent="0.25">
      <c r="A79" s="430" t="s">
        <v>355</v>
      </c>
      <c r="B79" s="950" t="s">
        <v>368</v>
      </c>
      <c r="C79" s="633"/>
      <c r="D79" s="405"/>
      <c r="E79" s="405"/>
      <c r="F79" s="429"/>
      <c r="G79" s="615">
        <f>G80+G81</f>
        <v>5</v>
      </c>
      <c r="H79" s="623">
        <f t="shared" si="6"/>
        <v>150</v>
      </c>
      <c r="I79" s="414"/>
      <c r="J79" s="216"/>
      <c r="K79" s="216"/>
      <c r="L79" s="216"/>
      <c r="M79" s="634"/>
      <c r="N79" s="445"/>
      <c r="O79" s="122"/>
      <c r="P79" s="447"/>
      <c r="Q79" s="445"/>
      <c r="R79" s="447"/>
      <c r="S79" s="445"/>
      <c r="T79" s="447"/>
      <c r="U79" s="635"/>
      <c r="V79" s="122"/>
      <c r="W79" s="680"/>
      <c r="AC79" s="293"/>
      <c r="AD79" s="626"/>
      <c r="AE79" s="626"/>
      <c r="AF79" s="626"/>
      <c r="AG79" s="626"/>
      <c r="AH79" s="626"/>
      <c r="AI79" s="626"/>
    </row>
    <row r="80" spans="1:35" s="294" customFormat="1" hidden="1" x14ac:dyDescent="0.25">
      <c r="A80" s="958"/>
      <c r="B80" s="944" t="s">
        <v>359</v>
      </c>
      <c r="C80" s="633"/>
      <c r="D80" s="405"/>
      <c r="E80" s="405"/>
      <c r="F80" s="429"/>
      <c r="G80" s="615">
        <f>'[3]Семестровка -ввод данных'!D60</f>
        <v>0</v>
      </c>
      <c r="H80" s="623">
        <f t="shared" si="6"/>
        <v>0</v>
      </c>
      <c r="I80" s="414"/>
      <c r="J80" s="216"/>
      <c r="K80" s="216"/>
      <c r="L80" s="216"/>
      <c r="M80" s="634"/>
      <c r="N80" s="445"/>
      <c r="O80" s="122"/>
      <c r="P80" s="447"/>
      <c r="Q80" s="445"/>
      <c r="R80" s="447"/>
      <c r="S80" s="445"/>
      <c r="T80" s="447"/>
      <c r="U80" s="635"/>
      <c r="V80" s="122"/>
      <c r="W80" s="680"/>
      <c r="AC80" s="293"/>
      <c r="AD80" s="626"/>
      <c r="AE80" s="626"/>
      <c r="AF80" s="626"/>
      <c r="AG80" s="626"/>
      <c r="AH80" s="626"/>
      <c r="AI80" s="626"/>
    </row>
    <row r="81" spans="1:67" s="294" customFormat="1" x14ac:dyDescent="0.25">
      <c r="A81" s="430" t="s">
        <v>339</v>
      </c>
      <c r="B81" s="963" t="s">
        <v>484</v>
      </c>
      <c r="C81" s="633">
        <v>4</v>
      </c>
      <c r="D81" s="405"/>
      <c r="E81" s="405"/>
      <c r="F81" s="429"/>
      <c r="G81" s="615">
        <v>5</v>
      </c>
      <c r="H81" s="623">
        <f t="shared" si="6"/>
        <v>150</v>
      </c>
      <c r="I81" s="414">
        <f>'[3]Семестровка -ввод данных'!AF60</f>
        <v>8</v>
      </c>
      <c r="J81" s="123" t="str">
        <f>'[3]Семестровка -ввод данных'!T60</f>
        <v>6/0</v>
      </c>
      <c r="K81" s="123"/>
      <c r="L81" s="123" t="s">
        <v>314</v>
      </c>
      <c r="M81" s="634">
        <f>H81-I81</f>
        <v>142</v>
      </c>
      <c r="N81" s="445"/>
      <c r="O81" s="122"/>
      <c r="P81" s="447"/>
      <c r="Q81" s="448" t="str">
        <f>'[3]Семестровка -ввод данных'!W60</f>
        <v>8/0</v>
      </c>
      <c r="R81" s="447"/>
      <c r="S81" s="445"/>
      <c r="T81" s="447"/>
      <c r="U81" s="635"/>
      <c r="V81" s="122"/>
      <c r="W81" s="680"/>
      <c r="AC81" s="293"/>
      <c r="AD81" s="626"/>
      <c r="AE81" s="626"/>
      <c r="AF81" s="626"/>
      <c r="AG81" s="626"/>
      <c r="AH81" s="626"/>
      <c r="AI81" s="626"/>
    </row>
    <row r="82" spans="1:67" s="294" customFormat="1" x14ac:dyDescent="0.25">
      <c r="A82" s="959" t="s">
        <v>355</v>
      </c>
      <c r="B82" s="950" t="s">
        <v>37</v>
      </c>
      <c r="C82" s="633"/>
      <c r="D82" s="405"/>
      <c r="E82" s="405"/>
      <c r="F82" s="429"/>
      <c r="G82" s="615">
        <f>G83+G84</f>
        <v>5</v>
      </c>
      <c r="H82" s="681">
        <f t="shared" si="6"/>
        <v>150</v>
      </c>
      <c r="I82" s="414"/>
      <c r="J82" s="216"/>
      <c r="K82" s="216"/>
      <c r="L82" s="216"/>
      <c r="M82" s="634"/>
      <c r="N82" s="445"/>
      <c r="O82" s="122"/>
      <c r="P82" s="447"/>
      <c r="Q82" s="445"/>
      <c r="R82" s="447"/>
      <c r="S82" s="445"/>
      <c r="T82" s="447"/>
      <c r="U82" s="635"/>
      <c r="V82" s="122"/>
      <c r="W82" s="680"/>
      <c r="AC82" s="293"/>
      <c r="AD82" s="626"/>
      <c r="AE82" s="626"/>
      <c r="AF82" s="626"/>
      <c r="AG82" s="626"/>
      <c r="AH82" s="626"/>
      <c r="AI82" s="626"/>
    </row>
    <row r="83" spans="1:67" s="301" customFormat="1" ht="16.5" customHeight="1" x14ac:dyDescent="0.25">
      <c r="A83" s="960"/>
      <c r="B83" s="951" t="s">
        <v>544</v>
      </c>
      <c r="C83" s="414"/>
      <c r="D83" s="405"/>
      <c r="E83" s="405"/>
      <c r="F83" s="429"/>
      <c r="G83" s="623">
        <v>2</v>
      </c>
      <c r="H83" s="681">
        <f t="shared" si="6"/>
        <v>60</v>
      </c>
      <c r="I83" s="414"/>
      <c r="J83" s="123"/>
      <c r="K83" s="123"/>
      <c r="L83" s="123"/>
      <c r="M83" s="634"/>
      <c r="N83" s="423"/>
      <c r="O83" s="405"/>
      <c r="P83" s="634"/>
      <c r="Q83" s="676"/>
      <c r="R83" s="672"/>
      <c r="S83" s="676"/>
      <c r="T83" s="634"/>
      <c r="U83" s="677"/>
      <c r="V83" s="216"/>
      <c r="W83" s="634"/>
      <c r="X83" s="683"/>
      <c r="AC83" s="295"/>
      <c r="AD83" s="626"/>
      <c r="AE83" s="626"/>
      <c r="AF83" s="626"/>
      <c r="AG83" s="626"/>
      <c r="AH83" s="626"/>
      <c r="AI83" s="626"/>
      <c r="AJ83" s="684"/>
      <c r="AK83" s="684"/>
      <c r="AL83" s="684"/>
      <c r="AM83" s="684"/>
      <c r="AN83" s="684"/>
      <c r="AO83" s="684"/>
      <c r="AP83" s="684"/>
      <c r="AQ83" s="684"/>
      <c r="AR83" s="684"/>
      <c r="AS83" s="684"/>
      <c r="AT83" s="684"/>
      <c r="AU83" s="684"/>
      <c r="AV83" s="684"/>
      <c r="AW83" s="684"/>
      <c r="AX83" s="684"/>
      <c r="AY83" s="684"/>
      <c r="AZ83" s="684"/>
      <c r="BA83" s="684"/>
      <c r="BB83" s="684"/>
      <c r="BC83" s="684"/>
      <c r="BD83" s="684"/>
      <c r="BE83" s="684"/>
      <c r="BF83" s="684"/>
      <c r="BG83" s="684"/>
      <c r="BH83" s="684"/>
      <c r="BI83" s="684"/>
      <c r="BJ83" s="684"/>
      <c r="BK83" s="684"/>
      <c r="BL83" s="684"/>
      <c r="BM83" s="684"/>
      <c r="BN83" s="684"/>
      <c r="BO83" s="684"/>
    </row>
    <row r="84" spans="1:67" s="692" customFormat="1" ht="16.5" customHeight="1" x14ac:dyDescent="0.25">
      <c r="A84" s="961" t="s">
        <v>560</v>
      </c>
      <c r="B84" s="952" t="s">
        <v>197</v>
      </c>
      <c r="C84" s="685">
        <v>2</v>
      </c>
      <c r="D84" s="409"/>
      <c r="E84" s="409"/>
      <c r="F84" s="259"/>
      <c r="G84" s="686">
        <v>3</v>
      </c>
      <c r="H84" s="681">
        <f t="shared" si="6"/>
        <v>90</v>
      </c>
      <c r="I84" s="408">
        <f>'[3]Семестровка -ввод данных'!AF36</f>
        <v>8</v>
      </c>
      <c r="J84" s="428" t="str">
        <f>'[3]Семестровка -ввод данных'!T36</f>
        <v>8/0</v>
      </c>
      <c r="K84" s="428"/>
      <c r="L84" s="428"/>
      <c r="M84" s="259">
        <f>H84-I84</f>
        <v>82</v>
      </c>
      <c r="N84" s="419"/>
      <c r="O84" s="409"/>
      <c r="P84" s="687" t="str">
        <f>'[3]Семестровка -ввод данных'!W36</f>
        <v>8/0</v>
      </c>
      <c r="Q84" s="688"/>
      <c r="R84" s="689"/>
      <c r="S84" s="688"/>
      <c r="T84" s="689"/>
      <c r="U84" s="690"/>
      <c r="V84" s="453"/>
      <c r="W84" s="689"/>
      <c r="X84" s="691"/>
      <c r="AC84" s="693"/>
      <c r="AD84" s="293"/>
      <c r="AE84" s="293"/>
      <c r="AF84" s="293"/>
      <c r="AG84" s="293"/>
      <c r="AH84" s="293"/>
      <c r="AI84" s="293"/>
      <c r="AJ84" s="684"/>
      <c r="AK84" s="684"/>
      <c r="AL84" s="684"/>
      <c r="AM84" s="684"/>
      <c r="AN84" s="684"/>
      <c r="AO84" s="684"/>
      <c r="AP84" s="684"/>
      <c r="AQ84" s="684"/>
      <c r="AR84" s="684"/>
      <c r="AS84" s="684"/>
      <c r="AT84" s="684"/>
      <c r="AU84" s="684"/>
      <c r="AV84" s="684"/>
      <c r="AW84" s="684"/>
      <c r="AX84" s="684"/>
      <c r="AY84" s="684"/>
      <c r="AZ84" s="684"/>
      <c r="BA84" s="684"/>
      <c r="BB84" s="684"/>
      <c r="BC84" s="684"/>
      <c r="BD84" s="684"/>
      <c r="BE84" s="684"/>
      <c r="BF84" s="684"/>
      <c r="BG84" s="684"/>
      <c r="BH84" s="684"/>
      <c r="BI84" s="684"/>
      <c r="BJ84" s="684"/>
      <c r="BK84" s="684"/>
      <c r="BL84" s="684"/>
      <c r="BM84" s="684"/>
      <c r="BN84" s="684"/>
      <c r="BO84" s="684"/>
    </row>
    <row r="85" spans="1:67" s="301" customFormat="1" ht="16.5" hidden="1" customHeight="1" x14ac:dyDescent="0.25">
      <c r="A85" s="430"/>
      <c r="B85" s="947"/>
      <c r="C85" s="633"/>
      <c r="D85" s="405"/>
      <c r="E85" s="405"/>
      <c r="F85" s="429"/>
      <c r="G85" s="615"/>
      <c r="H85" s="681"/>
      <c r="I85" s="676"/>
      <c r="J85" s="216"/>
      <c r="K85" s="216"/>
      <c r="L85" s="123"/>
      <c r="M85" s="259"/>
      <c r="N85" s="445"/>
      <c r="O85" s="216"/>
      <c r="P85" s="672"/>
      <c r="Q85" s="673"/>
      <c r="R85" s="634"/>
      <c r="S85" s="676"/>
      <c r="T85" s="634"/>
      <c r="U85" s="677"/>
      <c r="V85" s="216"/>
      <c r="W85" s="634"/>
      <c r="X85" s="683"/>
      <c r="AC85" s="295"/>
      <c r="AD85" s="626"/>
      <c r="AE85" s="626"/>
      <c r="AF85" s="626"/>
      <c r="AG85" s="626"/>
      <c r="AH85" s="626"/>
      <c r="AI85" s="626"/>
      <c r="AJ85" s="684"/>
      <c r="AK85" s="684"/>
      <c r="AL85" s="684"/>
      <c r="AM85" s="684"/>
      <c r="AN85" s="684"/>
      <c r="AO85" s="684"/>
      <c r="AP85" s="684"/>
      <c r="AQ85" s="684"/>
      <c r="AR85" s="684"/>
      <c r="AS85" s="684"/>
      <c r="AT85" s="684"/>
      <c r="AU85" s="684"/>
      <c r="AV85" s="684"/>
      <c r="AW85" s="684"/>
      <c r="AX85" s="684"/>
      <c r="AY85" s="684"/>
      <c r="AZ85" s="684"/>
      <c r="BA85" s="684"/>
      <c r="BB85" s="684"/>
      <c r="BC85" s="684"/>
      <c r="BD85" s="684"/>
      <c r="BE85" s="684"/>
      <c r="BF85" s="684"/>
      <c r="BG85" s="684"/>
      <c r="BH85" s="684"/>
      <c r="BI85" s="684"/>
      <c r="BJ85" s="684"/>
      <c r="BK85" s="684"/>
      <c r="BL85" s="684"/>
      <c r="BM85" s="684"/>
      <c r="BN85" s="684"/>
      <c r="BO85" s="684"/>
    </row>
    <row r="86" spans="1:67" s="301" customFormat="1" ht="35.25" hidden="1" customHeight="1" x14ac:dyDescent="0.25">
      <c r="A86" s="430" t="s">
        <v>356</v>
      </c>
      <c r="B86" s="947" t="s">
        <v>371</v>
      </c>
      <c r="C86" s="633"/>
      <c r="D86" s="405"/>
      <c r="E86" s="405"/>
      <c r="F86" s="429"/>
      <c r="G86" s="615">
        <f>G87+G88</f>
        <v>7</v>
      </c>
      <c r="H86" s="681">
        <f t="shared" si="6"/>
        <v>210</v>
      </c>
      <c r="I86" s="414"/>
      <c r="J86" s="216"/>
      <c r="K86" s="216"/>
      <c r="L86" s="216"/>
      <c r="M86" s="634"/>
      <c r="N86" s="445"/>
      <c r="O86" s="216"/>
      <c r="P86" s="634"/>
      <c r="Q86" s="676"/>
      <c r="R86" s="634"/>
      <c r="S86" s="676"/>
      <c r="T86" s="634"/>
      <c r="U86" s="677"/>
      <c r="V86" s="216"/>
      <c r="W86" s="634"/>
      <c r="X86" s="683"/>
      <c r="AC86" s="295"/>
      <c r="AD86" s="626"/>
      <c r="AE86" s="626"/>
      <c r="AF86" s="626"/>
      <c r="AG86" s="626"/>
      <c r="AH86" s="626"/>
      <c r="AI86" s="626"/>
      <c r="AJ86" s="684"/>
      <c r="AK86" s="684"/>
      <c r="AL86" s="684"/>
      <c r="AM86" s="684"/>
      <c r="AN86" s="684"/>
      <c r="AO86" s="684"/>
      <c r="AP86" s="684"/>
      <c r="AQ86" s="684"/>
      <c r="AR86" s="684"/>
      <c r="AS86" s="684"/>
      <c r="AT86" s="684"/>
      <c r="AU86" s="684"/>
      <c r="AV86" s="684"/>
      <c r="AW86" s="684"/>
      <c r="AX86" s="684"/>
      <c r="AY86" s="684"/>
      <c r="AZ86" s="684"/>
      <c r="BA86" s="684"/>
      <c r="BB86" s="684"/>
      <c r="BC86" s="684"/>
      <c r="BD86" s="684"/>
      <c r="BE86" s="684"/>
      <c r="BF86" s="684"/>
      <c r="BG86" s="684"/>
      <c r="BH86" s="684"/>
      <c r="BI86" s="684"/>
      <c r="BJ86" s="684"/>
      <c r="BK86" s="684"/>
      <c r="BL86" s="684"/>
      <c r="BM86" s="684"/>
      <c r="BN86" s="684"/>
      <c r="BO86" s="684"/>
    </row>
    <row r="87" spans="1:67" s="301" customFormat="1" ht="16.5" hidden="1" customHeight="1" x14ac:dyDescent="0.25">
      <c r="A87" s="430"/>
      <c r="B87" s="947" t="s">
        <v>359</v>
      </c>
      <c r="C87" s="633"/>
      <c r="D87" s="405"/>
      <c r="E87" s="405"/>
      <c r="F87" s="429"/>
      <c r="G87" s="623">
        <f>'[3]Семестровка -ввод данных'!D84</f>
        <v>0</v>
      </c>
      <c r="H87" s="681">
        <f t="shared" si="6"/>
        <v>0</v>
      </c>
      <c r="I87" s="414"/>
      <c r="J87" s="123"/>
      <c r="K87" s="123"/>
      <c r="L87" s="123"/>
      <c r="M87" s="634"/>
      <c r="N87" s="423"/>
      <c r="O87" s="216"/>
      <c r="P87" s="634"/>
      <c r="Q87" s="676"/>
      <c r="R87" s="634"/>
      <c r="S87" s="676"/>
      <c r="T87" s="634"/>
      <c r="U87" s="677"/>
      <c r="V87" s="216"/>
      <c r="W87" s="634"/>
      <c r="X87" s="683"/>
      <c r="AC87" s="295"/>
      <c r="AD87" s="626"/>
      <c r="AE87" s="626"/>
      <c r="AF87" s="626"/>
      <c r="AG87" s="626"/>
      <c r="AH87" s="626"/>
      <c r="AI87" s="626"/>
      <c r="AJ87" s="684"/>
      <c r="AK87" s="684"/>
      <c r="AL87" s="684"/>
      <c r="AM87" s="684"/>
      <c r="AN87" s="684"/>
      <c r="AO87" s="684"/>
      <c r="AP87" s="684"/>
      <c r="AQ87" s="684"/>
      <c r="AR87" s="684"/>
      <c r="AS87" s="684"/>
      <c r="AT87" s="684"/>
      <c r="AU87" s="684"/>
      <c r="AV87" s="684"/>
      <c r="AW87" s="684"/>
      <c r="AX87" s="684"/>
      <c r="AY87" s="684"/>
      <c r="AZ87" s="684"/>
      <c r="BA87" s="684"/>
      <c r="BB87" s="684"/>
      <c r="BC87" s="684"/>
      <c r="BD87" s="684"/>
      <c r="BE87" s="684"/>
      <c r="BF87" s="684"/>
      <c r="BG87" s="684"/>
      <c r="BH87" s="684"/>
      <c r="BI87" s="684"/>
      <c r="BJ87" s="684"/>
      <c r="BK87" s="684"/>
      <c r="BL87" s="684"/>
      <c r="BM87" s="684"/>
      <c r="BN87" s="684"/>
      <c r="BO87" s="684"/>
    </row>
    <row r="88" spans="1:67" s="301" customFormat="1" ht="19.5" customHeight="1" thickBot="1" x14ac:dyDescent="0.3">
      <c r="A88" s="637" t="s">
        <v>340</v>
      </c>
      <c r="B88" s="993" t="s">
        <v>379</v>
      </c>
      <c r="C88" s="639">
        <v>4</v>
      </c>
      <c r="D88" s="640"/>
      <c r="E88" s="640"/>
      <c r="F88" s="641"/>
      <c r="G88" s="642">
        <v>7</v>
      </c>
      <c r="H88" s="643">
        <f t="shared" si="6"/>
        <v>210</v>
      </c>
      <c r="I88" s="644">
        <f>'[3]Семестровка -ввод данных'!AF84</f>
        <v>8</v>
      </c>
      <c r="J88" s="645" t="str">
        <f>'[3]Семестровка -ввод данных'!T84</f>
        <v>6/0</v>
      </c>
      <c r="K88" s="645"/>
      <c r="L88" s="645" t="str">
        <f>'[3]Семестровка -ввод данных'!V84</f>
        <v>2/0</v>
      </c>
      <c r="M88" s="646">
        <f>H88-I88</f>
        <v>202</v>
      </c>
      <c r="N88" s="647"/>
      <c r="O88" s="648"/>
      <c r="P88" s="646"/>
      <c r="Q88" s="649"/>
      <c r="R88" s="650" t="str">
        <f>'[3]Семестровка -ввод данных'!W84</f>
        <v>8/0</v>
      </c>
      <c r="S88" s="649"/>
      <c r="T88" s="646"/>
      <c r="U88" s="651"/>
      <c r="V88" s="648"/>
      <c r="W88" s="646"/>
      <c r="X88" s="683"/>
      <c r="AC88" s="295"/>
      <c r="AD88" s="626"/>
      <c r="AE88" s="626"/>
      <c r="AF88" s="626"/>
      <c r="AG88" s="626"/>
      <c r="AH88" s="626"/>
      <c r="AI88" s="626"/>
      <c r="AJ88" s="684"/>
      <c r="AK88" s="684"/>
      <c r="AL88" s="684"/>
      <c r="AM88" s="684"/>
      <c r="AN88" s="684"/>
      <c r="AO88" s="684"/>
      <c r="AP88" s="684"/>
      <c r="AQ88" s="684"/>
      <c r="AR88" s="684"/>
      <c r="AS88" s="684"/>
      <c r="AT88" s="684"/>
      <c r="AU88" s="684"/>
      <c r="AV88" s="684"/>
      <c r="AW88" s="684"/>
      <c r="AX88" s="684"/>
      <c r="AY88" s="684"/>
      <c r="AZ88" s="684"/>
      <c r="BA88" s="684"/>
      <c r="BB88" s="684"/>
      <c r="BC88" s="684"/>
      <c r="BD88" s="684"/>
      <c r="BE88" s="684"/>
      <c r="BF88" s="684"/>
      <c r="BG88" s="684"/>
      <c r="BH88" s="684"/>
      <c r="BI88" s="684"/>
      <c r="BJ88" s="684"/>
      <c r="BK88" s="684"/>
      <c r="BL88" s="684"/>
      <c r="BM88" s="684"/>
      <c r="BN88" s="684"/>
      <c r="BO88" s="684"/>
    </row>
    <row r="89" spans="1:67" s="301" customFormat="1" ht="18.75" hidden="1" customHeight="1" x14ac:dyDescent="0.25">
      <c r="A89" s="986"/>
      <c r="B89" s="987"/>
      <c r="C89" s="988"/>
      <c r="D89" s="989"/>
      <c r="E89" s="989"/>
      <c r="F89" s="990"/>
      <c r="G89" s="986"/>
      <c r="H89" s="986"/>
      <c r="I89" s="988"/>
      <c r="J89" s="989"/>
      <c r="K89" s="989"/>
      <c r="L89" s="989"/>
      <c r="M89" s="990"/>
      <c r="N89" s="988"/>
      <c r="O89" s="989"/>
      <c r="P89" s="990"/>
      <c r="Q89" s="988"/>
      <c r="R89" s="990"/>
      <c r="S89" s="988"/>
      <c r="T89" s="990"/>
      <c r="U89" s="991"/>
      <c r="V89" s="989"/>
      <c r="W89" s="990"/>
      <c r="X89" s="683"/>
      <c r="AC89" s="295"/>
      <c r="AD89" s="626"/>
      <c r="AE89" s="626"/>
      <c r="AF89" s="626"/>
      <c r="AG89" s="626"/>
      <c r="AH89" s="626"/>
      <c r="AI89" s="626"/>
      <c r="AJ89" s="684"/>
      <c r="AK89" s="684"/>
      <c r="AL89" s="684"/>
      <c r="AM89" s="684"/>
      <c r="AN89" s="684"/>
      <c r="AO89" s="684"/>
      <c r="AP89" s="684"/>
      <c r="AQ89" s="684"/>
      <c r="AR89" s="684"/>
      <c r="AS89" s="684"/>
      <c r="AT89" s="684"/>
      <c r="AU89" s="684"/>
      <c r="AV89" s="684"/>
      <c r="AW89" s="684"/>
      <c r="AX89" s="684"/>
      <c r="AY89" s="684"/>
      <c r="AZ89" s="684"/>
      <c r="BA89" s="684"/>
      <c r="BB89" s="684"/>
      <c r="BC89" s="684"/>
      <c r="BD89" s="684"/>
      <c r="BE89" s="684"/>
      <c r="BF89" s="684"/>
      <c r="BG89" s="684"/>
      <c r="BH89" s="684"/>
      <c r="BI89" s="684"/>
      <c r="BJ89" s="684"/>
      <c r="BK89" s="684"/>
      <c r="BL89" s="684"/>
      <c r="BM89" s="684"/>
      <c r="BN89" s="684"/>
      <c r="BO89" s="684"/>
    </row>
    <row r="90" spans="1:67" s="301" customFormat="1" ht="34.5" customHeight="1" x14ac:dyDescent="0.25">
      <c r="A90" s="430" t="s">
        <v>356</v>
      </c>
      <c r="B90" s="949" t="s">
        <v>521</v>
      </c>
      <c r="C90" s="633"/>
      <c r="D90" s="405">
        <v>5</v>
      </c>
      <c r="E90" s="405"/>
      <c r="F90" s="429"/>
      <c r="G90" s="686">
        <v>5</v>
      </c>
      <c r="H90" s="681">
        <f t="shared" si="6"/>
        <v>150</v>
      </c>
      <c r="I90" s="408">
        <v>4</v>
      </c>
      <c r="J90" s="428"/>
      <c r="K90" s="428"/>
      <c r="L90" s="428" t="s">
        <v>306</v>
      </c>
      <c r="M90" s="689">
        <f>H90-I90</f>
        <v>146</v>
      </c>
      <c r="N90" s="694"/>
      <c r="O90" s="216"/>
      <c r="P90" s="634"/>
      <c r="Q90" s="676"/>
      <c r="R90" s="672"/>
      <c r="S90" s="676" t="s">
        <v>306</v>
      </c>
      <c r="T90" s="634"/>
      <c r="U90" s="677"/>
      <c r="V90" s="216"/>
      <c r="W90" s="634"/>
      <c r="X90" s="683"/>
      <c r="AC90" s="295"/>
      <c r="AD90" s="626"/>
      <c r="AE90" s="626"/>
      <c r="AF90" s="626"/>
      <c r="AG90" s="626"/>
      <c r="AH90" s="626"/>
      <c r="AI90" s="626"/>
      <c r="AJ90" s="684"/>
      <c r="AK90" s="684"/>
      <c r="AL90" s="684"/>
      <c r="AM90" s="684"/>
      <c r="AN90" s="684"/>
      <c r="AO90" s="684"/>
      <c r="AP90" s="684"/>
      <c r="AQ90" s="684"/>
      <c r="AR90" s="684"/>
      <c r="AS90" s="684"/>
      <c r="AT90" s="684"/>
      <c r="AU90" s="684"/>
      <c r="AV90" s="684"/>
      <c r="AW90" s="684"/>
      <c r="AX90" s="684"/>
      <c r="AY90" s="684"/>
      <c r="AZ90" s="684"/>
      <c r="BA90" s="684"/>
      <c r="BB90" s="684"/>
      <c r="BC90" s="684"/>
      <c r="BD90" s="684"/>
      <c r="BE90" s="684"/>
      <c r="BF90" s="684"/>
      <c r="BG90" s="684"/>
      <c r="BH90" s="684"/>
      <c r="BI90" s="684"/>
      <c r="BJ90" s="684"/>
      <c r="BK90" s="684"/>
      <c r="BL90" s="684"/>
      <c r="BM90" s="684"/>
      <c r="BN90" s="684"/>
      <c r="BO90" s="684"/>
    </row>
    <row r="91" spans="1:67" s="301" customFormat="1" ht="16.5" customHeight="1" x14ac:dyDescent="0.25">
      <c r="A91" s="430" t="s">
        <v>341</v>
      </c>
      <c r="B91" s="953" t="s">
        <v>372</v>
      </c>
      <c r="C91" s="633"/>
      <c r="D91" s="405"/>
      <c r="E91" s="405"/>
      <c r="F91" s="429"/>
      <c r="G91" s="615">
        <f>G93+G94</f>
        <v>6</v>
      </c>
      <c r="H91" s="615">
        <f>H93+H94</f>
        <v>180</v>
      </c>
      <c r="I91" s="676"/>
      <c r="J91" s="216"/>
      <c r="K91" s="216"/>
      <c r="L91" s="216"/>
      <c r="M91" s="634"/>
      <c r="N91" s="445"/>
      <c r="O91" s="216"/>
      <c r="P91" s="634"/>
      <c r="Q91" s="676"/>
      <c r="R91" s="634"/>
      <c r="S91" s="676"/>
      <c r="T91" s="634"/>
      <c r="U91" s="677"/>
      <c r="V91" s="216"/>
      <c r="W91" s="634"/>
      <c r="X91" s="683"/>
      <c r="AC91" s="295"/>
      <c r="AD91" s="626"/>
      <c r="AE91" s="626"/>
      <c r="AF91" s="626"/>
      <c r="AG91" s="626"/>
      <c r="AH91" s="626"/>
      <c r="AI91" s="626"/>
      <c r="AJ91" s="684"/>
      <c r="AK91" s="684"/>
      <c r="AL91" s="684"/>
      <c r="AM91" s="684"/>
      <c r="AN91" s="684"/>
      <c r="AO91" s="684"/>
      <c r="AP91" s="684"/>
      <c r="AQ91" s="684"/>
      <c r="AR91" s="684"/>
      <c r="AS91" s="684"/>
      <c r="AT91" s="684"/>
      <c r="AU91" s="684"/>
      <c r="AV91" s="684"/>
      <c r="AW91" s="684"/>
      <c r="AX91" s="684"/>
      <c r="AY91" s="684"/>
      <c r="AZ91" s="684"/>
      <c r="BA91" s="684"/>
      <c r="BB91" s="684"/>
      <c r="BC91" s="684"/>
      <c r="BD91" s="684"/>
      <c r="BE91" s="684"/>
      <c r="BF91" s="684"/>
      <c r="BG91" s="684"/>
      <c r="BH91" s="684"/>
      <c r="BI91" s="684"/>
      <c r="BJ91" s="684"/>
      <c r="BK91" s="684"/>
      <c r="BL91" s="684"/>
      <c r="BM91" s="684"/>
      <c r="BN91" s="684"/>
      <c r="BO91" s="684"/>
    </row>
    <row r="92" spans="1:67" s="301" customFormat="1" ht="16.5" hidden="1" customHeight="1" x14ac:dyDescent="0.25">
      <c r="A92" s="430"/>
      <c r="B92" s="947"/>
      <c r="C92" s="633"/>
      <c r="D92" s="405"/>
      <c r="E92" s="405"/>
      <c r="F92" s="429"/>
      <c r="G92" s="623"/>
      <c r="H92" s="681"/>
      <c r="I92" s="676"/>
      <c r="J92" s="216"/>
      <c r="K92" s="216"/>
      <c r="L92" s="216"/>
      <c r="M92" s="634"/>
      <c r="N92" s="445"/>
      <c r="O92" s="216"/>
      <c r="P92" s="634"/>
      <c r="Q92" s="676"/>
      <c r="R92" s="634"/>
      <c r="S92" s="676"/>
      <c r="T92" s="634"/>
      <c r="U92" s="677"/>
      <c r="V92" s="216"/>
      <c r="W92" s="634"/>
      <c r="X92" s="683"/>
      <c r="AC92" s="295"/>
      <c r="AD92" s="626"/>
      <c r="AE92" s="626"/>
      <c r="AF92" s="626"/>
      <c r="AG92" s="626"/>
      <c r="AH92" s="626"/>
      <c r="AI92" s="626"/>
      <c r="AJ92" s="684"/>
      <c r="AK92" s="684"/>
      <c r="AL92" s="684"/>
      <c r="AM92" s="684"/>
      <c r="AN92" s="684"/>
      <c r="AO92" s="684"/>
      <c r="AP92" s="684"/>
      <c r="AQ92" s="684"/>
      <c r="AR92" s="684"/>
      <c r="AS92" s="684"/>
      <c r="AT92" s="684"/>
      <c r="AU92" s="684"/>
      <c r="AV92" s="684"/>
      <c r="AW92" s="684"/>
      <c r="AX92" s="684"/>
      <c r="AY92" s="684"/>
      <c r="AZ92" s="684"/>
      <c r="BA92" s="684"/>
      <c r="BB92" s="684"/>
      <c r="BC92" s="684"/>
      <c r="BD92" s="684"/>
      <c r="BE92" s="684"/>
      <c r="BF92" s="684"/>
      <c r="BG92" s="684"/>
      <c r="BH92" s="684"/>
      <c r="BI92" s="684"/>
      <c r="BJ92" s="684"/>
      <c r="BK92" s="684"/>
      <c r="BL92" s="684"/>
      <c r="BM92" s="684"/>
      <c r="BN92" s="684"/>
      <c r="BO92" s="684"/>
    </row>
    <row r="93" spans="1:67" s="301" customFormat="1" ht="16.5" customHeight="1" x14ac:dyDescent="0.25">
      <c r="A93" s="430" t="s">
        <v>373</v>
      </c>
      <c r="B93" s="947" t="s">
        <v>372</v>
      </c>
      <c r="C93" s="633">
        <v>6</v>
      </c>
      <c r="D93" s="405"/>
      <c r="E93" s="405"/>
      <c r="F93" s="429"/>
      <c r="G93" s="686">
        <v>5</v>
      </c>
      <c r="H93" s="681">
        <f>G93*30</f>
        <v>150</v>
      </c>
      <c r="I93" s="676">
        <f>'[3]Семестровка -ввод данных'!AF123</f>
        <v>8</v>
      </c>
      <c r="J93" s="123" t="str">
        <f>'[3]Семестровка -ввод данных'!T123</f>
        <v>6/0</v>
      </c>
      <c r="K93" s="123"/>
      <c r="L93" s="123" t="str">
        <f>'[3]Семестровка -ввод данных'!V123</f>
        <v>2/0</v>
      </c>
      <c r="M93" s="259">
        <f>H93-I93</f>
        <v>142</v>
      </c>
      <c r="N93" s="445"/>
      <c r="O93" s="216"/>
      <c r="P93" s="634"/>
      <c r="Q93" s="676"/>
      <c r="R93" s="634"/>
      <c r="S93" s="676"/>
      <c r="T93" s="672" t="str">
        <f>'[3]Семестровка -ввод данных'!W123</f>
        <v>8/0</v>
      </c>
      <c r="U93" s="677"/>
      <c r="V93" s="216"/>
      <c r="W93" s="634"/>
      <c r="X93" s="683"/>
      <c r="AC93" s="295"/>
      <c r="AD93" s="626"/>
      <c r="AE93" s="626"/>
      <c r="AF93" s="626"/>
      <c r="AG93" s="626"/>
      <c r="AH93" s="626"/>
      <c r="AI93" s="626"/>
      <c r="AJ93" s="684"/>
      <c r="AK93" s="684"/>
      <c r="AL93" s="684"/>
      <c r="AM93" s="684"/>
      <c r="AN93" s="684"/>
      <c r="AO93" s="684"/>
      <c r="AP93" s="684"/>
      <c r="AQ93" s="684"/>
      <c r="AR93" s="684"/>
      <c r="AS93" s="684"/>
      <c r="AT93" s="684"/>
      <c r="AU93" s="684"/>
      <c r="AV93" s="684"/>
      <c r="AW93" s="684"/>
      <c r="AX93" s="684"/>
      <c r="AY93" s="684"/>
      <c r="AZ93" s="684"/>
      <c r="BA93" s="684"/>
      <c r="BB93" s="684"/>
      <c r="BC93" s="684"/>
      <c r="BD93" s="684"/>
      <c r="BE93" s="684"/>
      <c r="BF93" s="684"/>
      <c r="BG93" s="684"/>
      <c r="BH93" s="684"/>
      <c r="BI93" s="684"/>
      <c r="BJ93" s="684"/>
      <c r="BK93" s="684"/>
      <c r="BL93" s="684"/>
      <c r="BM93" s="684"/>
      <c r="BN93" s="684"/>
      <c r="BO93" s="684"/>
    </row>
    <row r="94" spans="1:67" s="301" customFormat="1" ht="16.5" customHeight="1" thickBot="1" x14ac:dyDescent="0.3">
      <c r="A94" s="637" t="s">
        <v>374</v>
      </c>
      <c r="B94" s="954" t="s">
        <v>375</v>
      </c>
      <c r="C94" s="639"/>
      <c r="D94" s="640"/>
      <c r="E94" s="640"/>
      <c r="F94" s="641" t="s">
        <v>334</v>
      </c>
      <c r="G94" s="642">
        <f>'[3]Семестровка -ввод данных'!E124</f>
        <v>1</v>
      </c>
      <c r="H94" s="643">
        <f>G94*30</f>
        <v>30</v>
      </c>
      <c r="I94" s="649">
        <f>'[3]Семестровка -ввод данных'!AF124</f>
        <v>4</v>
      </c>
      <c r="J94" s="648"/>
      <c r="K94" s="648"/>
      <c r="L94" s="645" t="str">
        <f>'[3]Семестровка -ввод данных'!V124</f>
        <v>4/0</v>
      </c>
      <c r="M94" s="641">
        <f>H94-I94</f>
        <v>26</v>
      </c>
      <c r="N94" s="647"/>
      <c r="O94" s="648"/>
      <c r="P94" s="646"/>
      <c r="Q94" s="649"/>
      <c r="R94" s="646"/>
      <c r="S94" s="649"/>
      <c r="T94" s="650" t="str">
        <f>'[3]Семестровка -ввод данных'!W124</f>
        <v>4/0</v>
      </c>
      <c r="U94" s="651"/>
      <c r="V94" s="648"/>
      <c r="W94" s="646"/>
      <c r="X94" s="683"/>
      <c r="AC94" s="295"/>
      <c r="AD94" s="626"/>
      <c r="AE94" s="626"/>
      <c r="AF94" s="626"/>
      <c r="AG94" s="626"/>
      <c r="AH94" s="626"/>
      <c r="AI94" s="626"/>
      <c r="AJ94" s="684"/>
      <c r="AK94" s="684"/>
      <c r="AL94" s="684"/>
      <c r="AM94" s="684"/>
      <c r="AN94" s="684"/>
      <c r="AO94" s="684"/>
      <c r="AP94" s="684"/>
      <c r="AQ94" s="684"/>
      <c r="AR94" s="684"/>
      <c r="AS94" s="684"/>
      <c r="AT94" s="684"/>
      <c r="AU94" s="684"/>
      <c r="AV94" s="684"/>
      <c r="AW94" s="684"/>
      <c r="AX94" s="684"/>
      <c r="AY94" s="684"/>
      <c r="AZ94" s="684"/>
      <c r="BA94" s="684"/>
      <c r="BB94" s="684"/>
      <c r="BC94" s="684"/>
      <c r="BD94" s="684"/>
      <c r="BE94" s="684"/>
      <c r="BF94" s="684"/>
      <c r="BG94" s="684"/>
      <c r="BH94" s="684"/>
      <c r="BI94" s="684"/>
      <c r="BJ94" s="684"/>
      <c r="BK94" s="684"/>
      <c r="BL94" s="684"/>
      <c r="BM94" s="684"/>
      <c r="BN94" s="684"/>
      <c r="BO94" s="684"/>
    </row>
    <row r="95" spans="1:67" s="301" customFormat="1" ht="16.5" hidden="1" customHeight="1" x14ac:dyDescent="0.25">
      <c r="A95" s="695"/>
      <c r="B95" s="696"/>
      <c r="C95" s="697"/>
      <c r="D95" s="698"/>
      <c r="E95" s="698"/>
      <c r="F95" s="698"/>
      <c r="G95" s="699"/>
      <c r="H95" s="698"/>
      <c r="I95" s="700"/>
      <c r="J95" s="700"/>
      <c r="K95" s="700"/>
      <c r="L95" s="700"/>
      <c r="M95" s="700"/>
      <c r="N95" s="701"/>
      <c r="O95" s="700"/>
      <c r="P95" s="700"/>
      <c r="Q95" s="700"/>
      <c r="R95" s="700"/>
      <c r="S95" s="700"/>
      <c r="T95" s="700"/>
      <c r="U95" s="700"/>
      <c r="V95" s="700"/>
      <c r="W95" s="700"/>
      <c r="AC95" s="295"/>
      <c r="AD95" s="626"/>
      <c r="AE95" s="626"/>
      <c r="AF95" s="626"/>
      <c r="AG95" s="626"/>
      <c r="AH95" s="626"/>
      <c r="AI95" s="626"/>
      <c r="AJ95" s="684"/>
      <c r="AK95" s="684"/>
      <c r="AL95" s="684"/>
      <c r="AM95" s="684"/>
      <c r="AN95" s="684"/>
      <c r="AO95" s="684"/>
      <c r="AP95" s="684"/>
      <c r="AQ95" s="684"/>
      <c r="AR95" s="684"/>
      <c r="AS95" s="684"/>
      <c r="AT95" s="684"/>
      <c r="AU95" s="684"/>
      <c r="AV95" s="684"/>
      <c r="AW95" s="684"/>
      <c r="AX95" s="684"/>
      <c r="AY95" s="684"/>
      <c r="AZ95" s="684"/>
      <c r="BA95" s="684"/>
      <c r="BB95" s="684"/>
      <c r="BC95" s="684"/>
      <c r="BD95" s="684"/>
      <c r="BE95" s="684"/>
      <c r="BF95" s="684"/>
      <c r="BG95" s="684"/>
      <c r="BH95" s="684"/>
      <c r="BI95" s="684"/>
      <c r="BJ95" s="684"/>
      <c r="BK95" s="684"/>
      <c r="BL95" s="684"/>
      <c r="BM95" s="684"/>
      <c r="BN95" s="684"/>
      <c r="BO95" s="684"/>
    </row>
    <row r="96" spans="1:67" s="301" customFormat="1" ht="16.5" hidden="1" customHeight="1" x14ac:dyDescent="0.25">
      <c r="A96" s="260"/>
      <c r="B96" s="402"/>
      <c r="C96" s="261"/>
      <c r="D96" s="405"/>
      <c r="E96" s="405"/>
      <c r="F96" s="405"/>
      <c r="G96" s="262"/>
      <c r="H96" s="405"/>
      <c r="I96" s="216"/>
      <c r="J96" s="216"/>
      <c r="K96" s="216"/>
      <c r="L96" s="216"/>
      <c r="M96" s="216"/>
      <c r="N96" s="122"/>
      <c r="O96" s="216"/>
      <c r="P96" s="216"/>
      <c r="Q96" s="216"/>
      <c r="R96" s="216"/>
      <c r="S96" s="216"/>
      <c r="T96" s="216"/>
      <c r="U96" s="216"/>
      <c r="V96" s="216"/>
      <c r="W96" s="216"/>
      <c r="AC96" s="295"/>
      <c r="AD96" s="626"/>
      <c r="AE96" s="626"/>
      <c r="AF96" s="626"/>
      <c r="AG96" s="626"/>
      <c r="AH96" s="626"/>
      <c r="AI96" s="626"/>
      <c r="AJ96" s="684"/>
      <c r="AK96" s="684"/>
      <c r="AL96" s="684"/>
      <c r="AM96" s="684"/>
      <c r="AN96" s="684"/>
      <c r="AO96" s="684"/>
      <c r="AP96" s="684"/>
      <c r="AQ96" s="684"/>
      <c r="AR96" s="684"/>
      <c r="AS96" s="684"/>
      <c r="AT96" s="684"/>
      <c r="AU96" s="684"/>
      <c r="AV96" s="684"/>
      <c r="AW96" s="684"/>
      <c r="AX96" s="684"/>
      <c r="AY96" s="684"/>
      <c r="AZ96" s="684"/>
      <c r="BA96" s="684"/>
      <c r="BB96" s="684"/>
      <c r="BC96" s="684"/>
      <c r="BD96" s="684"/>
      <c r="BE96" s="684"/>
      <c r="BF96" s="684"/>
      <c r="BG96" s="684"/>
      <c r="BH96" s="684"/>
      <c r="BI96" s="684"/>
      <c r="BJ96" s="684"/>
      <c r="BK96" s="684"/>
      <c r="BL96" s="684"/>
      <c r="BM96" s="684"/>
      <c r="BN96" s="684"/>
      <c r="BO96" s="684"/>
    </row>
    <row r="97" spans="1:67" s="301" customFormat="1" ht="16.5" hidden="1" customHeight="1" x14ac:dyDescent="0.25">
      <c r="A97" s="260"/>
      <c r="B97" s="402"/>
      <c r="C97" s="261"/>
      <c r="D97" s="405"/>
      <c r="E97" s="405"/>
      <c r="F97" s="405"/>
      <c r="G97" s="262"/>
      <c r="H97" s="405"/>
      <c r="I97" s="216"/>
      <c r="J97" s="216"/>
      <c r="K97" s="216"/>
      <c r="L97" s="216"/>
      <c r="M97" s="216"/>
      <c r="N97" s="122"/>
      <c r="O97" s="216"/>
      <c r="P97" s="216"/>
      <c r="Q97" s="216"/>
      <c r="R97" s="216"/>
      <c r="S97" s="216"/>
      <c r="T97" s="216"/>
      <c r="U97" s="216"/>
      <c r="V97" s="216"/>
      <c r="W97" s="216"/>
      <c r="AC97" s="295"/>
      <c r="AD97" s="295"/>
      <c r="AE97" s="295"/>
      <c r="AF97" s="295"/>
      <c r="AG97" s="702"/>
      <c r="AH97" s="703"/>
      <c r="AI97" s="703"/>
      <c r="AJ97" s="684"/>
      <c r="AK97" s="684"/>
      <c r="AL97" s="684"/>
      <c r="AM97" s="684"/>
      <c r="AN97" s="684"/>
      <c r="AO97" s="684"/>
      <c r="AP97" s="684"/>
      <c r="AQ97" s="684"/>
      <c r="AR97" s="684"/>
      <c r="AS97" s="684"/>
      <c r="AT97" s="684"/>
      <c r="AU97" s="684"/>
      <c r="AV97" s="684"/>
      <c r="AW97" s="684"/>
      <c r="AX97" s="684"/>
      <c r="AY97" s="684"/>
      <c r="AZ97" s="684"/>
      <c r="BA97" s="684"/>
      <c r="BB97" s="684"/>
      <c r="BC97" s="684"/>
      <c r="BD97" s="684"/>
      <c r="BE97" s="684"/>
      <c r="BF97" s="684"/>
      <c r="BG97" s="684"/>
      <c r="BH97" s="684"/>
      <c r="BI97" s="684"/>
      <c r="BJ97" s="684"/>
      <c r="BK97" s="684"/>
      <c r="BL97" s="684"/>
      <c r="BM97" s="684"/>
      <c r="BN97" s="684"/>
      <c r="BO97" s="684"/>
    </row>
    <row r="98" spans="1:67" s="301" customFormat="1" ht="16.5" hidden="1" customHeight="1" x14ac:dyDescent="0.25">
      <c r="A98" s="260"/>
      <c r="B98" s="402"/>
      <c r="C98" s="261"/>
      <c r="D98" s="405"/>
      <c r="E98" s="405"/>
      <c r="F98" s="405"/>
      <c r="G98" s="262"/>
      <c r="H98" s="405"/>
      <c r="I98" s="216"/>
      <c r="J98" s="216"/>
      <c r="K98" s="216"/>
      <c r="L98" s="216"/>
      <c r="M98" s="216"/>
      <c r="N98" s="122"/>
      <c r="O98" s="216"/>
      <c r="P98" s="216"/>
      <c r="Q98" s="216"/>
      <c r="R98" s="216"/>
      <c r="S98" s="216"/>
      <c r="T98" s="216"/>
      <c r="U98" s="216"/>
      <c r="V98" s="216"/>
      <c r="W98" s="216"/>
      <c r="AC98" s="295"/>
      <c r="AD98" s="295"/>
      <c r="AE98" s="295"/>
      <c r="AF98" s="295"/>
      <c r="AG98" s="702"/>
      <c r="AH98" s="703"/>
      <c r="AI98" s="703"/>
      <c r="AJ98" s="684"/>
      <c r="AK98" s="684"/>
      <c r="AL98" s="684"/>
      <c r="AM98" s="684"/>
      <c r="AN98" s="684"/>
      <c r="AO98" s="684"/>
      <c r="AP98" s="684"/>
      <c r="AQ98" s="684"/>
      <c r="AR98" s="684"/>
      <c r="AS98" s="684"/>
      <c r="AT98" s="684"/>
      <c r="AU98" s="684"/>
      <c r="AV98" s="684"/>
      <c r="AW98" s="684"/>
      <c r="AX98" s="684"/>
      <c r="AY98" s="684"/>
      <c r="AZ98" s="684"/>
      <c r="BA98" s="684"/>
      <c r="BB98" s="684"/>
      <c r="BC98" s="684"/>
      <c r="BD98" s="684"/>
      <c r="BE98" s="684"/>
      <c r="BF98" s="684"/>
      <c r="BG98" s="684"/>
      <c r="BH98" s="684"/>
      <c r="BI98" s="684"/>
      <c r="BJ98" s="684"/>
      <c r="BK98" s="684"/>
      <c r="BL98" s="684"/>
      <c r="BM98" s="684"/>
      <c r="BN98" s="684"/>
      <c r="BO98" s="684"/>
    </row>
    <row r="99" spans="1:67" s="301" customFormat="1" ht="16.5" hidden="1" customHeight="1" thickBot="1" x14ac:dyDescent="0.3">
      <c r="A99" s="704"/>
      <c r="B99" s="705"/>
      <c r="C99" s="589"/>
      <c r="D99" s="409"/>
      <c r="E99" s="409"/>
      <c r="F99" s="409"/>
      <c r="G99" s="590"/>
      <c r="H99" s="409"/>
      <c r="I99" s="453"/>
      <c r="J99" s="453"/>
      <c r="K99" s="453"/>
      <c r="L99" s="453"/>
      <c r="M99" s="453"/>
      <c r="N99" s="706"/>
      <c r="O99" s="453"/>
      <c r="P99" s="453"/>
      <c r="Q99" s="453"/>
      <c r="R99" s="453"/>
      <c r="S99" s="453"/>
      <c r="T99" s="453"/>
      <c r="U99" s="453"/>
      <c r="V99" s="453"/>
      <c r="W99" s="453"/>
      <c r="AC99" s="295"/>
      <c r="AD99" s="295"/>
      <c r="AE99" s="295"/>
      <c r="AF99" s="295"/>
      <c r="AG99" s="702"/>
      <c r="AH99" s="703"/>
      <c r="AI99" s="703"/>
      <c r="AJ99" s="684"/>
      <c r="AK99" s="684"/>
      <c r="AL99" s="684"/>
      <c r="AM99" s="684"/>
      <c r="AN99" s="684"/>
      <c r="AO99" s="684"/>
      <c r="AP99" s="684"/>
      <c r="AQ99" s="684"/>
      <c r="AR99" s="684"/>
      <c r="AS99" s="684"/>
      <c r="AT99" s="684"/>
      <c r="AU99" s="684"/>
      <c r="AV99" s="684"/>
      <c r="AW99" s="684"/>
      <c r="AX99" s="684"/>
      <c r="AY99" s="684"/>
      <c r="AZ99" s="684"/>
      <c r="BA99" s="684"/>
      <c r="BB99" s="684"/>
      <c r="BC99" s="684"/>
      <c r="BD99" s="684"/>
      <c r="BE99" s="684"/>
      <c r="BF99" s="684"/>
      <c r="BG99" s="684"/>
      <c r="BH99" s="684"/>
      <c r="BI99" s="684"/>
      <c r="BJ99" s="684"/>
      <c r="BK99" s="684"/>
      <c r="BL99" s="684"/>
      <c r="BM99" s="684"/>
      <c r="BN99" s="684"/>
      <c r="BO99" s="684"/>
    </row>
    <row r="100" spans="1:67" s="484" customFormat="1" ht="19.5" customHeight="1" thickBot="1" x14ac:dyDescent="0.3">
      <c r="A100" s="1301" t="s">
        <v>554</v>
      </c>
      <c r="B100" s="1302"/>
      <c r="C100" s="1302"/>
      <c r="D100" s="1302"/>
      <c r="E100" s="1302"/>
      <c r="F100" s="1330"/>
      <c r="G100" s="652">
        <f>G50+G54+G60+G69+G83</f>
        <v>9.5</v>
      </c>
      <c r="H100" s="652">
        <f>H50+H54+H60+H69+H83</f>
        <v>285</v>
      </c>
      <c r="I100" s="707"/>
      <c r="J100" s="707"/>
      <c r="K100" s="707"/>
      <c r="L100" s="707"/>
      <c r="M100" s="652">
        <f>M50+M54+M60+M69+M83</f>
        <v>0</v>
      </c>
      <c r="N100" s="707"/>
      <c r="O100" s="707"/>
      <c r="P100" s="707"/>
      <c r="Q100" s="707"/>
      <c r="R100" s="707"/>
      <c r="S100" s="707"/>
      <c r="T100" s="707"/>
      <c r="U100" s="707"/>
      <c r="V100" s="707"/>
      <c r="W100" s="708"/>
      <c r="AC100" s="483">
        <f>SUM(N100:R100)</f>
        <v>0</v>
      </c>
      <c r="AD100" s="485"/>
      <c r="AE100" s="485"/>
      <c r="AF100" s="485"/>
      <c r="AG100" s="485"/>
      <c r="AH100" s="485"/>
      <c r="AI100" s="485"/>
      <c r="AJ100" s="485"/>
    </row>
    <row r="101" spans="1:67" s="484" customFormat="1" ht="19.5" customHeight="1" thickBot="1" x14ac:dyDescent="0.3">
      <c r="A101" s="1301" t="s">
        <v>210</v>
      </c>
      <c r="B101" s="1302"/>
      <c r="C101" s="1302"/>
      <c r="D101" s="1302"/>
      <c r="E101" s="1302"/>
      <c r="F101" s="1330"/>
      <c r="G101" s="709">
        <f>G51+G52+G55+G57+G58+G61+G64+G68+G73+G74+G81+G84+G88+G90+G93+G94</f>
        <v>71</v>
      </c>
      <c r="H101" s="709">
        <f>H51+H52+H55+H57+H58+H61+H64+H68+H73+H74+H81+H84+H88+H90+H93+H94</f>
        <v>2130</v>
      </c>
      <c r="I101" s="709">
        <f>I51+I52+I55+I57+I58+I61+I64+I68+I73+I74+I81+I84+I88+I90+I93+I94</f>
        <v>118</v>
      </c>
      <c r="J101" s="659" t="s">
        <v>561</v>
      </c>
      <c r="K101" s="659"/>
      <c r="L101" s="659" t="s">
        <v>562</v>
      </c>
      <c r="M101" s="709">
        <f>M51+M52+M55+M57+M58+M61+M64+M68+M73+M74+M81+M84+M88+M90+M93+M94</f>
        <v>2012</v>
      </c>
      <c r="N101" s="710" t="s">
        <v>357</v>
      </c>
      <c r="O101" s="710"/>
      <c r="P101" s="710" t="s">
        <v>563</v>
      </c>
      <c r="Q101" s="710" t="s">
        <v>487</v>
      </c>
      <c r="R101" s="710" t="s">
        <v>485</v>
      </c>
      <c r="S101" s="710" t="s">
        <v>306</v>
      </c>
      <c r="T101" s="710" t="s">
        <v>308</v>
      </c>
      <c r="U101" s="710"/>
      <c r="V101" s="653"/>
      <c r="W101" s="711"/>
      <c r="AC101" s="483"/>
      <c r="AE101" s="712"/>
    </row>
    <row r="102" spans="1:67" ht="19.5" customHeight="1" thickBot="1" x14ac:dyDescent="0.3">
      <c r="A102" s="1331" t="s">
        <v>166</v>
      </c>
      <c r="B102" s="1332"/>
      <c r="C102" s="1332"/>
      <c r="D102" s="1332"/>
      <c r="E102" s="1332"/>
      <c r="F102" s="1336"/>
      <c r="G102" s="713">
        <f>G100+G101</f>
        <v>80.5</v>
      </c>
      <c r="H102" s="713">
        <f>H100+H101</f>
        <v>2415</v>
      </c>
      <c r="I102" s="713">
        <f>I100+I101</f>
        <v>118</v>
      </c>
      <c r="J102" s="659" t="s">
        <v>561</v>
      </c>
      <c r="K102" s="659"/>
      <c r="L102" s="659" t="s">
        <v>562</v>
      </c>
      <c r="M102" s="713">
        <f>M100+M101</f>
        <v>2012</v>
      </c>
      <c r="N102" s="710" t="s">
        <v>357</v>
      </c>
      <c r="O102" s="710"/>
      <c r="P102" s="710" t="s">
        <v>563</v>
      </c>
      <c r="Q102" s="710" t="s">
        <v>487</v>
      </c>
      <c r="R102" s="710" t="s">
        <v>485</v>
      </c>
      <c r="S102" s="710" t="s">
        <v>306</v>
      </c>
      <c r="T102" s="710" t="s">
        <v>308</v>
      </c>
      <c r="U102" s="257"/>
      <c r="V102" s="257"/>
      <c r="W102" s="257"/>
      <c r="X102" s="267" t="e">
        <f>SUM(#REF!)</f>
        <v>#REF!</v>
      </c>
      <c r="Y102" s="257" t="e">
        <f>SUM(#REF!)</f>
        <v>#REF!</v>
      </c>
      <c r="Z102" s="257" t="e">
        <f>SUM(#REF!)</f>
        <v>#REF!</v>
      </c>
      <c r="AA102" s="257" t="e">
        <f>SUM(#REF!)</f>
        <v>#REF!</v>
      </c>
      <c r="AB102" s="257" t="e">
        <f>SUM(#REF!)</f>
        <v>#REF!</v>
      </c>
      <c r="AE102" s="105"/>
    </row>
    <row r="103" spans="1:67" ht="20.25" customHeight="1" thickBot="1" x14ac:dyDescent="0.3">
      <c r="A103" s="1342" t="s">
        <v>167</v>
      </c>
      <c r="B103" s="1343"/>
      <c r="C103" s="1343"/>
      <c r="D103" s="1343"/>
      <c r="E103" s="1343"/>
      <c r="F103" s="1343"/>
      <c r="G103" s="1343"/>
      <c r="H103" s="1343"/>
      <c r="I103" s="1343"/>
      <c r="J103" s="1343"/>
      <c r="K103" s="1343"/>
      <c r="L103" s="1343"/>
      <c r="M103" s="1343"/>
      <c r="N103" s="1343"/>
      <c r="O103" s="1343"/>
      <c r="P103" s="1343"/>
      <c r="Q103" s="1343"/>
      <c r="R103" s="1343"/>
      <c r="S103" s="1343"/>
      <c r="T103" s="1343"/>
      <c r="U103" s="1343"/>
      <c r="V103" s="1343"/>
      <c r="W103" s="1343"/>
      <c r="X103" s="1344"/>
      <c r="AC103" s="106">
        <f>9.5*30</f>
        <v>285</v>
      </c>
    </row>
    <row r="104" spans="1:67" ht="20.25" customHeight="1" thickBot="1" x14ac:dyDescent="0.3">
      <c r="A104" s="715" t="s">
        <v>564</v>
      </c>
      <c r="B104" s="716" t="s">
        <v>45</v>
      </c>
      <c r="C104" s="715"/>
      <c r="D104" s="717" t="s">
        <v>334</v>
      </c>
      <c r="E104" s="717"/>
      <c r="F104" s="718"/>
      <c r="G104" s="719">
        <v>6</v>
      </c>
      <c r="H104" s="665">
        <f>G104*30</f>
        <v>180</v>
      </c>
      <c r="I104" s="720"/>
      <c r="J104" s="721"/>
      <c r="K104" s="721"/>
      <c r="L104" s="721"/>
      <c r="M104" s="722">
        <v>180</v>
      </c>
      <c r="N104" s="720"/>
      <c r="O104" s="721"/>
      <c r="P104" s="722"/>
      <c r="Q104" s="720"/>
      <c r="R104" s="722"/>
      <c r="S104" s="720"/>
      <c r="T104" s="722"/>
      <c r="U104" s="723"/>
      <c r="V104" s="717"/>
      <c r="W104" s="724"/>
    </row>
    <row r="105" spans="1:67" ht="16.5" hidden="1" thickBot="1" x14ac:dyDescent="0.3">
      <c r="A105" s="695"/>
      <c r="B105" s="725"/>
      <c r="C105" s="695"/>
      <c r="D105" s="695"/>
      <c r="E105" s="695"/>
      <c r="F105" s="726"/>
      <c r="G105" s="727"/>
      <c r="H105" s="728"/>
      <c r="I105" s="729"/>
      <c r="J105" s="695"/>
      <c r="K105" s="695"/>
      <c r="L105" s="695"/>
      <c r="M105" s="730"/>
      <c r="N105" s="729"/>
      <c r="O105" s="695"/>
      <c r="P105" s="730"/>
      <c r="Q105" s="729"/>
      <c r="R105" s="730"/>
      <c r="S105" s="729"/>
      <c r="T105" s="730"/>
      <c r="U105" s="731"/>
      <c r="V105" s="695"/>
      <c r="W105" s="695"/>
    </row>
    <row r="106" spans="1:67" ht="32.25" hidden="1" customHeight="1" x14ac:dyDescent="0.25">
      <c r="A106" s="260"/>
      <c r="B106" s="320"/>
      <c r="C106" s="260"/>
      <c r="D106" s="260"/>
      <c r="E106" s="260"/>
      <c r="F106" s="732"/>
      <c r="G106" s="733"/>
      <c r="H106" s="728"/>
      <c r="I106" s="734"/>
      <c r="J106" s="268"/>
      <c r="K106" s="268"/>
      <c r="L106" s="268"/>
      <c r="M106" s="735"/>
      <c r="N106" s="734"/>
      <c r="O106" s="268"/>
      <c r="P106" s="735"/>
      <c r="Q106" s="734"/>
      <c r="R106" s="735"/>
      <c r="S106" s="734"/>
      <c r="T106" s="735"/>
      <c r="U106" s="736"/>
      <c r="V106" s="260"/>
      <c r="W106" s="260"/>
    </row>
    <row r="107" spans="1:67" s="104" customFormat="1" ht="16.5" hidden="1" thickBot="1" x14ac:dyDescent="0.3">
      <c r="A107" s="704"/>
      <c r="B107" s="737"/>
      <c r="C107" s="738"/>
      <c r="D107" s="739"/>
      <c r="E107" s="739"/>
      <c r="F107" s="740"/>
      <c r="G107" s="741"/>
      <c r="H107" s="742"/>
      <c r="I107" s="408"/>
      <c r="J107" s="409"/>
      <c r="K107" s="409"/>
      <c r="L107" s="409"/>
      <c r="M107" s="259"/>
      <c r="N107" s="743"/>
      <c r="O107" s="744"/>
      <c r="P107" s="745"/>
      <c r="Q107" s="743"/>
      <c r="R107" s="746"/>
      <c r="S107" s="743"/>
      <c r="T107" s="746"/>
      <c r="U107" s="747"/>
      <c r="V107" s="743"/>
      <c r="W107" s="745"/>
    </row>
    <row r="108" spans="1:67" s="104" customFormat="1" ht="16.5" thickBot="1" x14ac:dyDescent="0.3">
      <c r="A108" s="1301" t="s">
        <v>554</v>
      </c>
      <c r="B108" s="1302"/>
      <c r="C108" s="1302"/>
      <c r="D108" s="1302"/>
      <c r="E108" s="1302"/>
      <c r="F108" s="1302"/>
      <c r="G108" s="719">
        <v>0</v>
      </c>
      <c r="H108" s="748"/>
      <c r="I108" s="749"/>
      <c r="J108" s="653"/>
      <c r="K108" s="653"/>
      <c r="L108" s="653"/>
      <c r="M108" s="711"/>
      <c r="N108" s="750"/>
      <c r="O108" s="751"/>
      <c r="P108" s="752"/>
      <c r="Q108" s="750"/>
      <c r="R108" s="753"/>
      <c r="S108" s="750"/>
      <c r="T108" s="753"/>
      <c r="U108" s="754"/>
      <c r="V108" s="751"/>
      <c r="W108" s="752"/>
      <c r="AE108" s="105"/>
    </row>
    <row r="109" spans="1:67" s="104" customFormat="1" ht="16.5" thickBot="1" x14ac:dyDescent="0.3">
      <c r="A109" s="1301" t="s">
        <v>210</v>
      </c>
      <c r="B109" s="1302"/>
      <c r="C109" s="1302"/>
      <c r="D109" s="1302"/>
      <c r="E109" s="1302"/>
      <c r="F109" s="1302"/>
      <c r="G109" s="719">
        <f>G104</f>
        <v>6</v>
      </c>
      <c r="H109" s="748">
        <f>H104</f>
        <v>180</v>
      </c>
      <c r="I109" s="720"/>
      <c r="J109" s="721"/>
      <c r="K109" s="721"/>
      <c r="L109" s="721"/>
      <c r="M109" s="722">
        <f>M104</f>
        <v>180</v>
      </c>
      <c r="N109" s="720"/>
      <c r="O109" s="721"/>
      <c r="P109" s="722"/>
      <c r="Q109" s="720"/>
      <c r="R109" s="722"/>
      <c r="S109" s="720"/>
      <c r="T109" s="722"/>
      <c r="U109" s="723"/>
      <c r="V109" s="721"/>
      <c r="W109" s="722"/>
      <c r="AE109" s="105"/>
    </row>
    <row r="110" spans="1:67" s="104" customFormat="1" ht="16.5" thickBot="1" x14ac:dyDescent="0.3">
      <c r="A110" s="1311" t="s">
        <v>168</v>
      </c>
      <c r="B110" s="1312"/>
      <c r="C110" s="1312"/>
      <c r="D110" s="1312"/>
      <c r="E110" s="1312"/>
      <c r="F110" s="1312"/>
      <c r="G110" s="256">
        <f>G108+G109</f>
        <v>6</v>
      </c>
      <c r="H110" s="755">
        <f>H108+H109</f>
        <v>180</v>
      </c>
      <c r="I110" s="756"/>
      <c r="J110" s="757"/>
      <c r="K110" s="757"/>
      <c r="L110" s="757"/>
      <c r="M110" s="269">
        <f>M108+M109</f>
        <v>180</v>
      </c>
      <c r="N110" s="758"/>
      <c r="O110" s="758"/>
      <c r="P110" s="758"/>
      <c r="Q110" s="758"/>
      <c r="R110" s="758"/>
      <c r="S110" s="758"/>
      <c r="T110" s="758"/>
      <c r="U110" s="756"/>
      <c r="V110" s="757"/>
      <c r="W110" s="757"/>
      <c r="AE110" s="105"/>
    </row>
    <row r="111" spans="1:67" ht="16.5" thickBot="1" x14ac:dyDescent="0.3">
      <c r="A111" s="1313" t="s">
        <v>565</v>
      </c>
      <c r="B111" s="1314"/>
      <c r="C111" s="1314"/>
      <c r="D111" s="1314"/>
      <c r="E111" s="1314"/>
      <c r="F111" s="1314"/>
      <c r="G111" s="1314"/>
      <c r="H111" s="1314"/>
      <c r="I111" s="1314"/>
      <c r="J111" s="1314"/>
      <c r="K111" s="1314"/>
      <c r="L111" s="1314"/>
      <c r="M111" s="1314"/>
      <c r="N111" s="1314"/>
      <c r="O111" s="1314"/>
      <c r="P111" s="1314"/>
      <c r="Q111" s="1314"/>
      <c r="R111" s="1314"/>
      <c r="S111" s="1314"/>
      <c r="T111" s="1314"/>
      <c r="U111" s="1314"/>
      <c r="V111" s="1314"/>
      <c r="W111" s="1314"/>
      <c r="X111" s="1315"/>
    </row>
    <row r="112" spans="1:67" s="104" customFormat="1" ht="16.5" hidden="1" thickBot="1" x14ac:dyDescent="0.3">
      <c r="A112" s="759"/>
      <c r="B112" s="760"/>
      <c r="C112" s="761"/>
      <c r="D112" s="762"/>
      <c r="E112" s="762"/>
      <c r="F112" s="763"/>
      <c r="G112" s="764"/>
      <c r="H112" s="765"/>
      <c r="I112" s="766"/>
      <c r="J112" s="767"/>
      <c r="K112" s="767"/>
      <c r="L112" s="767"/>
      <c r="M112" s="768"/>
      <c r="N112" s="769"/>
      <c r="O112" s="770"/>
      <c r="P112" s="771"/>
      <c r="Q112" s="772"/>
      <c r="R112" s="770"/>
      <c r="S112" s="772"/>
      <c r="T112" s="770"/>
      <c r="U112" s="771"/>
      <c r="V112" s="772"/>
      <c r="W112" s="773"/>
    </row>
    <row r="113" spans="1:35" s="104" customFormat="1" ht="16.5" thickBot="1" x14ac:dyDescent="0.3">
      <c r="A113" s="774" t="s">
        <v>212</v>
      </c>
      <c r="B113" s="775" t="s">
        <v>541</v>
      </c>
      <c r="C113" s="776">
        <v>6</v>
      </c>
      <c r="D113" s="777"/>
      <c r="E113" s="777"/>
      <c r="F113" s="778"/>
      <c r="G113" s="719">
        <v>6</v>
      </c>
      <c r="H113" s="779">
        <f>G113*30</f>
        <v>180</v>
      </c>
      <c r="I113" s="780">
        <f>J113+K113+L113</f>
        <v>0</v>
      </c>
      <c r="J113" s="781"/>
      <c r="K113" s="782"/>
      <c r="L113" s="781"/>
      <c r="M113" s="783">
        <f>H113-I113</f>
        <v>180</v>
      </c>
      <c r="N113" s="781"/>
      <c r="O113" s="782"/>
      <c r="P113" s="784"/>
      <c r="Q113" s="781"/>
      <c r="R113" s="782"/>
      <c r="S113" s="781"/>
      <c r="T113" s="782"/>
      <c r="U113" s="781"/>
      <c r="V113" s="782"/>
      <c r="W113" s="781"/>
    </row>
    <row r="114" spans="1:35" s="104" customFormat="1" ht="16.5" thickBot="1" x14ac:dyDescent="0.3">
      <c r="A114" s="1319" t="s">
        <v>169</v>
      </c>
      <c r="B114" s="1320"/>
      <c r="C114" s="1320"/>
      <c r="D114" s="1320"/>
      <c r="E114" s="1320"/>
      <c r="F114" s="1321"/>
      <c r="G114" s="719">
        <f>SUM(G112:G113)</f>
        <v>6</v>
      </c>
      <c r="H114" s="785">
        <f>SUM(H112:H113)</f>
        <v>180</v>
      </c>
      <c r="I114" s="785">
        <f t="shared" ref="I114:T114" si="7">I112</f>
        <v>0</v>
      </c>
      <c r="J114" s="785">
        <f t="shared" si="7"/>
        <v>0</v>
      </c>
      <c r="K114" s="786">
        <f t="shared" si="7"/>
        <v>0</v>
      </c>
      <c r="L114" s="785">
        <f t="shared" si="7"/>
        <v>0</v>
      </c>
      <c r="M114" s="786">
        <f>SUM(M112:M113)</f>
        <v>180</v>
      </c>
      <c r="N114" s="785">
        <f t="shared" si="7"/>
        <v>0</v>
      </c>
      <c r="O114" s="787"/>
      <c r="P114" s="788">
        <f t="shared" si="7"/>
        <v>0</v>
      </c>
      <c r="Q114" s="785">
        <f t="shared" si="7"/>
        <v>0</v>
      </c>
      <c r="R114" s="786">
        <f t="shared" si="7"/>
        <v>0</v>
      </c>
      <c r="S114" s="785">
        <f t="shared" si="7"/>
        <v>0</v>
      </c>
      <c r="T114" s="786">
        <f t="shared" si="7"/>
        <v>0</v>
      </c>
      <c r="U114" s="785"/>
      <c r="V114" s="786"/>
      <c r="W114" s="785"/>
    </row>
    <row r="115" spans="1:35" s="104" customFormat="1" ht="16.5" thickBot="1" x14ac:dyDescent="0.3">
      <c r="A115" s="1348" t="s">
        <v>566</v>
      </c>
      <c r="B115" s="1349"/>
      <c r="C115" s="1349"/>
      <c r="D115" s="1349"/>
      <c r="E115" s="1349"/>
      <c r="F115" s="1350"/>
      <c r="G115" s="719">
        <f>G45+G100+G108</f>
        <v>53.5</v>
      </c>
      <c r="H115" s="719">
        <f>H45+H100+H108</f>
        <v>1605</v>
      </c>
      <c r="I115" s="785"/>
      <c r="J115" s="785"/>
      <c r="K115" s="786"/>
      <c r="L115" s="785"/>
      <c r="M115" s="786"/>
      <c r="N115" s="785"/>
      <c r="O115" s="789"/>
      <c r="P115" s="790"/>
      <c r="Q115" s="785"/>
      <c r="R115" s="786"/>
      <c r="S115" s="785"/>
      <c r="T115" s="786"/>
      <c r="U115" s="785"/>
      <c r="V115" s="786"/>
      <c r="W115" s="785"/>
      <c r="AE115" s="105"/>
    </row>
    <row r="116" spans="1:35" s="104" customFormat="1" ht="16.5" customHeight="1" thickBot="1" x14ac:dyDescent="0.3">
      <c r="A116" s="1316" t="s">
        <v>216</v>
      </c>
      <c r="B116" s="1317"/>
      <c r="C116" s="1317"/>
      <c r="D116" s="1317"/>
      <c r="E116" s="1317"/>
      <c r="F116" s="1318"/>
      <c r="G116" s="719">
        <f>G46+G101+G109+G114</f>
        <v>122</v>
      </c>
      <c r="H116" s="719">
        <f>H46+H101+H109+H114</f>
        <v>3660</v>
      </c>
      <c r="I116" s="719">
        <f>I46+I101+I109+I114</f>
        <v>210</v>
      </c>
      <c r="J116" s="774" t="s">
        <v>567</v>
      </c>
      <c r="K116" s="714" t="s">
        <v>309</v>
      </c>
      <c r="L116" s="774" t="s">
        <v>568</v>
      </c>
      <c r="M116" s="791">
        <f>M46+M101+M109+M114</f>
        <v>3450</v>
      </c>
      <c r="N116" s="774" t="s">
        <v>569</v>
      </c>
      <c r="O116" s="723"/>
      <c r="P116" s="718" t="s">
        <v>488</v>
      </c>
      <c r="Q116" s="774" t="s">
        <v>570</v>
      </c>
      <c r="R116" s="714" t="s">
        <v>485</v>
      </c>
      <c r="S116" s="774" t="s">
        <v>311</v>
      </c>
      <c r="T116" s="714" t="s">
        <v>308</v>
      </c>
      <c r="U116" s="785"/>
      <c r="V116" s="786"/>
      <c r="W116" s="785"/>
      <c r="AE116" s="105"/>
    </row>
    <row r="117" spans="1:35" ht="16.5" thickBot="1" x14ac:dyDescent="0.3">
      <c r="A117" s="1351" t="s">
        <v>170</v>
      </c>
      <c r="B117" s="1352"/>
      <c r="C117" s="1352"/>
      <c r="D117" s="1352"/>
      <c r="E117" s="1352"/>
      <c r="F117" s="1353"/>
      <c r="G117" s="792">
        <f>G115+G116</f>
        <v>175.5</v>
      </c>
      <c r="H117" s="792">
        <f>H115+H116</f>
        <v>5265</v>
      </c>
      <c r="I117" s="792">
        <f>I115+I116</f>
        <v>210</v>
      </c>
      <c r="J117" s="793" t="s">
        <v>567</v>
      </c>
      <c r="K117" s="794" t="s">
        <v>309</v>
      </c>
      <c r="L117" s="793" t="s">
        <v>568</v>
      </c>
      <c r="M117" s="795">
        <f>M115+M116</f>
        <v>3450</v>
      </c>
      <c r="N117" s="793" t="s">
        <v>569</v>
      </c>
      <c r="O117" s="796"/>
      <c r="P117" s="797" t="s">
        <v>488</v>
      </c>
      <c r="Q117" s="793" t="s">
        <v>570</v>
      </c>
      <c r="R117" s="794" t="s">
        <v>485</v>
      </c>
      <c r="S117" s="793" t="s">
        <v>311</v>
      </c>
      <c r="T117" s="794" t="s">
        <v>308</v>
      </c>
      <c r="U117" s="266"/>
      <c r="V117" s="798"/>
      <c r="W117" s="266"/>
      <c r="X117" s="104">
        <f>30*G117</f>
        <v>5265</v>
      </c>
      <c r="AC117" s="106">
        <f>122+18+8+32+18</f>
        <v>198</v>
      </c>
      <c r="AE117" s="105"/>
    </row>
    <row r="118" spans="1:35" ht="20.25" customHeight="1" thickBot="1" x14ac:dyDescent="0.3">
      <c r="A118" s="1322" t="s">
        <v>171</v>
      </c>
      <c r="B118" s="1323"/>
      <c r="C118" s="1323"/>
      <c r="D118" s="1323"/>
      <c r="E118" s="1323"/>
      <c r="F118" s="1323"/>
      <c r="G118" s="1323"/>
      <c r="H118" s="1323"/>
      <c r="I118" s="1323"/>
      <c r="J118" s="1323"/>
      <c r="K118" s="1323"/>
      <c r="L118" s="1323"/>
      <c r="M118" s="1323"/>
      <c r="N118" s="1323"/>
      <c r="O118" s="1323"/>
      <c r="P118" s="1323"/>
      <c r="Q118" s="1323"/>
      <c r="R118" s="1323"/>
      <c r="S118" s="1323"/>
      <c r="T118" s="1323"/>
      <c r="U118" s="1323"/>
      <c r="V118" s="1323"/>
      <c r="W118" s="1324"/>
    </row>
    <row r="119" spans="1:35" ht="16.5" thickBot="1" x14ac:dyDescent="0.3">
      <c r="A119" s="1307" t="s">
        <v>172</v>
      </c>
      <c r="B119" s="1308"/>
      <c r="C119" s="1308"/>
      <c r="D119" s="1308"/>
      <c r="E119" s="1308"/>
      <c r="F119" s="1308"/>
      <c r="G119" s="1308"/>
      <c r="H119" s="1308"/>
      <c r="I119" s="1308"/>
      <c r="J119" s="1308"/>
      <c r="K119" s="1308"/>
      <c r="L119" s="1308"/>
      <c r="M119" s="1308"/>
      <c r="N119" s="1308"/>
      <c r="O119" s="1308"/>
      <c r="P119" s="1308"/>
      <c r="Q119" s="1308"/>
      <c r="R119" s="1308"/>
      <c r="S119" s="1308"/>
      <c r="T119" s="1308"/>
      <c r="U119" s="1308"/>
      <c r="V119" s="1308"/>
      <c r="W119" s="1309"/>
      <c r="AD119" s="313"/>
      <c r="AE119" s="407"/>
      <c r="AF119" s="586"/>
      <c r="AG119" s="313"/>
      <c r="AH119" s="574"/>
      <c r="AI119" s="314"/>
    </row>
    <row r="120" spans="1:35" x14ac:dyDescent="0.25">
      <c r="A120" s="799" t="s">
        <v>173</v>
      </c>
      <c r="B120" s="800" t="s">
        <v>77</v>
      </c>
      <c r="C120" s="801"/>
      <c r="D120" s="802"/>
      <c r="E120" s="802"/>
      <c r="F120" s="803"/>
      <c r="G120" s="804"/>
      <c r="H120" s="804"/>
      <c r="I120" s="801"/>
      <c r="J120" s="802"/>
      <c r="K120" s="802"/>
      <c r="L120" s="802"/>
      <c r="M120" s="803"/>
      <c r="N120" s="801"/>
      <c r="O120" s="802"/>
      <c r="P120" s="803"/>
      <c r="Q120" s="801"/>
      <c r="R120" s="803"/>
      <c r="S120" s="801"/>
      <c r="T120" s="803"/>
      <c r="U120" s="805"/>
      <c r="V120" s="802"/>
      <c r="W120" s="803"/>
      <c r="AD120" s="104"/>
      <c r="AE120" s="104"/>
      <c r="AF120" s="104"/>
      <c r="AG120" s="104"/>
      <c r="AH120" s="104"/>
      <c r="AI120" s="104"/>
    </row>
    <row r="121" spans="1:35" s="675" customFormat="1" x14ac:dyDescent="0.25">
      <c r="A121" s="1310" t="s">
        <v>202</v>
      </c>
      <c r="B121" s="462" t="s">
        <v>461</v>
      </c>
      <c r="C121" s="468"/>
      <c r="D121" s="108"/>
      <c r="E121" s="108"/>
      <c r="F121" s="466"/>
      <c r="G121" s="473">
        <f>G122+G123</f>
        <v>3.5</v>
      </c>
      <c r="H121" s="806">
        <f t="shared" ref="H121:H129" si="8">G121*30</f>
        <v>105</v>
      </c>
      <c r="I121" s="807"/>
      <c r="J121" s="109"/>
      <c r="K121" s="109"/>
      <c r="L121" s="109"/>
      <c r="M121" s="808"/>
      <c r="N121" s="468"/>
      <c r="O121" s="108"/>
      <c r="P121" s="466"/>
      <c r="Q121" s="468"/>
      <c r="R121" s="466"/>
      <c r="S121" s="468"/>
      <c r="T121" s="466"/>
      <c r="U121" s="809"/>
      <c r="V121" s="108"/>
      <c r="W121" s="466"/>
      <c r="AC121" s="626">
        <f>SUM(N121:R121)</f>
        <v>0</v>
      </c>
      <c r="AD121" s="626"/>
      <c r="AE121" s="626"/>
      <c r="AF121" s="626"/>
      <c r="AG121" s="626"/>
      <c r="AH121" s="626"/>
      <c r="AI121" s="626"/>
    </row>
    <row r="122" spans="1:35" s="675" customFormat="1" x14ac:dyDescent="0.25">
      <c r="A122" s="1310"/>
      <c r="B122" s="682" t="s">
        <v>544</v>
      </c>
      <c r="C122" s="468"/>
      <c r="D122" s="108"/>
      <c r="E122" s="108"/>
      <c r="F122" s="466"/>
      <c r="G122" s="473">
        <v>2.5</v>
      </c>
      <c r="H122" s="806">
        <f t="shared" si="8"/>
        <v>75</v>
      </c>
      <c r="I122" s="807"/>
      <c r="J122" s="109"/>
      <c r="K122" s="109"/>
      <c r="L122" s="109"/>
      <c r="M122" s="808"/>
      <c r="N122" s="468"/>
      <c r="O122" s="108"/>
      <c r="P122" s="466"/>
      <c r="Q122" s="468"/>
      <c r="R122" s="466"/>
      <c r="S122" s="468"/>
      <c r="T122" s="466"/>
      <c r="U122" s="809"/>
      <c r="V122" s="108"/>
      <c r="W122" s="466"/>
      <c r="AC122" s="626"/>
      <c r="AD122" s="626"/>
      <c r="AE122" s="626"/>
      <c r="AF122" s="626"/>
      <c r="AG122" s="626"/>
      <c r="AH122" s="626"/>
      <c r="AI122" s="626"/>
    </row>
    <row r="123" spans="1:35" s="675" customFormat="1" x14ac:dyDescent="0.25">
      <c r="A123" s="1310"/>
      <c r="B123" s="427" t="s">
        <v>197</v>
      </c>
      <c r="C123" s="468"/>
      <c r="D123" s="108">
        <v>3</v>
      </c>
      <c r="E123" s="108"/>
      <c r="F123" s="466"/>
      <c r="G123" s="473">
        <v>1</v>
      </c>
      <c r="H123" s="806">
        <f t="shared" si="8"/>
        <v>30</v>
      </c>
      <c r="I123" s="807">
        <f>I126</f>
        <v>4</v>
      </c>
      <c r="J123" s="109" t="s">
        <v>306</v>
      </c>
      <c r="K123" s="109">
        <f>'[3]Семестровка -ввод данных'!U15</f>
        <v>0</v>
      </c>
      <c r="L123" s="109">
        <f>'[3]Семестровка -ввод данных'!V100</f>
        <v>0</v>
      </c>
      <c r="M123" s="808">
        <f>H123-I123</f>
        <v>26</v>
      </c>
      <c r="N123" s="468"/>
      <c r="O123" s="108"/>
      <c r="P123" s="466"/>
      <c r="Q123" s="468" t="s">
        <v>306</v>
      </c>
      <c r="R123" s="466"/>
      <c r="S123" s="810"/>
      <c r="T123" s="466"/>
      <c r="U123" s="809"/>
      <c r="V123" s="108"/>
      <c r="W123" s="466"/>
      <c r="AC123" s="626"/>
      <c r="AD123" s="626"/>
      <c r="AE123" s="626"/>
      <c r="AF123" s="626"/>
      <c r="AG123" s="626"/>
      <c r="AH123" s="626"/>
      <c r="AI123" s="626"/>
    </row>
    <row r="124" spans="1:35" s="675" customFormat="1" x14ac:dyDescent="0.25">
      <c r="A124" s="1310"/>
      <c r="B124" s="462" t="s">
        <v>462</v>
      </c>
      <c r="C124" s="468"/>
      <c r="D124" s="108"/>
      <c r="E124" s="108"/>
      <c r="F124" s="466"/>
      <c r="G124" s="473">
        <f>G125+G126</f>
        <v>3.5</v>
      </c>
      <c r="H124" s="806">
        <f t="shared" si="8"/>
        <v>105</v>
      </c>
      <c r="I124" s="807">
        <f>J124+K124+L124</f>
        <v>0</v>
      </c>
      <c r="J124" s="109"/>
      <c r="K124" s="109"/>
      <c r="L124" s="109"/>
      <c r="M124" s="808"/>
      <c r="N124" s="468"/>
      <c r="O124" s="108"/>
      <c r="P124" s="466"/>
      <c r="Q124" s="468"/>
      <c r="R124" s="466"/>
      <c r="S124" s="468"/>
      <c r="T124" s="466"/>
      <c r="U124" s="809"/>
      <c r="V124" s="108"/>
      <c r="W124" s="466"/>
      <c r="AC124" s="626">
        <f>SUM(N124:R124)</f>
        <v>0</v>
      </c>
      <c r="AD124" s="626"/>
      <c r="AE124" s="626"/>
      <c r="AF124" s="626"/>
      <c r="AG124" s="626"/>
      <c r="AH124" s="626"/>
      <c r="AI124" s="626"/>
    </row>
    <row r="125" spans="1:35" s="675" customFormat="1" x14ac:dyDescent="0.25">
      <c r="A125" s="1310"/>
      <c r="B125" s="682" t="s">
        <v>544</v>
      </c>
      <c r="C125" s="468"/>
      <c r="D125" s="108"/>
      <c r="E125" s="108"/>
      <c r="F125" s="466"/>
      <c r="G125" s="473">
        <v>2.5</v>
      </c>
      <c r="H125" s="806">
        <f t="shared" si="8"/>
        <v>75</v>
      </c>
      <c r="I125" s="807"/>
      <c r="J125" s="109"/>
      <c r="K125" s="109"/>
      <c r="L125" s="109"/>
      <c r="M125" s="808"/>
      <c r="N125" s="468"/>
      <c r="O125" s="108"/>
      <c r="P125" s="466"/>
      <c r="Q125" s="468"/>
      <c r="R125" s="466"/>
      <c r="S125" s="468"/>
      <c r="T125" s="466"/>
      <c r="U125" s="809"/>
      <c r="V125" s="108"/>
      <c r="W125" s="466"/>
      <c r="AC125" s="626"/>
      <c r="AD125" s="626"/>
      <c r="AE125" s="626"/>
      <c r="AF125" s="626"/>
      <c r="AG125" s="626"/>
      <c r="AH125" s="626"/>
      <c r="AI125" s="626"/>
    </row>
    <row r="126" spans="1:35" s="675" customFormat="1" x14ac:dyDescent="0.25">
      <c r="A126" s="1310"/>
      <c r="B126" s="427" t="s">
        <v>197</v>
      </c>
      <c r="C126" s="468"/>
      <c r="D126" s="108">
        <v>3</v>
      </c>
      <c r="E126" s="108"/>
      <c r="F126" s="466"/>
      <c r="G126" s="473">
        <v>1</v>
      </c>
      <c r="H126" s="806">
        <f t="shared" si="8"/>
        <v>30</v>
      </c>
      <c r="I126" s="807">
        <f>'[3]Семестровка -ввод данных'!AF103</f>
        <v>4</v>
      </c>
      <c r="J126" s="109" t="str">
        <f>'[3]Семестровка -ввод данных'!T103</f>
        <v>4/0</v>
      </c>
      <c r="K126" s="109">
        <f>'[3]Семестровка -ввод данных'!U18</f>
        <v>0</v>
      </c>
      <c r="L126" s="109">
        <f>'[3]Семестровка -ввод данных'!V103</f>
        <v>0</v>
      </c>
      <c r="M126" s="808">
        <f>H126-I126</f>
        <v>26</v>
      </c>
      <c r="N126" s="468"/>
      <c r="O126" s="108"/>
      <c r="P126" s="466"/>
      <c r="Q126" s="468" t="s">
        <v>306</v>
      </c>
      <c r="R126" s="466"/>
      <c r="S126" s="810"/>
      <c r="T126" s="466"/>
      <c r="U126" s="809"/>
      <c r="V126" s="108"/>
      <c r="W126" s="466"/>
      <c r="AC126" s="626"/>
      <c r="AD126" s="626"/>
      <c r="AE126" s="626"/>
      <c r="AF126" s="626"/>
      <c r="AG126" s="626"/>
      <c r="AH126" s="626"/>
      <c r="AI126" s="626"/>
    </row>
    <row r="127" spans="1:35" ht="31.5" x14ac:dyDescent="0.25">
      <c r="A127" s="1299" t="s">
        <v>203</v>
      </c>
      <c r="B127" s="811" t="s">
        <v>571</v>
      </c>
      <c r="C127" s="461"/>
      <c r="D127" s="454"/>
      <c r="E127" s="454"/>
      <c r="F127" s="460"/>
      <c r="G127" s="812">
        <v>4</v>
      </c>
      <c r="H127" s="455">
        <f t="shared" si="8"/>
        <v>120</v>
      </c>
      <c r="I127" s="813"/>
      <c r="J127" s="456"/>
      <c r="K127" s="456"/>
      <c r="L127" s="109"/>
      <c r="M127" s="808"/>
      <c r="N127" s="468"/>
      <c r="O127" s="108"/>
      <c r="P127" s="466"/>
      <c r="Q127" s="468"/>
      <c r="R127" s="466"/>
      <c r="S127" s="468"/>
      <c r="T127" s="466"/>
      <c r="U127" s="809"/>
      <c r="V127" s="108"/>
      <c r="W127" s="466"/>
      <c r="AC127" s="104">
        <f t="shared" ref="AC127:AC133" si="9">SUM(N127:R127)</f>
        <v>0</v>
      </c>
      <c r="AD127" s="104"/>
      <c r="AE127" s="104"/>
      <c r="AF127" s="104"/>
      <c r="AG127" s="104"/>
      <c r="AH127" s="104"/>
      <c r="AI127" s="104"/>
    </row>
    <row r="128" spans="1:35" ht="31.5" x14ac:dyDescent="0.25">
      <c r="A128" s="1310"/>
      <c r="B128" s="462" t="s">
        <v>572</v>
      </c>
      <c r="C128" s="468"/>
      <c r="D128" s="108"/>
      <c r="E128" s="108"/>
      <c r="F128" s="466"/>
      <c r="G128" s="812">
        <v>4</v>
      </c>
      <c r="H128" s="455">
        <f t="shared" si="8"/>
        <v>120</v>
      </c>
      <c r="I128" s="807"/>
      <c r="J128" s="109"/>
      <c r="K128" s="109"/>
      <c r="L128" s="109"/>
      <c r="M128" s="808"/>
      <c r="N128" s="468"/>
      <c r="O128" s="108"/>
      <c r="P128" s="466"/>
      <c r="Q128" s="468"/>
      <c r="R128" s="466"/>
      <c r="S128" s="468"/>
      <c r="T128" s="466"/>
      <c r="U128" s="809"/>
      <c r="V128" s="108"/>
      <c r="W128" s="466"/>
      <c r="AC128" s="104">
        <f t="shared" si="9"/>
        <v>0</v>
      </c>
      <c r="AD128" s="104"/>
      <c r="AE128" s="104"/>
      <c r="AF128" s="104"/>
      <c r="AG128" s="104"/>
      <c r="AH128" s="104"/>
      <c r="AI128" s="104"/>
    </row>
    <row r="129" spans="1:35" s="294" customFormat="1" x14ac:dyDescent="0.25">
      <c r="A129" s="1297" t="s">
        <v>213</v>
      </c>
      <c r="B129" s="462" t="s">
        <v>15</v>
      </c>
      <c r="C129" s="468"/>
      <c r="D129" s="108"/>
      <c r="E129" s="108"/>
      <c r="F129" s="466"/>
      <c r="G129" s="473">
        <f>G130+G131</f>
        <v>3</v>
      </c>
      <c r="H129" s="806">
        <f t="shared" si="8"/>
        <v>90</v>
      </c>
      <c r="I129" s="807">
        <f>J129+K129+L129</f>
        <v>0</v>
      </c>
      <c r="J129" s="109"/>
      <c r="K129" s="109"/>
      <c r="L129" s="109"/>
      <c r="M129" s="808"/>
      <c r="N129" s="468"/>
      <c r="O129" s="108"/>
      <c r="P129" s="466"/>
      <c r="Q129" s="468"/>
      <c r="R129" s="466"/>
      <c r="S129" s="468"/>
      <c r="T129" s="466"/>
      <c r="U129" s="809"/>
      <c r="V129" s="108"/>
      <c r="W129" s="466"/>
      <c r="AC129" s="293">
        <f t="shared" si="9"/>
        <v>0</v>
      </c>
      <c r="AD129" s="104"/>
      <c r="AE129" s="104"/>
      <c r="AF129" s="104"/>
      <c r="AG129" s="104"/>
      <c r="AH129" s="104"/>
      <c r="AI129" s="104"/>
    </row>
    <row r="130" spans="1:35" s="294" customFormat="1" hidden="1" x14ac:dyDescent="0.25">
      <c r="A130" s="1298"/>
      <c r="B130" s="426" t="s">
        <v>359</v>
      </c>
      <c r="C130" s="468"/>
      <c r="D130" s="108"/>
      <c r="E130" s="108"/>
      <c r="F130" s="466"/>
      <c r="G130" s="473">
        <f>'[3]Семестровка -ввод данных'!D23</f>
        <v>0</v>
      </c>
      <c r="H130" s="806">
        <f t="shared" ref="H130:H152" si="10">G130*30</f>
        <v>0</v>
      </c>
      <c r="I130" s="807"/>
      <c r="J130" s="109"/>
      <c r="K130" s="109"/>
      <c r="L130" s="109"/>
      <c r="M130" s="808"/>
      <c r="N130" s="468"/>
      <c r="O130" s="108"/>
      <c r="P130" s="466"/>
      <c r="Q130" s="468"/>
      <c r="R130" s="466"/>
      <c r="S130" s="468"/>
      <c r="T130" s="466"/>
      <c r="U130" s="809"/>
      <c r="V130" s="108"/>
      <c r="W130" s="466"/>
      <c r="AC130" s="293">
        <f t="shared" si="9"/>
        <v>0</v>
      </c>
      <c r="AD130" s="104"/>
      <c r="AE130" s="104"/>
      <c r="AF130" s="104"/>
      <c r="AG130" s="104"/>
      <c r="AH130" s="104"/>
      <c r="AI130" s="104"/>
    </row>
    <row r="131" spans="1:35" s="294" customFormat="1" x14ac:dyDescent="0.25">
      <c r="A131" s="1298"/>
      <c r="B131" s="427" t="s">
        <v>197</v>
      </c>
      <c r="C131" s="468"/>
      <c r="D131" s="108">
        <v>2</v>
      </c>
      <c r="E131" s="108"/>
      <c r="F131" s="466"/>
      <c r="G131" s="473">
        <f>'[3]Семестровка -ввод данных'!E23</f>
        <v>3</v>
      </c>
      <c r="H131" s="806">
        <f t="shared" si="10"/>
        <v>90</v>
      </c>
      <c r="I131" s="807">
        <f>'[3]Семестровка -ввод данных'!AF23</f>
        <v>4</v>
      </c>
      <c r="J131" s="109">
        <f>'[3]Семестровка -ввод данных'!T23</f>
        <v>0</v>
      </c>
      <c r="K131" s="109">
        <f>'[3]Семестровка -ввод данных'!U23</f>
        <v>0</v>
      </c>
      <c r="L131" s="109" t="str">
        <f>'[3]Семестровка -ввод данных'!V23</f>
        <v>4/0</v>
      </c>
      <c r="M131" s="808">
        <f>H131-I131</f>
        <v>86</v>
      </c>
      <c r="N131" s="468"/>
      <c r="O131" s="108"/>
      <c r="P131" s="466" t="str">
        <f>'[3]Семестровка -ввод данных'!W23</f>
        <v>4/0</v>
      </c>
      <c r="Q131" s="468"/>
      <c r="R131" s="466"/>
      <c r="S131" s="468"/>
      <c r="T131" s="466"/>
      <c r="U131" s="809"/>
      <c r="V131" s="108"/>
      <c r="W131" s="466"/>
      <c r="AC131" s="293">
        <f t="shared" si="9"/>
        <v>0</v>
      </c>
      <c r="AD131" s="104"/>
      <c r="AE131" s="104"/>
      <c r="AF131" s="104"/>
      <c r="AG131" s="104"/>
      <c r="AH131" s="104"/>
      <c r="AI131" s="104"/>
    </row>
    <row r="132" spans="1:35" s="294" customFormat="1" x14ac:dyDescent="0.25">
      <c r="A132" s="1298"/>
      <c r="B132" s="462" t="s">
        <v>198</v>
      </c>
      <c r="C132" s="468"/>
      <c r="D132" s="108"/>
      <c r="E132" s="108"/>
      <c r="F132" s="466"/>
      <c r="G132" s="473">
        <f>G133+G134</f>
        <v>3</v>
      </c>
      <c r="H132" s="806">
        <f t="shared" si="10"/>
        <v>90</v>
      </c>
      <c r="I132" s="807"/>
      <c r="J132" s="109"/>
      <c r="K132" s="109"/>
      <c r="L132" s="109"/>
      <c r="M132" s="808"/>
      <c r="N132" s="468"/>
      <c r="O132" s="108"/>
      <c r="P132" s="466"/>
      <c r="Q132" s="468"/>
      <c r="R132" s="466"/>
      <c r="S132" s="468"/>
      <c r="T132" s="466"/>
      <c r="U132" s="809"/>
      <c r="V132" s="108"/>
      <c r="W132" s="466"/>
      <c r="AC132" s="293">
        <f t="shared" si="9"/>
        <v>0</v>
      </c>
      <c r="AD132" s="626"/>
      <c r="AE132" s="626"/>
      <c r="AF132" s="626"/>
      <c r="AG132" s="626"/>
      <c r="AH132" s="626"/>
      <c r="AI132" s="626"/>
    </row>
    <row r="133" spans="1:35" s="294" customFormat="1" hidden="1" x14ac:dyDescent="0.25">
      <c r="A133" s="1298"/>
      <c r="B133" s="426" t="s">
        <v>360</v>
      </c>
      <c r="C133" s="468"/>
      <c r="D133" s="108"/>
      <c r="E133" s="108"/>
      <c r="F133" s="466"/>
      <c r="G133" s="473">
        <f>G130</f>
        <v>0</v>
      </c>
      <c r="H133" s="806">
        <f t="shared" si="10"/>
        <v>0</v>
      </c>
      <c r="I133" s="807"/>
      <c r="J133" s="109"/>
      <c r="K133" s="109"/>
      <c r="L133" s="109"/>
      <c r="M133" s="808"/>
      <c r="N133" s="468"/>
      <c r="O133" s="108"/>
      <c r="P133" s="466"/>
      <c r="Q133" s="468"/>
      <c r="R133" s="466"/>
      <c r="S133" s="468"/>
      <c r="T133" s="466"/>
      <c r="U133" s="809"/>
      <c r="V133" s="108"/>
      <c r="W133" s="466"/>
      <c r="AC133" s="293">
        <f t="shared" si="9"/>
        <v>0</v>
      </c>
      <c r="AD133" s="626"/>
      <c r="AE133" s="626"/>
      <c r="AF133" s="626"/>
      <c r="AG133" s="626"/>
      <c r="AH133" s="626"/>
      <c r="AI133" s="626"/>
    </row>
    <row r="134" spans="1:35" s="294" customFormat="1" x14ac:dyDescent="0.25">
      <c r="A134" s="1299"/>
      <c r="B134" s="427" t="s">
        <v>197</v>
      </c>
      <c r="C134" s="468"/>
      <c r="D134" s="108">
        <v>2</v>
      </c>
      <c r="E134" s="108"/>
      <c r="F134" s="466"/>
      <c r="G134" s="473">
        <f>G131</f>
        <v>3</v>
      </c>
      <c r="H134" s="806">
        <f t="shared" si="10"/>
        <v>90</v>
      </c>
      <c r="I134" s="807">
        <f>I131</f>
        <v>4</v>
      </c>
      <c r="J134" s="109" t="str">
        <f>L131</f>
        <v>4/0</v>
      </c>
      <c r="K134" s="109"/>
      <c r="L134" s="109">
        <f>J131</f>
        <v>0</v>
      </c>
      <c r="M134" s="808">
        <f>H134-I134</f>
        <v>86</v>
      </c>
      <c r="N134" s="468"/>
      <c r="O134" s="108"/>
      <c r="P134" s="466" t="str">
        <f>P131</f>
        <v>4/0</v>
      </c>
      <c r="Q134" s="468"/>
      <c r="R134" s="466"/>
      <c r="S134" s="468"/>
      <c r="T134" s="466"/>
      <c r="U134" s="809"/>
      <c r="V134" s="108"/>
      <c r="W134" s="466"/>
      <c r="AC134" s="293"/>
      <c r="AD134" s="626"/>
      <c r="AE134" s="626"/>
      <c r="AF134" s="626"/>
      <c r="AG134" s="626"/>
      <c r="AH134" s="626"/>
      <c r="AI134" s="626"/>
    </row>
    <row r="135" spans="1:35" s="294" customFormat="1" x14ac:dyDescent="0.25">
      <c r="A135" s="1297" t="s">
        <v>214</v>
      </c>
      <c r="B135" s="462" t="s">
        <v>15</v>
      </c>
      <c r="C135" s="468"/>
      <c r="D135" s="108"/>
      <c r="E135" s="108"/>
      <c r="F135" s="466"/>
      <c r="G135" s="473">
        <f>G137</f>
        <v>4</v>
      </c>
      <c r="H135" s="806">
        <f t="shared" si="10"/>
        <v>120</v>
      </c>
      <c r="I135" s="807"/>
      <c r="J135" s="109"/>
      <c r="K135" s="109"/>
      <c r="L135" s="109"/>
      <c r="M135" s="808"/>
      <c r="N135" s="468"/>
      <c r="O135" s="108"/>
      <c r="P135" s="466"/>
      <c r="Q135" s="468"/>
      <c r="R135" s="466"/>
      <c r="S135" s="468"/>
      <c r="T135" s="466"/>
      <c r="U135" s="809"/>
      <c r="V135" s="108"/>
      <c r="W135" s="466"/>
      <c r="AC135" s="293">
        <f>SUM(N135:R135)</f>
        <v>0</v>
      </c>
      <c r="AD135" s="293"/>
      <c r="AE135" s="293"/>
      <c r="AF135" s="293"/>
      <c r="AG135" s="293"/>
      <c r="AH135" s="293"/>
      <c r="AI135" s="293"/>
    </row>
    <row r="136" spans="1:35" s="294" customFormat="1" hidden="1" x14ac:dyDescent="0.25">
      <c r="A136" s="1298"/>
      <c r="B136" s="426"/>
      <c r="C136" s="468"/>
      <c r="D136" s="108"/>
      <c r="E136" s="108"/>
      <c r="F136" s="466"/>
      <c r="G136" s="473">
        <f>'[3]Семестровка -ввод данных'!D63</f>
        <v>1</v>
      </c>
      <c r="H136" s="806">
        <f t="shared" si="10"/>
        <v>30</v>
      </c>
      <c r="I136" s="807"/>
      <c r="J136" s="109"/>
      <c r="K136" s="109"/>
      <c r="L136" s="109"/>
      <c r="M136" s="808"/>
      <c r="N136" s="468"/>
      <c r="O136" s="108"/>
      <c r="P136" s="466"/>
      <c r="Q136" s="468"/>
      <c r="R136" s="466"/>
      <c r="S136" s="468"/>
      <c r="T136" s="466"/>
      <c r="U136" s="809"/>
      <c r="V136" s="108"/>
      <c r="W136" s="466"/>
      <c r="AC136" s="293">
        <f>SUM(N136:R136)</f>
        <v>0</v>
      </c>
      <c r="AD136" s="293"/>
      <c r="AE136" s="293"/>
      <c r="AF136" s="293"/>
      <c r="AG136" s="293"/>
      <c r="AH136" s="293"/>
      <c r="AI136" s="293"/>
    </row>
    <row r="137" spans="1:35" s="294" customFormat="1" x14ac:dyDescent="0.25">
      <c r="A137" s="1298"/>
      <c r="B137" s="427" t="s">
        <v>197</v>
      </c>
      <c r="C137" s="468"/>
      <c r="D137" s="108">
        <v>3</v>
      </c>
      <c r="E137" s="108"/>
      <c r="F137" s="466"/>
      <c r="G137" s="473">
        <v>4</v>
      </c>
      <c r="H137" s="806">
        <f t="shared" si="10"/>
        <v>120</v>
      </c>
      <c r="I137" s="468">
        <f>'[3]Семестровка -ввод данных'!AF63</f>
        <v>4</v>
      </c>
      <c r="J137" s="109">
        <f>'[3]Семестровка -ввод данных'!T63</f>
        <v>0</v>
      </c>
      <c r="K137" s="109">
        <f>'[3]Семестровка -ввод данных'!U63</f>
        <v>0</v>
      </c>
      <c r="L137" s="109" t="str">
        <f>'[3]Семестровка -ввод данных'!V63</f>
        <v>4/0</v>
      </c>
      <c r="M137" s="808">
        <f>H137-I137</f>
        <v>116</v>
      </c>
      <c r="N137" s="468"/>
      <c r="O137" s="108"/>
      <c r="P137" s="466"/>
      <c r="Q137" s="810" t="str">
        <f>'[3]Семестровка -ввод данных'!W63</f>
        <v>4/0</v>
      </c>
      <c r="R137" s="814"/>
      <c r="S137" s="468"/>
      <c r="T137" s="466"/>
      <c r="U137" s="809"/>
      <c r="V137" s="108"/>
      <c r="W137" s="466"/>
      <c r="AC137" s="293">
        <f>SUM(N137:R137)</f>
        <v>0</v>
      </c>
      <c r="AD137" s="293"/>
      <c r="AE137" s="293"/>
      <c r="AF137" s="293"/>
      <c r="AG137" s="293"/>
      <c r="AH137" s="293"/>
      <c r="AI137" s="293"/>
    </row>
    <row r="138" spans="1:35" s="294" customFormat="1" x14ac:dyDescent="0.25">
      <c r="A138" s="1298"/>
      <c r="B138" s="462" t="s">
        <v>199</v>
      </c>
      <c r="C138" s="468"/>
      <c r="D138" s="108"/>
      <c r="E138" s="108"/>
      <c r="F138" s="466"/>
      <c r="G138" s="473">
        <f>G140</f>
        <v>4</v>
      </c>
      <c r="H138" s="806">
        <f t="shared" si="10"/>
        <v>120</v>
      </c>
      <c r="I138" s="807"/>
      <c r="J138" s="109"/>
      <c r="K138" s="109"/>
      <c r="L138" s="109"/>
      <c r="M138" s="808"/>
      <c r="N138" s="468"/>
      <c r="O138" s="108"/>
      <c r="P138" s="466"/>
      <c r="Q138" s="468"/>
      <c r="R138" s="466"/>
      <c r="S138" s="468"/>
      <c r="T138" s="466"/>
      <c r="U138" s="809"/>
      <c r="V138" s="108"/>
      <c r="W138" s="466"/>
      <c r="AC138" s="293">
        <f>SUM(N138:R138)</f>
        <v>0</v>
      </c>
      <c r="AD138" s="293"/>
      <c r="AE138" s="293"/>
      <c r="AF138" s="293"/>
      <c r="AG138" s="293"/>
      <c r="AH138" s="293"/>
      <c r="AI138" s="293"/>
    </row>
    <row r="139" spans="1:35" s="294" customFormat="1" hidden="1" x14ac:dyDescent="0.25">
      <c r="A139" s="1298"/>
      <c r="B139" s="426"/>
      <c r="C139" s="468"/>
      <c r="D139" s="108"/>
      <c r="E139" s="108"/>
      <c r="F139" s="466"/>
      <c r="G139" s="473">
        <f>G136</f>
        <v>1</v>
      </c>
      <c r="H139" s="806">
        <f t="shared" si="10"/>
        <v>30</v>
      </c>
      <c r="I139" s="807"/>
      <c r="J139" s="109"/>
      <c r="K139" s="109"/>
      <c r="L139" s="109"/>
      <c r="M139" s="808"/>
      <c r="N139" s="468"/>
      <c r="O139" s="108"/>
      <c r="P139" s="466"/>
      <c r="Q139" s="468"/>
      <c r="R139" s="466"/>
      <c r="S139" s="468"/>
      <c r="T139" s="466"/>
      <c r="U139" s="809"/>
      <c r="V139" s="108"/>
      <c r="W139" s="466"/>
      <c r="AC139" s="293">
        <f>SUM(N139:R139)</f>
        <v>0</v>
      </c>
      <c r="AD139" s="293"/>
      <c r="AE139" s="293"/>
      <c r="AF139" s="293"/>
      <c r="AG139" s="293"/>
      <c r="AH139" s="293"/>
      <c r="AI139" s="293"/>
    </row>
    <row r="140" spans="1:35" s="294" customFormat="1" x14ac:dyDescent="0.25">
      <c r="A140" s="1299"/>
      <c r="B140" s="427" t="s">
        <v>197</v>
      </c>
      <c r="C140" s="468"/>
      <c r="D140" s="108">
        <v>3</v>
      </c>
      <c r="E140" s="108"/>
      <c r="F140" s="466"/>
      <c r="G140" s="473">
        <v>4</v>
      </c>
      <c r="H140" s="806">
        <f t="shared" si="10"/>
        <v>120</v>
      </c>
      <c r="I140" s="807">
        <f>I137</f>
        <v>4</v>
      </c>
      <c r="J140" s="109" t="str">
        <f>L137</f>
        <v>4/0</v>
      </c>
      <c r="K140" s="109"/>
      <c r="L140" s="109">
        <f>J137</f>
        <v>0</v>
      </c>
      <c r="M140" s="808">
        <f>H140-I140</f>
        <v>116</v>
      </c>
      <c r="N140" s="468"/>
      <c r="O140" s="108"/>
      <c r="P140" s="466"/>
      <c r="Q140" s="810" t="str">
        <f>Q137</f>
        <v>4/0</v>
      </c>
      <c r="R140" s="815"/>
      <c r="S140" s="468"/>
      <c r="T140" s="466"/>
      <c r="U140" s="809"/>
      <c r="V140" s="108"/>
      <c r="W140" s="466"/>
      <c r="AC140" s="293"/>
      <c r="AD140" s="293"/>
      <c r="AE140" s="293"/>
      <c r="AF140" s="293"/>
      <c r="AG140" s="293"/>
      <c r="AH140" s="293"/>
      <c r="AI140" s="293"/>
    </row>
    <row r="141" spans="1:35" x14ac:dyDescent="0.25">
      <c r="A141" s="1297" t="s">
        <v>215</v>
      </c>
      <c r="B141" s="462" t="s">
        <v>15</v>
      </c>
      <c r="C141" s="468"/>
      <c r="D141" s="108"/>
      <c r="E141" s="108"/>
      <c r="F141" s="466"/>
      <c r="G141" s="473">
        <f>G142+G143</f>
        <v>3</v>
      </c>
      <c r="H141" s="806">
        <f t="shared" si="10"/>
        <v>90</v>
      </c>
      <c r="I141" s="807"/>
      <c r="J141" s="109"/>
      <c r="K141" s="109"/>
      <c r="L141" s="109"/>
      <c r="M141" s="808"/>
      <c r="N141" s="468"/>
      <c r="O141" s="108"/>
      <c r="P141" s="466"/>
      <c r="Q141" s="468"/>
      <c r="R141" s="466"/>
      <c r="S141" s="468"/>
      <c r="T141" s="466"/>
      <c r="U141" s="809"/>
      <c r="V141" s="108"/>
      <c r="W141" s="466"/>
      <c r="AC141" s="104">
        <f>SUM(N141:R141)</f>
        <v>0</v>
      </c>
      <c r="AD141" s="104"/>
      <c r="AE141" s="104"/>
      <c r="AF141" s="104"/>
      <c r="AG141" s="104"/>
      <c r="AH141" s="104"/>
      <c r="AI141" s="104"/>
    </row>
    <row r="142" spans="1:35" hidden="1" x14ac:dyDescent="0.25">
      <c r="A142" s="1298"/>
      <c r="B142" s="426" t="s">
        <v>359</v>
      </c>
      <c r="C142" s="468"/>
      <c r="D142" s="108"/>
      <c r="E142" s="108"/>
      <c r="F142" s="466"/>
      <c r="G142" s="473">
        <f>'[3]Семестровка -ввод данных'!D102</f>
        <v>0</v>
      </c>
      <c r="H142" s="806">
        <f t="shared" si="10"/>
        <v>0</v>
      </c>
      <c r="I142" s="807"/>
      <c r="J142" s="109"/>
      <c r="K142" s="109"/>
      <c r="L142" s="109"/>
      <c r="M142" s="808"/>
      <c r="N142" s="468"/>
      <c r="O142" s="108"/>
      <c r="P142" s="466"/>
      <c r="Q142" s="468"/>
      <c r="R142" s="466"/>
      <c r="S142" s="468"/>
      <c r="T142" s="466"/>
      <c r="U142" s="809"/>
      <c r="V142" s="108"/>
      <c r="W142" s="466"/>
      <c r="AC142" s="104">
        <f>SUM(N142:R142)</f>
        <v>0</v>
      </c>
      <c r="AD142" s="104"/>
      <c r="AE142" s="104"/>
      <c r="AF142" s="104"/>
      <c r="AG142" s="104"/>
      <c r="AH142" s="104"/>
      <c r="AI142" s="104"/>
    </row>
    <row r="143" spans="1:35" x14ac:dyDescent="0.25">
      <c r="A143" s="1298"/>
      <c r="B143" s="427" t="s">
        <v>197</v>
      </c>
      <c r="C143" s="468"/>
      <c r="D143" s="108">
        <v>5</v>
      </c>
      <c r="E143" s="108"/>
      <c r="F143" s="466"/>
      <c r="G143" s="473">
        <f>'[3]Семестровка -ввод данных'!E102</f>
        <v>3</v>
      </c>
      <c r="H143" s="806">
        <f t="shared" si="10"/>
        <v>90</v>
      </c>
      <c r="I143" s="807">
        <f>'[3]Семестровка -ввод данных'!AF102</f>
        <v>4</v>
      </c>
      <c r="J143" s="109">
        <f>'[3]Семестровка -ввод данных'!T102</f>
        <v>0</v>
      </c>
      <c r="K143" s="109">
        <f>'[3]Семестровка -ввод данных'!U102</f>
        <v>0</v>
      </c>
      <c r="L143" s="109" t="str">
        <f>'[3]Семестровка -ввод данных'!V102</f>
        <v>4/0</v>
      </c>
      <c r="M143" s="808">
        <f>H143-I143</f>
        <v>86</v>
      </c>
      <c r="N143" s="468"/>
      <c r="O143" s="108"/>
      <c r="P143" s="466"/>
      <c r="Q143" s="468"/>
      <c r="R143" s="466"/>
      <c r="S143" s="810" t="str">
        <f>'[3]Семестровка -ввод данных'!W102</f>
        <v>4/0</v>
      </c>
      <c r="T143" s="466"/>
      <c r="U143" s="809"/>
      <c r="V143" s="108"/>
      <c r="W143" s="466"/>
      <c r="AC143" s="104">
        <f>SUM(N143:R143)</f>
        <v>0</v>
      </c>
      <c r="AD143" s="104"/>
      <c r="AE143" s="104"/>
      <c r="AF143" s="104"/>
      <c r="AG143" s="104"/>
      <c r="AH143" s="104"/>
      <c r="AI143" s="104"/>
    </row>
    <row r="144" spans="1:35" s="675" customFormat="1" x14ac:dyDescent="0.25">
      <c r="A144" s="1298"/>
      <c r="B144" s="462" t="s">
        <v>204</v>
      </c>
      <c r="C144" s="468"/>
      <c r="D144" s="108"/>
      <c r="E144" s="108"/>
      <c r="F144" s="466"/>
      <c r="G144" s="473">
        <f>G141</f>
        <v>3</v>
      </c>
      <c r="H144" s="806">
        <f t="shared" si="10"/>
        <v>90</v>
      </c>
      <c r="I144" s="807"/>
      <c r="J144" s="109"/>
      <c r="K144" s="109"/>
      <c r="L144" s="109"/>
      <c r="M144" s="808"/>
      <c r="N144" s="468"/>
      <c r="O144" s="108"/>
      <c r="P144" s="466"/>
      <c r="Q144" s="468"/>
      <c r="R144" s="466"/>
      <c r="S144" s="468"/>
      <c r="T144" s="466"/>
      <c r="U144" s="809"/>
      <c r="V144" s="108"/>
      <c r="W144" s="466"/>
      <c r="AC144" s="626">
        <f>SUM(N144:R144)</f>
        <v>0</v>
      </c>
      <c r="AD144" s="626"/>
      <c r="AE144" s="626"/>
      <c r="AF144" s="626"/>
      <c r="AG144" s="626"/>
      <c r="AH144" s="626"/>
      <c r="AI144" s="626"/>
    </row>
    <row r="145" spans="1:35" s="675" customFormat="1" hidden="1" x14ac:dyDescent="0.25">
      <c r="A145" s="1298"/>
      <c r="B145" s="426" t="s">
        <v>360</v>
      </c>
      <c r="C145" s="468"/>
      <c r="D145" s="108"/>
      <c r="E145" s="108"/>
      <c r="F145" s="466"/>
      <c r="G145" s="473">
        <f>G142</f>
        <v>0</v>
      </c>
      <c r="H145" s="806">
        <f t="shared" si="10"/>
        <v>0</v>
      </c>
      <c r="I145" s="807"/>
      <c r="J145" s="109"/>
      <c r="K145" s="109"/>
      <c r="L145" s="109"/>
      <c r="M145" s="808"/>
      <c r="N145" s="468"/>
      <c r="O145" s="108"/>
      <c r="P145" s="466"/>
      <c r="Q145" s="468"/>
      <c r="R145" s="466"/>
      <c r="S145" s="468"/>
      <c r="T145" s="466"/>
      <c r="U145" s="809"/>
      <c r="V145" s="108"/>
      <c r="W145" s="466"/>
      <c r="AC145" s="626">
        <f>SUM(N145:R145)</f>
        <v>0</v>
      </c>
      <c r="AD145" s="626"/>
      <c r="AE145" s="626"/>
      <c r="AF145" s="626"/>
      <c r="AG145" s="626"/>
      <c r="AH145" s="626"/>
      <c r="AI145" s="626"/>
    </row>
    <row r="146" spans="1:35" s="675" customFormat="1" ht="16.5" thickBot="1" x14ac:dyDescent="0.3">
      <c r="A146" s="1300"/>
      <c r="B146" s="819" t="s">
        <v>197</v>
      </c>
      <c r="C146" s="820"/>
      <c r="D146" s="821">
        <f>D143</f>
        <v>5</v>
      </c>
      <c r="E146" s="821"/>
      <c r="F146" s="823"/>
      <c r="G146" s="874">
        <f>G143</f>
        <v>3</v>
      </c>
      <c r="H146" s="825">
        <f t="shared" si="10"/>
        <v>90</v>
      </c>
      <c r="I146" s="826">
        <f>I143</f>
        <v>4</v>
      </c>
      <c r="J146" s="827" t="str">
        <f>L143</f>
        <v>4/0</v>
      </c>
      <c r="K146" s="827"/>
      <c r="L146" s="827">
        <f>J143</f>
        <v>0</v>
      </c>
      <c r="M146" s="828">
        <f>H146-I146</f>
        <v>86</v>
      </c>
      <c r="N146" s="820"/>
      <c r="O146" s="821"/>
      <c r="P146" s="823"/>
      <c r="Q146" s="820"/>
      <c r="R146" s="823"/>
      <c r="S146" s="829" t="str">
        <f>S143</f>
        <v>4/0</v>
      </c>
      <c r="T146" s="823"/>
      <c r="U146" s="830"/>
      <c r="V146" s="821"/>
      <c r="W146" s="823"/>
      <c r="AC146" s="626"/>
      <c r="AD146" s="626"/>
      <c r="AE146" s="626"/>
      <c r="AF146" s="626"/>
      <c r="AG146" s="626"/>
      <c r="AH146" s="626"/>
      <c r="AI146" s="626"/>
    </row>
    <row r="147" spans="1:35" s="818" customFormat="1" x14ac:dyDescent="0.25">
      <c r="A147" s="1298" t="s">
        <v>332</v>
      </c>
      <c r="B147" s="811" t="s">
        <v>15</v>
      </c>
      <c r="C147" s="461"/>
      <c r="D147" s="454"/>
      <c r="E147" s="454"/>
      <c r="F147" s="460"/>
      <c r="G147" s="812">
        <f>G148+G149</f>
        <v>3</v>
      </c>
      <c r="H147" s="994">
        <f t="shared" si="10"/>
        <v>90</v>
      </c>
      <c r="I147" s="813"/>
      <c r="J147" s="456"/>
      <c r="K147" s="456"/>
      <c r="L147" s="456"/>
      <c r="M147" s="995"/>
      <c r="N147" s="461"/>
      <c r="O147" s="454"/>
      <c r="P147" s="460"/>
      <c r="Q147" s="461"/>
      <c r="R147" s="460"/>
      <c r="S147" s="996"/>
      <c r="T147" s="460"/>
      <c r="U147" s="997"/>
      <c r="V147" s="454"/>
      <c r="W147" s="460"/>
      <c r="X147" s="817"/>
      <c r="AC147" s="295"/>
      <c r="AD147" s="293"/>
      <c r="AE147" s="293"/>
      <c r="AF147" s="293"/>
      <c r="AG147" s="293"/>
      <c r="AH147" s="293"/>
      <c r="AI147" s="293"/>
    </row>
    <row r="148" spans="1:35" s="818" customFormat="1" hidden="1" x14ac:dyDescent="0.25">
      <c r="A148" s="1298"/>
      <c r="B148" s="426"/>
      <c r="C148" s="468"/>
      <c r="D148" s="108"/>
      <c r="E148" s="108"/>
      <c r="F148" s="466"/>
      <c r="G148" s="473">
        <f>'[3]Семестровка -ввод данных'!D121</f>
        <v>0</v>
      </c>
      <c r="H148" s="816">
        <f t="shared" si="10"/>
        <v>0</v>
      </c>
      <c r="I148" s="807"/>
      <c r="J148" s="109"/>
      <c r="K148" s="109"/>
      <c r="L148" s="109"/>
      <c r="M148" s="808"/>
      <c r="N148" s="468"/>
      <c r="O148" s="108"/>
      <c r="P148" s="466"/>
      <c r="Q148" s="468"/>
      <c r="R148" s="466"/>
      <c r="S148" s="810"/>
      <c r="T148" s="466"/>
      <c r="U148" s="809"/>
      <c r="V148" s="108"/>
      <c r="W148" s="466"/>
      <c r="X148" s="817"/>
      <c r="AC148" s="295"/>
      <c r="AD148" s="293"/>
      <c r="AE148" s="293"/>
      <c r="AF148" s="293"/>
      <c r="AG148" s="293"/>
      <c r="AH148" s="293"/>
      <c r="AI148" s="293"/>
    </row>
    <row r="149" spans="1:35" s="294" customFormat="1" x14ac:dyDescent="0.25">
      <c r="A149" s="1298"/>
      <c r="B149" s="427" t="s">
        <v>197</v>
      </c>
      <c r="C149" s="468"/>
      <c r="D149" s="108" t="s">
        <v>334</v>
      </c>
      <c r="E149" s="265"/>
      <c r="F149" s="466"/>
      <c r="G149" s="812">
        <v>3</v>
      </c>
      <c r="H149" s="816">
        <f t="shared" si="10"/>
        <v>90</v>
      </c>
      <c r="I149" s="813">
        <f>'[3]Семестровка -ввод данных'!AF121</f>
        <v>4</v>
      </c>
      <c r="J149" s="456"/>
      <c r="K149" s="456"/>
      <c r="L149" s="109" t="str">
        <f>'[3]Семестровка -ввод данных'!V121</f>
        <v>4/0</v>
      </c>
      <c r="M149" s="808">
        <f>H149-I149</f>
        <v>86</v>
      </c>
      <c r="N149" s="468"/>
      <c r="O149" s="108"/>
      <c r="P149" s="466"/>
      <c r="Q149" s="468"/>
      <c r="R149" s="466"/>
      <c r="S149" s="810"/>
      <c r="T149" s="466" t="str">
        <f>'[3]Семестровка -ввод данных'!W121</f>
        <v>4/0</v>
      </c>
      <c r="U149" s="809"/>
      <c r="V149" s="108"/>
      <c r="W149" s="466"/>
      <c r="AC149" s="293"/>
      <c r="AD149" s="293"/>
      <c r="AE149" s="293"/>
      <c r="AF149" s="293"/>
      <c r="AG149" s="293"/>
      <c r="AH149" s="293"/>
      <c r="AI149" s="293"/>
    </row>
    <row r="150" spans="1:35" s="294" customFormat="1" x14ac:dyDescent="0.25">
      <c r="A150" s="1298"/>
      <c r="B150" s="462" t="s">
        <v>333</v>
      </c>
      <c r="C150" s="468"/>
      <c r="D150" s="108"/>
      <c r="E150" s="121"/>
      <c r="F150" s="466"/>
      <c r="G150" s="812">
        <f>G147</f>
        <v>3</v>
      </c>
      <c r="H150" s="816">
        <f t="shared" si="10"/>
        <v>90</v>
      </c>
      <c r="I150" s="813"/>
      <c r="J150" s="456"/>
      <c r="K150" s="456"/>
      <c r="L150" s="109"/>
      <c r="M150" s="808"/>
      <c r="N150" s="468"/>
      <c r="O150" s="108"/>
      <c r="P150" s="466"/>
      <c r="Q150" s="468"/>
      <c r="R150" s="466"/>
      <c r="S150" s="810"/>
      <c r="T150" s="466"/>
      <c r="U150" s="809"/>
      <c r="V150" s="108"/>
      <c r="W150" s="466"/>
      <c r="AC150" s="293"/>
      <c r="AD150" s="293"/>
      <c r="AE150" s="293"/>
      <c r="AF150" s="293"/>
      <c r="AG150" s="293"/>
      <c r="AH150" s="293"/>
      <c r="AI150" s="293"/>
    </row>
    <row r="151" spans="1:35" s="294" customFormat="1" hidden="1" x14ac:dyDescent="0.25">
      <c r="A151" s="1298"/>
      <c r="B151" s="426"/>
      <c r="C151" s="468"/>
      <c r="D151" s="108"/>
      <c r="E151" s="121"/>
      <c r="F151" s="466"/>
      <c r="G151" s="812">
        <f>G148</f>
        <v>0</v>
      </c>
      <c r="H151" s="816">
        <f t="shared" si="10"/>
        <v>0</v>
      </c>
      <c r="I151" s="813"/>
      <c r="J151" s="456"/>
      <c r="K151" s="456"/>
      <c r="L151" s="109"/>
      <c r="M151" s="808"/>
      <c r="N151" s="468"/>
      <c r="O151" s="108"/>
      <c r="P151" s="466"/>
      <c r="Q151" s="468"/>
      <c r="R151" s="466"/>
      <c r="S151" s="810"/>
      <c r="T151" s="466"/>
      <c r="U151" s="809"/>
      <c r="V151" s="108"/>
      <c r="W151" s="466"/>
      <c r="AC151" s="293"/>
      <c r="AD151" s="293"/>
      <c r="AE151" s="293"/>
      <c r="AF151" s="293"/>
      <c r="AG151" s="293"/>
      <c r="AH151" s="293"/>
      <c r="AI151" s="293"/>
    </row>
    <row r="152" spans="1:35" s="294" customFormat="1" ht="16.5" thickBot="1" x14ac:dyDescent="0.3">
      <c r="A152" s="1300"/>
      <c r="B152" s="819" t="s">
        <v>197</v>
      </c>
      <c r="C152" s="820"/>
      <c r="D152" s="821" t="str">
        <f>D149</f>
        <v>6д</v>
      </c>
      <c r="E152" s="822"/>
      <c r="F152" s="823"/>
      <c r="G152" s="824">
        <f>G149</f>
        <v>3</v>
      </c>
      <c r="H152" s="825">
        <f t="shared" si="10"/>
        <v>90</v>
      </c>
      <c r="I152" s="826">
        <f>'[3]Семестровка -ввод данных'!AF121</f>
        <v>4</v>
      </c>
      <c r="J152" s="827" t="str">
        <f>L149</f>
        <v>4/0</v>
      </c>
      <c r="K152" s="827"/>
      <c r="L152" s="827">
        <f>J149</f>
        <v>0</v>
      </c>
      <c r="M152" s="828">
        <f>M149</f>
        <v>86</v>
      </c>
      <c r="N152" s="820"/>
      <c r="O152" s="821"/>
      <c r="P152" s="823"/>
      <c r="Q152" s="820"/>
      <c r="R152" s="823"/>
      <c r="S152" s="829"/>
      <c r="T152" s="823" t="str">
        <f>T149</f>
        <v>4/0</v>
      </c>
      <c r="U152" s="830"/>
      <c r="V152" s="821"/>
      <c r="W152" s="823"/>
      <c r="AC152" s="293"/>
      <c r="AD152" s="293"/>
      <c r="AE152" s="293"/>
      <c r="AF152" s="293"/>
      <c r="AG152" s="293"/>
      <c r="AH152" s="293"/>
      <c r="AI152" s="293"/>
    </row>
    <row r="153" spans="1:35" s="484" customFormat="1" ht="16.5" thickBot="1" x14ac:dyDescent="0.3">
      <c r="A153" s="1301" t="s">
        <v>554</v>
      </c>
      <c r="B153" s="1302"/>
      <c r="C153" s="1302"/>
      <c r="D153" s="1302"/>
      <c r="E153" s="1302"/>
      <c r="F153" s="1303"/>
      <c r="G153" s="831">
        <f>G122+G127</f>
        <v>6.5</v>
      </c>
      <c r="H153" s="832">
        <f>H122+H127</f>
        <v>195</v>
      </c>
      <c r="I153" s="833">
        <f>I150</f>
        <v>0</v>
      </c>
      <c r="J153" s="834"/>
      <c r="K153" s="834"/>
      <c r="L153" s="834">
        <f>J150</f>
        <v>0</v>
      </c>
      <c r="M153" s="834"/>
      <c r="N153" s="835"/>
      <c r="O153" s="835"/>
      <c r="P153" s="835"/>
      <c r="Q153" s="835"/>
      <c r="R153" s="835"/>
      <c r="S153" s="835"/>
      <c r="T153" s="835"/>
      <c r="U153" s="835"/>
      <c r="V153" s="835"/>
      <c r="W153" s="836"/>
      <c r="AD153" s="483"/>
      <c r="AE153" s="483"/>
      <c r="AF153" s="483"/>
      <c r="AG153" s="483"/>
      <c r="AH153" s="483"/>
      <c r="AI153" s="483"/>
    </row>
    <row r="154" spans="1:35" s="484" customFormat="1" ht="34.5" customHeight="1" thickBot="1" x14ac:dyDescent="0.3">
      <c r="A154" s="1301" t="s">
        <v>210</v>
      </c>
      <c r="B154" s="1302"/>
      <c r="C154" s="1302"/>
      <c r="D154" s="1302"/>
      <c r="E154" s="1302"/>
      <c r="F154" s="1303"/>
      <c r="G154" s="831">
        <f>G123+G131+G137+G143+G149</f>
        <v>14</v>
      </c>
      <c r="H154" s="831">
        <f>H123+H131+H137+H143+H149</f>
        <v>420</v>
      </c>
      <c r="I154" s="837">
        <f>I123+I131+I137+I143+I149</f>
        <v>20</v>
      </c>
      <c r="J154" s="838" t="s">
        <v>573</v>
      </c>
      <c r="K154" s="652">
        <f>SUMIF($AC120:$AC146,"&gt;0",K120:K146)</f>
        <v>0</v>
      </c>
      <c r="L154" s="838" t="s">
        <v>574</v>
      </c>
      <c r="M154" s="652">
        <f>M123+M131+M137+M143+M149</f>
        <v>400</v>
      </c>
      <c r="N154" s="659"/>
      <c r="O154" s="659"/>
      <c r="P154" s="659" t="s">
        <v>306</v>
      </c>
      <c r="Q154" s="659" t="s">
        <v>307</v>
      </c>
      <c r="R154" s="839"/>
      <c r="S154" s="659" t="s">
        <v>306</v>
      </c>
      <c r="T154" s="659" t="s">
        <v>306</v>
      </c>
      <c r="U154" s="835"/>
      <c r="V154" s="835"/>
      <c r="W154" s="836"/>
      <c r="AD154" s="485"/>
      <c r="AE154" s="485"/>
      <c r="AF154" s="485"/>
      <c r="AG154" s="485"/>
      <c r="AH154" s="485"/>
      <c r="AI154" s="485"/>
    </row>
    <row r="155" spans="1:35" s="484" customFormat="1" ht="32.25" thickBot="1" x14ac:dyDescent="0.3">
      <c r="A155" s="1345" t="s">
        <v>174</v>
      </c>
      <c r="B155" s="1346"/>
      <c r="C155" s="1346"/>
      <c r="D155" s="1346"/>
      <c r="E155" s="1346"/>
      <c r="F155" s="1347"/>
      <c r="G155" s="666">
        <f>G153+G154</f>
        <v>20.5</v>
      </c>
      <c r="H155" s="666">
        <f>H153+H154</f>
        <v>615</v>
      </c>
      <c r="I155" s="840">
        <f>I153+I154</f>
        <v>20</v>
      </c>
      <c r="J155" s="838" t="s">
        <v>573</v>
      </c>
      <c r="K155" s="652">
        <f>SUMIF($AC121:$AC147,"&gt;0",K121:K147)</f>
        <v>0</v>
      </c>
      <c r="L155" s="838" t="s">
        <v>574</v>
      </c>
      <c r="M155" s="841">
        <f>M153+M154</f>
        <v>400</v>
      </c>
      <c r="N155" s="659"/>
      <c r="O155" s="659"/>
      <c r="P155" s="659" t="s">
        <v>306</v>
      </c>
      <c r="Q155" s="659" t="s">
        <v>307</v>
      </c>
      <c r="R155" s="839"/>
      <c r="S155" s="659" t="s">
        <v>306</v>
      </c>
      <c r="T155" s="659" t="s">
        <v>306</v>
      </c>
      <c r="U155" s="842"/>
      <c r="V155" s="842"/>
      <c r="W155" s="843"/>
      <c r="X155" s="258">
        <f>SUM(X121:X124)</f>
        <v>0</v>
      </c>
      <c r="Y155" s="266">
        <f>SUM(Y121:Y124)</f>
        <v>0</v>
      </c>
      <c r="Z155" s="266">
        <f>SUM(Z121:Z124)</f>
        <v>0</v>
      </c>
      <c r="AA155" s="266">
        <f>SUM(AA121:AA124)</f>
        <v>0</v>
      </c>
      <c r="AB155" s="266">
        <f>SUM(AB121:AB124)</f>
        <v>0</v>
      </c>
    </row>
    <row r="156" spans="1:35" ht="16.5" thickBot="1" x14ac:dyDescent="0.3">
      <c r="A156" s="1307" t="s">
        <v>175</v>
      </c>
      <c r="B156" s="1308"/>
      <c r="C156" s="1308"/>
      <c r="D156" s="1308"/>
      <c r="E156" s="1308"/>
      <c r="F156" s="1308"/>
      <c r="G156" s="1308"/>
      <c r="H156" s="1308"/>
      <c r="I156" s="1308"/>
      <c r="J156" s="1308"/>
      <c r="K156" s="1308"/>
      <c r="L156" s="1308"/>
      <c r="M156" s="1308"/>
      <c r="N156" s="1308"/>
      <c r="O156" s="1308"/>
      <c r="P156" s="1308"/>
      <c r="Q156" s="1308"/>
      <c r="R156" s="1308"/>
      <c r="S156" s="1308"/>
      <c r="T156" s="1308"/>
      <c r="U156" s="1308"/>
      <c r="V156" s="1308"/>
      <c r="W156" s="1309"/>
      <c r="AD156" s="313"/>
      <c r="AE156" s="407"/>
      <c r="AF156" s="586"/>
      <c r="AG156" s="313"/>
      <c r="AH156" s="574"/>
      <c r="AI156" s="314"/>
    </row>
    <row r="157" spans="1:35" s="294" customFormat="1" x14ac:dyDescent="0.25">
      <c r="A157" s="1296" t="s">
        <v>176</v>
      </c>
      <c r="B157" s="458" t="s">
        <v>376</v>
      </c>
      <c r="C157" s="844"/>
      <c r="D157" s="845"/>
      <c r="E157" s="845"/>
      <c r="F157" s="846"/>
      <c r="G157" s="847"/>
      <c r="H157" s="848"/>
      <c r="I157" s="849"/>
      <c r="J157" s="850"/>
      <c r="K157" s="850"/>
      <c r="L157" s="850"/>
      <c r="M157" s="851"/>
      <c r="N157" s="844"/>
      <c r="O157" s="852"/>
      <c r="P157" s="853"/>
      <c r="Q157" s="459"/>
      <c r="R157" s="853"/>
      <c r="S157" s="844"/>
      <c r="T157" s="854"/>
      <c r="U157" s="852"/>
      <c r="V157" s="845"/>
      <c r="W157" s="846"/>
      <c r="X157" s="855"/>
      <c r="Y157" s="855"/>
      <c r="Z157" s="855"/>
      <c r="AA157" s="855"/>
      <c r="AB157" s="855"/>
      <c r="AC157" s="856">
        <f t="shared" ref="AC157:AC166" si="11">SUM(N157:R157)</f>
        <v>0</v>
      </c>
      <c r="AD157" s="293"/>
      <c r="AE157" s="293"/>
      <c r="AF157" s="293"/>
      <c r="AG157" s="293"/>
      <c r="AH157" s="293"/>
      <c r="AI157" s="293"/>
    </row>
    <row r="158" spans="1:35" s="294" customFormat="1" ht="16.5" customHeight="1" x14ac:dyDescent="0.25">
      <c r="A158" s="1290"/>
      <c r="B158" s="462" t="s">
        <v>377</v>
      </c>
      <c r="C158" s="857"/>
      <c r="D158" s="443"/>
      <c r="E158" s="463"/>
      <c r="F158" s="858"/>
      <c r="G158" s="615"/>
      <c r="H158" s="623"/>
      <c r="I158" s="414"/>
      <c r="J158" s="405"/>
      <c r="K158" s="405"/>
      <c r="L158" s="405"/>
      <c r="M158" s="429"/>
      <c r="N158" s="468"/>
      <c r="O158" s="465"/>
      <c r="P158" s="466"/>
      <c r="Q158" s="467"/>
      <c r="R158" s="466"/>
      <c r="S158" s="468"/>
      <c r="T158" s="859"/>
      <c r="U158" s="465"/>
      <c r="V158" s="108"/>
      <c r="W158" s="466"/>
      <c r="AC158" s="860">
        <f t="shared" si="11"/>
        <v>0</v>
      </c>
      <c r="AD158" s="293"/>
      <c r="AE158" s="293"/>
      <c r="AF158" s="293"/>
      <c r="AG158" s="293"/>
      <c r="AH158" s="293"/>
      <c r="AI158" s="293"/>
    </row>
    <row r="159" spans="1:35" s="294" customFormat="1" ht="16.5" customHeight="1" x14ac:dyDescent="0.25">
      <c r="A159" s="1290"/>
      <c r="B159" s="462" t="s">
        <v>575</v>
      </c>
      <c r="C159" s="857"/>
      <c r="D159" s="443"/>
      <c r="E159" s="463"/>
      <c r="F159" s="858"/>
      <c r="G159" s="615"/>
      <c r="H159" s="623"/>
      <c r="I159" s="414"/>
      <c r="J159" s="405"/>
      <c r="K159" s="405"/>
      <c r="L159" s="405"/>
      <c r="M159" s="429"/>
      <c r="N159" s="468"/>
      <c r="O159" s="108"/>
      <c r="P159" s="466"/>
      <c r="Q159" s="468"/>
      <c r="R159" s="466"/>
      <c r="S159" s="468"/>
      <c r="T159" s="859"/>
      <c r="U159" s="465"/>
      <c r="V159" s="108"/>
      <c r="W159" s="466"/>
      <c r="AC159" s="860"/>
      <c r="AD159" s="293"/>
      <c r="AE159" s="293"/>
      <c r="AF159" s="293"/>
      <c r="AG159" s="293"/>
      <c r="AH159" s="293"/>
      <c r="AI159" s="293"/>
    </row>
    <row r="160" spans="1:35" s="294" customFormat="1" ht="16.5" customHeight="1" x14ac:dyDescent="0.25">
      <c r="A160" s="1291"/>
      <c r="B160" s="427" t="s">
        <v>197</v>
      </c>
      <c r="C160" s="857"/>
      <c r="D160" s="108" t="s">
        <v>463</v>
      </c>
      <c r="E160" s="108"/>
      <c r="F160" s="466"/>
      <c r="G160" s="812">
        <v>5</v>
      </c>
      <c r="H160" s="816">
        <f>G160*30</f>
        <v>150</v>
      </c>
      <c r="I160" s="807">
        <f>'[3]Семестровка -ввод данных'!AF82</f>
        <v>8</v>
      </c>
      <c r="J160" s="109" t="str">
        <f>'[3]Семестровка -ввод данных'!T82</f>
        <v>6/0</v>
      </c>
      <c r="K160" s="109">
        <f>'[3]Семестровка -ввод данных'!U82</f>
        <v>0</v>
      </c>
      <c r="L160" s="109" t="str">
        <f>'[3]Семестровка -ввод данных'!V82</f>
        <v>2/0</v>
      </c>
      <c r="M160" s="861">
        <f>H160-I160</f>
        <v>142</v>
      </c>
      <c r="N160" s="468"/>
      <c r="O160" s="108"/>
      <c r="P160" s="814"/>
      <c r="Q160" s="468"/>
      <c r="R160" s="814" t="str">
        <f>'[3]Семестровка -ввод данных'!W82</f>
        <v>8/0</v>
      </c>
      <c r="S160" s="468"/>
      <c r="T160" s="859"/>
      <c r="U160" s="465"/>
      <c r="V160" s="108"/>
      <c r="W160" s="466"/>
      <c r="AC160" s="860"/>
      <c r="AD160" s="293"/>
      <c r="AE160" s="293"/>
      <c r="AF160" s="293"/>
      <c r="AG160" s="293"/>
      <c r="AH160" s="293"/>
      <c r="AI160" s="293"/>
    </row>
    <row r="161" spans="1:35" s="294" customFormat="1" x14ac:dyDescent="0.25">
      <c r="A161" s="1289" t="s">
        <v>177</v>
      </c>
      <c r="B161" s="469" t="s">
        <v>378</v>
      </c>
      <c r="C161" s="857"/>
      <c r="D161" s="443"/>
      <c r="E161" s="463"/>
      <c r="F161" s="858"/>
      <c r="G161" s="623"/>
      <c r="H161" s="806"/>
      <c r="I161" s="414"/>
      <c r="J161" s="405"/>
      <c r="K161" s="405"/>
      <c r="L161" s="405"/>
      <c r="M161" s="429"/>
      <c r="N161" s="445"/>
      <c r="O161" s="122"/>
      <c r="P161" s="447"/>
      <c r="Q161" s="445"/>
      <c r="R161" s="447"/>
      <c r="S161" s="445"/>
      <c r="T161" s="862"/>
      <c r="U161" s="446"/>
      <c r="V161" s="122"/>
      <c r="W161" s="466"/>
      <c r="AC161" s="860">
        <f t="shared" si="11"/>
        <v>0</v>
      </c>
      <c r="AD161" s="293"/>
      <c r="AE161" s="293"/>
      <c r="AF161" s="293"/>
      <c r="AG161" s="293"/>
      <c r="AH161" s="293"/>
      <c r="AI161" s="293"/>
    </row>
    <row r="162" spans="1:35" s="294" customFormat="1" x14ac:dyDescent="0.25">
      <c r="A162" s="1290"/>
      <c r="B162" s="469" t="s">
        <v>467</v>
      </c>
      <c r="C162" s="857"/>
      <c r="D162" s="443"/>
      <c r="E162" s="463"/>
      <c r="F162" s="858"/>
      <c r="G162" s="473">
        <f>G163+G164</f>
        <v>6</v>
      </c>
      <c r="H162" s="806">
        <f>G162*30</f>
        <v>180</v>
      </c>
      <c r="I162" s="461"/>
      <c r="J162" s="454"/>
      <c r="K162" s="454"/>
      <c r="L162" s="454"/>
      <c r="M162" s="460"/>
      <c r="N162" s="445"/>
      <c r="O162" s="122"/>
      <c r="P162" s="447"/>
      <c r="Q162" s="617"/>
      <c r="R162" s="449"/>
      <c r="S162" s="448"/>
      <c r="T162" s="862"/>
      <c r="U162" s="446"/>
      <c r="V162" s="122"/>
      <c r="W162" s="466"/>
      <c r="AC162" s="860">
        <f t="shared" si="11"/>
        <v>0</v>
      </c>
      <c r="AD162" s="293"/>
      <c r="AE162" s="293"/>
      <c r="AF162" s="293"/>
      <c r="AG162" s="293"/>
      <c r="AH162" s="293"/>
      <c r="AI162" s="293"/>
    </row>
    <row r="163" spans="1:35" s="294" customFormat="1" hidden="1" x14ac:dyDescent="0.25">
      <c r="A163" s="1290"/>
      <c r="B163" s="426" t="s">
        <v>359</v>
      </c>
      <c r="C163" s="857"/>
      <c r="D163" s="443"/>
      <c r="E163" s="443"/>
      <c r="F163" s="444"/>
      <c r="G163" s="473">
        <f>'[3]Семестровка -ввод данных'!D80</f>
        <v>0</v>
      </c>
      <c r="H163" s="806">
        <f>G163*30</f>
        <v>0</v>
      </c>
      <c r="I163" s="461"/>
      <c r="J163" s="461"/>
      <c r="K163" s="461"/>
      <c r="L163" s="461"/>
      <c r="M163" s="863"/>
      <c r="N163" s="864"/>
      <c r="O163" s="471"/>
      <c r="P163" s="865"/>
      <c r="Q163" s="866"/>
      <c r="R163" s="449"/>
      <c r="S163" s="445"/>
      <c r="T163" s="862"/>
      <c r="U163" s="446"/>
      <c r="V163" s="122"/>
      <c r="W163" s="466"/>
      <c r="AC163" s="860">
        <f t="shared" si="11"/>
        <v>0</v>
      </c>
      <c r="AD163" s="293"/>
      <c r="AE163" s="293"/>
      <c r="AF163" s="293"/>
      <c r="AG163" s="293"/>
      <c r="AH163" s="293"/>
      <c r="AI163" s="293"/>
    </row>
    <row r="164" spans="1:35" s="294" customFormat="1" ht="17.25" customHeight="1" x14ac:dyDescent="0.25">
      <c r="A164" s="1291"/>
      <c r="B164" s="427" t="s">
        <v>197</v>
      </c>
      <c r="C164" s="857"/>
      <c r="D164" s="443" t="s">
        <v>463</v>
      </c>
      <c r="E164" s="463"/>
      <c r="F164" s="444"/>
      <c r="G164" s="473">
        <v>6</v>
      </c>
      <c r="H164" s="806">
        <f>G164*30</f>
        <v>180</v>
      </c>
      <c r="I164" s="423">
        <f>'[3]Семестровка -ввод данных'!AF80</f>
        <v>8</v>
      </c>
      <c r="J164" s="411" t="str">
        <f>'[3]Семестровка -ввод данных'!T80</f>
        <v>6/0</v>
      </c>
      <c r="K164" s="411"/>
      <c r="L164" s="572" t="str">
        <f>'[3]Семестровка -ввод данных'!V80</f>
        <v>2/0</v>
      </c>
      <c r="M164" s="808">
        <f>H164-I164</f>
        <v>172</v>
      </c>
      <c r="N164" s="445"/>
      <c r="O164" s="122"/>
      <c r="P164" s="447"/>
      <c r="Q164" s="445"/>
      <c r="R164" s="449" t="str">
        <f>'[3]Семестровка -ввод данных'!W80</f>
        <v>8/0</v>
      </c>
      <c r="S164" s="445"/>
      <c r="T164" s="862"/>
      <c r="U164" s="446"/>
      <c r="V164" s="122"/>
      <c r="W164" s="466"/>
      <c r="AC164" s="860">
        <f t="shared" si="11"/>
        <v>0</v>
      </c>
      <c r="AD164" s="293"/>
      <c r="AE164" s="293"/>
      <c r="AF164" s="293"/>
      <c r="AG164" s="293"/>
      <c r="AH164" s="293"/>
      <c r="AI164" s="293"/>
    </row>
    <row r="165" spans="1:35" s="294" customFormat="1" x14ac:dyDescent="0.25">
      <c r="A165" s="1289" t="s">
        <v>178</v>
      </c>
      <c r="B165" s="962" t="s">
        <v>473</v>
      </c>
      <c r="C165" s="857"/>
      <c r="D165" s="121"/>
      <c r="E165" s="121"/>
      <c r="F165" s="815"/>
      <c r="G165" s="867"/>
      <c r="H165" s="806"/>
      <c r="I165" s="468"/>
      <c r="J165" s="108"/>
      <c r="K165" s="108"/>
      <c r="L165" s="108"/>
      <c r="M165" s="466"/>
      <c r="N165" s="864"/>
      <c r="O165" s="471"/>
      <c r="P165" s="865"/>
      <c r="Q165" s="864"/>
      <c r="R165" s="447"/>
      <c r="S165" s="445"/>
      <c r="T165" s="862"/>
      <c r="U165" s="446"/>
      <c r="V165" s="122"/>
      <c r="W165" s="447"/>
      <c r="AC165" s="860">
        <f t="shared" si="11"/>
        <v>0</v>
      </c>
      <c r="AD165" s="293"/>
      <c r="AE165" s="293"/>
      <c r="AF165" s="293"/>
      <c r="AG165" s="293"/>
      <c r="AH165" s="293"/>
      <c r="AI165" s="293"/>
    </row>
    <row r="166" spans="1:35" s="294" customFormat="1" x14ac:dyDescent="0.25">
      <c r="A166" s="1290"/>
      <c r="B166" s="962" t="s">
        <v>474</v>
      </c>
      <c r="C166" s="857"/>
      <c r="D166" s="443"/>
      <c r="E166" s="463"/>
      <c r="F166" s="858"/>
      <c r="G166" s="473">
        <f>G167+G168</f>
        <v>5</v>
      </c>
      <c r="H166" s="806">
        <f>G166*30</f>
        <v>150</v>
      </c>
      <c r="I166" s="468"/>
      <c r="J166" s="108"/>
      <c r="K166" s="108"/>
      <c r="L166" s="108"/>
      <c r="M166" s="466"/>
      <c r="N166" s="445"/>
      <c r="O166" s="122"/>
      <c r="P166" s="447"/>
      <c r="Q166" s="445"/>
      <c r="R166" s="447"/>
      <c r="S166" s="445"/>
      <c r="T166" s="862"/>
      <c r="U166" s="446"/>
      <c r="V166" s="122"/>
      <c r="W166" s="447"/>
      <c r="AC166" s="860">
        <f t="shared" si="11"/>
        <v>0</v>
      </c>
      <c r="AD166" s="293"/>
      <c r="AE166" s="293"/>
      <c r="AF166" s="293"/>
      <c r="AG166" s="293"/>
      <c r="AH166" s="293"/>
      <c r="AI166" s="293"/>
    </row>
    <row r="167" spans="1:35" s="294" customFormat="1" hidden="1" x14ac:dyDescent="0.25">
      <c r="A167" s="1290"/>
      <c r="B167" s="426"/>
      <c r="C167" s="857"/>
      <c r="D167" s="443"/>
      <c r="E167" s="463"/>
      <c r="F167" s="858"/>
      <c r="G167" s="473"/>
      <c r="H167" s="806"/>
      <c r="I167" s="468"/>
      <c r="J167" s="108"/>
      <c r="K167" s="108"/>
      <c r="L167" s="108"/>
      <c r="M167" s="466"/>
      <c r="N167" s="445"/>
      <c r="O167" s="122"/>
      <c r="P167" s="447"/>
      <c r="Q167" s="445"/>
      <c r="R167" s="447"/>
      <c r="S167" s="445"/>
      <c r="T167" s="862"/>
      <c r="U167" s="446"/>
      <c r="V167" s="122"/>
      <c r="W167" s="447"/>
      <c r="AC167" s="860"/>
      <c r="AD167" s="293"/>
      <c r="AE167" s="293"/>
      <c r="AF167" s="293"/>
      <c r="AG167" s="293"/>
      <c r="AH167" s="293"/>
      <c r="AI167" s="293"/>
    </row>
    <row r="168" spans="1:35" s="294" customFormat="1" x14ac:dyDescent="0.25">
      <c r="A168" s="1291"/>
      <c r="B168" s="427" t="s">
        <v>197</v>
      </c>
      <c r="C168" s="857">
        <v>3</v>
      </c>
      <c r="D168" s="443"/>
      <c r="E168" s="463"/>
      <c r="F168" s="858"/>
      <c r="G168" s="473">
        <v>5</v>
      </c>
      <c r="H168" s="806">
        <f>G168*30</f>
        <v>150</v>
      </c>
      <c r="I168" s="423">
        <f>'[3]Семестровка -ввод данных'!AF61</f>
        <v>8</v>
      </c>
      <c r="J168" s="411" t="str">
        <f>'[3]Семестровка -ввод данных'!T61</f>
        <v>6/0</v>
      </c>
      <c r="K168" s="411"/>
      <c r="L168" s="411" t="s">
        <v>314</v>
      </c>
      <c r="M168" s="808">
        <f>H168-I168</f>
        <v>142</v>
      </c>
      <c r="N168" s="445"/>
      <c r="O168" s="122"/>
      <c r="P168" s="447"/>
      <c r="Q168" s="448" t="str">
        <f>'[3]Семестровка -ввод данных'!W61</f>
        <v>8/0</v>
      </c>
      <c r="R168" s="447"/>
      <c r="S168" s="445"/>
      <c r="T168" s="862"/>
      <c r="U168" s="446"/>
      <c r="V168" s="122"/>
      <c r="W168" s="447"/>
      <c r="AC168" s="860"/>
      <c r="AD168" s="293"/>
      <c r="AE168" s="293"/>
      <c r="AF168" s="293"/>
      <c r="AG168" s="293"/>
      <c r="AH168" s="293"/>
      <c r="AI168" s="293"/>
    </row>
    <row r="169" spans="1:35" s="294" customFormat="1" ht="31.5" x14ac:dyDescent="0.25">
      <c r="A169" s="1289" t="s">
        <v>179</v>
      </c>
      <c r="B169" s="469" t="s">
        <v>380</v>
      </c>
      <c r="C169" s="857"/>
      <c r="D169" s="472"/>
      <c r="E169" s="464"/>
      <c r="F169" s="444"/>
      <c r="G169" s="473"/>
      <c r="H169" s="806"/>
      <c r="I169" s="468"/>
      <c r="J169" s="108"/>
      <c r="K169" s="108"/>
      <c r="L169" s="108"/>
      <c r="M169" s="466"/>
      <c r="N169" s="445"/>
      <c r="O169" s="122"/>
      <c r="P169" s="447"/>
      <c r="Q169" s="445"/>
      <c r="R169" s="447"/>
      <c r="S169" s="445"/>
      <c r="T169" s="862"/>
      <c r="U169" s="446"/>
      <c r="V169" s="122"/>
      <c r="W169" s="447"/>
      <c r="AC169" s="860">
        <f>SUM(N169:R169)</f>
        <v>0</v>
      </c>
      <c r="AD169" s="293"/>
      <c r="AE169" s="293"/>
      <c r="AF169" s="293"/>
      <c r="AG169" s="293"/>
      <c r="AH169" s="293"/>
      <c r="AI169" s="293"/>
    </row>
    <row r="170" spans="1:35" s="294" customFormat="1" ht="32.25" customHeight="1" x14ac:dyDescent="0.25">
      <c r="A170" s="1290"/>
      <c r="B170" s="469" t="s">
        <v>381</v>
      </c>
      <c r="C170" s="857"/>
      <c r="D170" s="472"/>
      <c r="E170" s="464"/>
      <c r="F170" s="444"/>
      <c r="G170" s="868">
        <f>G171+G172</f>
        <v>5</v>
      </c>
      <c r="H170" s="868">
        <f>G170*30</f>
        <v>150</v>
      </c>
      <c r="I170" s="468"/>
      <c r="J170" s="108"/>
      <c r="K170" s="108"/>
      <c r="L170" s="108"/>
      <c r="M170" s="466"/>
      <c r="N170" s="445"/>
      <c r="O170" s="122"/>
      <c r="P170" s="447"/>
      <c r="Q170" s="445"/>
      <c r="R170" s="447"/>
      <c r="S170" s="445"/>
      <c r="T170" s="862"/>
      <c r="U170" s="446"/>
      <c r="V170" s="122"/>
      <c r="W170" s="447"/>
      <c r="AC170" s="860">
        <f>SUM(N170:R170)</f>
        <v>0</v>
      </c>
      <c r="AD170" s="293"/>
      <c r="AE170" s="293"/>
      <c r="AF170" s="293"/>
      <c r="AG170" s="293"/>
      <c r="AH170" s="293"/>
      <c r="AI170" s="293"/>
    </row>
    <row r="171" spans="1:35" s="294" customFormat="1" ht="27.75" hidden="1" customHeight="1" x14ac:dyDescent="0.25">
      <c r="A171" s="1290"/>
      <c r="B171" s="426" t="s">
        <v>359</v>
      </c>
      <c r="C171" s="857"/>
      <c r="D171" s="472"/>
      <c r="E171" s="464"/>
      <c r="F171" s="444"/>
      <c r="G171" s="868"/>
      <c r="H171" s="868"/>
      <c r="I171" s="468"/>
      <c r="J171" s="108"/>
      <c r="K171" s="108"/>
      <c r="L171" s="108"/>
      <c r="M171" s="466"/>
      <c r="N171" s="445"/>
      <c r="O171" s="122"/>
      <c r="P171" s="447"/>
      <c r="Q171" s="445"/>
      <c r="R171" s="447"/>
      <c r="S171" s="445"/>
      <c r="T171" s="447"/>
      <c r="U171" s="446"/>
      <c r="V171" s="122"/>
      <c r="W171" s="447"/>
      <c r="AC171" s="860">
        <f>SUM(N171:R171)</f>
        <v>0</v>
      </c>
      <c r="AD171" s="293"/>
      <c r="AE171" s="293"/>
      <c r="AF171" s="293"/>
      <c r="AG171" s="293"/>
      <c r="AH171" s="293"/>
      <c r="AI171" s="293"/>
    </row>
    <row r="172" spans="1:35" s="294" customFormat="1" x14ac:dyDescent="0.25">
      <c r="A172" s="1291"/>
      <c r="B172" s="427" t="s">
        <v>197</v>
      </c>
      <c r="C172" s="857">
        <v>5</v>
      </c>
      <c r="D172" s="472"/>
      <c r="E172" s="464"/>
      <c r="F172" s="444"/>
      <c r="G172" s="868">
        <v>5</v>
      </c>
      <c r="H172" s="868">
        <f>G172*30</f>
        <v>150</v>
      </c>
      <c r="I172" s="445">
        <f>'[3]Семестровка -ввод данных'!AF106</f>
        <v>8</v>
      </c>
      <c r="J172" s="122" t="str">
        <f>'[3]Семестровка -ввод данных'!T106</f>
        <v>6/0</v>
      </c>
      <c r="K172" s="122"/>
      <c r="L172" s="122" t="str">
        <f>'[3]Семестровка -ввод данных'!V106</f>
        <v>2/0</v>
      </c>
      <c r="M172" s="466">
        <f>H172-I172</f>
        <v>142</v>
      </c>
      <c r="N172" s="445"/>
      <c r="O172" s="122"/>
      <c r="P172" s="447"/>
      <c r="Q172" s="445"/>
      <c r="R172" s="447"/>
      <c r="S172" s="445" t="str">
        <f>'[3]Семестровка -ввод данных'!W106</f>
        <v>8/0</v>
      </c>
      <c r="T172" s="862"/>
      <c r="U172" s="446"/>
      <c r="V172" s="122"/>
      <c r="W172" s="447"/>
      <c r="AC172" s="860">
        <f>SUM(N172:R172)</f>
        <v>0</v>
      </c>
      <c r="AD172" s="293"/>
      <c r="AE172" s="293"/>
      <c r="AF172" s="293"/>
      <c r="AG172" s="293"/>
      <c r="AH172" s="293"/>
      <c r="AI172" s="293"/>
    </row>
    <row r="173" spans="1:35" s="294" customFormat="1" ht="18.75" customHeight="1" x14ac:dyDescent="0.25">
      <c r="A173" s="1289" t="s">
        <v>180</v>
      </c>
      <c r="B173" s="941" t="s">
        <v>469</v>
      </c>
      <c r="C173" s="857"/>
      <c r="D173" s="472"/>
      <c r="E173" s="472"/>
      <c r="F173" s="444"/>
      <c r="G173" s="473"/>
      <c r="H173" s="806"/>
      <c r="I173" s="468"/>
      <c r="J173" s="108"/>
      <c r="K173" s="108"/>
      <c r="L173" s="108"/>
      <c r="M173" s="466"/>
      <c r="N173" s="445"/>
      <c r="O173" s="122"/>
      <c r="P173" s="447"/>
      <c r="Q173" s="445"/>
      <c r="R173" s="447"/>
      <c r="S173" s="445"/>
      <c r="T173" s="447"/>
      <c r="U173" s="446"/>
      <c r="V173" s="122"/>
      <c r="W173" s="447"/>
      <c r="AC173" s="860">
        <f>SUM(N173:R173)</f>
        <v>0</v>
      </c>
      <c r="AD173" s="293"/>
      <c r="AE173" s="293"/>
      <c r="AF173" s="293"/>
      <c r="AG173" s="293"/>
      <c r="AH173" s="293"/>
      <c r="AI173" s="293"/>
    </row>
    <row r="174" spans="1:35" s="294" customFormat="1" x14ac:dyDescent="0.25">
      <c r="A174" s="1290"/>
      <c r="B174" s="941" t="s">
        <v>594</v>
      </c>
      <c r="C174" s="869"/>
      <c r="D174" s="474"/>
      <c r="E174" s="472"/>
      <c r="F174" s="444"/>
      <c r="G174" s="868">
        <f>G175+G176</f>
        <v>5</v>
      </c>
      <c r="H174" s="868">
        <f>G174*30</f>
        <v>150</v>
      </c>
      <c r="I174" s="461"/>
      <c r="J174" s="454"/>
      <c r="K174" s="454"/>
      <c r="L174" s="454"/>
      <c r="M174" s="460"/>
      <c r="N174" s="445"/>
      <c r="O174" s="446"/>
      <c r="P174" s="447"/>
      <c r="Q174" s="470"/>
      <c r="R174" s="447"/>
      <c r="S174" s="445"/>
      <c r="T174" s="447"/>
      <c r="U174" s="635"/>
      <c r="V174" s="122"/>
      <c r="W174" s="447"/>
      <c r="AC174" s="860"/>
      <c r="AD174" s="293"/>
      <c r="AE174" s="293"/>
      <c r="AF174" s="293"/>
      <c r="AG174" s="293"/>
      <c r="AH174" s="293"/>
      <c r="AI174" s="293"/>
    </row>
    <row r="175" spans="1:35" s="294" customFormat="1" hidden="1" x14ac:dyDescent="0.25">
      <c r="A175" s="1290"/>
      <c r="B175" s="426" t="s">
        <v>359</v>
      </c>
      <c r="C175" s="869"/>
      <c r="D175" s="474"/>
      <c r="E175" s="472"/>
      <c r="F175" s="444"/>
      <c r="G175" s="868"/>
      <c r="H175" s="868"/>
      <c r="I175" s="461"/>
      <c r="J175" s="461"/>
      <c r="K175" s="461"/>
      <c r="L175" s="461"/>
      <c r="M175" s="863"/>
      <c r="N175" s="445"/>
      <c r="O175" s="446"/>
      <c r="P175" s="447"/>
      <c r="Q175" s="470"/>
      <c r="R175" s="447"/>
      <c r="S175" s="445"/>
      <c r="T175" s="447"/>
      <c r="U175" s="635"/>
      <c r="V175" s="122"/>
      <c r="W175" s="447"/>
      <c r="AC175" s="860"/>
      <c r="AD175" s="293"/>
      <c r="AE175" s="293"/>
      <c r="AF175" s="293"/>
      <c r="AG175" s="293"/>
      <c r="AH175" s="293"/>
      <c r="AI175" s="293"/>
    </row>
    <row r="176" spans="1:35" s="294" customFormat="1" x14ac:dyDescent="0.25">
      <c r="A176" s="1291"/>
      <c r="B176" s="427" t="s">
        <v>197</v>
      </c>
      <c r="C176" s="869"/>
      <c r="D176" s="474" t="s">
        <v>464</v>
      </c>
      <c r="E176" s="472"/>
      <c r="F176" s="444"/>
      <c r="G176" s="868">
        <v>5</v>
      </c>
      <c r="H176" s="868">
        <f>G176*30</f>
        <v>150</v>
      </c>
      <c r="I176" s="445">
        <f>'[3]Семестровка -ввод данных'!AF105</f>
        <v>8</v>
      </c>
      <c r="J176" s="122" t="str">
        <f>'[3]Семестровка -ввод данных'!T105</f>
        <v>6/0</v>
      </c>
      <c r="K176" s="122"/>
      <c r="L176" s="122" t="str">
        <f>'[3]Семестровка -ввод данных'!V105</f>
        <v>2/0</v>
      </c>
      <c r="M176" s="466">
        <f>H176-I176</f>
        <v>142</v>
      </c>
      <c r="N176" s="445"/>
      <c r="O176" s="446"/>
      <c r="P176" s="447"/>
      <c r="Q176" s="470"/>
      <c r="R176" s="447"/>
      <c r="S176" s="445" t="str">
        <f>'[3]Семестровка -ввод данных'!W105</f>
        <v>8/0</v>
      </c>
      <c r="T176" s="447"/>
      <c r="U176" s="635"/>
      <c r="V176" s="122"/>
      <c r="W176" s="447"/>
      <c r="AC176" s="860">
        <f>SUM(N176:R176)</f>
        <v>0</v>
      </c>
      <c r="AD176" s="293"/>
      <c r="AE176" s="293"/>
      <c r="AF176" s="293"/>
      <c r="AG176" s="293"/>
      <c r="AH176" s="293"/>
      <c r="AI176" s="293"/>
    </row>
    <row r="177" spans="1:35" s="294" customFormat="1" ht="31.5" x14ac:dyDescent="0.25">
      <c r="A177" s="1289" t="s">
        <v>181</v>
      </c>
      <c r="B177" s="469" t="s">
        <v>382</v>
      </c>
      <c r="C177" s="857"/>
      <c r="D177" s="472"/>
      <c r="E177" s="472"/>
      <c r="F177" s="444"/>
      <c r="G177" s="623"/>
      <c r="H177" s="623"/>
      <c r="I177" s="423"/>
      <c r="J177" s="122"/>
      <c r="K177" s="122"/>
      <c r="L177" s="122"/>
      <c r="M177" s="447"/>
      <c r="N177" s="445"/>
      <c r="O177" s="122"/>
      <c r="P177" s="447"/>
      <c r="Q177" s="445"/>
      <c r="R177" s="447"/>
      <c r="S177" s="445"/>
      <c r="T177" s="447"/>
      <c r="U177" s="635"/>
      <c r="V177" s="122"/>
      <c r="W177" s="447"/>
      <c r="AC177" s="860"/>
      <c r="AD177" s="104"/>
      <c r="AE177" s="104"/>
      <c r="AF177" s="104"/>
      <c r="AG177" s="104"/>
      <c r="AH177" s="104"/>
      <c r="AI177" s="104"/>
    </row>
    <row r="178" spans="1:35" s="294" customFormat="1" x14ac:dyDescent="0.25">
      <c r="A178" s="1290"/>
      <c r="B178" s="469" t="s">
        <v>383</v>
      </c>
      <c r="C178" s="857"/>
      <c r="D178" s="472"/>
      <c r="E178" s="472"/>
      <c r="F178" s="444"/>
      <c r="G178" s="868">
        <f>G179+G180</f>
        <v>4</v>
      </c>
      <c r="H178" s="868">
        <f>G178*30</f>
        <v>120</v>
      </c>
      <c r="I178" s="461"/>
      <c r="J178" s="454"/>
      <c r="K178" s="454"/>
      <c r="L178" s="454"/>
      <c r="M178" s="460"/>
      <c r="N178" s="445"/>
      <c r="O178" s="122"/>
      <c r="P178" s="447"/>
      <c r="Q178" s="445"/>
      <c r="R178" s="447"/>
      <c r="S178" s="445"/>
      <c r="T178" s="447"/>
      <c r="U178" s="635"/>
      <c r="V178" s="122"/>
      <c r="W178" s="447"/>
      <c r="AC178" s="860"/>
      <c r="AD178" s="104"/>
      <c r="AE178" s="104"/>
      <c r="AF178" s="104"/>
      <c r="AG178" s="104"/>
      <c r="AH178" s="104"/>
      <c r="AI178" s="104"/>
    </row>
    <row r="179" spans="1:35" s="294" customFormat="1" hidden="1" x14ac:dyDescent="0.25">
      <c r="A179" s="1290"/>
      <c r="B179" s="426" t="s">
        <v>359</v>
      </c>
      <c r="C179" s="857"/>
      <c r="D179" s="472"/>
      <c r="E179" s="472"/>
      <c r="F179" s="444"/>
      <c r="G179" s="868">
        <f>'[3]Семестровка -ввод данных'!D108</f>
        <v>0</v>
      </c>
      <c r="H179" s="868">
        <f>G179*30</f>
        <v>0</v>
      </c>
      <c r="I179" s="461"/>
      <c r="J179" s="461"/>
      <c r="K179" s="461"/>
      <c r="L179" s="461"/>
      <c r="M179" s="863"/>
      <c r="N179" s="445"/>
      <c r="O179" s="122"/>
      <c r="P179" s="447"/>
      <c r="Q179" s="445"/>
      <c r="R179" s="447"/>
      <c r="S179" s="445"/>
      <c r="T179" s="447"/>
      <c r="U179" s="635"/>
      <c r="V179" s="122"/>
      <c r="W179" s="447"/>
      <c r="AC179" s="860"/>
      <c r="AD179" s="104"/>
      <c r="AE179" s="104"/>
      <c r="AF179" s="104"/>
      <c r="AG179" s="104"/>
      <c r="AH179" s="104"/>
      <c r="AI179" s="104"/>
    </row>
    <row r="180" spans="1:35" s="294" customFormat="1" x14ac:dyDescent="0.25">
      <c r="A180" s="1291"/>
      <c r="B180" s="427" t="s">
        <v>197</v>
      </c>
      <c r="C180" s="857"/>
      <c r="D180" s="472">
        <v>5</v>
      </c>
      <c r="E180" s="472"/>
      <c r="F180" s="444"/>
      <c r="G180" s="868">
        <v>4</v>
      </c>
      <c r="H180" s="868">
        <f>G180*30</f>
        <v>120</v>
      </c>
      <c r="I180" s="445">
        <f>'[3]Семестровка -ввод данных'!AF108</f>
        <v>8</v>
      </c>
      <c r="J180" s="122" t="str">
        <f>'[3]Семестровка -ввод данных'!T108</f>
        <v>6/0</v>
      </c>
      <c r="K180" s="122"/>
      <c r="L180" s="122" t="str">
        <f>'[3]Семестровка -ввод данных'!V108</f>
        <v>2/0</v>
      </c>
      <c r="M180" s="466">
        <f>H180-I180</f>
        <v>112</v>
      </c>
      <c r="N180" s="445"/>
      <c r="O180" s="122"/>
      <c r="P180" s="447"/>
      <c r="Q180" s="445"/>
      <c r="R180" s="447"/>
      <c r="S180" s="445" t="str">
        <f>'[3]Семестровка -ввод данных'!W108</f>
        <v>8/0</v>
      </c>
      <c r="T180" s="447"/>
      <c r="U180" s="635"/>
      <c r="V180" s="122"/>
      <c r="W180" s="447"/>
      <c r="AC180" s="860"/>
      <c r="AD180" s="104"/>
      <c r="AE180" s="104"/>
      <c r="AF180" s="104"/>
      <c r="AG180" s="104"/>
      <c r="AH180" s="104"/>
      <c r="AI180" s="104"/>
    </row>
    <row r="181" spans="1:35" s="294" customFormat="1" ht="31.5" x14ac:dyDescent="0.25">
      <c r="A181" s="1289" t="s">
        <v>182</v>
      </c>
      <c r="B181" s="941" t="s">
        <v>593</v>
      </c>
      <c r="C181" s="857"/>
      <c r="D181" s="472"/>
      <c r="E181" s="472"/>
      <c r="F181" s="444"/>
      <c r="G181" s="623"/>
      <c r="H181" s="623"/>
      <c r="I181" s="423"/>
      <c r="J181" s="122"/>
      <c r="K181" s="122"/>
      <c r="L181" s="122"/>
      <c r="M181" s="447"/>
      <c r="N181" s="445"/>
      <c r="O181" s="122"/>
      <c r="P181" s="447"/>
      <c r="Q181" s="445"/>
      <c r="R181" s="447"/>
      <c r="S181" s="445"/>
      <c r="T181" s="447"/>
      <c r="U181" s="635"/>
      <c r="V181" s="122"/>
      <c r="W181" s="447"/>
      <c r="AC181" s="860"/>
      <c r="AD181" s="293"/>
      <c r="AE181" s="293"/>
      <c r="AF181" s="293"/>
      <c r="AG181" s="293"/>
      <c r="AH181" s="293"/>
      <c r="AI181" s="293"/>
    </row>
    <row r="182" spans="1:35" s="294" customFormat="1" ht="31.5" x14ac:dyDescent="0.25">
      <c r="A182" s="1290"/>
      <c r="B182" s="941" t="s">
        <v>471</v>
      </c>
      <c r="C182" s="857"/>
      <c r="D182" s="472"/>
      <c r="E182" s="472"/>
      <c r="F182" s="444"/>
      <c r="G182" s="868">
        <f>G183+G184</f>
        <v>5</v>
      </c>
      <c r="H182" s="868">
        <f>G182*30</f>
        <v>150</v>
      </c>
      <c r="I182" s="461"/>
      <c r="J182" s="454"/>
      <c r="K182" s="454"/>
      <c r="L182" s="454"/>
      <c r="M182" s="460"/>
      <c r="N182" s="445"/>
      <c r="O182" s="122"/>
      <c r="P182" s="447"/>
      <c r="Q182" s="445"/>
      <c r="R182" s="447"/>
      <c r="S182" s="445"/>
      <c r="T182" s="447"/>
      <c r="U182" s="635"/>
      <c r="V182" s="122"/>
      <c r="W182" s="447"/>
      <c r="AC182" s="860"/>
      <c r="AD182" s="293"/>
      <c r="AE182" s="293"/>
      <c r="AF182" s="293"/>
      <c r="AG182" s="293"/>
      <c r="AH182" s="293"/>
      <c r="AI182" s="293"/>
    </row>
    <row r="183" spans="1:35" s="294" customFormat="1" ht="18.75" hidden="1" customHeight="1" x14ac:dyDescent="0.25">
      <c r="A183" s="1290"/>
      <c r="B183" s="426" t="s">
        <v>359</v>
      </c>
      <c r="C183" s="857"/>
      <c r="D183" s="472"/>
      <c r="E183" s="472"/>
      <c r="F183" s="444"/>
      <c r="G183" s="868"/>
      <c r="H183" s="868"/>
      <c r="I183" s="461"/>
      <c r="J183" s="461"/>
      <c r="K183" s="461"/>
      <c r="L183" s="461"/>
      <c r="M183" s="863"/>
      <c r="N183" s="445"/>
      <c r="O183" s="122"/>
      <c r="P183" s="447"/>
      <c r="Q183" s="445"/>
      <c r="R183" s="447"/>
      <c r="S183" s="445"/>
      <c r="T183" s="447"/>
      <c r="U183" s="635"/>
      <c r="V183" s="122"/>
      <c r="W183" s="447"/>
      <c r="AC183" s="860"/>
      <c r="AD183" s="293"/>
      <c r="AE183" s="293"/>
      <c r="AF183" s="293"/>
      <c r="AG183" s="293"/>
      <c r="AH183" s="293"/>
      <c r="AI183" s="293"/>
    </row>
    <row r="184" spans="1:35" s="294" customFormat="1" ht="15.75" customHeight="1" x14ac:dyDescent="0.25">
      <c r="A184" s="1291"/>
      <c r="B184" s="427" t="s">
        <v>197</v>
      </c>
      <c r="C184" s="857"/>
      <c r="D184" s="472" t="s">
        <v>464</v>
      </c>
      <c r="E184" s="472"/>
      <c r="F184" s="444"/>
      <c r="G184" s="868">
        <v>5</v>
      </c>
      <c r="H184" s="868">
        <f>G184*30</f>
        <v>150</v>
      </c>
      <c r="I184" s="445">
        <f>'[3]Семестровка -ввод данных'!AF82</f>
        <v>8</v>
      </c>
      <c r="J184" s="411" t="str">
        <f>'[3]Семестровка -ввод данных'!T82</f>
        <v>6/0</v>
      </c>
      <c r="K184" s="411"/>
      <c r="L184" s="411" t="str">
        <f>'[3]Семестровка -ввод данных'!V82</f>
        <v>2/0</v>
      </c>
      <c r="M184" s="466">
        <f>H184-I184</f>
        <v>142</v>
      </c>
      <c r="N184" s="445"/>
      <c r="O184" s="122"/>
      <c r="P184" s="447"/>
      <c r="Q184" s="445"/>
      <c r="R184" s="449" t="str">
        <f>'[3]Семестровка -ввод данных'!W82</f>
        <v>8/0</v>
      </c>
      <c r="S184" s="445"/>
      <c r="T184" s="447"/>
      <c r="U184" s="635"/>
      <c r="V184" s="122"/>
      <c r="W184" s="447"/>
      <c r="AC184" s="860"/>
      <c r="AD184" s="293"/>
      <c r="AE184" s="293"/>
      <c r="AF184" s="293"/>
      <c r="AG184" s="293"/>
      <c r="AH184" s="293"/>
      <c r="AI184" s="293"/>
    </row>
    <row r="185" spans="1:35" s="294" customFormat="1" ht="33.75" customHeight="1" x14ac:dyDescent="0.25">
      <c r="A185" s="1292" t="s">
        <v>183</v>
      </c>
      <c r="B185" s="962" t="s">
        <v>596</v>
      </c>
      <c r="C185" s="857"/>
      <c r="D185" s="472"/>
      <c r="E185" s="472"/>
      <c r="F185" s="444"/>
      <c r="G185" s="670"/>
      <c r="H185" s="623"/>
      <c r="I185" s="468"/>
      <c r="J185" s="108"/>
      <c r="K185" s="108"/>
      <c r="L185" s="108"/>
      <c r="M185" s="466"/>
      <c r="N185" s="445"/>
      <c r="O185" s="122"/>
      <c r="P185" s="447"/>
      <c r="Q185" s="445"/>
      <c r="R185" s="447"/>
      <c r="S185" s="445"/>
      <c r="T185" s="447"/>
      <c r="U185" s="635"/>
      <c r="V185" s="122"/>
      <c r="W185" s="447"/>
      <c r="AC185" s="860"/>
      <c r="AD185" s="293"/>
      <c r="AE185" s="293"/>
      <c r="AF185" s="293"/>
      <c r="AG185" s="293"/>
      <c r="AH185" s="293"/>
      <c r="AI185" s="293"/>
    </row>
    <row r="186" spans="1:35" s="294" customFormat="1" ht="33" customHeight="1" x14ac:dyDescent="0.25">
      <c r="A186" s="1292"/>
      <c r="B186" s="962" t="s">
        <v>384</v>
      </c>
      <c r="C186" s="857"/>
      <c r="D186" s="472"/>
      <c r="E186" s="472"/>
      <c r="F186" s="444"/>
      <c r="G186" s="473">
        <f>G187+G188</f>
        <v>4</v>
      </c>
      <c r="H186" s="806">
        <f>G186*30</f>
        <v>120</v>
      </c>
      <c r="I186" s="414"/>
      <c r="J186" s="216"/>
      <c r="K186" s="216"/>
      <c r="L186" s="216"/>
      <c r="M186" s="634"/>
      <c r="N186" s="445"/>
      <c r="O186" s="122"/>
      <c r="P186" s="447"/>
      <c r="Q186" s="445"/>
      <c r="R186" s="447"/>
      <c r="S186" s="445"/>
      <c r="T186" s="447"/>
      <c r="U186" s="635"/>
      <c r="V186" s="122"/>
      <c r="W186" s="447"/>
      <c r="AC186" s="860"/>
      <c r="AD186" s="293"/>
      <c r="AE186" s="293"/>
      <c r="AF186" s="293"/>
      <c r="AG186" s="293"/>
      <c r="AH186" s="293"/>
      <c r="AI186" s="293"/>
    </row>
    <row r="187" spans="1:35" s="294" customFormat="1" ht="16.5" hidden="1" customHeight="1" x14ac:dyDescent="0.25">
      <c r="A187" s="1292"/>
      <c r="B187" s="426" t="s">
        <v>359</v>
      </c>
      <c r="C187" s="857"/>
      <c r="D187" s="472"/>
      <c r="E187" s="472"/>
      <c r="F187" s="444"/>
      <c r="G187" s="473">
        <f>'[3]Семестровка -ввод данных'!D125</f>
        <v>0</v>
      </c>
      <c r="H187" s="806">
        <f>G187*30</f>
        <v>0</v>
      </c>
      <c r="I187" s="414"/>
      <c r="J187" s="216"/>
      <c r="K187" s="216"/>
      <c r="L187" s="216"/>
      <c r="M187" s="634"/>
      <c r="N187" s="445"/>
      <c r="O187" s="122"/>
      <c r="P187" s="447"/>
      <c r="Q187" s="445"/>
      <c r="R187" s="447"/>
      <c r="S187" s="445"/>
      <c r="T187" s="447"/>
      <c r="U187" s="635"/>
      <c r="V187" s="122"/>
      <c r="W187" s="447"/>
      <c r="AC187" s="860"/>
      <c r="AD187" s="293"/>
      <c r="AE187" s="293"/>
      <c r="AF187" s="293"/>
      <c r="AG187" s="293"/>
      <c r="AH187" s="293"/>
      <c r="AI187" s="293"/>
    </row>
    <row r="188" spans="1:35" s="294" customFormat="1" ht="16.5" customHeight="1" x14ac:dyDescent="0.25">
      <c r="A188" s="1292"/>
      <c r="B188" s="427" t="s">
        <v>197</v>
      </c>
      <c r="C188" s="857"/>
      <c r="D188" s="472" t="s">
        <v>334</v>
      </c>
      <c r="E188" s="472"/>
      <c r="F188" s="444"/>
      <c r="G188" s="473">
        <v>4</v>
      </c>
      <c r="H188" s="806">
        <f>G188*30</f>
        <v>120</v>
      </c>
      <c r="I188" s="423">
        <f>'[3]Семестровка -ввод данных'!AF125</f>
        <v>12</v>
      </c>
      <c r="J188" s="411" t="str">
        <f>'[3]Семестровка -ввод данных'!T125</f>
        <v>8/0</v>
      </c>
      <c r="K188" s="411" t="str">
        <f>'[3]Семестровка -ввод данных'!U125</f>
        <v>4/0</v>
      </c>
      <c r="L188" s="411"/>
      <c r="M188" s="808">
        <f>H188-I188</f>
        <v>108</v>
      </c>
      <c r="N188" s="445"/>
      <c r="O188" s="122"/>
      <c r="P188" s="447"/>
      <c r="Q188" s="445"/>
      <c r="R188" s="447"/>
      <c r="S188" s="445"/>
      <c r="T188" s="449" t="str">
        <f>'[3]Семестровка -ввод данных'!W125</f>
        <v>12/0</v>
      </c>
      <c r="U188" s="635"/>
      <c r="V188" s="122"/>
      <c r="W188" s="447"/>
      <c r="AC188" s="860"/>
      <c r="AD188" s="293"/>
      <c r="AE188" s="293"/>
      <c r="AF188" s="293"/>
      <c r="AG188" s="293"/>
      <c r="AH188" s="293"/>
      <c r="AI188" s="293"/>
    </row>
    <row r="189" spans="1:35" s="294" customFormat="1" ht="16.5" customHeight="1" x14ac:dyDescent="0.25">
      <c r="A189" s="1289" t="s">
        <v>385</v>
      </c>
      <c r="B189" s="962" t="s">
        <v>598</v>
      </c>
      <c r="C189" s="857"/>
      <c r="D189" s="472"/>
      <c r="E189" s="472"/>
      <c r="F189" s="444"/>
      <c r="G189" s="623"/>
      <c r="H189" s="623"/>
      <c r="I189" s="423"/>
      <c r="J189" s="122"/>
      <c r="K189" s="122"/>
      <c r="L189" s="122"/>
      <c r="M189" s="447"/>
      <c r="N189" s="445"/>
      <c r="O189" s="122"/>
      <c r="P189" s="447"/>
      <c r="Q189" s="445"/>
      <c r="R189" s="447"/>
      <c r="S189" s="445"/>
      <c r="T189" s="447"/>
      <c r="U189" s="635"/>
      <c r="V189" s="122"/>
      <c r="W189" s="447"/>
      <c r="AC189" s="860"/>
      <c r="AD189" s="293"/>
      <c r="AE189" s="293"/>
      <c r="AF189" s="293"/>
      <c r="AG189" s="293"/>
      <c r="AH189" s="293"/>
      <c r="AI189" s="293"/>
    </row>
    <row r="190" spans="1:35" s="294" customFormat="1" ht="16.5" customHeight="1" x14ac:dyDescent="0.25">
      <c r="A190" s="1290"/>
      <c r="B190" s="962" t="s">
        <v>465</v>
      </c>
      <c r="C190" s="857"/>
      <c r="D190" s="472"/>
      <c r="E190" s="472"/>
      <c r="F190" s="444"/>
      <c r="G190" s="473">
        <f>G191+G192</f>
        <v>5</v>
      </c>
      <c r="H190" s="806">
        <f>G190*30</f>
        <v>150</v>
      </c>
      <c r="I190" s="423"/>
      <c r="J190" s="122"/>
      <c r="K190" s="122"/>
      <c r="L190" s="122"/>
      <c r="M190" s="447"/>
      <c r="N190" s="445"/>
      <c r="O190" s="122"/>
      <c r="P190" s="447"/>
      <c r="Q190" s="445"/>
      <c r="R190" s="447"/>
      <c r="S190" s="445"/>
      <c r="T190" s="447"/>
      <c r="U190" s="635"/>
      <c r="V190" s="122"/>
      <c r="W190" s="447"/>
      <c r="AC190" s="860"/>
      <c r="AD190" s="293"/>
      <c r="AE190" s="293"/>
      <c r="AF190" s="293"/>
      <c r="AG190" s="293"/>
      <c r="AH190" s="293"/>
      <c r="AI190" s="293"/>
    </row>
    <row r="191" spans="1:35" hidden="1" x14ac:dyDescent="0.25">
      <c r="A191" s="1290"/>
      <c r="B191" s="426" t="s">
        <v>359</v>
      </c>
      <c r="C191" s="857"/>
      <c r="D191" s="472"/>
      <c r="E191" s="472"/>
      <c r="F191" s="444"/>
      <c r="G191" s="473">
        <f>'[3]Семестровка -ввод данных'!D128</f>
        <v>0</v>
      </c>
      <c r="H191" s="806">
        <f>G191*30</f>
        <v>0</v>
      </c>
      <c r="I191" s="423"/>
      <c r="J191" s="122"/>
      <c r="K191" s="122"/>
      <c r="L191" s="122"/>
      <c r="M191" s="447"/>
      <c r="N191" s="445"/>
      <c r="O191" s="122"/>
      <c r="P191" s="447"/>
      <c r="Q191" s="445"/>
      <c r="R191" s="447"/>
      <c r="S191" s="445"/>
      <c r="T191" s="447"/>
      <c r="U191" s="635"/>
      <c r="V191" s="122"/>
      <c r="W191" s="447"/>
      <c r="AC191" s="870"/>
      <c r="AD191" s="293"/>
      <c r="AE191" s="293"/>
      <c r="AF191" s="293"/>
      <c r="AG191" s="293"/>
      <c r="AH191" s="293"/>
      <c r="AI191" s="293"/>
    </row>
    <row r="192" spans="1:35" ht="16.5" thickBot="1" x14ac:dyDescent="0.3">
      <c r="A192" s="1293"/>
      <c r="B192" s="819" t="s">
        <v>197</v>
      </c>
      <c r="C192" s="871"/>
      <c r="D192" s="872" t="s">
        <v>334</v>
      </c>
      <c r="E192" s="872"/>
      <c r="F192" s="873"/>
      <c r="G192" s="874">
        <v>5</v>
      </c>
      <c r="H192" s="825">
        <f>G192*30</f>
        <v>150</v>
      </c>
      <c r="I192" s="875">
        <f>'[3]Семестровка -ввод данных'!AF126</f>
        <v>8</v>
      </c>
      <c r="J192" s="876" t="str">
        <f>'[3]Семестровка -ввод данных'!T126</f>
        <v>6/0</v>
      </c>
      <c r="K192" s="876"/>
      <c r="L192" s="876" t="str">
        <f>'[3]Семестровка -ввод данных'!V126</f>
        <v>2/0</v>
      </c>
      <c r="M192" s="823">
        <f>H192-I192</f>
        <v>142</v>
      </c>
      <c r="N192" s="647"/>
      <c r="O192" s="877"/>
      <c r="P192" s="878"/>
      <c r="Q192" s="647"/>
      <c r="R192" s="878"/>
      <c r="S192" s="647"/>
      <c r="T192" s="879" t="str">
        <f>'[3]Семестровка -ввод данных'!W126</f>
        <v>8/0</v>
      </c>
      <c r="U192" s="880"/>
      <c r="V192" s="877"/>
      <c r="W192" s="878"/>
      <c r="X192" s="881"/>
      <c r="Y192" s="881"/>
      <c r="Z192" s="881"/>
      <c r="AA192" s="881"/>
      <c r="AB192" s="881"/>
      <c r="AC192" s="882"/>
      <c r="AD192" s="293"/>
      <c r="AE192" s="293"/>
      <c r="AF192" s="293"/>
      <c r="AG192" s="293"/>
      <c r="AH192" s="293"/>
      <c r="AI192" s="293"/>
    </row>
    <row r="193" spans="1:36" s="484" customFormat="1" ht="16.5" thickBot="1" x14ac:dyDescent="0.3">
      <c r="A193" s="1333" t="s">
        <v>554</v>
      </c>
      <c r="B193" s="1334"/>
      <c r="C193" s="1334"/>
      <c r="D193" s="1334"/>
      <c r="E193" s="1334"/>
      <c r="F193" s="1335"/>
      <c r="G193" s="321">
        <v>0</v>
      </c>
      <c r="H193" s="883">
        <f>G193*30</f>
        <v>0</v>
      </c>
      <c r="I193" s="321"/>
      <c r="J193" s="883"/>
      <c r="K193" s="884"/>
      <c r="L193" s="883"/>
      <c r="M193" s="257"/>
      <c r="N193" s="885"/>
      <c r="O193" s="707"/>
      <c r="P193" s="707"/>
      <c r="Q193" s="707"/>
      <c r="R193" s="708"/>
      <c r="S193" s="885"/>
      <c r="T193" s="708"/>
      <c r="U193" s="885"/>
      <c r="V193" s="707"/>
      <c r="W193" s="708"/>
      <c r="AC193" s="483">
        <f>SUM(N193:R193)</f>
        <v>0</v>
      </c>
    </row>
    <row r="194" spans="1:36" s="484" customFormat="1" ht="16.5" thickBot="1" x14ac:dyDescent="0.3">
      <c r="A194" s="1301" t="s">
        <v>210</v>
      </c>
      <c r="B194" s="1302"/>
      <c r="C194" s="1302"/>
      <c r="D194" s="1302"/>
      <c r="E194" s="1302"/>
      <c r="F194" s="1302"/>
      <c r="G194" s="831">
        <f>G160+G164+G168+G172+G176+G180+G184+G188+G192</f>
        <v>44</v>
      </c>
      <c r="H194" s="883">
        <f>G194*30</f>
        <v>1320</v>
      </c>
      <c r="I194" s="831">
        <f>SUM(I157:I192)</f>
        <v>76</v>
      </c>
      <c r="J194" s="886" t="s">
        <v>576</v>
      </c>
      <c r="K194" s="831" t="s">
        <v>306</v>
      </c>
      <c r="L194" s="887" t="s">
        <v>485</v>
      </c>
      <c r="M194" s="831">
        <f>SUM(M157:M192)</f>
        <v>1244</v>
      </c>
      <c r="N194" s="888">
        <f>SUMIF($AC157:$AC192,"&gt;0",N157:N192)</f>
        <v>0</v>
      </c>
      <c r="O194" s="652"/>
      <c r="P194" s="659"/>
      <c r="Q194" s="659" t="s">
        <v>307</v>
      </c>
      <c r="R194" s="889" t="s">
        <v>486</v>
      </c>
      <c r="S194" s="890" t="s">
        <v>486</v>
      </c>
      <c r="T194" s="889" t="s">
        <v>487</v>
      </c>
      <c r="U194" s="891"/>
      <c r="V194" s="652">
        <f>SUMIF($AC157:$AC176,"&gt;0",V157:V176)</f>
        <v>0</v>
      </c>
      <c r="W194" s="892">
        <f>SUMIF($AC157:$AC176,"&gt;0",W157:W176)</f>
        <v>0</v>
      </c>
      <c r="AC194" s="483">
        <f>SUM(N194:R194)</f>
        <v>0</v>
      </c>
      <c r="AF194" s="485"/>
      <c r="AG194" s="485"/>
      <c r="AH194" s="485"/>
      <c r="AI194" s="485"/>
      <c r="AJ194" s="485"/>
    </row>
    <row r="195" spans="1:36" s="484" customFormat="1" ht="16.5" thickBot="1" x14ac:dyDescent="0.3">
      <c r="A195" s="1331" t="s">
        <v>184</v>
      </c>
      <c r="B195" s="1332"/>
      <c r="C195" s="1332"/>
      <c r="D195" s="1332"/>
      <c r="E195" s="1332"/>
      <c r="F195" s="1332"/>
      <c r="G195" s="666">
        <f>G193+G194</f>
        <v>44</v>
      </c>
      <c r="H195" s="893">
        <f>H193+H194</f>
        <v>1320</v>
      </c>
      <c r="I195" s="831">
        <f>SUM(I158:I193)</f>
        <v>76</v>
      </c>
      <c r="J195" s="886" t="s">
        <v>576</v>
      </c>
      <c r="K195" s="831" t="s">
        <v>306</v>
      </c>
      <c r="L195" s="887" t="s">
        <v>485</v>
      </c>
      <c r="M195" s="831">
        <f>SUM(M158:M193)</f>
        <v>1244</v>
      </c>
      <c r="N195" s="888">
        <f>SUMIF($AC158:$AC193,"&gt;0",N158:N193)</f>
        <v>0</v>
      </c>
      <c r="O195" s="652"/>
      <c r="P195" s="659"/>
      <c r="Q195" s="659" t="s">
        <v>307</v>
      </c>
      <c r="R195" s="889" t="s">
        <v>486</v>
      </c>
      <c r="S195" s="890" t="s">
        <v>486</v>
      </c>
      <c r="T195" s="889" t="s">
        <v>487</v>
      </c>
      <c r="U195" s="894"/>
      <c r="V195" s="257"/>
      <c r="W195" s="257"/>
      <c r="X195" s="267">
        <f>SUM(X157:X172)</f>
        <v>0</v>
      </c>
      <c r="Y195" s="257">
        <f>SUM(Y157:Y172)</f>
        <v>0</v>
      </c>
      <c r="Z195" s="257">
        <f>SUM(Z157:Z172)</f>
        <v>0</v>
      </c>
      <c r="AA195" s="257">
        <f>SUM(AA157:AA172)</f>
        <v>0</v>
      </c>
      <c r="AB195" s="257">
        <f>SUM(AB157:AB172)</f>
        <v>0</v>
      </c>
      <c r="AC195" s="484">
        <f>122+76</f>
        <v>198</v>
      </c>
    </row>
    <row r="196" spans="1:36" s="897" customFormat="1" ht="16.5" thickBot="1" x14ac:dyDescent="0.3">
      <c r="A196" s="1294" t="s">
        <v>577</v>
      </c>
      <c r="B196" s="1295"/>
      <c r="C196" s="1295"/>
      <c r="D196" s="1295"/>
      <c r="E196" s="1295"/>
      <c r="F196" s="1295"/>
      <c r="G196" s="666">
        <f>G153+G193</f>
        <v>6.5</v>
      </c>
      <c r="H196" s="895">
        <f>G196*30</f>
        <v>195</v>
      </c>
      <c r="I196" s="257"/>
      <c r="J196" s="895"/>
      <c r="K196" s="257"/>
      <c r="L196" s="895"/>
      <c r="M196" s="257"/>
      <c r="N196" s="257"/>
      <c r="O196" s="257"/>
      <c r="P196" s="257"/>
      <c r="Q196" s="894"/>
      <c r="R196" s="894"/>
      <c r="S196" s="894"/>
      <c r="T196" s="894"/>
      <c r="U196" s="896"/>
      <c r="V196" s="257"/>
      <c r="W196" s="257"/>
      <c r="X196" s="267"/>
      <c r="Y196" s="257"/>
      <c r="Z196" s="257"/>
      <c r="AA196" s="257"/>
      <c r="AB196" s="257"/>
    </row>
    <row r="197" spans="1:36" ht="36" customHeight="1" thickBot="1" x14ac:dyDescent="0.3">
      <c r="A197" s="1285" t="s">
        <v>217</v>
      </c>
      <c r="B197" s="1286"/>
      <c r="C197" s="1286"/>
      <c r="D197" s="1286"/>
      <c r="E197" s="1286"/>
      <c r="F197" s="1286"/>
      <c r="G197" s="841">
        <f>G154+G194</f>
        <v>58</v>
      </c>
      <c r="H197" s="841">
        <f>H194+H154</f>
        <v>1740</v>
      </c>
      <c r="I197" s="841">
        <f>I194+I154</f>
        <v>96</v>
      </c>
      <c r="J197" s="710" t="s">
        <v>578</v>
      </c>
      <c r="K197" s="710" t="s">
        <v>306</v>
      </c>
      <c r="L197" s="710" t="s">
        <v>579</v>
      </c>
      <c r="M197" s="841">
        <f>M194+M154</f>
        <v>1644</v>
      </c>
      <c r="N197" s="710"/>
      <c r="O197" s="710"/>
      <c r="P197" s="710" t="s">
        <v>306</v>
      </c>
      <c r="Q197" s="710" t="s">
        <v>485</v>
      </c>
      <c r="R197" s="710" t="s">
        <v>486</v>
      </c>
      <c r="S197" s="710" t="s">
        <v>580</v>
      </c>
      <c r="T197" s="710" t="s">
        <v>486</v>
      </c>
      <c r="U197" s="707"/>
      <c r="V197" s="257"/>
      <c r="W197" s="257"/>
      <c r="X197" s="267"/>
      <c r="Y197" s="257"/>
      <c r="Z197" s="257"/>
      <c r="AA197" s="257"/>
      <c r="AB197" s="257"/>
    </row>
    <row r="198" spans="1:36" ht="32.25" thickBot="1" x14ac:dyDescent="0.3">
      <c r="A198" s="1285" t="s">
        <v>185</v>
      </c>
      <c r="B198" s="1286"/>
      <c r="C198" s="1286"/>
      <c r="D198" s="1286"/>
      <c r="E198" s="1286"/>
      <c r="F198" s="1287"/>
      <c r="G198" s="322">
        <f>G195+G155</f>
        <v>64.5</v>
      </c>
      <c r="H198" s="321">
        <f>H195+H155</f>
        <v>1935</v>
      </c>
      <c r="I198" s="321">
        <f>I195+I155</f>
        <v>96</v>
      </c>
      <c r="J198" s="710" t="s">
        <v>578</v>
      </c>
      <c r="K198" s="710" t="s">
        <v>306</v>
      </c>
      <c r="L198" s="710" t="s">
        <v>579</v>
      </c>
      <c r="M198" s="321">
        <f>M195+M155</f>
        <v>1644</v>
      </c>
      <c r="N198" s="257"/>
      <c r="O198" s="257"/>
      <c r="P198" s="710" t="s">
        <v>306</v>
      </c>
      <c r="Q198" s="710" t="s">
        <v>485</v>
      </c>
      <c r="R198" s="710" t="s">
        <v>486</v>
      </c>
      <c r="S198" s="710" t="s">
        <v>580</v>
      </c>
      <c r="T198" s="710" t="s">
        <v>486</v>
      </c>
      <c r="U198" s="257"/>
      <c r="V198" s="257"/>
      <c r="W198" s="257"/>
      <c r="X198" s="267">
        <f>X195+X155</f>
        <v>0</v>
      </c>
      <c r="Y198" s="257">
        <f>Y195+Y155</f>
        <v>0</v>
      </c>
      <c r="Z198" s="257">
        <f>Z195+Z155</f>
        <v>0</v>
      </c>
      <c r="AA198" s="257">
        <f>AA195+AA155</f>
        <v>0</v>
      </c>
      <c r="AB198" s="257">
        <f>AB195+AB155</f>
        <v>0</v>
      </c>
    </row>
    <row r="199" spans="1:36" ht="16.5" thickBot="1" x14ac:dyDescent="0.3">
      <c r="A199" s="1283" t="s">
        <v>581</v>
      </c>
      <c r="B199" s="1283"/>
      <c r="C199" s="1283"/>
      <c r="D199" s="1283"/>
      <c r="E199" s="1283"/>
      <c r="F199" s="1283"/>
      <c r="G199" s="322">
        <f>G115+G196</f>
        <v>60</v>
      </c>
      <c r="H199" s="322">
        <f>H115+H196</f>
        <v>1800</v>
      </c>
      <c r="I199" s="321"/>
      <c r="J199" s="321"/>
      <c r="K199" s="321"/>
      <c r="L199" s="321"/>
      <c r="M199" s="321"/>
      <c r="N199" s="257"/>
      <c r="O199" s="257"/>
      <c r="P199" s="257"/>
      <c r="Q199" s="257"/>
      <c r="R199" s="257"/>
      <c r="S199" s="257"/>
      <c r="T199" s="257"/>
      <c r="U199" s="257"/>
      <c r="V199" s="257"/>
      <c r="W199" s="257"/>
      <c r="X199" s="898"/>
      <c r="Y199" s="898"/>
      <c r="Z199" s="266"/>
      <c r="AA199" s="266"/>
      <c r="AB199" s="266"/>
    </row>
    <row r="200" spans="1:36" ht="32.25" thickBot="1" x14ac:dyDescent="0.3">
      <c r="A200" s="1288" t="s">
        <v>220</v>
      </c>
      <c r="B200" s="1288"/>
      <c r="C200" s="1288"/>
      <c r="D200" s="1288"/>
      <c r="E200" s="1288"/>
      <c r="F200" s="1288"/>
      <c r="G200" s="256">
        <f>G116+G197</f>
        <v>180</v>
      </c>
      <c r="H200" s="256">
        <f>H116+H197</f>
        <v>5400</v>
      </c>
      <c r="I200" s="256">
        <f>I116+I197</f>
        <v>306</v>
      </c>
      <c r="J200" s="899" t="s">
        <v>582</v>
      </c>
      <c r="K200" s="475" t="s">
        <v>311</v>
      </c>
      <c r="L200" s="476" t="s">
        <v>583</v>
      </c>
      <c r="M200" s="256">
        <f>M116+M197</f>
        <v>5094</v>
      </c>
      <c r="N200" s="123" t="s">
        <v>569</v>
      </c>
      <c r="O200" s="475"/>
      <c r="P200" s="475" t="s">
        <v>584</v>
      </c>
      <c r="Q200" s="475" t="s">
        <v>585</v>
      </c>
      <c r="R200" s="475" t="s">
        <v>586</v>
      </c>
      <c r="S200" s="476" t="s">
        <v>587</v>
      </c>
      <c r="T200" s="475" t="s">
        <v>588</v>
      </c>
      <c r="U200" s="256"/>
      <c r="V200" s="257"/>
      <c r="W200" s="257"/>
      <c r="X200" s="898"/>
      <c r="Y200" s="898"/>
      <c r="Z200" s="266"/>
      <c r="AA200" s="266"/>
      <c r="AB200" s="266"/>
    </row>
    <row r="201" spans="1:36" s="104" customFormat="1" ht="16.5" thickBot="1" x14ac:dyDescent="0.3">
      <c r="A201" s="1283" t="s">
        <v>186</v>
      </c>
      <c r="B201" s="1283"/>
      <c r="C201" s="1283"/>
      <c r="D201" s="1283"/>
      <c r="E201" s="1283"/>
      <c r="F201" s="1283"/>
      <c r="G201" s="322">
        <f>G198+G117</f>
        <v>240</v>
      </c>
      <c r="H201" s="322">
        <f>H198+H117</f>
        <v>7200</v>
      </c>
      <c r="I201" s="321"/>
      <c r="J201" s="321"/>
      <c r="K201" s="321"/>
      <c r="L201" s="321"/>
      <c r="M201" s="321"/>
      <c r="N201" s="257"/>
      <c r="O201" s="257"/>
      <c r="P201" s="257"/>
      <c r="Q201" s="257"/>
      <c r="R201" s="257"/>
      <c r="S201" s="257"/>
      <c r="T201" s="257"/>
      <c r="U201" s="257"/>
      <c r="V201" s="257"/>
      <c r="W201" s="257"/>
      <c r="Z201" s="900">
        <v>22</v>
      </c>
      <c r="AA201" s="900">
        <v>22</v>
      </c>
      <c r="AB201" s="900">
        <v>22</v>
      </c>
    </row>
    <row r="202" spans="1:36" s="104" customFormat="1" ht="16.5" thickBot="1" x14ac:dyDescent="0.3">
      <c r="A202" s="1284"/>
      <c r="B202" s="1284"/>
      <c r="C202" s="1284"/>
      <c r="D202" s="1284"/>
      <c r="E202" s="1284"/>
      <c r="F202" s="1284"/>
      <c r="G202" s="1284"/>
      <c r="H202" s="1284"/>
      <c r="I202" s="1284"/>
      <c r="J202" s="1284"/>
      <c r="K202" s="1284"/>
      <c r="L202" s="1284"/>
      <c r="M202" s="1284"/>
      <c r="N202" s="257"/>
      <c r="O202" s="257"/>
      <c r="P202" s="257"/>
      <c r="Q202" s="257"/>
      <c r="R202" s="257"/>
      <c r="S202" s="257"/>
      <c r="T202" s="257"/>
      <c r="U202" s="257"/>
      <c r="V202" s="257"/>
      <c r="W202" s="257"/>
      <c r="X202" s="267">
        <f>X201</f>
        <v>0</v>
      </c>
      <c r="Y202" s="257">
        <f>Y201</f>
        <v>0</v>
      </c>
      <c r="Z202" s="257">
        <f>Z201</f>
        <v>22</v>
      </c>
      <c r="AA202" s="257">
        <f>AA201</f>
        <v>22</v>
      </c>
      <c r="AB202" s="257">
        <f>AB201</f>
        <v>22</v>
      </c>
      <c r="AD202" s="104">
        <f>198+18+12+48+18</f>
        <v>294</v>
      </c>
    </row>
    <row r="203" spans="1:36" s="104" customFormat="1" ht="16.5" thickBot="1" x14ac:dyDescent="0.3">
      <c r="A203" s="1264" t="s">
        <v>187</v>
      </c>
      <c r="B203" s="1264"/>
      <c r="C203" s="1264"/>
      <c r="D203" s="1264"/>
      <c r="E203" s="1264"/>
      <c r="F203" s="1264"/>
      <c r="G203" s="1264"/>
      <c r="H203" s="1264"/>
      <c r="I203" s="1264"/>
      <c r="J203" s="1264"/>
      <c r="K203" s="1264"/>
      <c r="L203" s="1264"/>
      <c r="M203" s="1264"/>
      <c r="N203" s="257">
        <v>1</v>
      </c>
      <c r="O203" s="258"/>
      <c r="P203" s="309">
        <v>1</v>
      </c>
      <c r="Q203" s="309">
        <v>2</v>
      </c>
      <c r="R203" s="309">
        <v>3</v>
      </c>
      <c r="S203" s="309">
        <v>1</v>
      </c>
      <c r="T203" s="309">
        <v>1</v>
      </c>
      <c r="U203" s="309"/>
      <c r="V203" s="309"/>
      <c r="W203" s="309"/>
      <c r="AD203" s="104">
        <f>96+210</f>
        <v>306</v>
      </c>
    </row>
    <row r="204" spans="1:36" s="104" customFormat="1" ht="16.5" thickBot="1" x14ac:dyDescent="0.3">
      <c r="A204" s="1264" t="s">
        <v>188</v>
      </c>
      <c r="B204" s="1264"/>
      <c r="C204" s="1264"/>
      <c r="D204" s="1264"/>
      <c r="E204" s="1264"/>
      <c r="F204" s="1264"/>
      <c r="G204" s="1264"/>
      <c r="H204" s="1264"/>
      <c r="I204" s="1264"/>
      <c r="J204" s="1264"/>
      <c r="K204" s="1264"/>
      <c r="L204" s="1264"/>
      <c r="M204" s="1264"/>
      <c r="N204" s="477">
        <v>8</v>
      </c>
      <c r="O204" s="478"/>
      <c r="P204" s="310">
        <v>3</v>
      </c>
      <c r="Q204" s="310">
        <v>4</v>
      </c>
      <c r="R204" s="310">
        <v>2</v>
      </c>
      <c r="S204" s="310">
        <v>6</v>
      </c>
      <c r="T204" s="310">
        <v>4</v>
      </c>
      <c r="U204" s="310"/>
      <c r="V204" s="310"/>
      <c r="W204" s="310"/>
    </row>
    <row r="205" spans="1:36" s="104" customFormat="1" ht="16.5" thickBot="1" x14ac:dyDescent="0.3">
      <c r="A205" s="1264" t="s">
        <v>189</v>
      </c>
      <c r="B205" s="1264"/>
      <c r="C205" s="1264"/>
      <c r="D205" s="1264"/>
      <c r="E205" s="1264"/>
      <c r="F205" s="1264"/>
      <c r="G205" s="1264"/>
      <c r="H205" s="1264"/>
      <c r="I205" s="1264"/>
      <c r="J205" s="1264"/>
      <c r="K205" s="1264"/>
      <c r="L205" s="1264"/>
      <c r="M205" s="1264"/>
      <c r="N205" s="479"/>
      <c r="O205" s="480"/>
      <c r="P205" s="480"/>
      <c r="Q205" s="311"/>
      <c r="R205" s="311"/>
      <c r="S205" s="311"/>
      <c r="T205" s="311"/>
      <c r="U205" s="311"/>
      <c r="V205" s="311"/>
      <c r="W205" s="311"/>
    </row>
    <row r="206" spans="1:36" s="104" customFormat="1" ht="16.5" thickBot="1" x14ac:dyDescent="0.3">
      <c r="A206" s="1265" t="s">
        <v>190</v>
      </c>
      <c r="B206" s="1265"/>
      <c r="C206" s="1265"/>
      <c r="D206" s="1265"/>
      <c r="E206" s="1265"/>
      <c r="F206" s="1265"/>
      <c r="G206" s="1265"/>
      <c r="H206" s="1265"/>
      <c r="I206" s="1265"/>
      <c r="J206" s="1265"/>
      <c r="K206" s="1265"/>
      <c r="L206" s="1265"/>
      <c r="M206" s="1265"/>
      <c r="N206" s="481"/>
      <c r="O206" s="480"/>
      <c r="P206" s="780">
        <v>1</v>
      </c>
      <c r="Q206" s="312">
        <v>1</v>
      </c>
      <c r="R206" s="312"/>
      <c r="S206" s="312"/>
      <c r="T206" s="312">
        <v>1</v>
      </c>
      <c r="U206" s="312"/>
      <c r="V206" s="312"/>
      <c r="W206" s="312"/>
    </row>
    <row r="207" spans="1:36" s="104" customFormat="1" ht="16.5" thickBot="1" x14ac:dyDescent="0.3">
      <c r="A207" s="1266" t="s">
        <v>191</v>
      </c>
      <c r="B207" s="1267"/>
      <c r="C207" s="1267"/>
      <c r="D207" s="1267"/>
      <c r="E207" s="1267"/>
      <c r="F207" s="1267"/>
      <c r="G207" s="1267"/>
      <c r="H207" s="1267"/>
      <c r="I207" s="1267"/>
      <c r="J207" s="1267"/>
      <c r="K207" s="1267"/>
      <c r="L207" s="1267"/>
      <c r="M207" s="1268"/>
      <c r="N207" s="1269" t="s">
        <v>192</v>
      </c>
      <c r="O207" s="1270"/>
      <c r="P207" s="1271"/>
      <c r="Q207" s="1277">
        <f>G117/G201*100</f>
        <v>73.125</v>
      </c>
      <c r="R207" s="1278"/>
      <c r="S207" s="1279" t="s">
        <v>42</v>
      </c>
      <c r="T207" s="1280"/>
      <c r="U207" s="1281"/>
      <c r="V207" s="1277">
        <f>G198/G201*100</f>
        <v>26.875</v>
      </c>
      <c r="W207" s="1278"/>
      <c r="X207" s="110">
        <f>SUM(N207:W207)</f>
        <v>100</v>
      </c>
    </row>
    <row r="208" spans="1:36" s="104" customFormat="1" ht="16.5" thickBot="1" x14ac:dyDescent="0.3">
      <c r="A208" s="323"/>
      <c r="B208" s="323"/>
      <c r="C208" s="323"/>
      <c r="D208" s="323"/>
      <c r="E208" s="323"/>
      <c r="F208" s="323"/>
      <c r="G208" s="323"/>
      <c r="H208" s="323"/>
      <c r="I208" s="323"/>
      <c r="J208" s="323"/>
      <c r="K208" s="323"/>
      <c r="L208" s="323"/>
      <c r="M208" s="323"/>
      <c r="N208" s="324"/>
      <c r="O208" s="324"/>
      <c r="P208" s="324"/>
      <c r="Q208" s="325"/>
      <c r="R208" s="325"/>
      <c r="S208" s="324"/>
      <c r="T208" s="324"/>
      <c r="U208" s="324"/>
      <c r="V208" s="324"/>
      <c r="W208" s="324"/>
    </row>
    <row r="209" spans="1:23" s="104" customFormat="1" ht="47.25" x14ac:dyDescent="0.25">
      <c r="A209" s="901" t="s">
        <v>161</v>
      </c>
      <c r="B209" s="902" t="s">
        <v>589</v>
      </c>
      <c r="C209" s="903"/>
      <c r="D209" s="904"/>
      <c r="E209" s="905"/>
      <c r="F209" s="906"/>
      <c r="G209" s="907">
        <f>SUM(G210:G213)</f>
        <v>18</v>
      </c>
      <c r="H209" s="907">
        <f t="shared" ref="H209:M209" si="12">SUM(H210:H213)</f>
        <v>540</v>
      </c>
      <c r="I209" s="907">
        <f t="shared" si="12"/>
        <v>60</v>
      </c>
      <c r="J209" s="907">
        <f t="shared" si="12"/>
        <v>0</v>
      </c>
      <c r="K209" s="907">
        <f t="shared" si="12"/>
        <v>0</v>
      </c>
      <c r="L209" s="907">
        <f t="shared" si="12"/>
        <v>60</v>
      </c>
      <c r="M209" s="907">
        <f t="shared" si="12"/>
        <v>480</v>
      </c>
      <c r="N209" s="908"/>
      <c r="O209" s="908"/>
      <c r="P209" s="908"/>
      <c r="Q209" s="908"/>
      <c r="R209" s="909"/>
      <c r="S209" s="909"/>
      <c r="T209" s="909"/>
      <c r="U209" s="910"/>
      <c r="V209" s="911"/>
      <c r="W209" s="912"/>
    </row>
    <row r="210" spans="1:23" s="104" customFormat="1" x14ac:dyDescent="0.25">
      <c r="A210" s="913"/>
      <c r="B210" s="914" t="s">
        <v>590</v>
      </c>
      <c r="C210" s="915">
        <v>2</v>
      </c>
      <c r="D210" s="915" t="s">
        <v>161</v>
      </c>
      <c r="E210" s="916"/>
      <c r="F210" s="917"/>
      <c r="G210" s="918">
        <v>7</v>
      </c>
      <c r="H210" s="919">
        <f>G210*30</f>
        <v>210</v>
      </c>
      <c r="I210" s="920">
        <f>J210+K210+L210</f>
        <v>24</v>
      </c>
      <c r="J210" s="919"/>
      <c r="K210" s="919"/>
      <c r="L210" s="919">
        <v>24</v>
      </c>
      <c r="M210" s="921">
        <f>H210-I210</f>
        <v>186</v>
      </c>
      <c r="N210" s="922" t="s">
        <v>591</v>
      </c>
      <c r="O210" s="922" t="s">
        <v>591</v>
      </c>
      <c r="P210" s="922"/>
      <c r="Q210" s="922"/>
      <c r="R210" s="923"/>
      <c r="S210" s="923"/>
      <c r="T210" s="923"/>
      <c r="U210" s="924"/>
      <c r="V210" s="925"/>
      <c r="W210" s="926"/>
    </row>
    <row r="211" spans="1:23" s="104" customFormat="1" x14ac:dyDescent="0.25">
      <c r="A211" s="913"/>
      <c r="B211" s="914" t="s">
        <v>590</v>
      </c>
      <c r="C211" s="915">
        <v>4</v>
      </c>
      <c r="D211" s="915" t="s">
        <v>331</v>
      </c>
      <c r="E211" s="916"/>
      <c r="F211" s="917"/>
      <c r="G211" s="918">
        <v>6</v>
      </c>
      <c r="H211" s="919">
        <f>G211*30</f>
        <v>180</v>
      </c>
      <c r="I211" s="920">
        <f>J211+K211+L211</f>
        <v>24</v>
      </c>
      <c r="J211" s="919"/>
      <c r="K211" s="919"/>
      <c r="L211" s="919">
        <v>24</v>
      </c>
      <c r="M211" s="921">
        <f>H211-I211</f>
        <v>156</v>
      </c>
      <c r="N211" s="922"/>
      <c r="O211" s="922"/>
      <c r="P211" s="922" t="s">
        <v>591</v>
      </c>
      <c r="Q211" s="922" t="s">
        <v>591</v>
      </c>
      <c r="R211" s="923"/>
      <c r="S211" s="923"/>
      <c r="T211" s="923"/>
      <c r="U211" s="924"/>
      <c r="V211" s="925"/>
      <c r="W211" s="926"/>
    </row>
    <row r="212" spans="1:23" s="104" customFormat="1" x14ac:dyDescent="0.25">
      <c r="A212" s="913"/>
      <c r="B212" s="914" t="s">
        <v>590</v>
      </c>
      <c r="C212" s="915">
        <v>5</v>
      </c>
      <c r="D212" s="915"/>
      <c r="E212" s="916"/>
      <c r="F212" s="917"/>
      <c r="G212" s="918">
        <v>5</v>
      </c>
      <c r="H212" s="919">
        <f>G212*30</f>
        <v>150</v>
      </c>
      <c r="I212" s="920">
        <f>J212+K212+L212</f>
        <v>12</v>
      </c>
      <c r="J212" s="919"/>
      <c r="K212" s="919"/>
      <c r="L212" s="919">
        <v>12</v>
      </c>
      <c r="M212" s="921">
        <f>H212-I212</f>
        <v>138</v>
      </c>
      <c r="N212" s="922"/>
      <c r="O212" s="922"/>
      <c r="P212" s="922"/>
      <c r="Q212" s="922"/>
      <c r="R212" s="922" t="s">
        <v>591</v>
      </c>
      <c r="S212" s="922"/>
      <c r="T212" s="923"/>
      <c r="U212" s="924"/>
      <c r="V212" s="925"/>
      <c r="W212" s="926"/>
    </row>
    <row r="213" spans="1:23" s="104" customFormat="1" ht="16.5" thickBot="1" x14ac:dyDescent="0.3">
      <c r="A213" s="927"/>
      <c r="B213" s="928"/>
      <c r="C213" s="929"/>
      <c r="D213" s="929"/>
      <c r="E213" s="930"/>
      <c r="F213" s="931"/>
      <c r="G213" s="932"/>
      <c r="H213" s="933"/>
      <c r="I213" s="934"/>
      <c r="J213" s="933"/>
      <c r="K213" s="933"/>
      <c r="L213" s="933"/>
      <c r="M213" s="935"/>
      <c r="N213" s="936"/>
      <c r="O213" s="936"/>
      <c r="P213" s="936"/>
      <c r="Q213" s="936"/>
      <c r="R213" s="937"/>
      <c r="S213" s="937"/>
      <c r="T213" s="937"/>
      <c r="U213" s="938"/>
      <c r="V213" s="939"/>
      <c r="W213" s="940"/>
    </row>
    <row r="214" spans="1:23" s="104" customFormat="1" x14ac:dyDescent="0.25">
      <c r="A214" s="323"/>
      <c r="B214" s="323"/>
      <c r="C214" s="323"/>
      <c r="D214" s="323"/>
      <c r="E214" s="323"/>
      <c r="F214" s="323"/>
      <c r="G214" s="323"/>
      <c r="H214" s="323"/>
      <c r="I214" s="323"/>
      <c r="J214" s="323"/>
      <c r="K214" s="323"/>
      <c r="L214" s="323"/>
      <c r="M214" s="323"/>
      <c r="N214" s="324"/>
      <c r="O214" s="324"/>
      <c r="P214" s="324"/>
      <c r="Q214" s="325"/>
      <c r="R214" s="325"/>
      <c r="S214" s="324"/>
      <c r="T214" s="324"/>
      <c r="U214" s="324"/>
      <c r="V214" s="324"/>
      <c r="W214" s="324"/>
    </row>
    <row r="215" spans="1:23" s="104" customFormat="1" x14ac:dyDescent="0.25"/>
    <row r="216" spans="1:23" s="104" customFormat="1" x14ac:dyDescent="0.25">
      <c r="B216" s="410"/>
      <c r="C216" s="410"/>
      <c r="D216" s="410"/>
      <c r="E216" s="410"/>
      <c r="F216" s="410"/>
      <c r="G216" s="410"/>
      <c r="H216" s="410"/>
      <c r="I216" s="410"/>
      <c r="J216" s="410"/>
      <c r="K216" s="410"/>
    </row>
    <row r="217" spans="1:23" s="104" customFormat="1" x14ac:dyDescent="0.25">
      <c r="B217" s="410" t="s">
        <v>193</v>
      </c>
      <c r="C217" s="410"/>
      <c r="D217" s="1274"/>
      <c r="E217" s="1274"/>
      <c r="F217" s="1275"/>
      <c r="G217" s="1275"/>
      <c r="H217" s="410"/>
      <c r="I217" s="1273" t="s">
        <v>194</v>
      </c>
      <c r="J217" s="1282"/>
      <c r="K217" s="1282"/>
    </row>
    <row r="218" spans="1:23" s="104" customFormat="1" x14ac:dyDescent="0.25">
      <c r="B218" s="410"/>
      <c r="C218" s="410"/>
      <c r="D218" s="410"/>
      <c r="E218" s="410"/>
      <c r="F218" s="571"/>
      <c r="G218" s="571"/>
      <c r="H218" s="410"/>
      <c r="I218" s="410"/>
      <c r="J218" s="568"/>
      <c r="K218" s="568"/>
    </row>
    <row r="219" spans="1:23" s="104" customFormat="1" x14ac:dyDescent="0.25">
      <c r="B219" s="410" t="s">
        <v>515</v>
      </c>
      <c r="C219" s="410"/>
      <c r="D219" s="569"/>
      <c r="E219" s="569"/>
      <c r="F219" s="570"/>
      <c r="G219" s="570"/>
      <c r="H219" s="410"/>
      <c r="I219" s="1273" t="s">
        <v>516</v>
      </c>
      <c r="J219" s="1273"/>
      <c r="K219" s="1273"/>
    </row>
    <row r="220" spans="1:23" s="104" customFormat="1" x14ac:dyDescent="0.25"/>
    <row r="221" spans="1:23" s="104" customFormat="1" x14ac:dyDescent="0.25">
      <c r="B221" s="410" t="s">
        <v>195</v>
      </c>
      <c r="C221" s="410"/>
      <c r="D221" s="1274"/>
      <c r="E221" s="1274"/>
      <c r="F221" s="1275"/>
      <c r="G221" s="1275"/>
      <c r="H221" s="410"/>
      <c r="I221" s="1273" t="s">
        <v>517</v>
      </c>
      <c r="J221" s="1276"/>
      <c r="K221" s="1276"/>
    </row>
    <row r="222" spans="1:23" s="104" customFormat="1" x14ac:dyDescent="0.25"/>
    <row r="223" spans="1:23" s="104" customFormat="1" x14ac:dyDescent="0.25">
      <c r="B223" s="410" t="s">
        <v>196</v>
      </c>
      <c r="C223" s="410"/>
      <c r="D223" s="1274"/>
      <c r="E223" s="1274"/>
      <c r="F223" s="1275"/>
      <c r="G223" s="1275"/>
      <c r="H223" s="410"/>
      <c r="I223" s="1273" t="s">
        <v>518</v>
      </c>
      <c r="J223" s="1276"/>
      <c r="K223" s="1276"/>
    </row>
    <row r="224" spans="1:23" s="104" customFormat="1" x14ac:dyDescent="0.25">
      <c r="A224" s="318"/>
      <c r="B224" s="326"/>
      <c r="C224" s="1272" t="s">
        <v>117</v>
      </c>
      <c r="D224" s="1272"/>
      <c r="E224" s="1272"/>
      <c r="F224" s="1272"/>
      <c r="G224" s="1272"/>
      <c r="H224" s="1272"/>
      <c r="I224" s="1272"/>
      <c r="J224" s="1272"/>
      <c r="K224" s="1272"/>
      <c r="L224" s="327"/>
      <c r="M224" s="327"/>
    </row>
  </sheetData>
  <mergeCells count="100">
    <mergeCell ref="N4:P4"/>
    <mergeCell ref="I3:L3"/>
    <mergeCell ref="L4:L7"/>
    <mergeCell ref="A2:A7"/>
    <mergeCell ref="B2:B7"/>
    <mergeCell ref="C2:F2"/>
    <mergeCell ref="G2:G7"/>
    <mergeCell ref="H2:M2"/>
    <mergeCell ref="N2:W3"/>
    <mergeCell ref="C3:C7"/>
    <mergeCell ref="K4:K7"/>
    <mergeCell ref="D3:D7"/>
    <mergeCell ref="E3:F3"/>
    <mergeCell ref="H3:H7"/>
    <mergeCell ref="A103:X103"/>
    <mergeCell ref="A155:F155"/>
    <mergeCell ref="A156:W156"/>
    <mergeCell ref="A100:F100"/>
    <mergeCell ref="A115:F115"/>
    <mergeCell ref="A117:F117"/>
    <mergeCell ref="A47:F47"/>
    <mergeCell ref="A48:W48"/>
    <mergeCell ref="A66:A68"/>
    <mergeCell ref="A101:F101"/>
    <mergeCell ref="A102:F102"/>
    <mergeCell ref="A53:A55"/>
    <mergeCell ref="A59:A61"/>
    <mergeCell ref="A1:X1"/>
    <mergeCell ref="A16:A18"/>
    <mergeCell ref="A21:A23"/>
    <mergeCell ref="A25:A27"/>
    <mergeCell ref="A28:A30"/>
    <mergeCell ref="Q4:R4"/>
    <mergeCell ref="V4:W4"/>
    <mergeCell ref="M3:M7"/>
    <mergeCell ref="E4:E7"/>
    <mergeCell ref="F4:F7"/>
    <mergeCell ref="I4:I7"/>
    <mergeCell ref="J4:J7"/>
    <mergeCell ref="A9:W9"/>
    <mergeCell ref="N6:W6"/>
    <mergeCell ref="S4:T4"/>
    <mergeCell ref="A10:W10"/>
    <mergeCell ref="A31:A33"/>
    <mergeCell ref="A119:W119"/>
    <mergeCell ref="A121:A126"/>
    <mergeCell ref="A127:A128"/>
    <mergeCell ref="A129:A134"/>
    <mergeCell ref="A109:F109"/>
    <mergeCell ref="A110:F110"/>
    <mergeCell ref="A111:X111"/>
    <mergeCell ref="A116:F116"/>
    <mergeCell ref="A114:F114"/>
    <mergeCell ref="A118:W118"/>
    <mergeCell ref="A34:A36"/>
    <mergeCell ref="A39:A41"/>
    <mergeCell ref="A45:F45"/>
    <mergeCell ref="A108:F108"/>
    <mergeCell ref="A46:F46"/>
    <mergeCell ref="A157:A160"/>
    <mergeCell ref="A161:A164"/>
    <mergeCell ref="A135:A140"/>
    <mergeCell ref="A141:A146"/>
    <mergeCell ref="A147:A152"/>
    <mergeCell ref="A153:F153"/>
    <mergeCell ref="A154:F154"/>
    <mergeCell ref="A181:A184"/>
    <mergeCell ref="A185:A188"/>
    <mergeCell ref="A189:A192"/>
    <mergeCell ref="A196:F196"/>
    <mergeCell ref="A165:A168"/>
    <mergeCell ref="A169:A172"/>
    <mergeCell ref="A173:A176"/>
    <mergeCell ref="A177:A180"/>
    <mergeCell ref="A195:F195"/>
    <mergeCell ref="A193:F193"/>
    <mergeCell ref="A194:F194"/>
    <mergeCell ref="A201:F201"/>
    <mergeCell ref="A202:M202"/>
    <mergeCell ref="A203:M203"/>
    <mergeCell ref="A204:M204"/>
    <mergeCell ref="A197:F197"/>
    <mergeCell ref="A198:F198"/>
    <mergeCell ref="A199:F199"/>
    <mergeCell ref="A200:F200"/>
    <mergeCell ref="Q207:R207"/>
    <mergeCell ref="S207:U207"/>
    <mergeCell ref="V207:W207"/>
    <mergeCell ref="D217:G217"/>
    <mergeCell ref="I217:K217"/>
    <mergeCell ref="A205:M205"/>
    <mergeCell ref="A206:M206"/>
    <mergeCell ref="A207:M207"/>
    <mergeCell ref="N207:P207"/>
    <mergeCell ref="C224:K224"/>
    <mergeCell ref="I219:K219"/>
    <mergeCell ref="D221:G221"/>
    <mergeCell ref="I221:K221"/>
    <mergeCell ref="D223:G223"/>
    <mergeCell ref="I223:K223"/>
  </mergeCells>
  <phoneticPr fontId="7" type="noConversion"/>
  <pageMargins left="0.75" right="0.75" top="1" bottom="1" header="0.5" footer="0.5"/>
  <pageSetup paperSize="9" scale="63" orientation="landscape" r:id="rId1"/>
  <headerFooter alignWithMargins="0"/>
  <rowBreaks count="4" manualBreakCount="4">
    <brk id="38" max="27" man="1"/>
    <brk id="88" max="27" man="1"/>
    <brk id="146" max="27" man="1"/>
    <brk id="188" max="2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1"/>
  <sheetViews>
    <sheetView view="pageBreakPreview" topLeftCell="A66" zoomScale="85" zoomScaleNormal="100" workbookViewId="0">
      <selection activeCell="H147" sqref="H147"/>
    </sheetView>
  </sheetViews>
  <sheetFormatPr defaultRowHeight="15" x14ac:dyDescent="0.25"/>
  <cols>
    <col min="1" max="1" width="9.140625" style="576"/>
    <col min="2" max="2" width="34.5703125" style="576" customWidth="1"/>
    <col min="3" max="16" width="9.140625" style="576"/>
    <col min="17" max="17" width="9.5703125" style="576" customWidth="1"/>
    <col min="18" max="16384" width="9.140625" style="576"/>
  </cols>
  <sheetData>
    <row r="1" spans="1:18" ht="18.75" x14ac:dyDescent="0.3">
      <c r="A1" s="46"/>
      <c r="B1" s="1415" t="s">
        <v>526</v>
      </c>
      <c r="C1" s="1415"/>
      <c r="D1" s="1415"/>
      <c r="E1" s="1415"/>
      <c r="F1" s="1415"/>
      <c r="G1" s="1415"/>
      <c r="H1" s="1415"/>
      <c r="I1" s="1415"/>
      <c r="J1" s="1415"/>
      <c r="K1" s="1415"/>
      <c r="L1" s="1415"/>
      <c r="M1" s="1415"/>
      <c r="N1" s="9"/>
    </row>
    <row r="2" spans="1:18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8" ht="15" customHeight="1" x14ac:dyDescent="0.25">
      <c r="A3" s="46"/>
      <c r="B3" s="1140" t="s">
        <v>0</v>
      </c>
      <c r="C3" s="1143" t="s">
        <v>74</v>
      </c>
      <c r="D3" s="1130" t="s">
        <v>75</v>
      </c>
      <c r="E3" s="1133" t="s">
        <v>2</v>
      </c>
      <c r="F3" s="1133"/>
      <c r="G3" s="1133"/>
      <c r="H3" s="1133"/>
      <c r="I3" s="1133"/>
      <c r="J3" s="1131"/>
      <c r="K3" s="1130" t="s">
        <v>387</v>
      </c>
      <c r="L3" s="1130" t="s">
        <v>388</v>
      </c>
      <c r="M3" s="1130" t="s">
        <v>5</v>
      </c>
      <c r="N3" s="9"/>
    </row>
    <row r="4" spans="1:18" x14ac:dyDescent="0.25">
      <c r="A4" s="46"/>
      <c r="B4" s="1141"/>
      <c r="C4" s="1144"/>
      <c r="D4" s="1130"/>
      <c r="E4" s="1130" t="s">
        <v>6</v>
      </c>
      <c r="F4" s="1129" t="s">
        <v>7</v>
      </c>
      <c r="G4" s="1129"/>
      <c r="H4" s="1129"/>
      <c r="I4" s="1129"/>
      <c r="J4" s="1130" t="s">
        <v>8</v>
      </c>
      <c r="K4" s="1130"/>
      <c r="L4" s="1130"/>
      <c r="M4" s="1130"/>
      <c r="N4" s="9"/>
    </row>
    <row r="5" spans="1:18" x14ac:dyDescent="0.25">
      <c r="A5" s="46"/>
      <c r="B5" s="1141"/>
      <c r="C5" s="1144"/>
      <c r="D5" s="1130"/>
      <c r="E5" s="1131"/>
      <c r="F5" s="1130" t="s">
        <v>9</v>
      </c>
      <c r="G5" s="1133" t="s">
        <v>10</v>
      </c>
      <c r="H5" s="1131"/>
      <c r="I5" s="1131"/>
      <c r="J5" s="1131"/>
      <c r="K5" s="1130"/>
      <c r="L5" s="1130"/>
      <c r="M5" s="1130"/>
      <c r="N5" s="9"/>
    </row>
    <row r="6" spans="1:18" x14ac:dyDescent="0.25">
      <c r="A6" s="46"/>
      <c r="B6" s="1141"/>
      <c r="C6" s="1144"/>
      <c r="D6" s="1130"/>
      <c r="E6" s="1131"/>
      <c r="F6" s="1132"/>
      <c r="G6" s="1130" t="s">
        <v>11</v>
      </c>
      <c r="H6" s="1130" t="s">
        <v>12</v>
      </c>
      <c r="I6" s="1130" t="s">
        <v>13</v>
      </c>
      <c r="J6" s="1131"/>
      <c r="K6" s="1130"/>
      <c r="L6" s="1130"/>
      <c r="M6" s="1130"/>
      <c r="N6" s="9"/>
    </row>
    <row r="7" spans="1:18" x14ac:dyDescent="0.25">
      <c r="A7" s="46"/>
      <c r="B7" s="1141"/>
      <c r="C7" s="1144"/>
      <c r="D7" s="1130"/>
      <c r="E7" s="1131"/>
      <c r="F7" s="1132"/>
      <c r="G7" s="1130"/>
      <c r="H7" s="1130"/>
      <c r="I7" s="1130"/>
      <c r="J7" s="1131"/>
      <c r="K7" s="1130"/>
      <c r="L7" s="1130"/>
      <c r="M7" s="1130"/>
      <c r="N7" s="9"/>
    </row>
    <row r="8" spans="1:18" x14ac:dyDescent="0.25">
      <c r="A8" s="46"/>
      <c r="B8" s="1141"/>
      <c r="C8" s="1144"/>
      <c r="D8" s="1130"/>
      <c r="E8" s="1131"/>
      <c r="F8" s="1132"/>
      <c r="G8" s="1130"/>
      <c r="H8" s="1130"/>
      <c r="I8" s="1130"/>
      <c r="J8" s="1131"/>
      <c r="K8" s="1130"/>
      <c r="L8" s="1130"/>
      <c r="M8" s="1130"/>
      <c r="N8" s="9"/>
    </row>
    <row r="9" spans="1:18" x14ac:dyDescent="0.25">
      <c r="A9" s="46"/>
      <c r="B9" s="1142"/>
      <c r="C9" s="1145"/>
      <c r="D9" s="1130"/>
      <c r="E9" s="1131"/>
      <c r="F9" s="1132"/>
      <c r="G9" s="1130"/>
      <c r="H9" s="1130"/>
      <c r="I9" s="1130"/>
      <c r="J9" s="1131"/>
      <c r="K9" s="1130"/>
      <c r="L9" s="1130"/>
      <c r="M9" s="1130"/>
      <c r="N9" s="9"/>
      <c r="P9" s="578"/>
      <c r="Q9" s="578"/>
    </row>
    <row r="10" spans="1:18" x14ac:dyDescent="0.25">
      <c r="A10" s="46"/>
      <c r="H10" s="8"/>
      <c r="I10" s="8"/>
      <c r="J10" s="8"/>
      <c r="K10" s="7"/>
      <c r="L10" s="8"/>
      <c r="M10" s="7"/>
      <c r="N10" s="9"/>
      <c r="P10" s="578"/>
      <c r="Q10" s="581"/>
    </row>
    <row r="11" spans="1:18" x14ac:dyDescent="0.25">
      <c r="A11" s="46"/>
      <c r="B11" s="575" t="s">
        <v>221</v>
      </c>
      <c r="C11" s="274">
        <v>16</v>
      </c>
      <c r="D11" s="274"/>
      <c r="E11" s="8"/>
      <c r="F11" s="8"/>
      <c r="G11" s="8"/>
      <c r="H11" s="8"/>
      <c r="I11" s="8"/>
      <c r="J11" s="8"/>
      <c r="K11" s="7"/>
      <c r="L11" s="8"/>
      <c r="M11" s="7"/>
      <c r="N11" s="9"/>
      <c r="O11" s="580"/>
      <c r="P11" s="580"/>
      <c r="Q11" s="580"/>
    </row>
    <row r="12" spans="1:18" x14ac:dyDescent="0.25">
      <c r="A12" s="46" t="s">
        <v>14</v>
      </c>
      <c r="B12" s="47" t="s">
        <v>369</v>
      </c>
      <c r="C12" s="18">
        <v>0.5</v>
      </c>
      <c r="D12" s="7">
        <v>5</v>
      </c>
      <c r="E12" s="8">
        <f t="shared" ref="E12:E25" si="0">D12*30</f>
        <v>150</v>
      </c>
      <c r="F12" s="8">
        <f t="shared" ref="F12:F25" si="1">G12+H12+I12</f>
        <v>8</v>
      </c>
      <c r="G12" s="8">
        <v>8</v>
      </c>
      <c r="H12" s="8"/>
      <c r="I12" s="8">
        <v>0</v>
      </c>
      <c r="J12" s="8">
        <f t="shared" ref="J12:J25" si="2">E12-F12</f>
        <v>142</v>
      </c>
      <c r="K12" s="7">
        <v>4</v>
      </c>
      <c r="L12" s="8">
        <v>4</v>
      </c>
      <c r="M12" s="7" t="s">
        <v>18</v>
      </c>
      <c r="N12" s="9"/>
      <c r="O12" s="580" t="s">
        <v>309</v>
      </c>
      <c r="P12" s="580"/>
      <c r="Q12" s="580" t="s">
        <v>309</v>
      </c>
      <c r="R12" s="576">
        <v>8</v>
      </c>
    </row>
    <row r="13" spans="1:18" x14ac:dyDescent="0.25">
      <c r="A13" s="1414" t="s">
        <v>14</v>
      </c>
      <c r="B13" s="47" t="s">
        <v>76</v>
      </c>
      <c r="C13" s="18">
        <v>3</v>
      </c>
      <c r="D13" s="7"/>
      <c r="E13" s="8"/>
      <c r="F13" s="8"/>
      <c r="G13" s="8"/>
      <c r="H13" s="8"/>
      <c r="I13" s="8"/>
      <c r="J13" s="8"/>
      <c r="K13" s="7"/>
      <c r="L13" s="8"/>
      <c r="M13" s="7"/>
      <c r="N13" s="9"/>
      <c r="O13" s="580"/>
      <c r="P13" s="580"/>
      <c r="Q13" s="580"/>
    </row>
    <row r="14" spans="1:18" x14ac:dyDescent="0.25">
      <c r="A14" s="1414"/>
      <c r="B14" s="47" t="s">
        <v>80</v>
      </c>
      <c r="C14" s="18">
        <v>2</v>
      </c>
      <c r="D14" s="7">
        <v>2</v>
      </c>
      <c r="E14" s="8">
        <f t="shared" si="0"/>
        <v>60</v>
      </c>
      <c r="F14" s="8">
        <f t="shared" si="1"/>
        <v>4</v>
      </c>
      <c r="G14" s="8">
        <v>4</v>
      </c>
      <c r="H14" s="8"/>
      <c r="I14" s="8">
        <v>0</v>
      </c>
      <c r="J14" s="8">
        <f t="shared" si="2"/>
        <v>56</v>
      </c>
      <c r="K14" s="7">
        <v>4</v>
      </c>
      <c r="L14" s="8"/>
      <c r="M14" s="7" t="s">
        <v>16</v>
      </c>
      <c r="N14" s="9"/>
      <c r="O14" s="580" t="s">
        <v>306</v>
      </c>
      <c r="P14" s="580"/>
      <c r="Q14" s="580" t="s">
        <v>306</v>
      </c>
      <c r="R14" s="576">
        <v>4</v>
      </c>
    </row>
    <row r="15" spans="1:18" x14ac:dyDescent="0.25">
      <c r="A15" s="573" t="s">
        <v>14</v>
      </c>
      <c r="B15" s="47" t="s">
        <v>19</v>
      </c>
      <c r="C15" s="18">
        <v>3</v>
      </c>
      <c r="D15" s="7">
        <v>3</v>
      </c>
      <c r="E15" s="8">
        <f t="shared" si="0"/>
        <v>90</v>
      </c>
      <c r="F15" s="8">
        <f t="shared" si="1"/>
        <v>16</v>
      </c>
      <c r="G15" s="8">
        <v>12</v>
      </c>
      <c r="H15" s="8"/>
      <c r="I15" s="8">
        <v>4</v>
      </c>
      <c r="J15" s="8">
        <f t="shared" si="2"/>
        <v>74</v>
      </c>
      <c r="K15" s="7">
        <v>8</v>
      </c>
      <c r="L15" s="8">
        <v>8</v>
      </c>
      <c r="M15" s="7" t="s">
        <v>16</v>
      </c>
      <c r="N15" s="9"/>
      <c r="O15" s="580" t="s">
        <v>311</v>
      </c>
      <c r="P15" s="580" t="s">
        <v>310</v>
      </c>
      <c r="Q15" s="580" t="s">
        <v>357</v>
      </c>
      <c r="R15" s="576">
        <v>16</v>
      </c>
    </row>
    <row r="16" spans="1:18" hidden="1" x14ac:dyDescent="0.25">
      <c r="A16" s="46"/>
      <c r="B16" s="47"/>
      <c r="C16" s="18"/>
      <c r="D16" s="7"/>
      <c r="E16" s="8"/>
      <c r="F16" s="8"/>
      <c r="G16" s="8"/>
      <c r="H16" s="8"/>
      <c r="I16" s="8">
        <v>0</v>
      </c>
      <c r="J16" s="8">
        <f t="shared" si="2"/>
        <v>0</v>
      </c>
      <c r="K16" s="7"/>
      <c r="L16" s="8"/>
      <c r="M16" s="7"/>
      <c r="N16" s="9"/>
      <c r="O16" s="580"/>
      <c r="P16" s="580"/>
      <c r="Q16" s="580"/>
    </row>
    <row r="17" spans="1:18" x14ac:dyDescent="0.25">
      <c r="A17" s="46" t="s">
        <v>14</v>
      </c>
      <c r="B17" s="47" t="s">
        <v>21</v>
      </c>
      <c r="C17" s="18">
        <v>3</v>
      </c>
      <c r="D17" s="7">
        <v>3</v>
      </c>
      <c r="E17" s="8">
        <f t="shared" si="0"/>
        <v>90</v>
      </c>
      <c r="F17" s="8">
        <f t="shared" si="1"/>
        <v>12</v>
      </c>
      <c r="G17" s="8">
        <v>4</v>
      </c>
      <c r="H17" s="8">
        <v>8</v>
      </c>
      <c r="I17" s="8">
        <v>0</v>
      </c>
      <c r="J17" s="8">
        <f t="shared" si="2"/>
        <v>78</v>
      </c>
      <c r="K17" s="7">
        <v>8</v>
      </c>
      <c r="L17" s="8">
        <v>4</v>
      </c>
      <c r="M17" s="7" t="s">
        <v>16</v>
      </c>
      <c r="N17" s="9"/>
      <c r="O17" s="580" t="s">
        <v>306</v>
      </c>
      <c r="P17" s="580" t="s">
        <v>309</v>
      </c>
      <c r="Q17" s="580" t="s">
        <v>311</v>
      </c>
      <c r="R17" s="576">
        <v>12</v>
      </c>
    </row>
    <row r="18" spans="1:18" hidden="1" x14ac:dyDescent="0.25">
      <c r="A18" s="46"/>
      <c r="B18" s="47"/>
      <c r="C18" s="18"/>
      <c r="D18" s="7"/>
      <c r="E18" s="8"/>
      <c r="F18" s="8"/>
      <c r="G18" s="8"/>
      <c r="H18" s="8"/>
      <c r="I18" s="8">
        <v>0</v>
      </c>
      <c r="J18" s="8">
        <f t="shared" si="2"/>
        <v>0</v>
      </c>
      <c r="K18" s="7"/>
      <c r="L18" s="8"/>
      <c r="M18" s="7"/>
      <c r="N18" s="9"/>
      <c r="O18" s="580"/>
      <c r="P18" s="580"/>
      <c r="Q18" s="580"/>
    </row>
    <row r="19" spans="1:18" x14ac:dyDescent="0.25">
      <c r="A19" s="46" t="s">
        <v>14</v>
      </c>
      <c r="B19" s="47" t="s">
        <v>30</v>
      </c>
      <c r="C19" s="18">
        <v>4</v>
      </c>
      <c r="D19" s="7">
        <v>2</v>
      </c>
      <c r="E19" s="8">
        <f t="shared" si="0"/>
        <v>60</v>
      </c>
      <c r="F19" s="8">
        <f t="shared" si="1"/>
        <v>4</v>
      </c>
      <c r="G19" s="8">
        <v>4</v>
      </c>
      <c r="H19" s="8"/>
      <c r="I19" s="8">
        <v>0</v>
      </c>
      <c r="J19" s="8">
        <f t="shared" si="2"/>
        <v>56</v>
      </c>
      <c r="K19" s="7">
        <v>4</v>
      </c>
      <c r="L19" s="8"/>
      <c r="M19" s="7" t="s">
        <v>16</v>
      </c>
      <c r="N19" s="9"/>
      <c r="O19" s="580" t="s">
        <v>306</v>
      </c>
      <c r="P19" s="580"/>
      <c r="Q19" s="580" t="s">
        <v>306</v>
      </c>
      <c r="R19" s="576">
        <v>4</v>
      </c>
    </row>
    <row r="20" spans="1:18" x14ac:dyDescent="0.25">
      <c r="A20" s="46" t="s">
        <v>14</v>
      </c>
      <c r="B20" s="47" t="s">
        <v>529</v>
      </c>
      <c r="C20" s="18"/>
      <c r="D20" s="7">
        <v>1</v>
      </c>
      <c r="E20" s="8">
        <f t="shared" si="0"/>
        <v>30</v>
      </c>
      <c r="F20" s="8">
        <f t="shared" si="1"/>
        <v>4</v>
      </c>
      <c r="G20" s="8">
        <v>4</v>
      </c>
      <c r="H20" s="8"/>
      <c r="I20" s="8">
        <v>0</v>
      </c>
      <c r="J20" s="8">
        <f t="shared" si="2"/>
        <v>26</v>
      </c>
      <c r="K20" s="7">
        <v>4</v>
      </c>
      <c r="L20" s="8"/>
      <c r="M20" s="7" t="s">
        <v>16</v>
      </c>
      <c r="N20" s="9"/>
      <c r="O20" s="580" t="s">
        <v>306</v>
      </c>
      <c r="P20" s="580"/>
      <c r="Q20" s="580" t="s">
        <v>306</v>
      </c>
      <c r="R20" s="576">
        <v>4</v>
      </c>
    </row>
    <row r="21" spans="1:18" hidden="1" x14ac:dyDescent="0.25">
      <c r="A21" s="46"/>
      <c r="B21" s="47"/>
      <c r="C21" s="18"/>
      <c r="D21" s="7"/>
      <c r="E21" s="8"/>
      <c r="F21" s="8"/>
      <c r="G21" s="8"/>
      <c r="H21" s="8"/>
      <c r="I21" s="8">
        <v>0</v>
      </c>
      <c r="J21" s="8">
        <f t="shared" si="2"/>
        <v>0</v>
      </c>
      <c r="K21" s="7"/>
      <c r="L21" s="8"/>
      <c r="M21" s="7"/>
      <c r="N21" s="9"/>
      <c r="O21" s="580"/>
      <c r="P21" s="580"/>
      <c r="Q21" s="580"/>
    </row>
    <row r="22" spans="1:18" x14ac:dyDescent="0.25">
      <c r="A22" s="46" t="s">
        <v>14</v>
      </c>
      <c r="B22" s="47" t="s">
        <v>20</v>
      </c>
      <c r="C22" s="18">
        <v>3</v>
      </c>
      <c r="D22" s="7">
        <v>3</v>
      </c>
      <c r="E22" s="8">
        <f t="shared" si="0"/>
        <v>90</v>
      </c>
      <c r="F22" s="8">
        <f t="shared" si="1"/>
        <v>6</v>
      </c>
      <c r="G22" s="8">
        <v>4</v>
      </c>
      <c r="H22" s="8">
        <v>2</v>
      </c>
      <c r="I22" s="8">
        <v>0</v>
      </c>
      <c r="J22" s="8">
        <f t="shared" si="2"/>
        <v>84</v>
      </c>
      <c r="K22" s="7">
        <v>4</v>
      </c>
      <c r="L22" s="8">
        <v>2</v>
      </c>
      <c r="M22" s="7" t="s">
        <v>16</v>
      </c>
      <c r="N22" s="9"/>
      <c r="O22" s="580" t="s">
        <v>306</v>
      </c>
      <c r="P22" s="580" t="s">
        <v>312</v>
      </c>
      <c r="Q22" s="580" t="s">
        <v>324</v>
      </c>
      <c r="R22" s="576">
        <v>6</v>
      </c>
    </row>
    <row r="23" spans="1:18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0"/>
        <v>150</v>
      </c>
      <c r="F23" s="8">
        <f t="shared" si="1"/>
        <v>12</v>
      </c>
      <c r="G23" s="8">
        <v>6</v>
      </c>
      <c r="H23" s="8">
        <v>6</v>
      </c>
      <c r="I23" s="8">
        <v>0</v>
      </c>
      <c r="J23" s="8">
        <f t="shared" si="2"/>
        <v>138</v>
      </c>
      <c r="K23" s="7">
        <v>6</v>
      </c>
      <c r="L23" s="8">
        <v>6</v>
      </c>
      <c r="M23" s="7" t="s">
        <v>29</v>
      </c>
      <c r="N23" s="9"/>
      <c r="O23" s="580" t="s">
        <v>315</v>
      </c>
      <c r="P23" s="580" t="s">
        <v>310</v>
      </c>
      <c r="Q23" s="580" t="s">
        <v>325</v>
      </c>
      <c r="R23" s="576">
        <v>12</v>
      </c>
    </row>
    <row r="24" spans="1:18" hidden="1" x14ac:dyDescent="0.25">
      <c r="A24" s="46"/>
      <c r="B24" s="47"/>
      <c r="C24" s="18"/>
      <c r="D24" s="7"/>
      <c r="E24" s="8"/>
      <c r="F24" s="8"/>
      <c r="G24" s="8"/>
      <c r="H24" s="8"/>
      <c r="I24" s="8">
        <v>0</v>
      </c>
      <c r="J24" s="8">
        <f t="shared" si="2"/>
        <v>0</v>
      </c>
      <c r="K24" s="7"/>
      <c r="L24" s="8"/>
      <c r="M24" s="7"/>
      <c r="N24" s="9"/>
      <c r="O24" s="580"/>
      <c r="P24" s="580"/>
      <c r="Q24" s="580"/>
    </row>
    <row r="25" spans="1:18" ht="15.75" thickBot="1" x14ac:dyDescent="0.3">
      <c r="A25" s="46" t="s">
        <v>14</v>
      </c>
      <c r="B25" s="47" t="s">
        <v>44</v>
      </c>
      <c r="C25" s="281"/>
      <c r="D25" s="7">
        <v>6</v>
      </c>
      <c r="E25" s="8">
        <f t="shared" si="0"/>
        <v>180</v>
      </c>
      <c r="F25" s="8">
        <f t="shared" si="1"/>
        <v>8</v>
      </c>
      <c r="G25" s="8">
        <v>6</v>
      </c>
      <c r="H25" s="8"/>
      <c r="I25" s="8">
        <v>2</v>
      </c>
      <c r="J25" s="8">
        <f t="shared" si="2"/>
        <v>172</v>
      </c>
      <c r="K25" s="7">
        <v>4</v>
      </c>
      <c r="L25" s="8">
        <v>4</v>
      </c>
      <c r="M25" s="7" t="s">
        <v>16</v>
      </c>
      <c r="N25" s="9"/>
      <c r="O25" s="580" t="s">
        <v>324</v>
      </c>
      <c r="P25" s="580" t="s">
        <v>312</v>
      </c>
      <c r="Q25" s="580" t="s">
        <v>309</v>
      </c>
      <c r="R25" s="576">
        <v>8</v>
      </c>
    </row>
    <row r="26" spans="1:18" ht="15.75" thickBot="1" x14ac:dyDescent="0.3">
      <c r="A26" s="24"/>
      <c r="B26" s="14" t="s">
        <v>23</v>
      </c>
      <c r="C26" s="12">
        <f>SUM(C10:C25)</f>
        <v>35.5</v>
      </c>
      <c r="D26" s="13">
        <f>SUM(D10:D25)</f>
        <v>30</v>
      </c>
      <c r="E26" s="13">
        <f>SUM(E10:E25)</f>
        <v>900</v>
      </c>
      <c r="F26" s="13">
        <f>SUM(F10:F25)</f>
        <v>74</v>
      </c>
      <c r="G26" s="13">
        <f>SUM(G10:G25)</f>
        <v>52</v>
      </c>
      <c r="H26" s="15"/>
      <c r="I26" s="15"/>
      <c r="J26" s="577">
        <f>SUM(J11:J24)</f>
        <v>654</v>
      </c>
      <c r="K26" s="13">
        <f>SUM(K10:K25)</f>
        <v>46</v>
      </c>
      <c r="L26" s="13">
        <f>SUM(L10:L25)</f>
        <v>28</v>
      </c>
      <c r="M26" s="25"/>
      <c r="N26" s="9"/>
    </row>
    <row r="27" spans="1:18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531</v>
      </c>
      <c r="L27" s="3" t="s">
        <v>532</v>
      </c>
      <c r="M27" s="9"/>
      <c r="N27" s="9"/>
    </row>
    <row r="28" spans="1:18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25">
      <c r="A29" s="46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8" x14ac:dyDescent="0.25">
      <c r="A30" s="46"/>
      <c r="B30" s="1" t="s">
        <v>24</v>
      </c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8" ht="15" customHeight="1" x14ac:dyDescent="0.25">
      <c r="A31" s="46"/>
      <c r="B31" s="1140" t="s">
        <v>0</v>
      </c>
      <c r="C31" s="1143" t="s">
        <v>74</v>
      </c>
      <c r="D31" s="1130" t="s">
        <v>75</v>
      </c>
      <c r="E31" s="1133" t="s">
        <v>2</v>
      </c>
      <c r="F31" s="1133"/>
      <c r="G31" s="1133"/>
      <c r="H31" s="1133"/>
      <c r="I31" s="1133"/>
      <c r="J31" s="1131"/>
      <c r="K31" s="1130" t="s">
        <v>387</v>
      </c>
      <c r="L31" s="1130" t="s">
        <v>388</v>
      </c>
      <c r="M31" s="1130" t="s">
        <v>5</v>
      </c>
      <c r="N31" s="9"/>
    </row>
    <row r="32" spans="1:18" x14ac:dyDescent="0.25">
      <c r="A32" s="46"/>
      <c r="B32" s="1141"/>
      <c r="C32" s="1144"/>
      <c r="D32" s="1130"/>
      <c r="E32" s="1130" t="s">
        <v>6</v>
      </c>
      <c r="F32" s="1129" t="s">
        <v>7</v>
      </c>
      <c r="G32" s="1129"/>
      <c r="H32" s="1129"/>
      <c r="I32" s="1129"/>
      <c r="J32" s="1130" t="s">
        <v>8</v>
      </c>
      <c r="K32" s="1130"/>
      <c r="L32" s="1130"/>
      <c r="M32" s="1130"/>
      <c r="N32" s="9"/>
    </row>
    <row r="33" spans="1:18" x14ac:dyDescent="0.25">
      <c r="A33" s="46"/>
      <c r="B33" s="1141"/>
      <c r="C33" s="1144"/>
      <c r="D33" s="1130"/>
      <c r="E33" s="1131"/>
      <c r="F33" s="1130" t="s">
        <v>9</v>
      </c>
      <c r="G33" s="1133" t="s">
        <v>10</v>
      </c>
      <c r="H33" s="1131"/>
      <c r="I33" s="1131"/>
      <c r="J33" s="1131"/>
      <c r="K33" s="1130"/>
      <c r="L33" s="1130"/>
      <c r="M33" s="1130"/>
      <c r="N33" s="9"/>
    </row>
    <row r="34" spans="1:18" x14ac:dyDescent="0.25">
      <c r="A34" s="46"/>
      <c r="B34" s="1141"/>
      <c r="C34" s="1144"/>
      <c r="D34" s="1130"/>
      <c r="E34" s="1131"/>
      <c r="F34" s="1132"/>
      <c r="G34" s="1130" t="s">
        <v>11</v>
      </c>
      <c r="H34" s="1130" t="s">
        <v>12</v>
      </c>
      <c r="I34" s="1130" t="s">
        <v>13</v>
      </c>
      <c r="J34" s="1131"/>
      <c r="K34" s="1130"/>
      <c r="L34" s="1130"/>
      <c r="M34" s="1130"/>
      <c r="N34" s="9"/>
      <c r="Q34" s="578"/>
    </row>
    <row r="35" spans="1:18" x14ac:dyDescent="0.25">
      <c r="A35" s="46"/>
      <c r="B35" s="1141"/>
      <c r="C35" s="1144"/>
      <c r="D35" s="1130"/>
      <c r="E35" s="1131"/>
      <c r="F35" s="1132"/>
      <c r="G35" s="1130"/>
      <c r="H35" s="1130"/>
      <c r="I35" s="1130"/>
      <c r="J35" s="1131"/>
      <c r="K35" s="1130"/>
      <c r="L35" s="1130"/>
      <c r="M35" s="1130"/>
      <c r="N35" s="9"/>
      <c r="Q35" s="578"/>
    </row>
    <row r="36" spans="1:18" x14ac:dyDescent="0.25">
      <c r="A36" s="46"/>
      <c r="B36" s="1141"/>
      <c r="C36" s="1144"/>
      <c r="D36" s="1130"/>
      <c r="E36" s="1131"/>
      <c r="F36" s="1132"/>
      <c r="G36" s="1130"/>
      <c r="H36" s="1130"/>
      <c r="I36" s="1130"/>
      <c r="J36" s="1131"/>
      <c r="K36" s="1130"/>
      <c r="L36" s="1130"/>
      <c r="M36" s="1130"/>
      <c r="N36" s="9"/>
      <c r="Q36" s="578"/>
    </row>
    <row r="37" spans="1:18" x14ac:dyDescent="0.25">
      <c r="A37" s="46"/>
      <c r="B37" s="1142"/>
      <c r="C37" s="1145"/>
      <c r="D37" s="1130"/>
      <c r="E37" s="1131"/>
      <c r="F37" s="1132"/>
      <c r="G37" s="1130"/>
      <c r="H37" s="1130"/>
      <c r="I37" s="1130"/>
      <c r="J37" s="1131"/>
      <c r="K37" s="1130"/>
      <c r="L37" s="1130"/>
      <c r="M37" s="1130"/>
      <c r="N37" s="9"/>
      <c r="Q37" s="578"/>
    </row>
    <row r="38" spans="1:18" hidden="1" x14ac:dyDescent="0.25">
      <c r="A38" s="46" t="s">
        <v>31</v>
      </c>
      <c r="B38" s="47"/>
      <c r="C38" s="274"/>
      <c r="D38" s="274"/>
      <c r="E38" s="8">
        <f t="shared" ref="E38:E49" si="3">D38*30</f>
        <v>0</v>
      </c>
      <c r="F38" s="8"/>
      <c r="G38" s="8">
        <f>E38+F38</f>
        <v>0</v>
      </c>
      <c r="H38" s="8"/>
      <c r="I38" s="8"/>
      <c r="J38" s="8"/>
      <c r="K38" s="7"/>
      <c r="L38" s="8"/>
      <c r="M38" s="7"/>
      <c r="N38" s="9"/>
      <c r="Q38" s="581"/>
    </row>
    <row r="39" spans="1:18" x14ac:dyDescent="0.25">
      <c r="A39" s="46" t="s">
        <v>14</v>
      </c>
      <c r="B39" s="575" t="s">
        <v>54</v>
      </c>
      <c r="C39" s="18">
        <v>1</v>
      </c>
      <c r="D39" s="7">
        <v>5</v>
      </c>
      <c r="E39" s="8">
        <f t="shared" si="3"/>
        <v>150</v>
      </c>
      <c r="F39" s="8">
        <f t="shared" ref="F39:F49" si="4">G39+H39+I39</f>
        <v>12</v>
      </c>
      <c r="G39" s="8">
        <v>8</v>
      </c>
      <c r="H39" s="8"/>
      <c r="I39" s="8">
        <v>4</v>
      </c>
      <c r="J39" s="8">
        <f t="shared" ref="J39:J49" si="5">E39-F39</f>
        <v>138</v>
      </c>
      <c r="K39" s="7">
        <v>12</v>
      </c>
      <c r="L39" s="8">
        <v>0</v>
      </c>
      <c r="M39" s="7" t="s">
        <v>16</v>
      </c>
      <c r="N39" s="9"/>
      <c r="O39" s="580" t="s">
        <v>307</v>
      </c>
      <c r="P39" s="580" t="s">
        <v>306</v>
      </c>
      <c r="Q39" s="580" t="s">
        <v>308</v>
      </c>
      <c r="R39" s="576">
        <v>12</v>
      </c>
    </row>
    <row r="40" spans="1:18" x14ac:dyDescent="0.25">
      <c r="A40" s="573" t="s">
        <v>14</v>
      </c>
      <c r="B40" s="286" t="s">
        <v>38</v>
      </c>
      <c r="C40" s="18"/>
      <c r="D40" s="7">
        <v>5</v>
      </c>
      <c r="E40" s="8">
        <f t="shared" si="3"/>
        <v>150</v>
      </c>
      <c r="F40" s="8">
        <f t="shared" si="4"/>
        <v>8</v>
      </c>
      <c r="G40" s="8">
        <v>6</v>
      </c>
      <c r="H40" s="8"/>
      <c r="I40" s="8">
        <v>2</v>
      </c>
      <c r="J40" s="8">
        <f t="shared" si="5"/>
        <v>142</v>
      </c>
      <c r="K40" s="7">
        <v>6</v>
      </c>
      <c r="L40" s="8">
        <v>2</v>
      </c>
      <c r="M40" s="7" t="s">
        <v>18</v>
      </c>
      <c r="N40" s="9"/>
      <c r="O40" s="580" t="s">
        <v>324</v>
      </c>
      <c r="P40" s="580" t="s">
        <v>312</v>
      </c>
      <c r="Q40" s="580" t="s">
        <v>309</v>
      </c>
      <c r="R40" s="576">
        <v>8</v>
      </c>
    </row>
    <row r="41" spans="1:18" x14ac:dyDescent="0.25">
      <c r="A41" s="573" t="s">
        <v>31</v>
      </c>
      <c r="B41" s="575" t="s">
        <v>49</v>
      </c>
      <c r="C41" s="18">
        <v>4</v>
      </c>
      <c r="D41" s="7"/>
      <c r="E41" s="8"/>
      <c r="F41" s="8"/>
      <c r="G41" s="8"/>
      <c r="H41" s="8"/>
      <c r="I41" s="8"/>
      <c r="J41" s="8"/>
      <c r="K41" s="7"/>
      <c r="L41" s="8"/>
      <c r="M41" s="7"/>
      <c r="N41" s="9"/>
      <c r="O41" s="580"/>
      <c r="P41" s="580"/>
      <c r="Q41" s="580"/>
    </row>
    <row r="42" spans="1:18" x14ac:dyDescent="0.25">
      <c r="A42" s="573"/>
      <c r="B42" s="575" t="s">
        <v>600</v>
      </c>
      <c r="C42" s="18">
        <v>5</v>
      </c>
      <c r="D42" s="7"/>
      <c r="E42" s="8"/>
      <c r="F42" s="8"/>
      <c r="G42" s="8"/>
      <c r="H42" s="8"/>
      <c r="I42" s="8"/>
      <c r="J42" s="8"/>
      <c r="K42" s="7"/>
      <c r="L42" s="8"/>
      <c r="M42" s="7"/>
      <c r="N42" s="9"/>
      <c r="O42" s="580"/>
      <c r="P42" s="580"/>
      <c r="Q42" s="580"/>
    </row>
    <row r="43" spans="1:18" x14ac:dyDescent="0.25">
      <c r="A43" s="46" t="s">
        <v>14</v>
      </c>
      <c r="B43" s="47" t="s">
        <v>37</v>
      </c>
      <c r="C43" s="18">
        <v>2</v>
      </c>
      <c r="D43" s="7">
        <v>3</v>
      </c>
      <c r="E43" s="8">
        <f t="shared" si="3"/>
        <v>90</v>
      </c>
      <c r="F43" s="8">
        <f t="shared" si="4"/>
        <v>8</v>
      </c>
      <c r="G43" s="8">
        <v>8</v>
      </c>
      <c r="H43" s="8"/>
      <c r="I43" s="8">
        <v>0</v>
      </c>
      <c r="J43" s="8">
        <f t="shared" si="5"/>
        <v>82</v>
      </c>
      <c r="K43" s="7">
        <v>8</v>
      </c>
      <c r="L43" s="8"/>
      <c r="M43" s="7" t="s">
        <v>18</v>
      </c>
      <c r="N43" s="9"/>
      <c r="O43" s="580" t="s">
        <v>307</v>
      </c>
      <c r="P43" s="580"/>
      <c r="Q43" s="580" t="s">
        <v>307</v>
      </c>
      <c r="R43" s="576">
        <v>8</v>
      </c>
    </row>
    <row r="44" spans="1:18" ht="26.25" x14ac:dyDescent="0.25">
      <c r="A44" s="46" t="s">
        <v>14</v>
      </c>
      <c r="B44" s="47" t="s">
        <v>477</v>
      </c>
      <c r="C44" s="18"/>
      <c r="D44" s="7">
        <v>6</v>
      </c>
      <c r="E44" s="8">
        <f t="shared" si="3"/>
        <v>180</v>
      </c>
      <c r="F44" s="8">
        <f t="shared" si="4"/>
        <v>10</v>
      </c>
      <c r="G44" s="8">
        <v>8</v>
      </c>
      <c r="H44" s="8"/>
      <c r="I44" s="8">
        <v>2</v>
      </c>
      <c r="J44" s="8">
        <f t="shared" si="5"/>
        <v>170</v>
      </c>
      <c r="K44" s="7">
        <v>8</v>
      </c>
      <c r="L44" s="8">
        <v>2</v>
      </c>
      <c r="M44" s="7" t="s">
        <v>18</v>
      </c>
      <c r="N44" s="9"/>
      <c r="O44" s="580" t="s">
        <v>307</v>
      </c>
      <c r="P44" s="580" t="s">
        <v>312</v>
      </c>
      <c r="Q44" s="580" t="s">
        <v>399</v>
      </c>
      <c r="R44" s="576">
        <v>10</v>
      </c>
    </row>
    <row r="45" spans="1:18" ht="26.25" x14ac:dyDescent="0.25">
      <c r="A45" s="46" t="s">
        <v>14</v>
      </c>
      <c r="B45" s="47" t="s">
        <v>481</v>
      </c>
      <c r="C45" s="18">
        <v>2</v>
      </c>
      <c r="D45" s="7">
        <v>4</v>
      </c>
      <c r="E45" s="8">
        <f t="shared" si="3"/>
        <v>120</v>
      </c>
      <c r="F45" s="8">
        <f t="shared" si="4"/>
        <v>8</v>
      </c>
      <c r="G45" s="8">
        <v>6</v>
      </c>
      <c r="H45" s="8">
        <v>2</v>
      </c>
      <c r="I45" s="8">
        <v>0</v>
      </c>
      <c r="J45" s="8">
        <f t="shared" si="5"/>
        <v>112</v>
      </c>
      <c r="K45" s="7">
        <v>8</v>
      </c>
      <c r="L45" s="8"/>
      <c r="M45" s="7" t="s">
        <v>18</v>
      </c>
      <c r="N45" s="9"/>
      <c r="O45" s="580" t="s">
        <v>313</v>
      </c>
      <c r="P45" s="580" t="s">
        <v>314</v>
      </c>
      <c r="Q45" s="580" t="s">
        <v>307</v>
      </c>
      <c r="R45" s="576">
        <v>8</v>
      </c>
    </row>
    <row r="46" spans="1:18" ht="39" x14ac:dyDescent="0.25">
      <c r="A46" s="46" t="s">
        <v>14</v>
      </c>
      <c r="B46" s="47" t="s">
        <v>480</v>
      </c>
      <c r="C46" s="18"/>
      <c r="D46" s="7">
        <v>1</v>
      </c>
      <c r="E46" s="8">
        <f t="shared" si="3"/>
        <v>30</v>
      </c>
      <c r="F46" s="8">
        <f t="shared" si="4"/>
        <v>4</v>
      </c>
      <c r="G46" s="8"/>
      <c r="H46" s="8"/>
      <c r="I46" s="8">
        <v>4</v>
      </c>
      <c r="J46" s="8">
        <f t="shared" si="5"/>
        <v>26</v>
      </c>
      <c r="K46" s="7">
        <v>4</v>
      </c>
      <c r="L46" s="8"/>
      <c r="M46" s="7" t="s">
        <v>29</v>
      </c>
      <c r="N46" s="9"/>
      <c r="O46" s="580"/>
      <c r="P46" s="580" t="s">
        <v>306</v>
      </c>
      <c r="Q46" s="580" t="s">
        <v>306</v>
      </c>
      <c r="R46" s="576">
        <v>4</v>
      </c>
    </row>
    <row r="47" spans="1:18" hidden="1" x14ac:dyDescent="0.25">
      <c r="A47" s="46"/>
      <c r="E47" s="8"/>
      <c r="F47" s="8"/>
      <c r="G47" s="8"/>
      <c r="H47" s="8"/>
      <c r="I47" s="8">
        <v>0</v>
      </c>
      <c r="J47" s="8">
        <f t="shared" si="5"/>
        <v>0</v>
      </c>
      <c r="K47" s="7"/>
      <c r="L47" s="8"/>
      <c r="M47" s="7"/>
      <c r="N47" s="9"/>
      <c r="O47" s="580"/>
      <c r="P47" s="580"/>
      <c r="Q47" s="580"/>
    </row>
    <row r="48" spans="1:18" x14ac:dyDescent="0.25">
      <c r="A48" s="46" t="s">
        <v>14</v>
      </c>
      <c r="B48" s="575" t="s">
        <v>520</v>
      </c>
      <c r="C48" s="7"/>
      <c r="D48" s="7">
        <v>3</v>
      </c>
      <c r="E48" s="8">
        <f t="shared" si="3"/>
        <v>90</v>
      </c>
      <c r="F48" s="8">
        <f t="shared" si="4"/>
        <v>4</v>
      </c>
      <c r="G48" s="8">
        <v>4</v>
      </c>
      <c r="H48" s="8"/>
      <c r="I48" s="8">
        <v>0</v>
      </c>
      <c r="J48" s="8">
        <f t="shared" si="5"/>
        <v>86</v>
      </c>
      <c r="K48" s="7">
        <v>4</v>
      </c>
      <c r="L48" s="8"/>
      <c r="M48" s="7" t="s">
        <v>29</v>
      </c>
      <c r="N48" s="9"/>
      <c r="O48" s="580" t="s">
        <v>306</v>
      </c>
      <c r="P48" s="580"/>
      <c r="Q48" s="580" t="s">
        <v>306</v>
      </c>
      <c r="R48" s="576">
        <v>4</v>
      </c>
    </row>
    <row r="49" spans="1:18" ht="27" thickBot="1" x14ac:dyDescent="0.3">
      <c r="A49" s="46" t="s">
        <v>31</v>
      </c>
      <c r="B49" s="47" t="s">
        <v>46</v>
      </c>
      <c r="C49" s="274"/>
      <c r="D49" s="274">
        <v>3</v>
      </c>
      <c r="E49" s="8">
        <f t="shared" si="3"/>
        <v>90</v>
      </c>
      <c r="F49" s="8">
        <f t="shared" si="4"/>
        <v>4</v>
      </c>
      <c r="G49" s="8"/>
      <c r="H49" s="8"/>
      <c r="I49" s="8">
        <v>4</v>
      </c>
      <c r="J49" s="8">
        <f t="shared" si="5"/>
        <v>86</v>
      </c>
      <c r="K49" s="7">
        <v>4</v>
      </c>
      <c r="L49" s="8"/>
      <c r="M49" s="7" t="s">
        <v>16</v>
      </c>
      <c r="N49" s="9"/>
      <c r="O49" s="580"/>
      <c r="P49" s="580" t="s">
        <v>306</v>
      </c>
      <c r="Q49" s="580" t="s">
        <v>306</v>
      </c>
      <c r="R49" s="576">
        <v>4</v>
      </c>
    </row>
    <row r="50" spans="1:18" hidden="1" x14ac:dyDescent="0.25">
      <c r="A50" s="46"/>
      <c r="B50" s="47"/>
      <c r="C50" s="27"/>
      <c r="D50" s="27"/>
      <c r="E50" s="8"/>
      <c r="F50" s="8"/>
      <c r="G50" s="8"/>
      <c r="H50" s="8"/>
      <c r="I50" s="8"/>
      <c r="J50" s="8"/>
      <c r="K50" s="7"/>
      <c r="L50" s="8"/>
      <c r="M50" s="7"/>
      <c r="N50" s="9"/>
      <c r="O50" s="580"/>
      <c r="P50" s="580"/>
      <c r="Q50" s="580"/>
    </row>
    <row r="51" spans="1:18" hidden="1" x14ac:dyDescent="0.25">
      <c r="A51" s="46"/>
      <c r="B51" s="47"/>
      <c r="C51" s="18"/>
      <c r="D51" s="7"/>
      <c r="E51" s="8"/>
      <c r="F51" s="8"/>
      <c r="G51" s="8"/>
      <c r="H51" s="8"/>
      <c r="I51" s="8"/>
      <c r="J51" s="8"/>
      <c r="K51" s="7"/>
      <c r="L51" s="8"/>
      <c r="M51" s="7"/>
      <c r="N51" s="9"/>
      <c r="O51" s="580"/>
      <c r="P51" s="580"/>
      <c r="Q51" s="580"/>
    </row>
    <row r="52" spans="1:18" ht="15.75" hidden="1" thickBot="1" x14ac:dyDescent="0.3">
      <c r="A52" s="46"/>
      <c r="B52" s="47"/>
      <c r="C52" s="281"/>
      <c r="D52" s="7"/>
      <c r="E52" s="8"/>
      <c r="F52" s="8"/>
      <c r="G52" s="8"/>
      <c r="H52" s="8"/>
      <c r="I52" s="8"/>
      <c r="J52" s="8"/>
      <c r="K52" s="7"/>
      <c r="L52" s="8"/>
      <c r="M52" s="7"/>
      <c r="N52" s="9"/>
      <c r="O52" s="580"/>
      <c r="P52" s="580"/>
      <c r="Q52" s="580"/>
    </row>
    <row r="53" spans="1:18" ht="15.75" thickBot="1" x14ac:dyDescent="0.3">
      <c r="A53" s="24"/>
      <c r="B53" s="14" t="s">
        <v>23</v>
      </c>
      <c r="C53" s="12">
        <f>SUM(C38:C52)</f>
        <v>14</v>
      </c>
      <c r="D53" s="13">
        <f>SUM(D38:D52)</f>
        <v>30</v>
      </c>
      <c r="E53" s="577">
        <f>SUM(E38:E51)</f>
        <v>900</v>
      </c>
      <c r="F53" s="577">
        <f>SUM(F38:F51)</f>
        <v>58</v>
      </c>
      <c r="G53" s="577">
        <f>SUM(G38:G51)</f>
        <v>40</v>
      </c>
      <c r="H53" s="15"/>
      <c r="I53" s="15"/>
      <c r="J53" s="577">
        <f>SUM(J38:J51)</f>
        <v>842</v>
      </c>
      <c r="K53" s="577">
        <f>SUM(K38:K51)</f>
        <v>54</v>
      </c>
      <c r="L53" s="577">
        <f>SUM(L38:L51)</f>
        <v>4</v>
      </c>
      <c r="M53" s="25"/>
      <c r="N53" s="582" t="s">
        <v>82</v>
      </c>
      <c r="O53" s="583" t="s">
        <v>306</v>
      </c>
      <c r="P53" s="583"/>
      <c r="Q53" s="583" t="s">
        <v>306</v>
      </c>
    </row>
    <row r="54" spans="1:18" x14ac:dyDescent="0.25">
      <c r="A54" s="46"/>
      <c r="B54" s="2"/>
      <c r="C54" s="2"/>
      <c r="D54" s="3"/>
      <c r="E54" s="3"/>
      <c r="F54" s="3"/>
      <c r="G54" s="3"/>
      <c r="H54" s="3"/>
      <c r="I54" s="3"/>
      <c r="J54" s="3"/>
      <c r="K54" s="3" t="s">
        <v>524</v>
      </c>
      <c r="L54" s="3" t="s">
        <v>533</v>
      </c>
      <c r="M54" s="3" t="s">
        <v>523</v>
      </c>
      <c r="N54" s="9"/>
      <c r="Q54" s="578"/>
    </row>
    <row r="55" spans="1:18" x14ac:dyDescent="0.25">
      <c r="A55" s="46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9"/>
      <c r="N55" s="9"/>
      <c r="Q55" s="578"/>
    </row>
    <row r="56" spans="1:18" x14ac:dyDescent="0.25">
      <c r="A56" s="46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9"/>
      <c r="N56" s="9"/>
      <c r="Q56" s="578"/>
      <c r="R56" s="576">
        <f>4+2+3+1+1</f>
        <v>11</v>
      </c>
    </row>
    <row r="57" spans="1:18" x14ac:dyDescent="0.25">
      <c r="A57" s="46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9"/>
      <c r="N57" s="9"/>
      <c r="Q57" s="578"/>
      <c r="R57" s="576">
        <f>8+3+4+2+6+4</f>
        <v>27</v>
      </c>
    </row>
    <row r="58" spans="1:18" x14ac:dyDescent="0.25">
      <c r="A58" s="46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9"/>
      <c r="N58" s="9"/>
      <c r="Q58" s="578"/>
    </row>
    <row r="59" spans="1:18" x14ac:dyDescent="0.25">
      <c r="A59" s="46"/>
      <c r="B59" s="1" t="s">
        <v>51</v>
      </c>
      <c r="C59" s="1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Q59" s="578"/>
    </row>
    <row r="60" spans="1:18" ht="15" customHeight="1" x14ac:dyDescent="0.25">
      <c r="A60" s="46"/>
      <c r="B60" s="1140" t="s">
        <v>0</v>
      </c>
      <c r="C60" s="1143" t="s">
        <v>74</v>
      </c>
      <c r="D60" s="1130" t="s">
        <v>1</v>
      </c>
      <c r="E60" s="1133" t="s">
        <v>2</v>
      </c>
      <c r="F60" s="1133"/>
      <c r="G60" s="1133"/>
      <c r="H60" s="1133"/>
      <c r="I60" s="1133"/>
      <c r="J60" s="1131"/>
      <c r="K60" s="1130" t="s">
        <v>387</v>
      </c>
      <c r="L60" s="1130" t="s">
        <v>388</v>
      </c>
      <c r="M60" s="1130" t="s">
        <v>5</v>
      </c>
      <c r="N60" s="9"/>
      <c r="Q60" s="578"/>
    </row>
    <row r="61" spans="1:18" x14ac:dyDescent="0.25">
      <c r="A61" s="46"/>
      <c r="B61" s="1141"/>
      <c r="C61" s="1144"/>
      <c r="D61" s="1130"/>
      <c r="E61" s="1130" t="s">
        <v>6</v>
      </c>
      <c r="F61" s="1129" t="s">
        <v>7</v>
      </c>
      <c r="G61" s="1129"/>
      <c r="H61" s="1129"/>
      <c r="I61" s="1129"/>
      <c r="J61" s="1130" t="s">
        <v>25</v>
      </c>
      <c r="K61" s="1130"/>
      <c r="L61" s="1130"/>
      <c r="M61" s="1130"/>
      <c r="N61" s="9"/>
      <c r="Q61" s="578"/>
    </row>
    <row r="62" spans="1:18" x14ac:dyDescent="0.25">
      <c r="A62" s="46"/>
      <c r="B62" s="1141"/>
      <c r="C62" s="1144"/>
      <c r="D62" s="1130"/>
      <c r="E62" s="1131"/>
      <c r="F62" s="1130" t="s">
        <v>9</v>
      </c>
      <c r="G62" s="1133" t="s">
        <v>10</v>
      </c>
      <c r="H62" s="1131"/>
      <c r="I62" s="1131"/>
      <c r="J62" s="1131"/>
      <c r="K62" s="1130"/>
      <c r="L62" s="1130"/>
      <c r="M62" s="1130"/>
      <c r="N62" s="9"/>
      <c r="Q62" s="578"/>
    </row>
    <row r="63" spans="1:18" x14ac:dyDescent="0.25">
      <c r="A63" s="46"/>
      <c r="B63" s="1141"/>
      <c r="C63" s="1144"/>
      <c r="D63" s="1130"/>
      <c r="E63" s="1131"/>
      <c r="F63" s="1132"/>
      <c r="G63" s="1138" t="s">
        <v>26</v>
      </c>
      <c r="H63" s="1138" t="s">
        <v>27</v>
      </c>
      <c r="I63" s="1138" t="s">
        <v>28</v>
      </c>
      <c r="J63" s="1131"/>
      <c r="K63" s="1130"/>
      <c r="L63" s="1130"/>
      <c r="M63" s="1130"/>
      <c r="N63" s="9"/>
      <c r="Q63" s="578"/>
    </row>
    <row r="64" spans="1:18" x14ac:dyDescent="0.25">
      <c r="A64" s="46"/>
      <c r="B64" s="1141"/>
      <c r="C64" s="1144"/>
      <c r="D64" s="1130"/>
      <c r="E64" s="1131"/>
      <c r="F64" s="1132"/>
      <c r="G64" s="1138"/>
      <c r="H64" s="1138"/>
      <c r="I64" s="1138"/>
      <c r="J64" s="1131"/>
      <c r="K64" s="1130"/>
      <c r="L64" s="1130"/>
      <c r="M64" s="1130"/>
      <c r="N64" s="9"/>
      <c r="Q64" s="578"/>
    </row>
    <row r="65" spans="1:21" x14ac:dyDescent="0.25">
      <c r="A65" s="46"/>
      <c r="B65" s="1141"/>
      <c r="C65" s="1144"/>
      <c r="D65" s="1130"/>
      <c r="E65" s="1131"/>
      <c r="F65" s="1132"/>
      <c r="G65" s="1138"/>
      <c r="H65" s="1138"/>
      <c r="I65" s="1138"/>
      <c r="J65" s="1131"/>
      <c r="K65" s="1130"/>
      <c r="L65" s="1130"/>
      <c r="M65" s="1130"/>
      <c r="N65" s="9"/>
      <c r="Q65" s="578"/>
    </row>
    <row r="66" spans="1:21" x14ac:dyDescent="0.25">
      <c r="A66" s="46"/>
      <c r="B66" s="1142"/>
      <c r="C66" s="1145"/>
      <c r="D66" s="1130"/>
      <c r="E66" s="1131"/>
      <c r="F66" s="1132"/>
      <c r="G66" s="1138"/>
      <c r="H66" s="1138"/>
      <c r="I66" s="1138"/>
      <c r="J66" s="1131"/>
      <c r="K66" s="1130"/>
      <c r="L66" s="1130"/>
      <c r="M66" s="1130"/>
      <c r="N66" s="9"/>
      <c r="Q66" s="578"/>
    </row>
    <row r="67" spans="1:21" x14ac:dyDescent="0.25">
      <c r="A67" s="46"/>
      <c r="B67" s="47"/>
      <c r="C67" s="18"/>
      <c r="D67" s="274"/>
      <c r="E67" s="8"/>
      <c r="F67" s="8"/>
      <c r="G67" s="8">
        <f>E67+F67</f>
        <v>0</v>
      </c>
      <c r="H67" s="8"/>
      <c r="I67" s="8"/>
      <c r="J67" s="8"/>
      <c r="K67" s="7"/>
      <c r="L67" s="8"/>
      <c r="M67" s="7"/>
      <c r="N67" s="9"/>
      <c r="Q67" s="578"/>
    </row>
    <row r="68" spans="1:21" x14ac:dyDescent="0.25">
      <c r="A68" s="46"/>
      <c r="B68" s="575" t="s">
        <v>458</v>
      </c>
      <c r="C68" s="18">
        <v>4</v>
      </c>
      <c r="D68" s="7"/>
      <c r="E68" s="8">
        <f t="shared" ref="E68:E80" si="6">D68*30</f>
        <v>0</v>
      </c>
      <c r="F68" s="8"/>
      <c r="G68" s="8"/>
      <c r="H68" s="8"/>
      <c r="I68" s="8">
        <v>0</v>
      </c>
      <c r="J68" s="8">
        <f t="shared" ref="J68:J80" si="7">E68-F68</f>
        <v>0</v>
      </c>
      <c r="K68" s="7"/>
      <c r="L68" s="8"/>
      <c r="M68" s="7"/>
      <c r="N68" s="9"/>
      <c r="O68" s="580"/>
      <c r="P68" s="580"/>
      <c r="Q68" s="580"/>
    </row>
    <row r="69" spans="1:21" ht="17.25" customHeight="1" x14ac:dyDescent="0.25">
      <c r="A69" s="46" t="s">
        <v>14</v>
      </c>
      <c r="B69" s="575" t="s">
        <v>367</v>
      </c>
      <c r="C69" s="18"/>
      <c r="D69" s="7">
        <v>6</v>
      </c>
      <c r="E69" s="8">
        <f t="shared" si="6"/>
        <v>180</v>
      </c>
      <c r="F69" s="8">
        <f t="shared" ref="F69:F80" si="8">G69+H69+I69</f>
        <v>10</v>
      </c>
      <c r="G69" s="8">
        <v>8</v>
      </c>
      <c r="H69" s="8"/>
      <c r="I69" s="8">
        <v>2</v>
      </c>
      <c r="J69" s="8">
        <f t="shared" si="7"/>
        <v>170</v>
      </c>
      <c r="K69" s="7">
        <v>8</v>
      </c>
      <c r="L69" s="8">
        <v>2</v>
      </c>
      <c r="M69" s="7" t="s">
        <v>29</v>
      </c>
      <c r="N69" s="9"/>
      <c r="O69" s="580" t="s">
        <v>307</v>
      </c>
      <c r="P69" s="580" t="s">
        <v>312</v>
      </c>
      <c r="Q69" s="580" t="s">
        <v>399</v>
      </c>
      <c r="R69" s="576">
        <v>10</v>
      </c>
    </row>
    <row r="70" spans="1:21" hidden="1" x14ac:dyDescent="0.25">
      <c r="A70" s="46"/>
      <c r="B70" s="1"/>
      <c r="C70" s="18"/>
      <c r="D70" s="7"/>
      <c r="E70" s="8">
        <f t="shared" si="6"/>
        <v>0</v>
      </c>
      <c r="F70" s="8"/>
      <c r="G70" s="8"/>
      <c r="H70" s="8"/>
      <c r="I70" s="8">
        <v>0</v>
      </c>
      <c r="J70" s="8">
        <f t="shared" si="7"/>
        <v>0</v>
      </c>
      <c r="K70" s="7"/>
      <c r="L70" s="8"/>
      <c r="M70" s="7"/>
      <c r="N70" s="9"/>
      <c r="O70" s="580"/>
      <c r="P70" s="580"/>
      <c r="Q70" s="580"/>
    </row>
    <row r="71" spans="1:21" hidden="1" x14ac:dyDescent="0.25">
      <c r="A71" s="46"/>
      <c r="E71" s="8">
        <f t="shared" si="6"/>
        <v>0</v>
      </c>
      <c r="F71" s="8"/>
      <c r="G71" s="8"/>
      <c r="H71" s="8"/>
      <c r="I71" s="8">
        <v>0</v>
      </c>
      <c r="J71" s="8">
        <f t="shared" si="7"/>
        <v>0</v>
      </c>
      <c r="N71" s="26"/>
      <c r="O71" s="580"/>
      <c r="P71" s="580"/>
      <c r="Q71" s="580"/>
    </row>
    <row r="72" spans="1:21" ht="26.25" x14ac:dyDescent="0.25">
      <c r="A72" s="46" t="s">
        <v>31</v>
      </c>
      <c r="B72" s="47" t="s">
        <v>475</v>
      </c>
      <c r="C72" s="20"/>
      <c r="D72" s="7">
        <v>5</v>
      </c>
      <c r="E72" s="8">
        <f t="shared" si="6"/>
        <v>150</v>
      </c>
      <c r="F72" s="8">
        <f t="shared" si="8"/>
        <v>8</v>
      </c>
      <c r="G72" s="8">
        <v>6</v>
      </c>
      <c r="H72" s="8"/>
      <c r="I72" s="8">
        <v>2</v>
      </c>
      <c r="J72" s="8">
        <f t="shared" si="7"/>
        <v>142</v>
      </c>
      <c r="K72" s="7">
        <v>8</v>
      </c>
      <c r="L72" s="8"/>
      <c r="M72" s="7" t="s">
        <v>18</v>
      </c>
      <c r="N72" s="9"/>
      <c r="O72" s="580" t="s">
        <v>313</v>
      </c>
      <c r="P72" s="580" t="s">
        <v>314</v>
      </c>
      <c r="Q72" s="580" t="s">
        <v>307</v>
      </c>
      <c r="R72" s="576">
        <v>8</v>
      </c>
    </row>
    <row r="73" spans="1:21" ht="26.25" x14ac:dyDescent="0.25">
      <c r="A73" s="46" t="s">
        <v>14</v>
      </c>
      <c r="B73" s="47" t="s">
        <v>482</v>
      </c>
      <c r="C73" s="7"/>
      <c r="D73" s="7">
        <v>1</v>
      </c>
      <c r="E73" s="8">
        <f t="shared" si="6"/>
        <v>30</v>
      </c>
      <c r="F73" s="8">
        <f t="shared" si="8"/>
        <v>4</v>
      </c>
      <c r="G73" s="8"/>
      <c r="H73" s="8"/>
      <c r="I73" s="8">
        <v>4</v>
      </c>
      <c r="J73" s="8">
        <f t="shared" si="7"/>
        <v>26</v>
      </c>
      <c r="K73" s="7">
        <v>4</v>
      </c>
      <c r="L73" s="8"/>
      <c r="M73" s="7" t="s">
        <v>29</v>
      </c>
      <c r="N73" s="9"/>
      <c r="O73" s="580"/>
      <c r="P73" s="580" t="s">
        <v>306</v>
      </c>
      <c r="Q73" s="580" t="s">
        <v>306</v>
      </c>
      <c r="R73" s="576">
        <v>4</v>
      </c>
    </row>
    <row r="74" spans="1:21" ht="26.25" x14ac:dyDescent="0.25">
      <c r="A74" s="46" t="s">
        <v>31</v>
      </c>
      <c r="B74" s="575" t="s">
        <v>36</v>
      </c>
      <c r="C74" s="18"/>
      <c r="D74" s="7">
        <v>4</v>
      </c>
      <c r="E74" s="8">
        <f t="shared" si="6"/>
        <v>120</v>
      </c>
      <c r="F74" s="8">
        <f t="shared" si="8"/>
        <v>4</v>
      </c>
      <c r="G74" s="8"/>
      <c r="H74" s="8"/>
      <c r="I74" s="8">
        <v>4</v>
      </c>
      <c r="J74" s="8">
        <f t="shared" si="7"/>
        <v>116</v>
      </c>
      <c r="K74" s="7">
        <v>4</v>
      </c>
      <c r="L74" s="8"/>
      <c r="M74" s="7" t="s">
        <v>16</v>
      </c>
      <c r="N74" s="9"/>
      <c r="O74" s="580"/>
      <c r="P74" s="580" t="s">
        <v>306</v>
      </c>
      <c r="Q74" s="580" t="s">
        <v>306</v>
      </c>
      <c r="R74" s="343">
        <v>4</v>
      </c>
      <c r="S74" s="964" t="s">
        <v>306</v>
      </c>
      <c r="T74" s="964"/>
      <c r="U74" s="964" t="s">
        <v>306</v>
      </c>
    </row>
    <row r="75" spans="1:21" ht="26.25" x14ac:dyDescent="0.25">
      <c r="A75" s="46"/>
      <c r="B75" s="575" t="s">
        <v>32</v>
      </c>
      <c r="C75" s="7">
        <v>3.5</v>
      </c>
      <c r="D75" s="7"/>
      <c r="E75" s="8">
        <f t="shared" si="6"/>
        <v>0</v>
      </c>
      <c r="F75" s="8"/>
      <c r="G75" s="8"/>
      <c r="H75" s="8"/>
      <c r="I75" s="8">
        <v>0</v>
      </c>
      <c r="J75" s="8">
        <f t="shared" si="7"/>
        <v>0</v>
      </c>
      <c r="K75" s="7"/>
      <c r="L75" s="8"/>
      <c r="M75" s="7"/>
      <c r="N75" s="9"/>
      <c r="O75" s="580"/>
      <c r="P75" s="580"/>
      <c r="Q75" s="580"/>
    </row>
    <row r="76" spans="1:21" hidden="1" x14ac:dyDescent="0.25">
      <c r="A76" s="46"/>
      <c r="B76" s="575"/>
      <c r="C76" s="18"/>
      <c r="D76" s="7"/>
      <c r="E76" s="8">
        <f t="shared" si="6"/>
        <v>0</v>
      </c>
      <c r="F76" s="8"/>
      <c r="G76" s="8"/>
      <c r="H76" s="8"/>
      <c r="I76" s="8">
        <v>0</v>
      </c>
      <c r="J76" s="8">
        <f t="shared" si="7"/>
        <v>0</v>
      </c>
      <c r="K76" s="7"/>
      <c r="L76" s="8"/>
      <c r="M76" s="7"/>
      <c r="N76" s="9"/>
      <c r="O76" s="580"/>
      <c r="P76" s="580"/>
      <c r="Q76" s="580"/>
    </row>
    <row r="77" spans="1:21" ht="26.25" x14ac:dyDescent="0.25">
      <c r="A77" s="46" t="s">
        <v>14</v>
      </c>
      <c r="B77" s="575" t="s">
        <v>35</v>
      </c>
      <c r="C77" s="18"/>
      <c r="D77" s="7">
        <v>5</v>
      </c>
      <c r="E77" s="8">
        <f t="shared" si="6"/>
        <v>150</v>
      </c>
      <c r="F77" s="8">
        <f t="shared" si="8"/>
        <v>8</v>
      </c>
      <c r="G77" s="8">
        <v>6</v>
      </c>
      <c r="H77" s="8"/>
      <c r="I77" s="8">
        <v>2</v>
      </c>
      <c r="J77" s="8">
        <f t="shared" si="7"/>
        <v>142</v>
      </c>
      <c r="K77" s="7">
        <v>8</v>
      </c>
      <c r="L77" s="8"/>
      <c r="M77" s="7" t="s">
        <v>18</v>
      </c>
      <c r="N77" s="9"/>
      <c r="O77" s="580" t="s">
        <v>313</v>
      </c>
      <c r="P77" s="580" t="s">
        <v>314</v>
      </c>
      <c r="Q77" s="580" t="s">
        <v>307</v>
      </c>
      <c r="R77" s="576">
        <v>8</v>
      </c>
    </row>
    <row r="78" spans="1:21" ht="20.25" customHeight="1" x14ac:dyDescent="0.25">
      <c r="A78" s="46" t="s">
        <v>14</v>
      </c>
      <c r="B78" s="575" t="s">
        <v>33</v>
      </c>
      <c r="C78" s="18">
        <v>0.5</v>
      </c>
      <c r="D78" s="7">
        <v>8</v>
      </c>
      <c r="E78" s="8">
        <f t="shared" si="6"/>
        <v>240</v>
      </c>
      <c r="F78" s="8">
        <f t="shared" si="8"/>
        <v>12</v>
      </c>
      <c r="G78" s="8">
        <v>8</v>
      </c>
      <c r="H78" s="8"/>
      <c r="I78" s="8">
        <v>4</v>
      </c>
      <c r="J78" s="8">
        <f t="shared" si="7"/>
        <v>228</v>
      </c>
      <c r="K78" s="7">
        <v>12</v>
      </c>
      <c r="L78" s="8"/>
      <c r="M78" s="7" t="s">
        <v>16</v>
      </c>
      <c r="N78" s="9"/>
      <c r="O78" s="580" t="s">
        <v>307</v>
      </c>
      <c r="P78" s="580" t="s">
        <v>306</v>
      </c>
      <c r="Q78" s="580" t="s">
        <v>308</v>
      </c>
      <c r="R78" s="576">
        <v>12</v>
      </c>
    </row>
    <row r="79" spans="1:21" ht="15.75" hidden="1" x14ac:dyDescent="0.25">
      <c r="A79" s="46"/>
      <c r="B79" s="678"/>
      <c r="C79" s="7"/>
      <c r="D79" s="7"/>
      <c r="E79" s="8">
        <f t="shared" si="6"/>
        <v>0</v>
      </c>
      <c r="F79" s="8"/>
      <c r="G79" s="8"/>
      <c r="H79" s="8"/>
      <c r="I79" s="8">
        <v>0</v>
      </c>
      <c r="J79" s="8">
        <f t="shared" si="7"/>
        <v>0</v>
      </c>
      <c r="K79" s="7"/>
      <c r="L79" s="8"/>
      <c r="M79" s="7"/>
      <c r="N79" s="9"/>
      <c r="O79" s="580"/>
      <c r="P79" s="580"/>
      <c r="Q79" s="580"/>
    </row>
    <row r="80" spans="1:21" ht="15.75" thickBot="1" x14ac:dyDescent="0.3">
      <c r="A80" s="46" t="s">
        <v>31</v>
      </c>
      <c r="B80" s="965" t="s">
        <v>530</v>
      </c>
      <c r="C80" s="18">
        <v>2.5</v>
      </c>
      <c r="D80" s="7">
        <v>1</v>
      </c>
      <c r="E80" s="8">
        <f t="shared" si="6"/>
        <v>30</v>
      </c>
      <c r="F80" s="8">
        <f t="shared" si="8"/>
        <v>4</v>
      </c>
      <c r="G80" s="8">
        <v>4</v>
      </c>
      <c r="H80" s="8"/>
      <c r="I80" s="8">
        <v>0</v>
      </c>
      <c r="J80" s="8">
        <f t="shared" si="7"/>
        <v>26</v>
      </c>
      <c r="K80" s="7">
        <v>4</v>
      </c>
      <c r="L80" s="8"/>
      <c r="M80" s="7" t="s">
        <v>16</v>
      </c>
      <c r="N80" s="9"/>
      <c r="O80" s="580" t="s">
        <v>306</v>
      </c>
      <c r="P80" s="580"/>
      <c r="Q80" s="580" t="s">
        <v>306</v>
      </c>
      <c r="R80" s="576">
        <v>4</v>
      </c>
    </row>
    <row r="81" spans="1:18" ht="15.75" hidden="1" thickBot="1" x14ac:dyDescent="0.3">
      <c r="A81" s="46" t="s">
        <v>14</v>
      </c>
      <c r="B81" s="332"/>
      <c r="C81" s="333"/>
      <c r="D81" s="21"/>
      <c r="E81" s="22"/>
      <c r="F81" s="22"/>
      <c r="G81" s="22"/>
      <c r="H81" s="22"/>
      <c r="I81" s="22"/>
      <c r="J81" s="22"/>
      <c r="K81" s="21"/>
      <c r="L81" s="22"/>
      <c r="M81" s="21"/>
      <c r="N81" s="9" t="s">
        <v>519</v>
      </c>
      <c r="O81" s="580"/>
      <c r="P81" s="580"/>
      <c r="Q81" s="580"/>
    </row>
    <row r="82" spans="1:18" ht="15.75" thickBot="1" x14ac:dyDescent="0.3">
      <c r="A82" s="31"/>
      <c r="B82" s="11"/>
      <c r="C82" s="12">
        <f>SUM(C67:C81)</f>
        <v>10.5</v>
      </c>
      <c r="D82" s="13">
        <f>SUM(D67:D81)</f>
        <v>30</v>
      </c>
      <c r="E82" s="577">
        <f>SUM(E67:E81)</f>
        <v>900</v>
      </c>
      <c r="F82" s="577">
        <f>SUM(F67:F81)</f>
        <v>50</v>
      </c>
      <c r="G82" s="577">
        <f>SUM(G67:G81)</f>
        <v>32</v>
      </c>
      <c r="H82" s="32"/>
      <c r="I82" s="32"/>
      <c r="J82" s="577">
        <f>SUM(J67:J80)</f>
        <v>850</v>
      </c>
      <c r="K82" s="577">
        <f>SUM(K67:K80)</f>
        <v>48</v>
      </c>
      <c r="L82" s="577">
        <f>SUM(L67:L80)</f>
        <v>2</v>
      </c>
      <c r="M82" s="25"/>
      <c r="N82" s="9" t="s">
        <v>522</v>
      </c>
      <c r="O82" s="580"/>
      <c r="P82" s="580"/>
      <c r="Q82" s="580"/>
    </row>
    <row r="83" spans="1:18" x14ac:dyDescent="0.25">
      <c r="A83" s="277"/>
      <c r="B83" s="2"/>
      <c r="C83" s="278"/>
      <c r="D83" s="4"/>
      <c r="E83" s="279"/>
      <c r="F83" s="279"/>
      <c r="G83" s="279"/>
      <c r="H83" s="279"/>
      <c r="I83" s="279"/>
      <c r="J83" s="279"/>
      <c r="K83" s="3" t="s">
        <v>519</v>
      </c>
      <c r="L83" s="3" t="s">
        <v>534</v>
      </c>
      <c r="M83" s="3" t="s">
        <v>523</v>
      </c>
      <c r="N83" s="9"/>
      <c r="Q83" s="578"/>
    </row>
    <row r="84" spans="1:18" x14ac:dyDescent="0.25">
      <c r="A84" s="277"/>
      <c r="B84" s="2"/>
      <c r="C84" s="278"/>
      <c r="D84" s="4"/>
      <c r="E84" s="279"/>
      <c r="F84" s="279"/>
      <c r="G84" s="279"/>
      <c r="H84" s="279"/>
      <c r="I84" s="279"/>
      <c r="J84" s="279"/>
      <c r="K84" s="279"/>
      <c r="L84" s="279"/>
      <c r="M84" s="279"/>
      <c r="N84" s="9"/>
      <c r="Q84" s="578"/>
    </row>
    <row r="85" spans="1:18" x14ac:dyDescent="0.25">
      <c r="A85" s="46"/>
      <c r="B85" s="1" t="s">
        <v>403</v>
      </c>
      <c r="C85" s="1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Q85" s="578"/>
    </row>
    <row r="86" spans="1:18" ht="15" customHeight="1" x14ac:dyDescent="0.25">
      <c r="A86" s="46"/>
      <c r="B86" s="1140" t="s">
        <v>0</v>
      </c>
      <c r="C86" s="1143" t="s">
        <v>74</v>
      </c>
      <c r="D86" s="1130" t="s">
        <v>1</v>
      </c>
      <c r="E86" s="1133" t="s">
        <v>2</v>
      </c>
      <c r="F86" s="1133"/>
      <c r="G86" s="1133"/>
      <c r="H86" s="1133"/>
      <c r="I86" s="1133"/>
      <c r="J86" s="1131"/>
      <c r="K86" s="1130" t="s">
        <v>387</v>
      </c>
      <c r="L86" s="1130" t="s">
        <v>388</v>
      </c>
      <c r="M86" s="1130" t="s">
        <v>5</v>
      </c>
      <c r="N86" s="9"/>
      <c r="Q86" s="578"/>
    </row>
    <row r="87" spans="1:18" x14ac:dyDescent="0.25">
      <c r="A87" s="46"/>
      <c r="B87" s="1141"/>
      <c r="C87" s="1144"/>
      <c r="D87" s="1130"/>
      <c r="E87" s="1130" t="s">
        <v>6</v>
      </c>
      <c r="F87" s="1129" t="s">
        <v>7</v>
      </c>
      <c r="G87" s="1129"/>
      <c r="H87" s="1129"/>
      <c r="I87" s="1129"/>
      <c r="J87" s="1130" t="s">
        <v>25</v>
      </c>
      <c r="K87" s="1130"/>
      <c r="L87" s="1130"/>
      <c r="M87" s="1130"/>
      <c r="N87" s="9"/>
      <c r="Q87" s="578"/>
    </row>
    <row r="88" spans="1:18" x14ac:dyDescent="0.25">
      <c r="A88" s="46"/>
      <c r="B88" s="1141"/>
      <c r="C88" s="1144"/>
      <c r="D88" s="1130"/>
      <c r="E88" s="1131"/>
      <c r="F88" s="1130" t="s">
        <v>9</v>
      </c>
      <c r="G88" s="1133" t="s">
        <v>10</v>
      </c>
      <c r="H88" s="1131"/>
      <c r="I88" s="1131"/>
      <c r="J88" s="1131"/>
      <c r="K88" s="1130"/>
      <c r="L88" s="1130"/>
      <c r="M88" s="1130"/>
      <c r="N88" s="9"/>
      <c r="Q88" s="578"/>
    </row>
    <row r="89" spans="1:18" x14ac:dyDescent="0.25">
      <c r="A89" s="46"/>
      <c r="B89" s="1141"/>
      <c r="C89" s="1144"/>
      <c r="D89" s="1130"/>
      <c r="E89" s="1131"/>
      <c r="F89" s="1132"/>
      <c r="G89" s="1138" t="s">
        <v>26</v>
      </c>
      <c r="H89" s="1138" t="s">
        <v>27</v>
      </c>
      <c r="I89" s="1138" t="s">
        <v>28</v>
      </c>
      <c r="J89" s="1131"/>
      <c r="K89" s="1130"/>
      <c r="L89" s="1130"/>
      <c r="M89" s="1130"/>
      <c r="N89" s="9"/>
      <c r="Q89" s="578"/>
    </row>
    <row r="90" spans="1:18" x14ac:dyDescent="0.25">
      <c r="A90" s="46"/>
      <c r="B90" s="1141"/>
      <c r="C90" s="1144"/>
      <c r="D90" s="1130"/>
      <c r="E90" s="1131"/>
      <c r="F90" s="1132"/>
      <c r="G90" s="1138"/>
      <c r="H90" s="1138"/>
      <c r="I90" s="1138"/>
      <c r="J90" s="1131"/>
      <c r="K90" s="1130"/>
      <c r="L90" s="1130"/>
      <c r="M90" s="1130"/>
      <c r="N90" s="9"/>
      <c r="Q90" s="578"/>
    </row>
    <row r="91" spans="1:18" x14ac:dyDescent="0.25">
      <c r="A91" s="46"/>
      <c r="B91" s="1141"/>
      <c r="C91" s="1144"/>
      <c r="D91" s="1130"/>
      <c r="E91" s="1131"/>
      <c r="F91" s="1132"/>
      <c r="G91" s="1138"/>
      <c r="H91" s="1138"/>
      <c r="I91" s="1138"/>
      <c r="J91" s="1131"/>
      <c r="K91" s="1130"/>
      <c r="L91" s="1130"/>
      <c r="M91" s="1130"/>
      <c r="N91" s="9"/>
      <c r="Q91" s="578"/>
    </row>
    <row r="92" spans="1:18" x14ac:dyDescent="0.25">
      <c r="A92" s="46"/>
      <c r="B92" s="1142"/>
      <c r="C92" s="1145"/>
      <c r="D92" s="1130"/>
      <c r="E92" s="1131"/>
      <c r="F92" s="1132"/>
      <c r="G92" s="1138"/>
      <c r="H92" s="1138"/>
      <c r="I92" s="1138"/>
      <c r="J92" s="1131"/>
      <c r="K92" s="1130"/>
      <c r="L92" s="1130"/>
      <c r="M92" s="1130"/>
      <c r="N92" s="9"/>
      <c r="Q92" s="578"/>
    </row>
    <row r="93" spans="1:18" x14ac:dyDescent="0.25">
      <c r="A93" s="46" t="s">
        <v>31</v>
      </c>
      <c r="B93" s="525" t="s">
        <v>407</v>
      </c>
      <c r="C93" s="18"/>
      <c r="D93" s="274">
        <v>5</v>
      </c>
      <c r="E93" s="8">
        <f t="shared" ref="E93:E106" si="9">D93*30</f>
        <v>150</v>
      </c>
      <c r="F93" s="8">
        <f t="shared" ref="F93:F99" si="10">G93+H93+I93</f>
        <v>8</v>
      </c>
      <c r="G93" s="8">
        <v>6</v>
      </c>
      <c r="H93" s="8"/>
      <c r="I93" s="8">
        <v>2</v>
      </c>
      <c r="J93" s="8">
        <f t="shared" ref="J93:J99" si="11">E93-F93</f>
        <v>142</v>
      </c>
      <c r="K93" s="7">
        <v>8</v>
      </c>
      <c r="L93" s="8"/>
      <c r="M93" s="7" t="s">
        <v>29</v>
      </c>
      <c r="N93" s="9"/>
      <c r="O93" s="580" t="s">
        <v>313</v>
      </c>
      <c r="P93" s="580" t="s">
        <v>314</v>
      </c>
      <c r="Q93" s="580" t="s">
        <v>307</v>
      </c>
      <c r="R93" s="576">
        <v>8</v>
      </c>
    </row>
    <row r="94" spans="1:18" ht="26.25" x14ac:dyDescent="0.25">
      <c r="A94" s="46" t="s">
        <v>31</v>
      </c>
      <c r="B94" s="47" t="s">
        <v>592</v>
      </c>
      <c r="C94" s="18"/>
      <c r="D94" s="7">
        <v>6</v>
      </c>
      <c r="E94" s="8">
        <f t="shared" si="9"/>
        <v>180</v>
      </c>
      <c r="F94" s="8">
        <f t="shared" si="10"/>
        <v>8</v>
      </c>
      <c r="G94" s="8">
        <v>6</v>
      </c>
      <c r="H94" s="8"/>
      <c r="I94" s="8">
        <v>2</v>
      </c>
      <c r="J94" s="8">
        <f t="shared" si="11"/>
        <v>172</v>
      </c>
      <c r="K94" s="7">
        <v>8</v>
      </c>
      <c r="L94" s="8"/>
      <c r="M94" s="7" t="s">
        <v>29</v>
      </c>
      <c r="N94" s="9"/>
      <c r="O94" s="580" t="s">
        <v>313</v>
      </c>
      <c r="P94" s="580" t="s">
        <v>314</v>
      </c>
      <c r="Q94" s="580" t="s">
        <v>307</v>
      </c>
      <c r="R94" s="576">
        <v>8</v>
      </c>
    </row>
    <row r="95" spans="1:18" hidden="1" x14ac:dyDescent="0.25">
      <c r="A95" s="46"/>
      <c r="B95" s="47"/>
      <c r="C95" s="18"/>
      <c r="D95" s="7"/>
      <c r="E95" s="8">
        <f t="shared" si="9"/>
        <v>0</v>
      </c>
      <c r="F95" s="8"/>
      <c r="G95" s="8"/>
      <c r="H95" s="8"/>
      <c r="I95" s="8">
        <v>0</v>
      </c>
      <c r="J95" s="8">
        <f t="shared" si="11"/>
        <v>0</v>
      </c>
      <c r="K95" s="7"/>
      <c r="L95" s="8"/>
      <c r="M95" s="7"/>
      <c r="N95" s="9"/>
      <c r="O95" s="580"/>
      <c r="P95" s="580"/>
      <c r="Q95" s="580"/>
    </row>
    <row r="96" spans="1:18" hidden="1" x14ac:dyDescent="0.25">
      <c r="A96" s="46"/>
      <c r="E96" s="8">
        <f t="shared" si="9"/>
        <v>0</v>
      </c>
      <c r="F96" s="8"/>
      <c r="G96" s="8"/>
      <c r="H96" s="8"/>
      <c r="I96" s="8">
        <v>0</v>
      </c>
      <c r="J96" s="8">
        <f t="shared" si="11"/>
        <v>0</v>
      </c>
      <c r="N96" s="9"/>
      <c r="O96" s="580"/>
      <c r="P96" s="580"/>
      <c r="Q96" s="580"/>
    </row>
    <row r="97" spans="1:18" x14ac:dyDescent="0.25">
      <c r="A97" s="46" t="s">
        <v>14</v>
      </c>
      <c r="B97" s="47" t="s">
        <v>366</v>
      </c>
      <c r="C97" s="18"/>
      <c r="D97" s="7">
        <v>7</v>
      </c>
      <c r="E97" s="8">
        <f t="shared" si="9"/>
        <v>210</v>
      </c>
      <c r="F97" s="8">
        <f t="shared" si="10"/>
        <v>8</v>
      </c>
      <c r="G97" s="8">
        <v>6</v>
      </c>
      <c r="H97" s="8"/>
      <c r="I97" s="8">
        <v>2</v>
      </c>
      <c r="J97" s="8">
        <f t="shared" si="11"/>
        <v>202</v>
      </c>
      <c r="K97" s="7">
        <v>8</v>
      </c>
      <c r="L97" s="8"/>
      <c r="M97" s="7" t="s">
        <v>18</v>
      </c>
      <c r="N97" s="26"/>
      <c r="O97" s="580" t="s">
        <v>313</v>
      </c>
      <c r="P97" s="580" t="s">
        <v>314</v>
      </c>
      <c r="Q97" s="580" t="s">
        <v>307</v>
      </c>
      <c r="R97" s="576">
        <v>8</v>
      </c>
    </row>
    <row r="98" spans="1:18" x14ac:dyDescent="0.25">
      <c r="A98" s="46" t="s">
        <v>14</v>
      </c>
      <c r="B98" s="47" t="s">
        <v>379</v>
      </c>
      <c r="C98" s="20"/>
      <c r="D98" s="7">
        <v>7</v>
      </c>
      <c r="E98" s="8">
        <f t="shared" si="9"/>
        <v>210</v>
      </c>
      <c r="F98" s="8">
        <f t="shared" si="10"/>
        <v>8</v>
      </c>
      <c r="G98" s="8">
        <v>6</v>
      </c>
      <c r="H98" s="8"/>
      <c r="I98" s="8">
        <v>2</v>
      </c>
      <c r="J98" s="8">
        <f t="shared" si="11"/>
        <v>202</v>
      </c>
      <c r="K98" s="7">
        <v>8</v>
      </c>
      <c r="L98" s="8"/>
      <c r="M98" s="7" t="s">
        <v>18</v>
      </c>
      <c r="N98" s="9"/>
      <c r="O98" s="580" t="s">
        <v>313</v>
      </c>
      <c r="P98" s="580" t="s">
        <v>314</v>
      </c>
      <c r="Q98" s="580" t="s">
        <v>307</v>
      </c>
      <c r="R98" s="576">
        <v>8</v>
      </c>
    </row>
    <row r="99" spans="1:18" x14ac:dyDescent="0.25">
      <c r="A99" s="46" t="s">
        <v>14</v>
      </c>
      <c r="B99" s="47" t="s">
        <v>484</v>
      </c>
      <c r="C99" s="18"/>
      <c r="D99" s="7">
        <v>5</v>
      </c>
      <c r="E99" s="8">
        <f t="shared" si="9"/>
        <v>150</v>
      </c>
      <c r="F99" s="8">
        <f t="shared" si="10"/>
        <v>8</v>
      </c>
      <c r="G99" s="8">
        <v>6</v>
      </c>
      <c r="H99" s="8"/>
      <c r="I99" s="8">
        <v>2</v>
      </c>
      <c r="J99" s="8">
        <f t="shared" si="11"/>
        <v>142</v>
      </c>
      <c r="K99" s="7">
        <v>8</v>
      </c>
      <c r="L99" s="8"/>
      <c r="M99" s="7" t="s">
        <v>18</v>
      </c>
      <c r="N99" s="9"/>
      <c r="O99" s="580" t="s">
        <v>313</v>
      </c>
      <c r="P99" s="580" t="s">
        <v>314</v>
      </c>
      <c r="Q99" s="580" t="s">
        <v>307</v>
      </c>
      <c r="R99" s="576">
        <v>8</v>
      </c>
    </row>
    <row r="100" spans="1:18" x14ac:dyDescent="0.25">
      <c r="A100" s="46"/>
      <c r="B100" s="47"/>
      <c r="C100" s="18"/>
      <c r="D100" s="7"/>
      <c r="E100" s="8"/>
      <c r="F100" s="8"/>
      <c r="G100" s="8"/>
      <c r="H100" s="8"/>
      <c r="I100" s="8"/>
      <c r="J100" s="8"/>
      <c r="K100" s="7"/>
      <c r="L100" s="8"/>
      <c r="M100" s="7"/>
      <c r="N100" s="9"/>
      <c r="O100" s="580"/>
      <c r="P100" s="580"/>
      <c r="Q100" s="580"/>
    </row>
    <row r="101" spans="1:18" hidden="1" x14ac:dyDescent="0.25">
      <c r="A101" s="46"/>
      <c r="B101" s="47"/>
      <c r="C101" s="7"/>
      <c r="D101" s="7"/>
      <c r="E101" s="8">
        <f t="shared" si="9"/>
        <v>0</v>
      </c>
      <c r="F101" s="8"/>
      <c r="G101" s="8"/>
      <c r="H101" s="8"/>
      <c r="I101" s="8"/>
      <c r="J101" s="8"/>
      <c r="K101" s="7"/>
      <c r="L101" s="8"/>
      <c r="M101" s="7"/>
      <c r="N101" s="9"/>
      <c r="O101" s="580"/>
      <c r="P101" s="580"/>
      <c r="Q101" s="580"/>
    </row>
    <row r="102" spans="1:18" hidden="1" x14ac:dyDescent="0.25">
      <c r="A102" s="46"/>
      <c r="B102" s="47"/>
      <c r="C102" s="18"/>
      <c r="D102" s="7"/>
      <c r="E102" s="8">
        <f t="shared" si="9"/>
        <v>0</v>
      </c>
      <c r="F102" s="8"/>
      <c r="G102" s="8"/>
      <c r="H102" s="8"/>
      <c r="I102" s="8"/>
      <c r="J102" s="8"/>
      <c r="K102" s="7"/>
      <c r="L102" s="8"/>
      <c r="M102" s="7"/>
      <c r="N102" s="9"/>
      <c r="O102" s="580"/>
      <c r="P102" s="580"/>
      <c r="Q102" s="580"/>
    </row>
    <row r="103" spans="1:18" hidden="1" x14ac:dyDescent="0.25">
      <c r="A103" s="46"/>
      <c r="B103" s="47"/>
      <c r="C103" s="18"/>
      <c r="D103" s="7"/>
      <c r="E103" s="8">
        <f t="shared" si="9"/>
        <v>0</v>
      </c>
      <c r="F103" s="8"/>
      <c r="G103" s="8"/>
      <c r="H103" s="8"/>
      <c r="I103" s="8"/>
      <c r="J103" s="8"/>
      <c r="K103" s="7"/>
      <c r="L103" s="8"/>
      <c r="M103" s="7"/>
      <c r="N103" s="9"/>
      <c r="O103" s="580"/>
      <c r="P103" s="580"/>
      <c r="Q103" s="580"/>
    </row>
    <row r="104" spans="1:18" hidden="1" x14ac:dyDescent="0.25">
      <c r="A104" s="46"/>
      <c r="B104" s="47"/>
      <c r="C104" s="18"/>
      <c r="D104" s="7"/>
      <c r="E104" s="8">
        <f t="shared" si="9"/>
        <v>0</v>
      </c>
      <c r="F104" s="8"/>
      <c r="G104" s="8"/>
      <c r="H104" s="8"/>
      <c r="I104" s="8"/>
      <c r="J104" s="8"/>
      <c r="K104" s="7"/>
      <c r="L104" s="8"/>
      <c r="M104" s="7"/>
      <c r="N104" s="9"/>
      <c r="O104" s="580"/>
      <c r="P104" s="580"/>
      <c r="Q104" s="580"/>
    </row>
    <row r="105" spans="1:18" hidden="1" x14ac:dyDescent="0.25">
      <c r="A105" s="46"/>
      <c r="B105" s="47"/>
      <c r="C105" s="7"/>
      <c r="D105" s="7"/>
      <c r="E105" s="8">
        <f t="shared" si="9"/>
        <v>0</v>
      </c>
      <c r="F105" s="8"/>
      <c r="G105" s="8"/>
      <c r="H105" s="8"/>
      <c r="I105" s="8"/>
      <c r="J105" s="8"/>
      <c r="K105" s="7"/>
      <c r="L105" s="8"/>
      <c r="M105" s="7"/>
      <c r="N105" s="9"/>
      <c r="O105" s="580"/>
      <c r="P105" s="580"/>
      <c r="Q105" s="580"/>
    </row>
    <row r="106" spans="1:18" hidden="1" x14ac:dyDescent="0.25">
      <c r="A106" s="46"/>
      <c r="B106" s="47"/>
      <c r="C106" s="7"/>
      <c r="D106" s="7"/>
      <c r="E106" s="8">
        <f t="shared" si="9"/>
        <v>0</v>
      </c>
      <c r="F106" s="8"/>
      <c r="G106" s="8"/>
      <c r="H106" s="8"/>
      <c r="I106" s="8"/>
      <c r="J106" s="8"/>
      <c r="K106" s="7"/>
      <c r="L106" s="8"/>
      <c r="M106" s="7"/>
      <c r="N106" s="9"/>
      <c r="O106" s="580"/>
      <c r="P106" s="580"/>
      <c r="Q106" s="580"/>
    </row>
    <row r="107" spans="1:18" ht="15.75" thickBot="1" x14ac:dyDescent="0.3">
      <c r="A107" s="46"/>
      <c r="B107" s="332"/>
      <c r="C107" s="333"/>
      <c r="D107" s="21"/>
      <c r="E107" s="22"/>
      <c r="F107" s="22"/>
      <c r="G107" s="22"/>
      <c r="H107" s="22"/>
      <c r="I107" s="22"/>
      <c r="J107" s="22"/>
      <c r="K107" s="21"/>
      <c r="L107" s="22"/>
      <c r="M107" s="21"/>
      <c r="N107" s="9" t="s">
        <v>519</v>
      </c>
      <c r="O107" s="580"/>
      <c r="P107" s="580"/>
      <c r="Q107" s="580"/>
    </row>
    <row r="108" spans="1:18" ht="15.75" thickBot="1" x14ac:dyDescent="0.3">
      <c r="A108" s="31"/>
      <c r="B108" s="11"/>
      <c r="C108" s="12">
        <f>SUM(C93:C107)</f>
        <v>0</v>
      </c>
      <c r="D108" s="13">
        <f>SUM(D93:D107)</f>
        <v>30</v>
      </c>
      <c r="E108" s="32">
        <f>SUM(E93:E104)</f>
        <v>900</v>
      </c>
      <c r="F108" s="32">
        <f>SUM(F93:F104)</f>
        <v>40</v>
      </c>
      <c r="G108" s="32">
        <f>SUM(G93:G104)</f>
        <v>30</v>
      </c>
      <c r="H108" s="32"/>
      <c r="I108" s="32"/>
      <c r="J108" s="32">
        <f>SUM(J93:J104)</f>
        <v>860</v>
      </c>
      <c r="K108" s="32">
        <f>SUM(K93:K104)</f>
        <v>40</v>
      </c>
      <c r="L108" s="32">
        <f>SUM(L93:L104)</f>
        <v>0</v>
      </c>
      <c r="M108" s="25"/>
      <c r="N108" s="9" t="s">
        <v>522</v>
      </c>
      <c r="Q108" s="580"/>
    </row>
    <row r="109" spans="1:18" x14ac:dyDescent="0.25">
      <c r="A109" s="277"/>
      <c r="B109" s="2"/>
      <c r="C109" s="278"/>
      <c r="D109" s="4"/>
      <c r="E109" s="279"/>
      <c r="F109" s="279"/>
      <c r="G109" s="279"/>
      <c r="H109" s="279"/>
      <c r="I109" s="279"/>
      <c r="J109" s="279"/>
      <c r="K109" s="3" t="s">
        <v>535</v>
      </c>
      <c r="L109" s="3" t="s">
        <v>536</v>
      </c>
      <c r="M109" s="3"/>
      <c r="N109" s="9"/>
      <c r="Q109" s="578"/>
    </row>
    <row r="110" spans="1:18" x14ac:dyDescent="0.25">
      <c r="A110" s="277"/>
      <c r="B110" s="2"/>
      <c r="C110" s="278"/>
      <c r="D110" s="4"/>
      <c r="E110" s="279"/>
      <c r="F110" s="279"/>
      <c r="G110" s="279"/>
      <c r="H110" s="279"/>
      <c r="I110" s="279"/>
      <c r="J110" s="279"/>
      <c r="K110" s="279"/>
      <c r="L110" s="279"/>
      <c r="M110" s="279"/>
      <c r="N110" s="9"/>
      <c r="Q110" s="578"/>
    </row>
    <row r="111" spans="1:18" x14ac:dyDescent="0.25">
      <c r="A111" s="277"/>
      <c r="B111" s="2"/>
      <c r="C111" s="278"/>
      <c r="D111" s="4"/>
      <c r="E111" s="279"/>
      <c r="F111" s="279"/>
      <c r="G111" s="279"/>
      <c r="H111" s="279"/>
      <c r="I111" s="279"/>
      <c r="J111" s="279"/>
      <c r="K111" s="279"/>
      <c r="L111" s="279"/>
      <c r="M111" s="279"/>
      <c r="N111" s="9"/>
      <c r="Q111" s="578"/>
    </row>
    <row r="112" spans="1:18" x14ac:dyDescent="0.25">
      <c r="A112" s="46"/>
      <c r="B112" s="2"/>
      <c r="C112" s="2"/>
      <c r="D112" s="4"/>
      <c r="E112" s="9"/>
      <c r="F112" s="9"/>
      <c r="G112" s="9"/>
      <c r="H112" s="9"/>
      <c r="I112" s="9"/>
      <c r="J112" s="9"/>
      <c r="K112" s="9"/>
      <c r="L112" s="9"/>
      <c r="M112" s="9"/>
      <c r="N112" s="9" t="s">
        <v>523</v>
      </c>
      <c r="Q112" s="578"/>
    </row>
    <row r="113" spans="1:21" x14ac:dyDescent="0.25">
      <c r="A113" s="46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9"/>
      <c r="Q113" s="578"/>
    </row>
    <row r="114" spans="1:21" x14ac:dyDescent="0.25">
      <c r="A114" s="46"/>
      <c r="B114" s="1" t="s">
        <v>300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Q114" s="578"/>
    </row>
    <row r="115" spans="1:21" ht="15" customHeight="1" x14ac:dyDescent="0.25">
      <c r="A115" s="46"/>
      <c r="B115" s="1140" t="s">
        <v>0</v>
      </c>
      <c r="C115" s="1143" t="s">
        <v>74</v>
      </c>
      <c r="D115" s="1130" t="s">
        <v>1</v>
      </c>
      <c r="E115" s="1133" t="s">
        <v>2</v>
      </c>
      <c r="F115" s="1133"/>
      <c r="G115" s="1133"/>
      <c r="H115" s="1133"/>
      <c r="I115" s="1133"/>
      <c r="J115" s="1131"/>
      <c r="K115" s="1130" t="s">
        <v>387</v>
      </c>
      <c r="L115" s="1130" t="s">
        <v>388</v>
      </c>
      <c r="M115" s="1130" t="s">
        <v>5</v>
      </c>
      <c r="N115" s="9"/>
      <c r="Q115" s="578"/>
    </row>
    <row r="116" spans="1:21" x14ac:dyDescent="0.25">
      <c r="A116" s="46"/>
      <c r="B116" s="1141"/>
      <c r="C116" s="1144"/>
      <c r="D116" s="1130"/>
      <c r="E116" s="1130" t="s">
        <v>6</v>
      </c>
      <c r="F116" s="1129" t="s">
        <v>7</v>
      </c>
      <c r="G116" s="1129"/>
      <c r="H116" s="1129"/>
      <c r="I116" s="1129"/>
      <c r="J116" s="1130" t="s">
        <v>25</v>
      </c>
      <c r="K116" s="1130"/>
      <c r="L116" s="1130"/>
      <c r="M116" s="1130"/>
      <c r="N116" s="9"/>
      <c r="Q116" s="578"/>
    </row>
    <row r="117" spans="1:21" x14ac:dyDescent="0.25">
      <c r="A117" s="46"/>
      <c r="B117" s="1141"/>
      <c r="C117" s="1144"/>
      <c r="D117" s="1130"/>
      <c r="E117" s="1131"/>
      <c r="F117" s="1130" t="s">
        <v>9</v>
      </c>
      <c r="G117" s="1133" t="s">
        <v>10</v>
      </c>
      <c r="H117" s="1131"/>
      <c r="I117" s="1131"/>
      <c r="J117" s="1131"/>
      <c r="K117" s="1130"/>
      <c r="L117" s="1130"/>
      <c r="M117" s="1130"/>
      <c r="N117" s="9"/>
      <c r="Q117" s="578"/>
    </row>
    <row r="118" spans="1:21" x14ac:dyDescent="0.25">
      <c r="A118" s="46"/>
      <c r="B118" s="1141"/>
      <c r="C118" s="1144"/>
      <c r="D118" s="1130"/>
      <c r="E118" s="1131"/>
      <c r="F118" s="1132"/>
      <c r="G118" s="1138" t="s">
        <v>26</v>
      </c>
      <c r="H118" s="1138" t="s">
        <v>27</v>
      </c>
      <c r="I118" s="1138" t="s">
        <v>28</v>
      </c>
      <c r="J118" s="1131"/>
      <c r="K118" s="1130"/>
      <c r="L118" s="1130"/>
      <c r="M118" s="1130"/>
      <c r="N118" s="9"/>
      <c r="Q118" s="578"/>
    </row>
    <row r="119" spans="1:21" x14ac:dyDescent="0.25">
      <c r="A119" s="46"/>
      <c r="B119" s="1141"/>
      <c r="C119" s="1144"/>
      <c r="D119" s="1130"/>
      <c r="E119" s="1131"/>
      <c r="F119" s="1132"/>
      <c r="G119" s="1138"/>
      <c r="H119" s="1138"/>
      <c r="I119" s="1138"/>
      <c r="J119" s="1131"/>
      <c r="K119" s="1130"/>
      <c r="L119" s="1130"/>
      <c r="M119" s="1130"/>
      <c r="N119" s="9"/>
      <c r="Q119" s="578"/>
    </row>
    <row r="120" spans="1:21" x14ac:dyDescent="0.25">
      <c r="A120" s="46"/>
      <c r="B120" s="1141"/>
      <c r="C120" s="1144"/>
      <c r="D120" s="1130"/>
      <c r="E120" s="1131"/>
      <c r="F120" s="1132"/>
      <c r="G120" s="1138"/>
      <c r="H120" s="1138"/>
      <c r="I120" s="1138"/>
      <c r="J120" s="1131"/>
      <c r="K120" s="1130"/>
      <c r="L120" s="1130"/>
      <c r="M120" s="1130"/>
      <c r="N120" s="9"/>
      <c r="Q120" s="578"/>
    </row>
    <row r="121" spans="1:21" x14ac:dyDescent="0.25">
      <c r="A121" s="46"/>
      <c r="B121" s="1142"/>
      <c r="C121" s="1145"/>
      <c r="D121" s="1130"/>
      <c r="E121" s="1131"/>
      <c r="F121" s="1132"/>
      <c r="G121" s="1138"/>
      <c r="H121" s="1138"/>
      <c r="I121" s="1138"/>
      <c r="J121" s="1131"/>
      <c r="K121" s="1130"/>
      <c r="L121" s="1130"/>
      <c r="M121" s="1130"/>
      <c r="N121" s="9"/>
      <c r="Q121" s="580"/>
    </row>
    <row r="122" spans="1:21" ht="26.25" x14ac:dyDescent="0.25">
      <c r="A122" s="46" t="s">
        <v>31</v>
      </c>
      <c r="B122" s="575" t="s">
        <v>81</v>
      </c>
      <c r="C122" s="283"/>
      <c r="D122" s="283">
        <v>3</v>
      </c>
      <c r="E122" s="8">
        <f t="shared" ref="E122:E131" si="12">D122*30</f>
        <v>90</v>
      </c>
      <c r="F122" s="8">
        <f>G122+H122+I122</f>
        <v>4</v>
      </c>
      <c r="G122" s="8"/>
      <c r="H122" s="8"/>
      <c r="I122" s="8">
        <v>4</v>
      </c>
      <c r="J122" s="8">
        <f>E122-F122</f>
        <v>86</v>
      </c>
      <c r="K122" s="7">
        <v>4</v>
      </c>
      <c r="L122" s="8"/>
      <c r="M122" s="7" t="s">
        <v>16</v>
      </c>
      <c r="N122" s="9"/>
      <c r="O122" s="580"/>
      <c r="P122" s="580" t="s">
        <v>306</v>
      </c>
      <c r="Q122" s="580" t="s">
        <v>306</v>
      </c>
      <c r="R122" s="343">
        <v>4</v>
      </c>
      <c r="S122" s="964" t="s">
        <v>306</v>
      </c>
      <c r="T122" s="964"/>
      <c r="U122" s="964" t="s">
        <v>306</v>
      </c>
    </row>
    <row r="123" spans="1:21" hidden="1" x14ac:dyDescent="0.25">
      <c r="A123" s="46"/>
      <c r="E123" s="8">
        <f t="shared" si="12"/>
        <v>0</v>
      </c>
      <c r="J123" s="8">
        <f t="shared" ref="J123:J131" si="13">E123-F123</f>
        <v>0</v>
      </c>
      <c r="N123" s="9"/>
      <c r="O123" s="580"/>
      <c r="P123" s="580"/>
      <c r="Q123" s="580"/>
    </row>
    <row r="124" spans="1:21" ht="26.25" x14ac:dyDescent="0.25">
      <c r="A124" s="46" t="s">
        <v>14</v>
      </c>
      <c r="B124" s="575" t="s">
        <v>39</v>
      </c>
      <c r="C124" s="18"/>
      <c r="D124" s="27">
        <v>3</v>
      </c>
      <c r="E124" s="8">
        <f t="shared" si="12"/>
        <v>90</v>
      </c>
      <c r="F124" s="8">
        <f>G124+H124+I124</f>
        <v>8</v>
      </c>
      <c r="G124" s="8">
        <v>8</v>
      </c>
      <c r="H124" s="8"/>
      <c r="I124" s="8">
        <v>0</v>
      </c>
      <c r="J124" s="8">
        <f t="shared" si="13"/>
        <v>82</v>
      </c>
      <c r="K124" s="7">
        <v>4</v>
      </c>
      <c r="L124" s="8">
        <v>4</v>
      </c>
      <c r="M124" s="7" t="s">
        <v>16</v>
      </c>
      <c r="N124" s="9"/>
      <c r="O124" s="580" t="s">
        <v>309</v>
      </c>
      <c r="P124" s="580"/>
      <c r="Q124" s="580" t="s">
        <v>309</v>
      </c>
      <c r="R124" s="576">
        <v>8</v>
      </c>
    </row>
    <row r="125" spans="1:21" ht="26.25" x14ac:dyDescent="0.25">
      <c r="A125" s="46" t="s">
        <v>31</v>
      </c>
      <c r="B125" s="34" t="s">
        <v>470</v>
      </c>
      <c r="C125" s="20"/>
      <c r="D125" s="27">
        <v>5</v>
      </c>
      <c r="E125" s="8">
        <f t="shared" si="12"/>
        <v>150</v>
      </c>
      <c r="F125" s="8">
        <f t="shared" ref="F125:F131" si="14">G125+H125+I125</f>
        <v>8</v>
      </c>
      <c r="G125" s="8">
        <v>6</v>
      </c>
      <c r="H125" s="8"/>
      <c r="I125" s="8">
        <v>2</v>
      </c>
      <c r="J125" s="8">
        <f t="shared" si="13"/>
        <v>142</v>
      </c>
      <c r="K125" s="7">
        <v>8</v>
      </c>
      <c r="L125" s="8"/>
      <c r="M125" s="7" t="s">
        <v>29</v>
      </c>
      <c r="N125" s="9"/>
      <c r="O125" s="580" t="s">
        <v>313</v>
      </c>
      <c r="P125" s="580" t="s">
        <v>314</v>
      </c>
      <c r="Q125" s="580" t="s">
        <v>307</v>
      </c>
      <c r="R125" s="576">
        <v>8</v>
      </c>
    </row>
    <row r="126" spans="1:21" ht="51.75" x14ac:dyDescent="0.25">
      <c r="A126" s="46" t="s">
        <v>31</v>
      </c>
      <c r="B126" s="47" t="s">
        <v>415</v>
      </c>
      <c r="C126" s="20"/>
      <c r="D126" s="27">
        <v>5</v>
      </c>
      <c r="E126" s="8">
        <f t="shared" si="12"/>
        <v>150</v>
      </c>
      <c r="F126" s="8">
        <f t="shared" si="14"/>
        <v>8</v>
      </c>
      <c r="G126" s="8">
        <v>6</v>
      </c>
      <c r="H126" s="8"/>
      <c r="I126" s="8">
        <v>2</v>
      </c>
      <c r="J126" s="8">
        <f t="shared" si="13"/>
        <v>142</v>
      </c>
      <c r="K126" s="7">
        <v>8</v>
      </c>
      <c r="L126" s="8"/>
      <c r="M126" s="7" t="s">
        <v>18</v>
      </c>
      <c r="N126" s="9"/>
      <c r="O126" s="580" t="s">
        <v>313</v>
      </c>
      <c r="P126" s="580" t="s">
        <v>314</v>
      </c>
      <c r="Q126" s="580" t="s">
        <v>307</v>
      </c>
      <c r="R126" s="576">
        <v>8</v>
      </c>
    </row>
    <row r="127" spans="1:21" hidden="1" x14ac:dyDescent="0.25">
      <c r="A127" s="46"/>
      <c r="B127" s="47"/>
      <c r="C127" s="20"/>
      <c r="D127" s="27"/>
      <c r="E127" s="8">
        <f t="shared" si="12"/>
        <v>0</v>
      </c>
      <c r="F127" s="8"/>
      <c r="G127" s="8"/>
      <c r="H127" s="8"/>
      <c r="I127" s="8">
        <v>0</v>
      </c>
      <c r="J127" s="8">
        <f t="shared" si="13"/>
        <v>0</v>
      </c>
      <c r="K127" s="7"/>
      <c r="L127" s="8"/>
      <c r="M127" s="7"/>
      <c r="N127" s="9"/>
      <c r="O127" s="580"/>
      <c r="P127" s="580"/>
      <c r="Q127" s="580"/>
    </row>
    <row r="128" spans="1:21" ht="51.75" x14ac:dyDescent="0.25">
      <c r="A128" s="46" t="s">
        <v>31</v>
      </c>
      <c r="B128" s="47" t="s">
        <v>417</v>
      </c>
      <c r="C128" s="20"/>
      <c r="D128" s="27">
        <v>4</v>
      </c>
      <c r="E128" s="8">
        <f t="shared" si="12"/>
        <v>120</v>
      </c>
      <c r="F128" s="8">
        <f t="shared" si="14"/>
        <v>8</v>
      </c>
      <c r="G128" s="8">
        <v>6</v>
      </c>
      <c r="H128" s="8"/>
      <c r="I128" s="8">
        <v>2</v>
      </c>
      <c r="J128" s="8">
        <f t="shared" si="13"/>
        <v>112</v>
      </c>
      <c r="K128" s="7">
        <v>8</v>
      </c>
      <c r="L128" s="8"/>
      <c r="M128" s="7" t="s">
        <v>16</v>
      </c>
      <c r="N128" s="9"/>
      <c r="O128" s="580" t="s">
        <v>313</v>
      </c>
      <c r="P128" s="580" t="s">
        <v>314</v>
      </c>
      <c r="Q128" s="580" t="s">
        <v>307</v>
      </c>
      <c r="R128" s="576">
        <v>8</v>
      </c>
    </row>
    <row r="129" spans="1:18" hidden="1" x14ac:dyDescent="0.25">
      <c r="A129" s="46"/>
      <c r="B129" s="47"/>
      <c r="C129" s="18"/>
      <c r="D129" s="7"/>
      <c r="E129" s="8">
        <f t="shared" si="12"/>
        <v>0</v>
      </c>
      <c r="F129" s="8"/>
      <c r="G129" s="8"/>
      <c r="H129" s="8"/>
      <c r="I129" s="8">
        <v>0</v>
      </c>
      <c r="J129" s="8">
        <f t="shared" si="13"/>
        <v>0</v>
      </c>
      <c r="K129" s="7"/>
      <c r="L129" s="8"/>
      <c r="M129" s="7"/>
      <c r="N129" s="9"/>
      <c r="O129" s="580"/>
      <c r="P129" s="580"/>
      <c r="Q129" s="580"/>
    </row>
    <row r="130" spans="1:18" ht="26.25" x14ac:dyDescent="0.25">
      <c r="A130" s="46" t="s">
        <v>14</v>
      </c>
      <c r="B130" s="47" t="s">
        <v>521</v>
      </c>
      <c r="C130" s="20"/>
      <c r="D130" s="27">
        <v>5</v>
      </c>
      <c r="E130" s="8">
        <f t="shared" si="12"/>
        <v>150</v>
      </c>
      <c r="F130" s="8">
        <f t="shared" si="14"/>
        <v>4</v>
      </c>
      <c r="G130" s="8"/>
      <c r="H130" s="8"/>
      <c r="I130" s="8">
        <v>4</v>
      </c>
      <c r="J130" s="8">
        <f t="shared" si="13"/>
        <v>146</v>
      </c>
      <c r="K130" s="7">
        <v>4</v>
      </c>
      <c r="L130" s="8"/>
      <c r="M130" s="7" t="s">
        <v>16</v>
      </c>
      <c r="N130" s="9"/>
      <c r="O130" s="580"/>
      <c r="P130" s="580" t="s">
        <v>306</v>
      </c>
      <c r="Q130" s="580" t="s">
        <v>306</v>
      </c>
      <c r="R130" s="576">
        <v>4</v>
      </c>
    </row>
    <row r="131" spans="1:18" ht="39" x14ac:dyDescent="0.25">
      <c r="A131" s="46" t="s">
        <v>31</v>
      </c>
      <c r="B131" s="34" t="s">
        <v>472</v>
      </c>
      <c r="C131" s="18"/>
      <c r="D131" s="7">
        <v>5</v>
      </c>
      <c r="E131" s="8">
        <f t="shared" si="12"/>
        <v>150</v>
      </c>
      <c r="F131" s="8">
        <f t="shared" si="14"/>
        <v>8</v>
      </c>
      <c r="G131" s="8">
        <v>6</v>
      </c>
      <c r="H131" s="8"/>
      <c r="I131" s="8">
        <v>2</v>
      </c>
      <c r="J131" s="8">
        <f t="shared" si="13"/>
        <v>142</v>
      </c>
      <c r="K131" s="7">
        <v>8</v>
      </c>
      <c r="L131" s="8"/>
      <c r="M131" s="7" t="s">
        <v>29</v>
      </c>
      <c r="N131" s="9"/>
      <c r="O131" s="580" t="s">
        <v>313</v>
      </c>
      <c r="P131" s="580" t="s">
        <v>314</v>
      </c>
      <c r="Q131" s="580" t="s">
        <v>307</v>
      </c>
      <c r="R131" s="576">
        <v>8</v>
      </c>
    </row>
    <row r="132" spans="1:18" hidden="1" x14ac:dyDescent="0.25">
      <c r="A132" s="46"/>
      <c r="B132" s="47"/>
      <c r="C132" s="20"/>
      <c r="D132" s="27"/>
      <c r="E132" s="8"/>
      <c r="F132" s="8"/>
      <c r="G132" s="8">
        <f>E132+F132</f>
        <v>0</v>
      </c>
      <c r="H132" s="8"/>
      <c r="I132" s="8"/>
      <c r="J132" s="8"/>
      <c r="K132" s="7"/>
      <c r="L132" s="8"/>
      <c r="M132" s="7"/>
      <c r="N132" s="9"/>
      <c r="O132" s="580"/>
      <c r="P132" s="580"/>
      <c r="Q132" s="580"/>
    </row>
    <row r="133" spans="1:18" hidden="1" x14ac:dyDescent="0.25">
      <c r="A133" s="46"/>
      <c r="B133" s="47"/>
      <c r="C133" s="18"/>
      <c r="D133" s="7"/>
      <c r="E133" s="8"/>
      <c r="F133" s="8"/>
      <c r="G133" s="8"/>
      <c r="H133" s="8"/>
      <c r="I133" s="8"/>
      <c r="J133" s="8"/>
      <c r="K133" s="7"/>
      <c r="L133" s="8"/>
      <c r="M133" s="7"/>
      <c r="N133" s="9" t="s">
        <v>524</v>
      </c>
      <c r="O133" s="580"/>
      <c r="P133" s="580"/>
      <c r="Q133" s="580"/>
    </row>
    <row r="134" spans="1:18" hidden="1" x14ac:dyDescent="0.25">
      <c r="A134" s="46"/>
      <c r="B134" s="47"/>
      <c r="C134" s="20"/>
      <c r="D134" s="27"/>
      <c r="E134" s="8"/>
      <c r="F134" s="8"/>
      <c r="G134" s="8"/>
      <c r="H134" s="8"/>
      <c r="I134" s="8"/>
      <c r="J134" s="8"/>
      <c r="K134" s="7"/>
      <c r="L134" s="8"/>
      <c r="M134" s="7"/>
      <c r="N134" s="9" t="s">
        <v>525</v>
      </c>
      <c r="O134" s="580"/>
      <c r="P134" s="580"/>
      <c r="Q134" s="580"/>
    </row>
    <row r="135" spans="1:18" ht="15.75" thickBot="1" x14ac:dyDescent="0.3">
      <c r="A135" s="46"/>
      <c r="B135" s="16"/>
      <c r="C135" s="16"/>
      <c r="D135" s="21"/>
      <c r="E135" s="22"/>
      <c r="F135" s="22"/>
      <c r="G135" s="22"/>
      <c r="H135" s="22"/>
      <c r="I135" s="22"/>
      <c r="J135" s="22"/>
      <c r="K135" s="21"/>
      <c r="L135" s="22"/>
      <c r="M135" s="21"/>
      <c r="N135" s="9" t="s">
        <v>523</v>
      </c>
      <c r="O135" s="580"/>
      <c r="P135" s="580"/>
      <c r="Q135" s="580"/>
    </row>
    <row r="136" spans="1:18" ht="15.75" thickBot="1" x14ac:dyDescent="0.3">
      <c r="A136" s="24"/>
      <c r="B136" s="14"/>
      <c r="C136" s="19">
        <f>SUM(C122:C135)</f>
        <v>0</v>
      </c>
      <c r="D136" s="48">
        <f>SUM(D122:D135)</f>
        <v>30</v>
      </c>
      <c r="E136" s="48">
        <f>SUM(E122:E135)</f>
        <v>900</v>
      </c>
      <c r="F136" s="48">
        <f>SUM(F122:F135)</f>
        <v>48</v>
      </c>
      <c r="G136" s="48">
        <f>SUM(G122:G135)</f>
        <v>32</v>
      </c>
      <c r="H136" s="32"/>
      <c r="I136" s="32"/>
      <c r="J136" s="48">
        <f>SUM(J122:J135)</f>
        <v>852</v>
      </c>
      <c r="K136" s="48">
        <f>SUM(K122:K135)</f>
        <v>44</v>
      </c>
      <c r="L136" s="48">
        <f>SUM(L122:L135)</f>
        <v>4</v>
      </c>
      <c r="M136" s="25"/>
      <c r="O136" s="580"/>
      <c r="P136" s="580"/>
      <c r="Q136" s="580"/>
    </row>
    <row r="137" spans="1:18" x14ac:dyDescent="0.25">
      <c r="A137" s="46"/>
      <c r="B137" s="2"/>
      <c r="C137" s="3"/>
      <c r="D137" s="9"/>
      <c r="E137" s="9"/>
      <c r="F137" s="9"/>
      <c r="G137" s="9"/>
      <c r="H137" s="9"/>
      <c r="I137" s="9"/>
      <c r="J137" s="9"/>
      <c r="K137" s="3" t="s">
        <v>531</v>
      </c>
      <c r="L137" s="3" t="s">
        <v>537</v>
      </c>
      <c r="M137" s="3"/>
      <c r="Q137" s="578"/>
    </row>
    <row r="138" spans="1:18" x14ac:dyDescent="0.25">
      <c r="A138" s="46"/>
      <c r="B138" s="1" t="s">
        <v>316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Q138" s="578"/>
    </row>
    <row r="139" spans="1:18" ht="15" customHeight="1" x14ac:dyDescent="0.25">
      <c r="A139" s="46"/>
      <c r="B139" s="1140" t="s">
        <v>0</v>
      </c>
      <c r="C139" s="1143" t="s">
        <v>74</v>
      </c>
      <c r="D139" s="1130" t="s">
        <v>1</v>
      </c>
      <c r="E139" s="1133" t="s">
        <v>2</v>
      </c>
      <c r="F139" s="1133"/>
      <c r="G139" s="1133"/>
      <c r="H139" s="1133"/>
      <c r="I139" s="1133"/>
      <c r="J139" s="1131"/>
      <c r="K139" s="1130" t="s">
        <v>387</v>
      </c>
      <c r="L139" s="1130" t="s">
        <v>388</v>
      </c>
      <c r="M139" s="1130" t="s">
        <v>5</v>
      </c>
      <c r="N139" s="9"/>
      <c r="Q139" s="578"/>
    </row>
    <row r="140" spans="1:18" x14ac:dyDescent="0.25">
      <c r="A140" s="46"/>
      <c r="B140" s="1141"/>
      <c r="C140" s="1144"/>
      <c r="D140" s="1130"/>
      <c r="E140" s="1130" t="s">
        <v>6</v>
      </c>
      <c r="F140" s="1129" t="s">
        <v>7</v>
      </c>
      <c r="G140" s="1129"/>
      <c r="H140" s="1129"/>
      <c r="I140" s="1129"/>
      <c r="J140" s="1130" t="s">
        <v>25</v>
      </c>
      <c r="K140" s="1130"/>
      <c r="L140" s="1130"/>
      <c r="M140" s="1130"/>
      <c r="N140" s="9"/>
      <c r="Q140" s="578"/>
    </row>
    <row r="141" spans="1:18" x14ac:dyDescent="0.25">
      <c r="A141" s="46"/>
      <c r="B141" s="1141"/>
      <c r="C141" s="1144"/>
      <c r="D141" s="1130"/>
      <c r="E141" s="1131"/>
      <c r="F141" s="1130" t="s">
        <v>9</v>
      </c>
      <c r="G141" s="1133" t="s">
        <v>10</v>
      </c>
      <c r="H141" s="1131"/>
      <c r="I141" s="1131"/>
      <c r="J141" s="1131"/>
      <c r="K141" s="1130"/>
      <c r="L141" s="1130"/>
      <c r="M141" s="1130"/>
      <c r="N141" s="9"/>
      <c r="Q141" s="578"/>
    </row>
    <row r="142" spans="1:18" x14ac:dyDescent="0.25">
      <c r="A142" s="46"/>
      <c r="B142" s="1141"/>
      <c r="C142" s="1144"/>
      <c r="D142" s="1130"/>
      <c r="E142" s="1131"/>
      <c r="F142" s="1132"/>
      <c r="G142" s="1138" t="s">
        <v>26</v>
      </c>
      <c r="H142" s="1138" t="s">
        <v>27</v>
      </c>
      <c r="I142" s="1138" t="s">
        <v>28</v>
      </c>
      <c r="J142" s="1131"/>
      <c r="K142" s="1130"/>
      <c r="L142" s="1130"/>
      <c r="M142" s="1130"/>
      <c r="N142" s="9"/>
      <c r="Q142" s="578"/>
    </row>
    <row r="143" spans="1:18" x14ac:dyDescent="0.25">
      <c r="A143" s="46"/>
      <c r="B143" s="1141"/>
      <c r="C143" s="1144"/>
      <c r="D143" s="1130"/>
      <c r="E143" s="1131"/>
      <c r="F143" s="1132"/>
      <c r="G143" s="1138"/>
      <c r="H143" s="1138"/>
      <c r="I143" s="1138"/>
      <c r="J143" s="1131"/>
      <c r="K143" s="1130"/>
      <c r="L143" s="1130"/>
      <c r="M143" s="1130"/>
      <c r="N143" s="9"/>
      <c r="Q143" s="578"/>
    </row>
    <row r="144" spans="1:18" x14ac:dyDescent="0.25">
      <c r="A144" s="46"/>
      <c r="B144" s="1141"/>
      <c r="C144" s="1144"/>
      <c r="D144" s="1130"/>
      <c r="E144" s="1131"/>
      <c r="F144" s="1132"/>
      <c r="G144" s="1138"/>
      <c r="H144" s="1138"/>
      <c r="I144" s="1138"/>
      <c r="J144" s="1131"/>
      <c r="K144" s="1130"/>
      <c r="L144" s="1130"/>
      <c r="M144" s="1130"/>
      <c r="N144" s="9"/>
      <c r="Q144" s="578"/>
    </row>
    <row r="145" spans="1:21" x14ac:dyDescent="0.25">
      <c r="A145" s="46"/>
      <c r="B145" s="1142"/>
      <c r="C145" s="1145"/>
      <c r="D145" s="1130"/>
      <c r="E145" s="1131"/>
      <c r="F145" s="1132"/>
      <c r="G145" s="1138"/>
      <c r="H145" s="1138"/>
      <c r="I145" s="1138"/>
      <c r="J145" s="1131"/>
      <c r="K145" s="1130"/>
      <c r="L145" s="1130"/>
      <c r="M145" s="1130"/>
      <c r="N145" s="9"/>
      <c r="Q145" s="580"/>
    </row>
    <row r="146" spans="1:21" x14ac:dyDescent="0.25">
      <c r="A146" s="46" t="s">
        <v>31</v>
      </c>
      <c r="B146" s="575" t="s">
        <v>326</v>
      </c>
      <c r="C146" s="47"/>
      <c r="D146" s="7">
        <v>3</v>
      </c>
      <c r="E146" s="8">
        <f t="shared" ref="E146:E152" si="15">D146*30</f>
        <v>90</v>
      </c>
      <c r="F146" s="8">
        <f t="shared" ref="F146:F152" si="16">G146+H146+I146</f>
        <v>4</v>
      </c>
      <c r="G146" s="8"/>
      <c r="H146" s="8"/>
      <c r="I146" s="8">
        <v>4</v>
      </c>
      <c r="J146" s="8">
        <f t="shared" ref="J146:J152" si="17">E146-F146</f>
        <v>86</v>
      </c>
      <c r="K146" s="7">
        <v>4</v>
      </c>
      <c r="L146" s="8"/>
      <c r="M146" s="7" t="s">
        <v>29</v>
      </c>
      <c r="N146" s="9"/>
      <c r="O146" s="580"/>
      <c r="P146" s="580" t="s">
        <v>306</v>
      </c>
      <c r="Q146" s="580" t="s">
        <v>306</v>
      </c>
      <c r="R146" s="343">
        <v>4</v>
      </c>
      <c r="S146" s="964" t="s">
        <v>306</v>
      </c>
      <c r="T146" s="964"/>
      <c r="U146" s="964" t="s">
        <v>306</v>
      </c>
    </row>
    <row r="147" spans="1:21" x14ac:dyDescent="0.25">
      <c r="A147" s="46" t="s">
        <v>14</v>
      </c>
      <c r="B147" s="579" t="s">
        <v>45</v>
      </c>
      <c r="C147" s="27"/>
      <c r="D147" s="27">
        <v>6</v>
      </c>
      <c r="E147" s="8">
        <f t="shared" si="15"/>
        <v>180</v>
      </c>
      <c r="F147" s="8">
        <f t="shared" si="16"/>
        <v>0</v>
      </c>
      <c r="G147" s="8"/>
      <c r="H147" s="8"/>
      <c r="I147" s="8">
        <v>0</v>
      </c>
      <c r="J147" s="8">
        <f t="shared" si="17"/>
        <v>180</v>
      </c>
      <c r="K147" s="7"/>
      <c r="L147" s="8"/>
      <c r="M147" s="7" t="s">
        <v>29</v>
      </c>
      <c r="N147" s="9"/>
      <c r="O147" s="580"/>
      <c r="P147" s="580"/>
      <c r="Q147" s="580"/>
    </row>
    <row r="148" spans="1:21" x14ac:dyDescent="0.25">
      <c r="A148" s="46" t="s">
        <v>14</v>
      </c>
      <c r="B148" s="575" t="s">
        <v>372</v>
      </c>
      <c r="C148" s="27"/>
      <c r="D148" s="27">
        <v>5</v>
      </c>
      <c r="E148" s="8">
        <f t="shared" si="15"/>
        <v>150</v>
      </c>
      <c r="F148" s="8">
        <f t="shared" si="16"/>
        <v>8</v>
      </c>
      <c r="G148" s="8">
        <v>6</v>
      </c>
      <c r="H148" s="8"/>
      <c r="I148" s="8">
        <v>2</v>
      </c>
      <c r="J148" s="8">
        <f t="shared" si="17"/>
        <v>142</v>
      </c>
      <c r="K148" s="7">
        <v>8</v>
      </c>
      <c r="L148" s="8"/>
      <c r="M148" s="7" t="s">
        <v>18</v>
      </c>
      <c r="N148" s="9"/>
      <c r="O148" s="580" t="s">
        <v>313</v>
      </c>
      <c r="P148" s="580" t="s">
        <v>314</v>
      </c>
      <c r="Q148" s="580" t="s">
        <v>307</v>
      </c>
      <c r="R148" s="576">
        <v>8</v>
      </c>
    </row>
    <row r="149" spans="1:21" x14ac:dyDescent="0.25">
      <c r="A149" s="46" t="s">
        <v>14</v>
      </c>
      <c r="B149" s="575" t="s">
        <v>375</v>
      </c>
      <c r="C149" s="27"/>
      <c r="D149" s="7">
        <v>1</v>
      </c>
      <c r="E149" s="8">
        <f t="shared" si="15"/>
        <v>30</v>
      </c>
      <c r="F149" s="8">
        <f t="shared" si="16"/>
        <v>4</v>
      </c>
      <c r="G149" s="8"/>
      <c r="H149" s="8"/>
      <c r="I149" s="8">
        <v>4</v>
      </c>
      <c r="J149" s="8">
        <f t="shared" si="17"/>
        <v>26</v>
      </c>
      <c r="K149" s="7">
        <v>4</v>
      </c>
      <c r="L149" s="8"/>
      <c r="M149" s="7" t="s">
        <v>29</v>
      </c>
      <c r="N149" s="9"/>
      <c r="O149" s="580"/>
      <c r="P149" s="580" t="s">
        <v>306</v>
      </c>
      <c r="Q149" s="580" t="s">
        <v>306</v>
      </c>
      <c r="R149" s="576">
        <v>4</v>
      </c>
    </row>
    <row r="150" spans="1:21" ht="51.75" x14ac:dyDescent="0.25">
      <c r="A150" s="46" t="s">
        <v>31</v>
      </c>
      <c r="B150" s="47" t="s">
        <v>595</v>
      </c>
      <c r="C150" s="27"/>
      <c r="D150" s="7">
        <v>4</v>
      </c>
      <c r="E150" s="8">
        <f t="shared" si="15"/>
        <v>120</v>
      </c>
      <c r="F150" s="8">
        <f t="shared" si="16"/>
        <v>12</v>
      </c>
      <c r="G150" s="8">
        <v>8</v>
      </c>
      <c r="H150" s="8">
        <v>4</v>
      </c>
      <c r="I150" s="8">
        <v>0</v>
      </c>
      <c r="J150" s="8">
        <f t="shared" si="17"/>
        <v>108</v>
      </c>
      <c r="K150" s="7">
        <v>12</v>
      </c>
      <c r="L150" s="8"/>
      <c r="M150" s="7" t="s">
        <v>29</v>
      </c>
      <c r="N150" s="9"/>
      <c r="O150" s="580" t="s">
        <v>307</v>
      </c>
      <c r="P150" s="580" t="s">
        <v>306</v>
      </c>
      <c r="Q150" s="580" t="s">
        <v>308</v>
      </c>
      <c r="R150" s="576">
        <v>12</v>
      </c>
    </row>
    <row r="151" spans="1:21" ht="26.25" x14ac:dyDescent="0.25">
      <c r="A151" s="46" t="s">
        <v>31</v>
      </c>
      <c r="B151" s="47" t="s">
        <v>597</v>
      </c>
      <c r="C151" s="27"/>
      <c r="D151" s="7">
        <v>5</v>
      </c>
      <c r="E151" s="8">
        <f t="shared" si="15"/>
        <v>150</v>
      </c>
      <c r="F151" s="8">
        <f t="shared" si="16"/>
        <v>8</v>
      </c>
      <c r="G151" s="8">
        <v>6</v>
      </c>
      <c r="H151" s="8"/>
      <c r="I151" s="8">
        <v>2</v>
      </c>
      <c r="J151" s="8">
        <f t="shared" si="17"/>
        <v>142</v>
      </c>
      <c r="K151" s="7">
        <v>8</v>
      </c>
      <c r="L151" s="8"/>
      <c r="M151" s="7" t="s">
        <v>29</v>
      </c>
      <c r="N151" s="9"/>
      <c r="O151" s="580" t="s">
        <v>313</v>
      </c>
      <c r="P151" s="580" t="s">
        <v>314</v>
      </c>
      <c r="Q151" s="580" t="s">
        <v>307</v>
      </c>
      <c r="R151" s="576">
        <v>8</v>
      </c>
    </row>
    <row r="152" spans="1:21" ht="15.75" thickBot="1" x14ac:dyDescent="0.3">
      <c r="A152" s="46" t="s">
        <v>14</v>
      </c>
      <c r="B152" s="575" t="s">
        <v>599</v>
      </c>
      <c r="C152" s="47"/>
      <c r="D152" s="274">
        <v>6</v>
      </c>
      <c r="E152" s="8">
        <f t="shared" si="15"/>
        <v>180</v>
      </c>
      <c r="F152" s="8">
        <f t="shared" si="16"/>
        <v>0</v>
      </c>
      <c r="G152" s="8"/>
      <c r="H152" s="8"/>
      <c r="I152" s="8">
        <v>0</v>
      </c>
      <c r="J152" s="8">
        <f t="shared" si="17"/>
        <v>180</v>
      </c>
      <c r="K152" s="7"/>
      <c r="L152" s="8"/>
      <c r="M152" s="7"/>
      <c r="N152" s="9"/>
      <c r="O152" s="580"/>
      <c r="P152" s="580"/>
      <c r="Q152" s="580"/>
    </row>
    <row r="153" spans="1:21" hidden="1" x14ac:dyDescent="0.25">
      <c r="A153" s="46"/>
      <c r="B153" s="575"/>
      <c r="C153" s="47"/>
      <c r="D153" s="7"/>
      <c r="E153" s="8"/>
      <c r="F153" s="8"/>
      <c r="G153" s="8">
        <f>E153+F153</f>
        <v>0</v>
      </c>
      <c r="H153" s="8"/>
      <c r="I153" s="8"/>
      <c r="J153" s="8"/>
      <c r="K153" s="7"/>
      <c r="L153" s="8"/>
      <c r="M153" s="7"/>
      <c r="N153" s="9"/>
      <c r="Q153" s="580"/>
    </row>
    <row r="154" spans="1:21" ht="15.75" hidden="1" thickBot="1" x14ac:dyDescent="0.3">
      <c r="A154" s="46"/>
      <c r="B154" s="47"/>
      <c r="C154" s="16"/>
      <c r="D154" s="21"/>
      <c r="E154" s="22"/>
      <c r="F154" s="22"/>
      <c r="G154" s="22"/>
      <c r="H154" s="22"/>
      <c r="I154" s="22"/>
      <c r="J154" s="22"/>
      <c r="K154" s="21"/>
      <c r="L154" s="22"/>
      <c r="M154" s="21"/>
      <c r="N154" s="9"/>
      <c r="Q154" s="580"/>
    </row>
    <row r="155" spans="1:21" ht="15.75" thickBot="1" x14ac:dyDescent="0.3">
      <c r="A155" s="24"/>
      <c r="B155" s="47" t="s">
        <v>22</v>
      </c>
      <c r="C155" s="49">
        <f>SUM(C146:C154)</f>
        <v>0</v>
      </c>
      <c r="D155" s="48">
        <f>SUM(D146:D154)</f>
        <v>30</v>
      </c>
      <c r="E155" s="32">
        <f>SUM(E146:E153)</f>
        <v>900</v>
      </c>
      <c r="F155" s="32">
        <f>SUM(F146:F153)</f>
        <v>36</v>
      </c>
      <c r="G155" s="32">
        <f>SUM(G146:G153)</f>
        <v>20</v>
      </c>
      <c r="H155" s="32"/>
      <c r="I155" s="32"/>
      <c r="J155" s="32">
        <f>SUM(J146:J153)</f>
        <v>864</v>
      </c>
      <c r="K155" s="32">
        <f>SUM(K146:K153)</f>
        <v>36</v>
      </c>
      <c r="L155" s="32">
        <f>SUM(L146:L153)</f>
        <v>0</v>
      </c>
      <c r="M155" s="25"/>
      <c r="N155" s="9"/>
      <c r="Q155" s="580"/>
    </row>
    <row r="156" spans="1:21" x14ac:dyDescent="0.25">
      <c r="A156" s="46"/>
      <c r="B156" s="1" t="s">
        <v>22</v>
      </c>
      <c r="C156" s="17">
        <f>C26+C53+C82+C108+C136+C155</f>
        <v>60</v>
      </c>
      <c r="D156" s="17">
        <f>D26+D53+D82+D108+D136+D155</f>
        <v>180</v>
      </c>
      <c r="E156" s="17">
        <f>E26+E53+E82+E108+E136+E155</f>
        <v>5400</v>
      </c>
      <c r="F156" s="17">
        <f>F26+F53+F82+F108+F136+F155</f>
        <v>306</v>
      </c>
      <c r="G156" s="9"/>
      <c r="H156" s="9"/>
      <c r="I156" s="9"/>
      <c r="J156" s="9"/>
      <c r="K156" s="3" t="s">
        <v>531</v>
      </c>
      <c r="L156" s="3" t="s">
        <v>534</v>
      </c>
      <c r="M156" s="3" t="s">
        <v>523</v>
      </c>
      <c r="N156" s="9"/>
      <c r="Q156" s="578"/>
    </row>
    <row r="157" spans="1:21" x14ac:dyDescent="0.25">
      <c r="A157" s="46"/>
      <c r="B157" s="1"/>
      <c r="C157" s="1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Q157" s="578"/>
    </row>
    <row r="158" spans="1:21" x14ac:dyDescent="0.25">
      <c r="A158" s="46"/>
      <c r="B158" s="1"/>
      <c r="C158" s="17">
        <f>C156+D156</f>
        <v>240</v>
      </c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Q158" s="578"/>
    </row>
    <row r="159" spans="1:21" x14ac:dyDescent="0.25">
      <c r="A159" s="46"/>
      <c r="B159" s="1"/>
      <c r="C159" s="1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Q159" s="578"/>
    </row>
    <row r="160" spans="1:21" x14ac:dyDescent="0.25">
      <c r="A160" s="46"/>
      <c r="B160" s="2"/>
      <c r="C160" s="2"/>
      <c r="D160" s="4"/>
      <c r="E160" s="9"/>
      <c r="F160" s="9"/>
      <c r="G160" s="9"/>
      <c r="H160" s="9"/>
      <c r="I160" s="9"/>
      <c r="J160" s="998">
        <f>K26+L26+K53+L53+K82+L82+K108+L108+K136+L136+K155+L155</f>
        <v>306</v>
      </c>
      <c r="K160" s="9"/>
      <c r="L160" s="9"/>
      <c r="M160" s="9"/>
      <c r="N160" s="9"/>
    </row>
    <row r="161" spans="1:14" x14ac:dyDescent="0.25">
      <c r="A161" s="46"/>
      <c r="B161" s="1"/>
      <c r="C161" s="1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A13:A14"/>
    <mergeCell ref="B60:B66"/>
    <mergeCell ref="C60:C66"/>
    <mergeCell ref="D60:D66"/>
    <mergeCell ref="B31:B37"/>
    <mergeCell ref="C31:C37"/>
    <mergeCell ref="D31:D37"/>
    <mergeCell ref="K60:K66"/>
    <mergeCell ref="L60:L66"/>
    <mergeCell ref="M60:M66"/>
    <mergeCell ref="E61:E66"/>
    <mergeCell ref="F61:I61"/>
    <mergeCell ref="J61:J66"/>
    <mergeCell ref="F62:F66"/>
    <mergeCell ref="G62:I62"/>
    <mergeCell ref="G63:G66"/>
    <mergeCell ref="H63:H66"/>
    <mergeCell ref="I63:I66"/>
    <mergeCell ref="E60:J60"/>
    <mergeCell ref="L115:L121"/>
    <mergeCell ref="M115:M121"/>
    <mergeCell ref="E116:E121"/>
    <mergeCell ref="F116:I116"/>
    <mergeCell ref="J116:J121"/>
    <mergeCell ref="F117:F121"/>
    <mergeCell ref="G117:I117"/>
    <mergeCell ref="G118:G121"/>
    <mergeCell ref="H118:H121"/>
    <mergeCell ref="E115:J115"/>
    <mergeCell ref="K115:K121"/>
    <mergeCell ref="B115:B121"/>
    <mergeCell ref="C115:C121"/>
    <mergeCell ref="D115:D121"/>
    <mergeCell ref="I118:I121"/>
    <mergeCell ref="K139:K145"/>
    <mergeCell ref="B139:B145"/>
    <mergeCell ref="C139:C145"/>
    <mergeCell ref="D139:D145"/>
    <mergeCell ref="E139:J139"/>
    <mergeCell ref="I142:I145"/>
    <mergeCell ref="L139:L145"/>
    <mergeCell ref="M139:M145"/>
    <mergeCell ref="E140:E145"/>
    <mergeCell ref="F140:I140"/>
    <mergeCell ref="J140:J145"/>
    <mergeCell ref="F141:F145"/>
    <mergeCell ref="G141:I141"/>
    <mergeCell ref="G142:G145"/>
    <mergeCell ref="H142:H145"/>
    <mergeCell ref="E31:J31"/>
    <mergeCell ref="K31:K37"/>
    <mergeCell ref="L31:L37"/>
    <mergeCell ref="M31:M37"/>
    <mergeCell ref="E32:E37"/>
    <mergeCell ref="F32:I32"/>
    <mergeCell ref="J32:J37"/>
    <mergeCell ref="F33:F37"/>
    <mergeCell ref="G33:I33"/>
    <mergeCell ref="G34:G37"/>
    <mergeCell ref="H34:H37"/>
    <mergeCell ref="I34:I37"/>
    <mergeCell ref="B86:B92"/>
    <mergeCell ref="C86:C92"/>
    <mergeCell ref="D86:D92"/>
    <mergeCell ref="E86:J86"/>
    <mergeCell ref="I89:I92"/>
    <mergeCell ref="K86:K92"/>
    <mergeCell ref="L86:L92"/>
    <mergeCell ref="M86:M92"/>
    <mergeCell ref="E87:E92"/>
    <mergeCell ref="F87:I87"/>
    <mergeCell ref="J87:J92"/>
    <mergeCell ref="F88:F92"/>
    <mergeCell ref="G88:I88"/>
    <mergeCell ref="G89:G92"/>
    <mergeCell ref="H89:H92"/>
  </mergeCells>
  <phoneticPr fontId="7" type="noConversion"/>
  <pageMargins left="0.75" right="0.75" top="1" bottom="1" header="0.5" footer="0.5"/>
  <pageSetup paperSize="9" scale="49" orientation="landscape" r:id="rId1"/>
  <headerFooter alignWithMargins="0"/>
  <rowBreaks count="2" manualBreakCount="2">
    <brk id="56" max="16383" man="1"/>
    <brk id="11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288</v>
      </c>
      <c r="D1" t="s">
        <v>290</v>
      </c>
      <c r="F1" t="s">
        <v>291</v>
      </c>
      <c r="H1" t="s">
        <v>292</v>
      </c>
      <c r="J1" t="s">
        <v>293</v>
      </c>
    </row>
    <row r="2" spans="1:11" x14ac:dyDescent="0.25">
      <c r="B2" t="s">
        <v>289</v>
      </c>
      <c r="C2" t="s">
        <v>219</v>
      </c>
      <c r="D2" t="s">
        <v>289</v>
      </c>
      <c r="E2" t="s">
        <v>219</v>
      </c>
      <c r="F2" t="s">
        <v>289</v>
      </c>
      <c r="G2" t="s">
        <v>219</v>
      </c>
      <c r="H2" t="s">
        <v>289</v>
      </c>
      <c r="I2" t="s">
        <v>219</v>
      </c>
      <c r="J2" t="s">
        <v>289</v>
      </c>
      <c r="K2" t="s">
        <v>219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9"/>
  <sheetViews>
    <sheetView view="pageBreakPreview" topLeftCell="C1" zoomScale="110" zoomScaleNormal="100" zoomScaleSheetLayoutView="110" workbookViewId="0">
      <selection activeCell="X44" sqref="X44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9" customWidth="1"/>
    <col min="14" max="15" width="9.140625" style="9" hidden="1" customWidth="1"/>
    <col min="16" max="16" width="6.7109375" style="9" hidden="1" customWidth="1"/>
    <col min="17" max="17" width="3.85546875" style="126" hidden="1" customWidth="1"/>
    <col min="18" max="18" width="10.42578125" style="126" hidden="1" customWidth="1"/>
    <col min="19" max="19" width="6.85546875" style="126" hidden="1" customWidth="1"/>
    <col min="20" max="20" width="4.42578125" style="126" customWidth="1"/>
    <col min="21" max="21" width="5.5703125" style="126" customWidth="1"/>
    <col min="22" max="22" width="7" style="126" customWidth="1"/>
    <col min="23" max="23" width="9.140625" style="126"/>
    <col min="24" max="24" width="6" style="126" customWidth="1"/>
    <col min="25" max="25" width="4.85546875" style="9" customWidth="1"/>
    <col min="26" max="26" width="4.140625" style="9" customWidth="1"/>
    <col min="27" max="27" width="4.85546875" style="9" customWidth="1"/>
    <col min="28" max="28" width="5" style="9" customWidth="1"/>
    <col min="29" max="29" width="4.85546875" style="9" customWidth="1"/>
    <col min="30" max="30" width="5" style="9" customWidth="1"/>
    <col min="31" max="31" width="4" style="9" customWidth="1"/>
    <col min="32" max="32" width="8.28515625" style="9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417">
        <v>51</v>
      </c>
      <c r="D1" s="1417"/>
      <c r="E1" s="1417"/>
      <c r="F1" s="1417"/>
      <c r="G1" s="1417"/>
      <c r="H1" s="1417"/>
      <c r="I1" s="1417"/>
      <c r="J1" s="1417"/>
      <c r="K1" s="1417"/>
      <c r="L1" s="1417"/>
      <c r="M1" s="1417"/>
      <c r="N1" s="1417"/>
      <c r="O1" s="482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140" t="s">
        <v>0</v>
      </c>
      <c r="D3" s="1143" t="s">
        <v>74</v>
      </c>
      <c r="E3" s="1130" t="s">
        <v>75</v>
      </c>
      <c r="F3" s="1133" t="s">
        <v>2</v>
      </c>
      <c r="G3" s="1133"/>
      <c r="H3" s="1133"/>
      <c r="I3" s="1133"/>
      <c r="J3" s="1133"/>
      <c r="K3" s="1131"/>
      <c r="L3" s="1130" t="s">
        <v>3</v>
      </c>
      <c r="M3" s="1130" t="s">
        <v>4</v>
      </c>
      <c r="N3" s="1130" t="s">
        <v>5</v>
      </c>
      <c r="O3" s="355"/>
      <c r="R3" s="1146" t="s">
        <v>320</v>
      </c>
      <c r="S3" s="9"/>
      <c r="T3" s="9"/>
      <c r="U3" s="9"/>
      <c r="V3" s="9"/>
      <c r="W3" s="9"/>
      <c r="X3" s="9"/>
    </row>
    <row r="4" spans="1:57" x14ac:dyDescent="0.25">
      <c r="C4" s="1141"/>
      <c r="D4" s="1144"/>
      <c r="E4" s="1130"/>
      <c r="F4" s="1130" t="s">
        <v>6</v>
      </c>
      <c r="G4" s="1129" t="s">
        <v>7</v>
      </c>
      <c r="H4" s="1129"/>
      <c r="I4" s="1129"/>
      <c r="J4" s="1129"/>
      <c r="K4" s="1130" t="s">
        <v>8</v>
      </c>
      <c r="L4" s="1130"/>
      <c r="M4" s="1130"/>
      <c r="N4" s="1130"/>
      <c r="O4" s="355"/>
      <c r="R4" s="1147"/>
      <c r="S4" s="9"/>
      <c r="T4" s="9"/>
      <c r="U4" s="9"/>
      <c r="V4" s="9"/>
      <c r="W4" s="9"/>
      <c r="X4" s="9"/>
    </row>
    <row r="5" spans="1:57" ht="15" customHeight="1" x14ac:dyDescent="0.25">
      <c r="C5" s="1141"/>
      <c r="D5" s="1144"/>
      <c r="E5" s="1130"/>
      <c r="F5" s="1131"/>
      <c r="G5" s="1130" t="s">
        <v>9</v>
      </c>
      <c r="H5" s="1133" t="s">
        <v>10</v>
      </c>
      <c r="I5" s="1131"/>
      <c r="J5" s="1131"/>
      <c r="K5" s="1131"/>
      <c r="L5" s="1130"/>
      <c r="M5" s="1130"/>
      <c r="N5" s="1130"/>
      <c r="O5" s="355"/>
      <c r="R5" s="1147"/>
      <c r="S5" s="9"/>
      <c r="T5" s="9"/>
      <c r="U5" s="9"/>
      <c r="V5" s="9"/>
      <c r="W5" s="9"/>
      <c r="X5" s="9"/>
    </row>
    <row r="6" spans="1:57" x14ac:dyDescent="0.25">
      <c r="C6" s="1141"/>
      <c r="D6" s="1144"/>
      <c r="E6" s="1130"/>
      <c r="F6" s="1131"/>
      <c r="G6" s="1132"/>
      <c r="H6" s="1130" t="s">
        <v>11</v>
      </c>
      <c r="I6" s="1130" t="s">
        <v>12</v>
      </c>
      <c r="J6" s="1130" t="s">
        <v>13</v>
      </c>
      <c r="K6" s="1131"/>
      <c r="L6" s="1130"/>
      <c r="M6" s="1130"/>
      <c r="N6" s="1130"/>
      <c r="O6" s="355"/>
      <c r="R6" s="1147"/>
      <c r="S6" s="9"/>
      <c r="T6" s="1130" t="s">
        <v>11</v>
      </c>
      <c r="U6" s="1130" t="s">
        <v>12</v>
      </c>
      <c r="V6" s="1130" t="s">
        <v>13</v>
      </c>
      <c r="W6" s="1416" t="s">
        <v>9</v>
      </c>
      <c r="X6" s="1418" t="s">
        <v>323</v>
      </c>
      <c r="Y6" s="1416"/>
      <c r="Z6" s="1416"/>
      <c r="AA6" s="1416"/>
      <c r="AB6" s="1416"/>
      <c r="AC6" s="1416"/>
      <c r="AD6" s="1416"/>
      <c r="AE6" s="1416"/>
      <c r="AF6" s="1416"/>
      <c r="AG6" s="287" t="s">
        <v>321</v>
      </c>
      <c r="AH6" s="287"/>
      <c r="AI6" s="287"/>
      <c r="AJ6" s="287"/>
    </row>
    <row r="7" spans="1:57" x14ac:dyDescent="0.25">
      <c r="C7" s="1141"/>
      <c r="D7" s="1144"/>
      <c r="E7" s="1130"/>
      <c r="F7" s="1131"/>
      <c r="G7" s="1132"/>
      <c r="H7" s="1130"/>
      <c r="I7" s="1130"/>
      <c r="J7" s="1130"/>
      <c r="K7" s="1131"/>
      <c r="L7" s="1130"/>
      <c r="M7" s="1130"/>
      <c r="N7" s="1130"/>
      <c r="O7" s="355"/>
      <c r="R7" s="1147"/>
      <c r="S7" s="9"/>
      <c r="T7" s="1130"/>
      <c r="U7" s="1130"/>
      <c r="V7" s="1130"/>
      <c r="W7" s="1416"/>
      <c r="X7" s="1416"/>
      <c r="Y7" s="1416"/>
      <c r="Z7" s="1416"/>
      <c r="AA7" s="1416"/>
      <c r="AB7" s="1416"/>
      <c r="AC7" s="1416"/>
      <c r="AD7" s="1416"/>
      <c r="AE7" s="1416"/>
      <c r="AF7" s="1416"/>
      <c r="AG7" s="26"/>
      <c r="AH7" s="26"/>
      <c r="AI7" s="26"/>
      <c r="AJ7" s="26"/>
    </row>
    <row r="8" spans="1:57" x14ac:dyDescent="0.25">
      <c r="C8" s="1141"/>
      <c r="D8" s="1144"/>
      <c r="E8" s="1130"/>
      <c r="F8" s="1131"/>
      <c r="G8" s="1132"/>
      <c r="H8" s="1130"/>
      <c r="I8" s="1130"/>
      <c r="J8" s="1130"/>
      <c r="K8" s="1131"/>
      <c r="L8" s="1130"/>
      <c r="M8" s="1130"/>
      <c r="N8" s="1130"/>
      <c r="O8" s="355"/>
      <c r="R8" s="1147"/>
      <c r="S8" s="9"/>
      <c r="T8" s="1130"/>
      <c r="U8" s="1130"/>
      <c r="V8" s="1130"/>
      <c r="W8" s="1416"/>
      <c r="X8" s="1416" t="s">
        <v>301</v>
      </c>
      <c r="Y8" s="1416"/>
      <c r="Z8" s="1416" t="s">
        <v>302</v>
      </c>
      <c r="AA8" s="1416"/>
      <c r="AB8" s="1416" t="s">
        <v>303</v>
      </c>
      <c r="AC8" s="1416"/>
      <c r="AD8" s="1416" t="s">
        <v>322</v>
      </c>
      <c r="AE8" s="1416"/>
      <c r="AF8" s="1416"/>
      <c r="AG8" s="26"/>
      <c r="AH8" s="26"/>
      <c r="AI8" s="26"/>
      <c r="AJ8" s="26"/>
      <c r="AP8" s="9" t="s">
        <v>327</v>
      </c>
      <c r="AR8" s="26"/>
      <c r="AS8" s="1139" t="s">
        <v>301</v>
      </c>
      <c r="AT8" s="1139"/>
      <c r="AU8" s="1139" t="s">
        <v>302</v>
      </c>
      <c r="AV8" s="1139"/>
      <c r="AW8" s="1139" t="s">
        <v>303</v>
      </c>
      <c r="AX8" s="1139"/>
      <c r="AY8" s="1139" t="s">
        <v>322</v>
      </c>
      <c r="AZ8" s="1139"/>
      <c r="BA8" s="1139"/>
      <c r="BB8" s="26"/>
      <c r="BC8" s="26"/>
      <c r="BD8" s="26"/>
      <c r="BE8" s="26"/>
    </row>
    <row r="9" spans="1:57" x14ac:dyDescent="0.25">
      <c r="C9" s="1142"/>
      <c r="D9" s="1145"/>
      <c r="E9" s="1130"/>
      <c r="F9" s="1131"/>
      <c r="G9" s="1132"/>
      <c r="H9" s="1130"/>
      <c r="I9" s="1130"/>
      <c r="J9" s="1130"/>
      <c r="K9" s="1131"/>
      <c r="L9" s="1130"/>
      <c r="M9" s="1143"/>
      <c r="N9" s="1143"/>
      <c r="O9" s="355"/>
      <c r="R9" s="1147"/>
      <c r="S9" s="9"/>
      <c r="T9" s="1143"/>
      <c r="U9" s="1143"/>
      <c r="V9" s="1143"/>
      <c r="W9" s="554"/>
      <c r="X9" s="554" t="s">
        <v>305</v>
      </c>
      <c r="Y9" s="554" t="s">
        <v>113</v>
      </c>
      <c r="Z9" s="554" t="s">
        <v>305</v>
      </c>
      <c r="AA9" s="554" t="s">
        <v>113</v>
      </c>
      <c r="AB9" s="554" t="s">
        <v>305</v>
      </c>
      <c r="AC9" s="554" t="s">
        <v>113</v>
      </c>
      <c r="AD9" s="554" t="s">
        <v>305</v>
      </c>
      <c r="AE9" s="554" t="s">
        <v>113</v>
      </c>
      <c r="AF9" s="554" t="s">
        <v>304</v>
      </c>
      <c r="AG9" s="280" t="s">
        <v>301</v>
      </c>
      <c r="AH9" s="280" t="s">
        <v>302</v>
      </c>
      <c r="AI9" s="280" t="s">
        <v>303</v>
      </c>
      <c r="AJ9" s="280" t="s">
        <v>304</v>
      </c>
      <c r="AM9" s="8"/>
      <c r="AN9" s="8"/>
      <c r="AO9" s="286" t="s">
        <v>47</v>
      </c>
      <c r="AP9" s="130" t="s">
        <v>219</v>
      </c>
      <c r="AQ9" s="290" t="s">
        <v>218</v>
      </c>
      <c r="AR9" s="26" t="s">
        <v>304</v>
      </c>
      <c r="AS9" s="272" t="s">
        <v>305</v>
      </c>
      <c r="AT9" s="272" t="s">
        <v>113</v>
      </c>
      <c r="AU9" s="272" t="s">
        <v>305</v>
      </c>
      <c r="AV9" s="272" t="s">
        <v>113</v>
      </c>
      <c r="AW9" s="272" t="s">
        <v>305</v>
      </c>
      <c r="AX9" s="272" t="s">
        <v>113</v>
      </c>
      <c r="AY9" s="58" t="s">
        <v>305</v>
      </c>
      <c r="AZ9" s="58" t="s">
        <v>113</v>
      </c>
      <c r="BA9" s="58" t="s">
        <v>304</v>
      </c>
      <c r="BB9" s="26" t="s">
        <v>301</v>
      </c>
      <c r="BC9" s="26" t="s">
        <v>302</v>
      </c>
      <c r="BD9" s="26" t="s">
        <v>303</v>
      </c>
      <c r="BE9" s="26" t="s">
        <v>304</v>
      </c>
    </row>
    <row r="10" spans="1:57" x14ac:dyDescent="0.25">
      <c r="A10" s="46" t="s">
        <v>16</v>
      </c>
      <c r="B10" s="46" t="s">
        <v>14</v>
      </c>
      <c r="C10" s="47" t="s">
        <v>221</v>
      </c>
      <c r="D10" s="18">
        <v>15</v>
      </c>
      <c r="E10" s="250"/>
      <c r="F10" s="251"/>
      <c r="G10" s="252"/>
      <c r="H10" s="250"/>
      <c r="I10" s="250"/>
      <c r="J10" s="250"/>
      <c r="K10" s="251"/>
      <c r="L10" s="250"/>
      <c r="M10" s="250"/>
      <c r="N10" s="250"/>
      <c r="O10" s="250"/>
      <c r="P10" s="26"/>
      <c r="Q10" s="130"/>
      <c r="R10" s="130"/>
      <c r="S10" s="26"/>
      <c r="T10" s="288"/>
      <c r="U10" s="288"/>
      <c r="V10" s="288"/>
      <c r="W10" s="288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86" t="s">
        <v>41</v>
      </c>
      <c r="AP10" s="26">
        <f>SUMIFS(D$10:D$25,$A$10:$A$25,$A$153,$B$10:$B$25,$B$153)</f>
        <v>28.5</v>
      </c>
      <c r="AQ10" s="307">
        <f>SUMIFS(E$10:E$25,$A$10:$A$25,$A$153,$B$10:$B$25,$B$153)</f>
        <v>14</v>
      </c>
      <c r="AR10" s="26">
        <f>SUM(AP10:AQ10)</f>
        <v>42.5</v>
      </c>
      <c r="AS10" s="26">
        <f t="shared" ref="AS10:AX10" si="0">SUMIFS(X$10:X$25,$A$10:$A$25,$AM10,$B$10:$B$25,$AN10)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7" t="s">
        <v>16</v>
      </c>
      <c r="B11" s="128" t="s">
        <v>14</v>
      </c>
      <c r="C11" s="285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7"/>
      <c r="P11" s="26"/>
      <c r="Q11" s="130"/>
      <c r="R11" s="130"/>
      <c r="S11" s="130" t="e">
        <f>#REF!</f>
        <v>#REF!</v>
      </c>
      <c r="T11" s="306"/>
      <c r="U11" s="306"/>
      <c r="V11" s="288"/>
      <c r="W11" s="288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86" t="s">
        <v>42</v>
      </c>
      <c r="AP11" s="26">
        <f>SUMIFS(D$10:D$25,$A$10:$A$25,$A$154,$B$10:$B$25,$B$154)</f>
        <v>0</v>
      </c>
      <c r="AQ11" s="307">
        <f>SUMIFS(E$10:E$25,$A$10:$A$25,$A$154,$B$10:$B$25,$B$154)</f>
        <v>0</v>
      </c>
      <c r="AR11" s="26">
        <f t="shared" ref="AR11:AR17" si="2">SUM(AP11:AQ11)</f>
        <v>0</v>
      </c>
      <c r="AS11" s="26"/>
      <c r="AT11" s="26">
        <f>SUMIFS(Y$10:Y$25,$A$10:$A$25,$AM11,$B$10:$B$25,$AN11)</f>
        <v>0</v>
      </c>
      <c r="AU11" s="26">
        <f>SUMIFS(Z$10:Z$25,$A$10:$A$25,$AM11,$B$10:$B$25,$AN11)</f>
        <v>0</v>
      </c>
      <c r="AV11" s="26">
        <f>SUMIFS(AA$10:AA$25,$A$10:$A$25,$AM11,$B$10:$B$25,$AN11)</f>
        <v>0</v>
      </c>
      <c r="AW11" s="26">
        <f>SUMIFS(AB$10:AB$25,$A$10:$A$25,$AM11,$B$10:$B$25,$AN11)</f>
        <v>0</v>
      </c>
      <c r="AX11" s="26">
        <f>SUMIFS(AC$10:AC$25,$A$10:$A$25,$AM11,$B$10:$B$25,$AN11)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7" t="s">
        <v>16</v>
      </c>
      <c r="B12" s="128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7"/>
      <c r="P12" s="26"/>
      <c r="Q12" s="130"/>
      <c r="R12" s="130" t="e">
        <f>#REF!</f>
        <v>#REF!</v>
      </c>
      <c r="S12" s="130"/>
      <c r="T12" s="306"/>
      <c r="U12" s="306"/>
      <c r="V12" s="288"/>
      <c r="W12" s="288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86" t="s">
        <v>48</v>
      </c>
      <c r="AP12" s="26"/>
      <c r="AQ12" s="307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7" t="s">
        <v>16</v>
      </c>
      <c r="B13" s="128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7"/>
      <c r="P13" s="26" t="s">
        <v>59</v>
      </c>
      <c r="Q13" s="130"/>
      <c r="R13" s="130"/>
      <c r="S13" s="130"/>
      <c r="T13" s="306" t="s">
        <v>306</v>
      </c>
      <c r="U13" s="306"/>
      <c r="V13" s="288"/>
      <c r="W13" s="288" t="s">
        <v>306</v>
      </c>
      <c r="X13" s="26">
        <v>4</v>
      </c>
      <c r="Y13" s="26"/>
      <c r="Z13" s="26"/>
      <c r="AA13" s="26"/>
      <c r="AB13" s="26"/>
      <c r="AC13" s="26"/>
      <c r="AD13" s="26">
        <f>X13+Z13+AB13</f>
        <v>4</v>
      </c>
      <c r="AE13" s="26">
        <f>Y13+AA13+AC13</f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391</v>
      </c>
      <c r="AM13" s="8" t="s">
        <v>13</v>
      </c>
      <c r="AN13" s="8" t="s">
        <v>14</v>
      </c>
      <c r="AO13" s="286" t="s">
        <v>41</v>
      </c>
      <c r="AP13" s="26">
        <f>SUMIFS(D$10:D$25,$A$10:$A$25,$A$156,$B$10:$B$25,$B$156)</f>
        <v>2.5</v>
      </c>
      <c r="AQ13" s="307">
        <f>SUMIFS(E$10:E$25,$A$10:$A$25,$A$156,$B$10:$B$25,$B$156)</f>
        <v>11</v>
      </c>
      <c r="AR13" s="26">
        <f t="shared" si="2"/>
        <v>13.5</v>
      </c>
      <c r="AS13" s="26">
        <f t="shared" ref="AS13:AX13" si="3">SUMIFS(X$10:X$25,$A$10:$A$25,$AM13,$B$10:$B$25,$AN13)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x14ac:dyDescent="0.25">
      <c r="A14" s="127"/>
      <c r="B14" s="545"/>
      <c r="C14" s="47"/>
      <c r="D14" s="18"/>
      <c r="E14" s="7"/>
      <c r="F14" s="8"/>
      <c r="G14" s="8"/>
      <c r="H14" s="8"/>
      <c r="I14" s="8"/>
      <c r="J14" s="8"/>
      <c r="K14" s="8"/>
      <c r="L14" s="7"/>
      <c r="M14" s="8"/>
      <c r="N14" s="7"/>
      <c r="O14" s="7"/>
      <c r="P14" s="26"/>
      <c r="Q14" s="130"/>
      <c r="R14" s="130"/>
      <c r="S14" s="130"/>
      <c r="T14" s="306"/>
      <c r="U14" s="306"/>
      <c r="V14" s="288"/>
      <c r="W14" s="288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M14" s="277"/>
      <c r="AN14" s="277"/>
      <c r="AO14" s="337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</row>
    <row r="15" spans="1:57" s="305" customFormat="1" x14ac:dyDescent="0.25">
      <c r="A15" s="46" t="s">
        <v>13</v>
      </c>
      <c r="B15" s="46" t="s">
        <v>14</v>
      </c>
      <c r="C15" s="47" t="s">
        <v>404</v>
      </c>
      <c r="D15" s="26">
        <v>2.5</v>
      </c>
      <c r="E15" s="7">
        <v>4</v>
      </c>
      <c r="F15" s="8"/>
      <c r="G15" s="8"/>
      <c r="H15" s="8"/>
      <c r="I15" s="8"/>
      <c r="J15" s="8"/>
      <c r="K15" s="8"/>
      <c r="L15" s="7"/>
      <c r="M15" s="8" t="s">
        <v>18</v>
      </c>
      <c r="N15" s="7"/>
      <c r="O15" s="7"/>
      <c r="P15" s="26" t="s">
        <v>55</v>
      </c>
      <c r="Q15" s="130"/>
      <c r="R15" s="130" t="e">
        <f>#REF!</f>
        <v>#REF!</v>
      </c>
      <c r="S15" s="130"/>
      <c r="T15" s="306" t="s">
        <v>309</v>
      </c>
      <c r="U15" s="306"/>
      <c r="V15" s="306"/>
      <c r="W15" s="306" t="s">
        <v>309</v>
      </c>
      <c r="X15" s="130">
        <v>4</v>
      </c>
      <c r="Y15" s="130">
        <v>4</v>
      </c>
      <c r="Z15" s="26"/>
      <c r="AA15" s="26"/>
      <c r="AB15" s="26"/>
      <c r="AC15" s="26"/>
      <c r="AD15" s="26">
        <f>X15+Z15+AB15</f>
        <v>4</v>
      </c>
      <c r="AE15" s="26">
        <f>Y15+AA15+AC15</f>
        <v>4</v>
      </c>
      <c r="AF15" s="26">
        <f>SUM(AD15:AE15)</f>
        <v>8</v>
      </c>
      <c r="AG15" s="26">
        <f>X15+Y15</f>
        <v>8</v>
      </c>
      <c r="AH15" s="26">
        <f>Z15+AA15</f>
        <v>0</v>
      </c>
      <c r="AI15" s="26">
        <f>AB15+AC15</f>
        <v>0</v>
      </c>
      <c r="AJ15" s="26">
        <f>SUM(AG15:AI15)</f>
        <v>8</v>
      </c>
      <c r="AK15" s="9"/>
      <c r="AL15" s="9" t="s">
        <v>400</v>
      </c>
    </row>
    <row r="16" spans="1:57" s="305" customFormat="1" x14ac:dyDescent="0.25">
      <c r="A16" s="46"/>
      <c r="B16" s="46"/>
      <c r="C16" s="47"/>
      <c r="D16" s="26"/>
      <c r="E16" s="7"/>
      <c r="F16" s="8"/>
      <c r="G16" s="8"/>
      <c r="H16" s="8"/>
      <c r="I16" s="8"/>
      <c r="J16" s="8"/>
      <c r="K16" s="8"/>
      <c r="L16" s="7"/>
      <c r="M16" s="8"/>
      <c r="N16" s="7"/>
      <c r="O16" s="7"/>
      <c r="P16" s="26"/>
      <c r="Q16" s="130"/>
      <c r="R16" s="130"/>
      <c r="S16" s="130"/>
      <c r="T16" s="306"/>
      <c r="U16" s="306"/>
      <c r="V16" s="306"/>
      <c r="W16" s="306"/>
      <c r="X16" s="130"/>
      <c r="Y16" s="130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9"/>
      <c r="AL16" s="9"/>
    </row>
    <row r="17" spans="1:57" x14ac:dyDescent="0.25">
      <c r="A17" s="127" t="s">
        <v>16</v>
      </c>
      <c r="B17" s="128" t="s">
        <v>14</v>
      </c>
      <c r="C17" s="47" t="s">
        <v>19</v>
      </c>
      <c r="D17" s="18">
        <v>2</v>
      </c>
      <c r="E17" s="7">
        <v>2</v>
      </c>
      <c r="F17" s="8">
        <f>E17*30</f>
        <v>60</v>
      </c>
      <c r="G17" s="8">
        <f>H17+I17+J17</f>
        <v>30</v>
      </c>
      <c r="H17" s="8">
        <v>15</v>
      </c>
      <c r="I17" s="8"/>
      <c r="J17" s="8">
        <v>15</v>
      </c>
      <c r="K17" s="8">
        <f>F17-G17</f>
        <v>30</v>
      </c>
      <c r="L17" s="7">
        <f>G17/15</f>
        <v>2</v>
      </c>
      <c r="M17" s="8" t="s">
        <v>16</v>
      </c>
      <c r="N17" s="7">
        <f>G17/F17*100</f>
        <v>50</v>
      </c>
      <c r="O17" s="7"/>
      <c r="P17" s="26" t="s">
        <v>69</v>
      </c>
      <c r="Q17" s="130"/>
      <c r="R17" s="130" t="e">
        <f>#REF!</f>
        <v>#REF!</v>
      </c>
      <c r="S17" s="130" t="e">
        <f>#REF!</f>
        <v>#REF!</v>
      </c>
      <c r="T17" s="306" t="s">
        <v>311</v>
      </c>
      <c r="U17" s="306"/>
      <c r="V17" s="288" t="s">
        <v>310</v>
      </c>
      <c r="W17" s="288" t="s">
        <v>357</v>
      </c>
      <c r="X17" s="26">
        <v>8</v>
      </c>
      <c r="Y17" s="26">
        <v>4</v>
      </c>
      <c r="Z17" s="26"/>
      <c r="AA17" s="26"/>
      <c r="AB17" s="26">
        <v>0</v>
      </c>
      <c r="AC17" s="26">
        <v>4</v>
      </c>
      <c r="AD17" s="26">
        <f t="shared" ref="AD17:AE19" si="4">X17+Z17+AB17</f>
        <v>8</v>
      </c>
      <c r="AE17" s="26">
        <f t="shared" si="4"/>
        <v>8</v>
      </c>
      <c r="AF17" s="26">
        <f>SUM(AD17:AE17)</f>
        <v>16</v>
      </c>
      <c r="AG17" s="26">
        <f>X17+Y17</f>
        <v>12</v>
      </c>
      <c r="AH17" s="26">
        <f>Z17+AA17</f>
        <v>0</v>
      </c>
      <c r="AI17" s="26">
        <f>AB17+AC17</f>
        <v>4</v>
      </c>
      <c r="AJ17" s="26">
        <f>SUM(AG17:AI17)</f>
        <v>16</v>
      </c>
      <c r="AL17" s="9" t="s">
        <v>393</v>
      </c>
      <c r="AP17" s="26">
        <f>SUM(AP10:AP15)</f>
        <v>31</v>
      </c>
      <c r="AQ17" s="307">
        <f>SUM(AQ10:AQ15)</f>
        <v>25</v>
      </c>
      <c r="AR17" s="26">
        <f t="shared" si="2"/>
        <v>56</v>
      </c>
      <c r="AS17" s="26">
        <f t="shared" ref="AS17:BE17" si="5">SUM(AS10:AS15)</f>
        <v>34</v>
      </c>
      <c r="AT17" s="26">
        <f t="shared" si="5"/>
        <v>12</v>
      </c>
      <c r="AU17" s="26">
        <f t="shared" si="5"/>
        <v>4</v>
      </c>
      <c r="AV17" s="26">
        <f t="shared" si="5"/>
        <v>4</v>
      </c>
      <c r="AW17" s="26">
        <f t="shared" si="5"/>
        <v>0</v>
      </c>
      <c r="AX17" s="26">
        <f t="shared" si="5"/>
        <v>12</v>
      </c>
      <c r="AY17" s="26">
        <f t="shared" si="5"/>
        <v>38</v>
      </c>
      <c r="AZ17" s="26">
        <f t="shared" si="5"/>
        <v>28</v>
      </c>
      <c r="BA17" s="26">
        <f t="shared" si="5"/>
        <v>66</v>
      </c>
      <c r="BB17" s="26">
        <f t="shared" si="5"/>
        <v>46</v>
      </c>
      <c r="BC17" s="26">
        <f t="shared" si="5"/>
        <v>8</v>
      </c>
      <c r="BD17" s="26">
        <f t="shared" si="5"/>
        <v>12</v>
      </c>
      <c r="BE17" s="26">
        <f t="shared" si="5"/>
        <v>66</v>
      </c>
    </row>
    <row r="18" spans="1:57" x14ac:dyDescent="0.25">
      <c r="A18" s="127"/>
      <c r="B18" s="545"/>
      <c r="C18" s="47"/>
      <c r="D18" s="18"/>
      <c r="E18" s="7"/>
      <c r="F18" s="8"/>
      <c r="G18" s="8"/>
      <c r="H18" s="8"/>
      <c r="I18" s="8"/>
      <c r="J18" s="8"/>
      <c r="K18" s="8"/>
      <c r="L18" s="7"/>
      <c r="M18" s="8"/>
      <c r="N18" s="7"/>
      <c r="O18" s="7"/>
      <c r="P18" s="26"/>
      <c r="Q18" s="130"/>
      <c r="R18" s="130"/>
      <c r="S18" s="130"/>
      <c r="T18" s="306"/>
      <c r="U18" s="306"/>
      <c r="V18" s="288"/>
      <c r="W18" s="288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</row>
    <row r="19" spans="1:57" x14ac:dyDescent="0.25">
      <c r="A19" s="46" t="s">
        <v>16</v>
      </c>
      <c r="B19" s="46" t="s">
        <v>14</v>
      </c>
      <c r="C19" s="47" t="s">
        <v>21</v>
      </c>
      <c r="D19" s="26">
        <v>2.5</v>
      </c>
      <c r="E19" s="7">
        <v>2</v>
      </c>
      <c r="F19" s="8">
        <f>E19*30</f>
        <v>60</v>
      </c>
      <c r="G19" s="8">
        <f>H19+I19+J19</f>
        <v>22</v>
      </c>
      <c r="H19" s="8">
        <v>15</v>
      </c>
      <c r="I19" s="8"/>
      <c r="J19" s="8">
        <v>7</v>
      </c>
      <c r="K19" s="8">
        <f>F19-G19</f>
        <v>38</v>
      </c>
      <c r="L19" s="7">
        <f>G19/15</f>
        <v>1.4666666666666666</v>
      </c>
      <c r="M19" s="8" t="s">
        <v>16</v>
      </c>
      <c r="N19" s="7">
        <f>G19/F19*100</f>
        <v>36.666666666666664</v>
      </c>
      <c r="O19" s="7"/>
      <c r="P19" s="26" t="s">
        <v>59</v>
      </c>
      <c r="Q19" s="130"/>
      <c r="R19" s="130" t="e">
        <f>#REF!</f>
        <v>#REF!</v>
      </c>
      <c r="S19" s="130" t="e">
        <f>#REF!</f>
        <v>#REF!</v>
      </c>
      <c r="T19" s="306" t="s">
        <v>306</v>
      </c>
      <c r="U19" s="306" t="s">
        <v>309</v>
      </c>
      <c r="V19" s="288"/>
      <c r="W19" s="288" t="s">
        <v>311</v>
      </c>
      <c r="X19" s="26">
        <v>4</v>
      </c>
      <c r="Y19" s="26"/>
      <c r="Z19" s="26">
        <v>4</v>
      </c>
      <c r="AA19" s="26">
        <v>4</v>
      </c>
      <c r="AB19" s="26"/>
      <c r="AC19" s="26"/>
      <c r="AD19" s="26">
        <f t="shared" si="4"/>
        <v>8</v>
      </c>
      <c r="AE19" s="26">
        <f t="shared" si="4"/>
        <v>4</v>
      </c>
      <c r="AF19" s="26">
        <f>SUM(AD19:AE19)</f>
        <v>12</v>
      </c>
      <c r="AG19" s="26">
        <f>X19+Y19</f>
        <v>4</v>
      </c>
      <c r="AH19" s="26">
        <f>Z19+AA19</f>
        <v>8</v>
      </c>
      <c r="AI19" s="26">
        <f>AB19+AC19</f>
        <v>0</v>
      </c>
      <c r="AJ19" s="26">
        <f>SUM(AG19:AI19)</f>
        <v>12</v>
      </c>
      <c r="AL19" s="9" t="s">
        <v>396</v>
      </c>
    </row>
    <row r="20" spans="1:57" x14ac:dyDescent="0.25">
      <c r="C20" s="47"/>
      <c r="D20" s="304"/>
      <c r="E20" s="7"/>
      <c r="M20" s="8"/>
      <c r="N20" s="26"/>
      <c r="O20" s="26"/>
      <c r="P20" s="26"/>
      <c r="Q20" s="130"/>
      <c r="R20" s="130"/>
      <c r="S20" s="130"/>
      <c r="T20" s="306"/>
      <c r="U20" s="306"/>
      <c r="V20" s="306"/>
      <c r="W20" s="288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</row>
    <row r="21" spans="1:57" s="191" customFormat="1" x14ac:dyDescent="0.25">
      <c r="A21" s="46" t="s">
        <v>16</v>
      </c>
      <c r="B21" s="46" t="s">
        <v>14</v>
      </c>
      <c r="C21" s="47" t="s">
        <v>20</v>
      </c>
      <c r="D21" s="304">
        <v>2</v>
      </c>
      <c r="E21" s="7">
        <v>3</v>
      </c>
      <c r="F21" s="8">
        <f>E21*30</f>
        <v>90</v>
      </c>
      <c r="G21" s="8">
        <f>H21+I21+J21</f>
        <v>30</v>
      </c>
      <c r="H21" s="8">
        <v>15</v>
      </c>
      <c r="I21" s="8"/>
      <c r="J21" s="8">
        <v>15</v>
      </c>
      <c r="K21" s="8">
        <f>F21-G21</f>
        <v>60</v>
      </c>
      <c r="L21" s="7">
        <f>G21/15</f>
        <v>2</v>
      </c>
      <c r="M21" s="8" t="s">
        <v>16</v>
      </c>
      <c r="N21" s="7">
        <f>G21/F21*100</f>
        <v>33.333333333333329</v>
      </c>
      <c r="O21" s="7"/>
      <c r="P21" s="26" t="s">
        <v>56</v>
      </c>
      <c r="Q21" s="130" t="s">
        <v>18</v>
      </c>
      <c r="R21" s="130" t="e">
        <f>#REF!</f>
        <v>#REF!</v>
      </c>
      <c r="S21" s="130" t="e">
        <f>#REF!</f>
        <v>#REF!</v>
      </c>
      <c r="T21" s="306" t="s">
        <v>306</v>
      </c>
      <c r="U21" s="306"/>
      <c r="V21" s="288" t="s">
        <v>312</v>
      </c>
      <c r="W21" s="288" t="s">
        <v>324</v>
      </c>
      <c r="X21" s="26">
        <v>4</v>
      </c>
      <c r="Y21" s="26"/>
      <c r="Z21" s="26"/>
      <c r="AA21" s="26"/>
      <c r="AB21" s="26"/>
      <c r="AC21" s="26">
        <v>2</v>
      </c>
      <c r="AD21" s="26">
        <f>X21+Z21+AB21</f>
        <v>4</v>
      </c>
      <c r="AE21" s="26">
        <f>Y21+AA21+AC21</f>
        <v>2</v>
      </c>
      <c r="AF21" s="26">
        <f t="shared" ref="AF21:AF29" si="6">SUM(AD21:AE21)</f>
        <v>6</v>
      </c>
      <c r="AG21" s="26">
        <f t="shared" ref="AG21:AG29" si="7">X21+Y21</f>
        <v>4</v>
      </c>
      <c r="AH21" s="26">
        <f>Z21+AA21</f>
        <v>0</v>
      </c>
      <c r="AI21" s="26">
        <f t="shared" ref="AI21:AI29" si="8">AB21+AC21</f>
        <v>2</v>
      </c>
      <c r="AJ21" s="26">
        <f>SUM(AG21:AI21)</f>
        <v>6</v>
      </c>
      <c r="AK21" s="9"/>
      <c r="AL21" s="9" t="s">
        <v>394</v>
      </c>
    </row>
    <row r="22" spans="1:57" s="191" customFormat="1" x14ac:dyDescent="0.25">
      <c r="A22" s="46"/>
      <c r="B22" s="46"/>
      <c r="C22" s="47"/>
      <c r="D22" s="546"/>
      <c r="E22" s="21"/>
      <c r="F22" s="22"/>
      <c r="G22" s="22"/>
      <c r="H22" s="22"/>
      <c r="I22" s="22"/>
      <c r="J22" s="22"/>
      <c r="K22" s="22"/>
      <c r="L22" s="21"/>
      <c r="M22" s="8"/>
      <c r="N22" s="7"/>
      <c r="O22" s="7"/>
      <c r="P22" s="26"/>
      <c r="Q22" s="130"/>
      <c r="R22" s="130"/>
      <c r="S22" s="130"/>
      <c r="T22" s="306"/>
      <c r="U22" s="306"/>
      <c r="V22" s="288"/>
      <c r="W22" s="288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9"/>
      <c r="AL22" s="9"/>
    </row>
    <row r="23" spans="1:57" x14ac:dyDescent="0.25">
      <c r="A23" s="46" t="s">
        <v>16</v>
      </c>
      <c r="B23" s="46" t="s">
        <v>14</v>
      </c>
      <c r="C23" s="47" t="s">
        <v>62</v>
      </c>
      <c r="D23" s="280">
        <v>2</v>
      </c>
      <c r="E23" s="21">
        <v>5</v>
      </c>
      <c r="F23" s="22">
        <f>E23*30</f>
        <v>150</v>
      </c>
      <c r="G23" s="22">
        <f>H23+I23+J23</f>
        <v>60</v>
      </c>
      <c r="H23" s="22">
        <v>30</v>
      </c>
      <c r="I23" s="22"/>
      <c r="J23" s="22">
        <v>30</v>
      </c>
      <c r="K23" s="22">
        <f>F23-G23</f>
        <v>90</v>
      </c>
      <c r="L23" s="21">
        <f>G23/15</f>
        <v>4</v>
      </c>
      <c r="M23" s="8" t="s">
        <v>29</v>
      </c>
      <c r="N23" s="7">
        <f>G23/F23*100</f>
        <v>40</v>
      </c>
      <c r="O23" s="7"/>
      <c r="P23" s="26" t="s">
        <v>56</v>
      </c>
      <c r="Q23" s="130" t="s">
        <v>16</v>
      </c>
      <c r="R23" s="130" t="e">
        <f>#REF!</f>
        <v>#REF!</v>
      </c>
      <c r="S23" s="130" t="e">
        <f>#REF!</f>
        <v>#REF!</v>
      </c>
      <c r="T23" s="306" t="s">
        <v>315</v>
      </c>
      <c r="U23" s="306"/>
      <c r="V23" s="288" t="s">
        <v>310</v>
      </c>
      <c r="W23" s="288" t="s">
        <v>325</v>
      </c>
      <c r="X23" s="26">
        <v>6</v>
      </c>
      <c r="Y23" s="26">
        <v>2</v>
      </c>
      <c r="Z23" s="26"/>
      <c r="AA23" s="26"/>
      <c r="AB23" s="26"/>
      <c r="AC23" s="26">
        <v>4</v>
      </c>
      <c r="AD23" s="26">
        <f>X23+Z23+AB23</f>
        <v>6</v>
      </c>
      <c r="AE23" s="26">
        <f>Y23+AA23+AC23</f>
        <v>6</v>
      </c>
      <c r="AF23" s="26">
        <f t="shared" si="6"/>
        <v>12</v>
      </c>
      <c r="AG23" s="26">
        <f t="shared" si="7"/>
        <v>8</v>
      </c>
      <c r="AH23" s="26">
        <f>Z23+AA23</f>
        <v>0</v>
      </c>
      <c r="AI23" s="26">
        <f t="shared" si="8"/>
        <v>4</v>
      </c>
      <c r="AJ23" s="26">
        <f>SUM(AG23:AI23)</f>
        <v>12</v>
      </c>
      <c r="AL23" s="9" t="s">
        <v>394</v>
      </c>
    </row>
    <row r="24" spans="1:57" s="353" customFormat="1" x14ac:dyDescent="0.25">
      <c r="A24" s="46"/>
      <c r="B24" s="46"/>
      <c r="C24" s="47"/>
      <c r="D24" s="47"/>
      <c r="E24" s="7"/>
      <c r="F24" s="8"/>
      <c r="G24" s="8"/>
      <c r="H24" s="8"/>
      <c r="I24" s="8"/>
      <c r="J24" s="8"/>
      <c r="K24" s="8"/>
      <c r="L24" s="7"/>
      <c r="M24" s="8"/>
      <c r="N24" s="7"/>
      <c r="O24" s="7"/>
      <c r="P24" s="26"/>
      <c r="Q24" s="130"/>
      <c r="R24" s="130"/>
      <c r="S24" s="130"/>
      <c r="T24" s="306"/>
      <c r="U24" s="306"/>
      <c r="V24" s="306"/>
      <c r="W24" s="306"/>
      <c r="X24" s="130"/>
      <c r="Y24" s="130"/>
      <c r="Z24" s="130"/>
      <c r="AA24" s="130"/>
      <c r="AB24" s="130"/>
      <c r="AC24" s="130"/>
      <c r="AD24" s="26"/>
      <c r="AE24" s="26"/>
      <c r="AF24" s="26"/>
      <c r="AG24" s="26"/>
      <c r="AH24" s="26"/>
      <c r="AI24" s="26"/>
      <c r="AJ24" s="26"/>
      <c r="AK24" s="9"/>
      <c r="AL24" s="9"/>
    </row>
    <row r="25" spans="1:57" x14ac:dyDescent="0.25">
      <c r="A25" s="46" t="s">
        <v>13</v>
      </c>
      <c r="B25" s="46" t="s">
        <v>14</v>
      </c>
      <c r="C25" s="47" t="s">
        <v>44</v>
      </c>
      <c r="D25" s="281">
        <v>0</v>
      </c>
      <c r="E25" s="7">
        <v>7</v>
      </c>
      <c r="F25" s="8">
        <f>E25*30</f>
        <v>210</v>
      </c>
      <c r="G25" s="8">
        <f>H25+I25+J25</f>
        <v>45</v>
      </c>
      <c r="H25" s="8">
        <v>30</v>
      </c>
      <c r="I25" s="8"/>
      <c r="J25" s="8">
        <v>15</v>
      </c>
      <c r="K25" s="8">
        <f>F25-G25</f>
        <v>165</v>
      </c>
      <c r="L25" s="7">
        <f>G25/15</f>
        <v>3</v>
      </c>
      <c r="M25" s="8" t="s">
        <v>18</v>
      </c>
      <c r="N25" s="7">
        <f>G25/F25*100</f>
        <v>21.428571428571427</v>
      </c>
      <c r="O25" s="7"/>
      <c r="P25" s="26" t="s">
        <v>57</v>
      </c>
      <c r="Q25" s="130"/>
      <c r="R25" s="130" t="e">
        <f>#REF!</f>
        <v>#REF!</v>
      </c>
      <c r="S25" s="130" t="e">
        <f>#REF!</f>
        <v>#REF!</v>
      </c>
      <c r="T25" s="306" t="s">
        <v>324</v>
      </c>
      <c r="U25" s="306"/>
      <c r="V25" s="288" t="s">
        <v>312</v>
      </c>
      <c r="W25" s="288" t="s">
        <v>309</v>
      </c>
      <c r="X25" s="26">
        <v>4</v>
      </c>
      <c r="Y25" s="26">
        <v>2</v>
      </c>
      <c r="Z25" s="26"/>
      <c r="AA25" s="26"/>
      <c r="AB25" s="26"/>
      <c r="AC25" s="26">
        <v>2</v>
      </c>
      <c r="AD25" s="26">
        <f>X25+Z25+AB25</f>
        <v>4</v>
      </c>
      <c r="AE25" s="26">
        <f>Y25+AA25+AC25</f>
        <v>4</v>
      </c>
      <c r="AF25" s="26">
        <f t="shared" si="6"/>
        <v>8</v>
      </c>
      <c r="AG25" s="26">
        <f t="shared" si="7"/>
        <v>6</v>
      </c>
      <c r="AH25" s="26"/>
      <c r="AI25" s="26">
        <f t="shared" si="8"/>
        <v>2</v>
      </c>
      <c r="AJ25" s="26">
        <f>SUM(AG25:AI25)</f>
        <v>8</v>
      </c>
      <c r="AL25" s="9" t="s">
        <v>401</v>
      </c>
    </row>
    <row r="26" spans="1:57" x14ac:dyDescent="0.25">
      <c r="C26" s="47"/>
      <c r="D26" s="281"/>
      <c r="E26" s="7"/>
      <c r="F26" s="8"/>
      <c r="G26" s="8"/>
      <c r="H26" s="8"/>
      <c r="I26" s="8"/>
      <c r="J26" s="8"/>
      <c r="K26" s="8"/>
      <c r="L26" s="7"/>
      <c r="M26" s="8"/>
      <c r="N26" s="7"/>
      <c r="O26" s="7"/>
      <c r="P26" s="26"/>
      <c r="Q26" s="130"/>
      <c r="R26" s="130"/>
      <c r="S26" s="130"/>
      <c r="T26" s="306"/>
      <c r="U26" s="306"/>
      <c r="V26" s="288"/>
      <c r="W26" s="288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</row>
    <row r="27" spans="1:57" x14ac:dyDescent="0.25">
      <c r="A27" s="46" t="s">
        <v>16</v>
      </c>
      <c r="B27" s="46" t="s">
        <v>14</v>
      </c>
      <c r="C27" s="47" t="s">
        <v>30</v>
      </c>
      <c r="D27" s="18">
        <v>3</v>
      </c>
      <c r="E27" s="7">
        <v>2</v>
      </c>
      <c r="F27" s="8">
        <f>E27*30</f>
        <v>60</v>
      </c>
      <c r="G27" s="8">
        <f>H27+I27+J27</f>
        <v>22</v>
      </c>
      <c r="H27" s="8">
        <v>15</v>
      </c>
      <c r="I27" s="8"/>
      <c r="J27" s="8">
        <v>7</v>
      </c>
      <c r="K27" s="8">
        <f>F27-G27</f>
        <v>38</v>
      </c>
      <c r="L27" s="7">
        <f>G27/15</f>
        <v>1.4666666666666666</v>
      </c>
      <c r="M27" s="8" t="s">
        <v>16</v>
      </c>
      <c r="N27" s="7">
        <f>G27/F27*100</f>
        <v>36.666666666666664</v>
      </c>
      <c r="O27" s="7"/>
      <c r="P27" s="26" t="s">
        <v>59</v>
      </c>
      <c r="Q27" s="130"/>
      <c r="R27" s="130" t="e">
        <f>#REF!</f>
        <v>#REF!</v>
      </c>
      <c r="S27" s="130" t="e">
        <f>#REF!</f>
        <v>#REF!</v>
      </c>
      <c r="T27" s="306" t="s">
        <v>306</v>
      </c>
      <c r="U27" s="306"/>
      <c r="V27" s="306"/>
      <c r="W27" s="306" t="s">
        <v>306</v>
      </c>
      <c r="X27" s="130">
        <v>4</v>
      </c>
      <c r="Y27" s="130"/>
      <c r="Z27" s="130"/>
      <c r="AA27" s="130"/>
      <c r="AB27" s="130"/>
      <c r="AC27" s="130"/>
      <c r="AD27" s="26">
        <f>X27+Z27+AB27</f>
        <v>4</v>
      </c>
      <c r="AE27" s="26">
        <f>Y27+AA27+AC27</f>
        <v>0</v>
      </c>
      <c r="AF27" s="26">
        <f t="shared" si="6"/>
        <v>4</v>
      </c>
      <c r="AG27" s="26">
        <f t="shared" si="7"/>
        <v>4</v>
      </c>
      <c r="AH27" s="26">
        <f>Z27+AA27</f>
        <v>0</v>
      </c>
      <c r="AI27" s="26">
        <f t="shared" si="8"/>
        <v>0</v>
      </c>
      <c r="AJ27" s="26">
        <f>SUM(AG27:AI27)</f>
        <v>4</v>
      </c>
      <c r="AL27" s="9" t="s">
        <v>400</v>
      </c>
    </row>
    <row r="28" spans="1:57" x14ac:dyDescent="0.25">
      <c r="C28" s="47"/>
      <c r="D28" s="18"/>
      <c r="E28" s="7"/>
      <c r="F28" s="8"/>
      <c r="G28" s="8"/>
      <c r="H28" s="8"/>
      <c r="I28" s="8"/>
      <c r="J28" s="8"/>
      <c r="K28" s="8"/>
      <c r="L28" s="7"/>
      <c r="M28" s="8"/>
      <c r="N28" s="7"/>
      <c r="O28" s="7"/>
      <c r="P28" s="26"/>
      <c r="Q28" s="130"/>
      <c r="R28" s="130"/>
      <c r="S28" s="130"/>
      <c r="T28" s="306"/>
      <c r="U28" s="306"/>
      <c r="V28" s="306"/>
      <c r="W28" s="306"/>
      <c r="X28" s="130"/>
      <c r="Y28" s="130"/>
      <c r="Z28" s="130"/>
      <c r="AA28" s="130"/>
      <c r="AB28" s="130"/>
      <c r="AC28" s="130"/>
      <c r="AD28" s="26"/>
      <c r="AE28" s="26"/>
      <c r="AF28" s="26"/>
      <c r="AG28" s="26"/>
      <c r="AH28" s="26"/>
      <c r="AI28" s="26"/>
      <c r="AJ28" s="26"/>
    </row>
    <row r="29" spans="1:57" ht="27" customHeight="1" thickBot="1" x14ac:dyDescent="0.3">
      <c r="A29" s="46" t="s">
        <v>16</v>
      </c>
      <c r="B29" s="46" t="s">
        <v>31</v>
      </c>
      <c r="C29" s="47" t="s">
        <v>46</v>
      </c>
      <c r="D29" s="274">
        <v>0</v>
      </c>
      <c r="E29" s="274">
        <v>3</v>
      </c>
      <c r="F29" s="8">
        <f>E29*30</f>
        <v>90</v>
      </c>
      <c r="G29" s="8">
        <f>H29+I29+J29</f>
        <v>30</v>
      </c>
      <c r="H29" s="8">
        <v>15</v>
      </c>
      <c r="I29" s="8"/>
      <c r="J29" s="8">
        <v>15</v>
      </c>
      <c r="K29" s="8">
        <f>F29-G29</f>
        <v>60</v>
      </c>
      <c r="L29" s="7">
        <f>G29/15</f>
        <v>2</v>
      </c>
      <c r="M29" s="8" t="s">
        <v>16</v>
      </c>
      <c r="N29" s="7">
        <f>G29/F29*100</f>
        <v>33.333333333333329</v>
      </c>
      <c r="O29" s="7"/>
      <c r="P29" s="26" t="s">
        <v>83</v>
      </c>
      <c r="Q29" s="130"/>
      <c r="R29" s="130" t="e">
        <f>#REF!</f>
        <v>#REF!</v>
      </c>
      <c r="S29" s="130" t="e">
        <f>#REF!</f>
        <v>#REF!</v>
      </c>
      <c r="T29" s="130"/>
      <c r="U29" s="130"/>
      <c r="V29" s="26" t="s">
        <v>306</v>
      </c>
      <c r="W29" s="26" t="s">
        <v>306</v>
      </c>
      <c r="X29" s="26"/>
      <c r="Y29" s="26"/>
      <c r="Z29" s="26"/>
      <c r="AA29" s="26"/>
      <c r="AB29" s="26">
        <v>4</v>
      </c>
      <c r="AC29" s="26"/>
      <c r="AD29" s="26">
        <f>X29+Z29+AB29</f>
        <v>4</v>
      </c>
      <c r="AE29" s="26">
        <f>Y29+AA29+AC29</f>
        <v>0</v>
      </c>
      <c r="AF29" s="26">
        <f t="shared" si="6"/>
        <v>4</v>
      </c>
      <c r="AG29" s="26">
        <f t="shared" si="7"/>
        <v>0</v>
      </c>
      <c r="AH29" s="26">
        <f>Z29+AA29</f>
        <v>0</v>
      </c>
      <c r="AI29" s="26">
        <f t="shared" si="8"/>
        <v>4</v>
      </c>
      <c r="AJ29" s="26">
        <f>SUM(AG29:AI29)</f>
        <v>4</v>
      </c>
      <c r="AL29" s="9" t="s">
        <v>394</v>
      </c>
      <c r="AM29" s="291"/>
      <c r="AN29" s="8"/>
      <c r="AO29" s="47" t="s">
        <v>48</v>
      </c>
      <c r="AP29" s="26"/>
      <c r="AQ29" s="26"/>
      <c r="AR29" s="26"/>
      <c r="AS29" s="26">
        <f t="shared" ref="AS29:AX29" si="9">SUMIFS(X$29:X$56,$A$29:$A$56,$AM29,$B$29:$B$56,$AN29)</f>
        <v>0</v>
      </c>
      <c r="AT29" s="26">
        <f t="shared" si="9"/>
        <v>0</v>
      </c>
      <c r="AU29" s="26">
        <f t="shared" si="9"/>
        <v>0</v>
      </c>
      <c r="AV29" s="26">
        <f t="shared" si="9"/>
        <v>0</v>
      </c>
      <c r="AW29" s="26">
        <f t="shared" si="9"/>
        <v>0</v>
      </c>
      <c r="AX29" s="26">
        <f t="shared" si="9"/>
        <v>0</v>
      </c>
      <c r="AY29" s="26">
        <f>AS29+AU29+AW29</f>
        <v>0</v>
      </c>
      <c r="AZ29" s="26">
        <f>AT29+AV29+AX29</f>
        <v>0</v>
      </c>
      <c r="BA29" s="26">
        <f>SUM(AY29:AZ29)</f>
        <v>0</v>
      </c>
      <c r="BB29" s="26">
        <f>AS29+AT29</f>
        <v>0</v>
      </c>
      <c r="BC29" s="26">
        <f>AU29+AV29</f>
        <v>0</v>
      </c>
      <c r="BD29" s="26">
        <f>AW29+AX29</f>
        <v>0</v>
      </c>
      <c r="BE29" s="26">
        <f>SUM(BB29:BD29)</f>
        <v>0</v>
      </c>
    </row>
    <row r="30" spans="1:57" ht="15.75" thickBot="1" x14ac:dyDescent="0.3">
      <c r="A30" s="23"/>
      <c r="B30" s="24"/>
      <c r="C30" s="14" t="s">
        <v>23</v>
      </c>
      <c r="D30" s="12">
        <f>SUM(D10:D29)</f>
        <v>34</v>
      </c>
      <c r="E30" s="12">
        <f>SUM(E10:E29)</f>
        <v>30</v>
      </c>
      <c r="F30" s="15"/>
      <c r="G30" s="15"/>
      <c r="H30" s="15"/>
      <c r="I30" s="15"/>
      <c r="J30" s="15"/>
      <c r="K30" s="15"/>
      <c r="L30" s="15">
        <f>SUM(L11:L25)</f>
        <v>14.466666666666667</v>
      </c>
      <c r="M30" s="352"/>
      <c r="N30" s="26"/>
      <c r="O30" s="26"/>
      <c r="P30" s="26"/>
      <c r="Q30" s="130"/>
      <c r="R30" s="130"/>
      <c r="S30" s="26" t="e">
        <f>SUM(S10:S29)</f>
        <v>#REF!</v>
      </c>
      <c r="T30" s="288"/>
      <c r="U30" s="288"/>
      <c r="V30" s="288"/>
      <c r="W30" s="288"/>
      <c r="X30" s="289">
        <f>SUM(X10:X29)</f>
        <v>38</v>
      </c>
      <c r="Y30" s="289">
        <f t="shared" ref="Y30:AI30" si="10">SUM(Y10:Y29)</f>
        <v>12</v>
      </c>
      <c r="Z30" s="289">
        <f t="shared" si="10"/>
        <v>4</v>
      </c>
      <c r="AA30" s="289">
        <f t="shared" si="10"/>
        <v>4</v>
      </c>
      <c r="AB30" s="289">
        <f t="shared" si="10"/>
        <v>4</v>
      </c>
      <c r="AC30" s="289">
        <f t="shared" si="10"/>
        <v>12</v>
      </c>
      <c r="AD30" s="289">
        <f t="shared" si="10"/>
        <v>46</v>
      </c>
      <c r="AE30" s="289">
        <f t="shared" si="10"/>
        <v>28</v>
      </c>
      <c r="AF30" s="289">
        <f t="shared" si="10"/>
        <v>74</v>
      </c>
      <c r="AG30" s="289">
        <f>SUM(AG10:AG29)</f>
        <v>50</v>
      </c>
      <c r="AH30" s="289">
        <f t="shared" si="10"/>
        <v>8</v>
      </c>
      <c r="AI30" s="289">
        <f t="shared" si="10"/>
        <v>16</v>
      </c>
      <c r="AJ30" s="289">
        <f>SUM(AJ10:AJ29)</f>
        <v>74</v>
      </c>
    </row>
    <row r="31" spans="1:57" x14ac:dyDescent="0.25">
      <c r="C31" s="2"/>
      <c r="D31" s="2"/>
      <c r="E31" s="3"/>
      <c r="F31" s="3"/>
      <c r="G31" s="3"/>
      <c r="H31" s="3"/>
      <c r="I31" s="3"/>
      <c r="J31" s="3"/>
      <c r="K31" s="3"/>
      <c r="L31" s="3"/>
      <c r="M31" s="3"/>
      <c r="S31" s="9"/>
      <c r="T31" s="9"/>
      <c r="U31" s="9"/>
      <c r="V31" s="9"/>
      <c r="W31" s="9"/>
      <c r="X31" s="9"/>
    </row>
    <row r="32" spans="1:57" x14ac:dyDescent="0.25">
      <c r="C32" s="1" t="s">
        <v>24</v>
      </c>
      <c r="S32" s="9"/>
      <c r="T32" s="9"/>
      <c r="U32" s="9"/>
      <c r="V32" s="9"/>
      <c r="W32" s="9"/>
      <c r="X32" s="9"/>
    </row>
    <row r="33" spans="1:57" x14ac:dyDescent="0.25">
      <c r="C33" s="1140" t="s">
        <v>0</v>
      </c>
      <c r="D33" s="1143" t="s">
        <v>74</v>
      </c>
      <c r="E33" s="1130" t="s">
        <v>1</v>
      </c>
      <c r="F33" s="1133" t="s">
        <v>2</v>
      </c>
      <c r="G33" s="1133"/>
      <c r="H33" s="1133"/>
      <c r="I33" s="1133"/>
      <c r="J33" s="1133"/>
      <c r="K33" s="1131"/>
      <c r="L33" s="1130" t="s">
        <v>3</v>
      </c>
      <c r="M33" s="1130" t="s">
        <v>4</v>
      </c>
      <c r="N33" s="1130" t="s">
        <v>5</v>
      </c>
      <c r="O33" s="355"/>
      <c r="S33" s="9"/>
      <c r="T33" s="9"/>
      <c r="U33" s="9"/>
      <c r="V33" s="9"/>
      <c r="W33" s="9"/>
      <c r="X33" s="9"/>
    </row>
    <row r="34" spans="1:57" x14ac:dyDescent="0.25">
      <c r="C34" s="1141"/>
      <c r="D34" s="1144"/>
      <c r="E34" s="1130"/>
      <c r="F34" s="1130" t="s">
        <v>6</v>
      </c>
      <c r="G34" s="1129" t="s">
        <v>7</v>
      </c>
      <c r="H34" s="1129"/>
      <c r="I34" s="1129"/>
      <c r="J34" s="1129"/>
      <c r="K34" s="1130" t="s">
        <v>25</v>
      </c>
      <c r="L34" s="1130"/>
      <c r="M34" s="1130"/>
      <c r="N34" s="1130"/>
      <c r="O34" s="355"/>
      <c r="S34" s="9"/>
      <c r="T34" s="9"/>
      <c r="U34" s="9"/>
      <c r="V34" s="9"/>
      <c r="W34" s="9"/>
      <c r="X34" s="9"/>
    </row>
    <row r="35" spans="1:57" ht="15" customHeight="1" x14ac:dyDescent="0.25">
      <c r="C35" s="1141"/>
      <c r="D35" s="1144"/>
      <c r="E35" s="1130"/>
      <c r="F35" s="1131"/>
      <c r="G35" s="1130" t="s">
        <v>9</v>
      </c>
      <c r="H35" s="1133" t="s">
        <v>10</v>
      </c>
      <c r="I35" s="1131"/>
      <c r="J35" s="1131"/>
      <c r="K35" s="1131"/>
      <c r="L35" s="1130"/>
      <c r="M35" s="1130"/>
      <c r="N35" s="1130"/>
      <c r="O35" s="355"/>
      <c r="S35" s="9"/>
      <c r="T35" s="9"/>
      <c r="U35" s="9"/>
      <c r="V35" s="9"/>
      <c r="W35" s="9"/>
      <c r="X35" s="9"/>
    </row>
    <row r="36" spans="1:57" x14ac:dyDescent="0.25">
      <c r="C36" s="1141"/>
      <c r="D36" s="1144"/>
      <c r="E36" s="1130"/>
      <c r="F36" s="1131"/>
      <c r="G36" s="1132"/>
      <c r="H36" s="1138" t="s">
        <v>26</v>
      </c>
      <c r="I36" s="1138" t="s">
        <v>27</v>
      </c>
      <c r="J36" s="1138" t="s">
        <v>28</v>
      </c>
      <c r="K36" s="1131"/>
      <c r="L36" s="1130"/>
      <c r="M36" s="1130"/>
      <c r="N36" s="1130"/>
      <c r="O36" s="355"/>
      <c r="S36" s="9"/>
      <c r="T36" s="1130" t="s">
        <v>11</v>
      </c>
      <c r="U36" s="1130" t="s">
        <v>12</v>
      </c>
      <c r="V36" s="1130" t="s">
        <v>13</v>
      </c>
      <c r="W36" s="1416" t="s">
        <v>9</v>
      </c>
      <c r="X36" s="1418" t="s">
        <v>323</v>
      </c>
      <c r="Y36" s="1416"/>
      <c r="Z36" s="1416"/>
      <c r="AA36" s="1416"/>
      <c r="AB36" s="1416"/>
      <c r="AC36" s="1416"/>
      <c r="AD36" s="1416"/>
      <c r="AE36" s="1416"/>
      <c r="AF36" s="1416"/>
      <c r="AG36" s="287" t="s">
        <v>321</v>
      </c>
      <c r="AH36" s="287"/>
      <c r="AI36" s="287"/>
      <c r="AJ36" s="287"/>
    </row>
    <row r="37" spans="1:57" x14ac:dyDescent="0.25">
      <c r="C37" s="1141"/>
      <c r="D37" s="1144"/>
      <c r="E37" s="1130"/>
      <c r="F37" s="1131"/>
      <c r="G37" s="1132"/>
      <c r="H37" s="1138"/>
      <c r="I37" s="1138"/>
      <c r="J37" s="1138"/>
      <c r="K37" s="1131"/>
      <c r="L37" s="1130"/>
      <c r="M37" s="1130"/>
      <c r="N37" s="1130"/>
      <c r="O37" s="355"/>
      <c r="S37" s="9"/>
      <c r="T37" s="1130"/>
      <c r="U37" s="1130"/>
      <c r="V37" s="1130"/>
      <c r="W37" s="1416"/>
      <c r="X37" s="1416"/>
      <c r="Y37" s="1416"/>
      <c r="Z37" s="1416"/>
      <c r="AA37" s="1416"/>
      <c r="AB37" s="1416"/>
      <c r="AC37" s="1416"/>
      <c r="AD37" s="1416"/>
      <c r="AE37" s="1416"/>
      <c r="AF37" s="1416"/>
      <c r="AG37" s="26"/>
      <c r="AH37" s="26"/>
      <c r="AI37" s="26"/>
      <c r="AJ37" s="26"/>
      <c r="AP37" s="9" t="s">
        <v>327</v>
      </c>
      <c r="AS37" s="1134" t="s">
        <v>301</v>
      </c>
      <c r="AT37" s="1134"/>
      <c r="AU37" s="1134" t="s">
        <v>302</v>
      </c>
      <c r="AV37" s="1134"/>
      <c r="AW37" s="1134" t="s">
        <v>303</v>
      </c>
      <c r="AX37" s="1134"/>
      <c r="AY37" s="1134" t="s">
        <v>322</v>
      </c>
      <c r="AZ37" s="1134"/>
      <c r="BA37" s="1134"/>
      <c r="BB37" s="280"/>
      <c r="BC37" s="280"/>
      <c r="BD37" s="280"/>
      <c r="BE37" s="280"/>
    </row>
    <row r="38" spans="1:57" x14ac:dyDescent="0.25">
      <c r="C38" s="1141"/>
      <c r="D38" s="1144"/>
      <c r="E38" s="1130"/>
      <c r="F38" s="1131"/>
      <c r="G38" s="1132"/>
      <c r="H38" s="1138"/>
      <c r="I38" s="1138"/>
      <c r="J38" s="1138"/>
      <c r="K38" s="1131"/>
      <c r="L38" s="1130"/>
      <c r="M38" s="1130"/>
      <c r="N38" s="1130"/>
      <c r="O38" s="355"/>
      <c r="S38" s="9"/>
      <c r="T38" s="1130"/>
      <c r="U38" s="1130"/>
      <c r="V38" s="1130"/>
      <c r="W38" s="1416"/>
      <c r="X38" s="1416" t="s">
        <v>301</v>
      </c>
      <c r="Y38" s="1416"/>
      <c r="Z38" s="1416" t="s">
        <v>302</v>
      </c>
      <c r="AA38" s="1416"/>
      <c r="AB38" s="1416" t="s">
        <v>303</v>
      </c>
      <c r="AC38" s="1416"/>
      <c r="AD38" s="1416" t="s">
        <v>322</v>
      </c>
      <c r="AE38" s="1416"/>
      <c r="AF38" s="1416"/>
      <c r="AG38" s="26"/>
      <c r="AH38" s="26"/>
      <c r="AI38" s="26"/>
      <c r="AJ38" s="26"/>
      <c r="AM38" s="291"/>
      <c r="AN38" s="8"/>
      <c r="AO38" s="47" t="s">
        <v>47</v>
      </c>
      <c r="AP38" s="130" t="s">
        <v>219</v>
      </c>
      <c r="AQ38" s="130" t="s">
        <v>218</v>
      </c>
      <c r="AR38" s="26" t="s">
        <v>304</v>
      </c>
      <c r="AS38" s="272" t="s">
        <v>305</v>
      </c>
      <c r="AT38" s="272" t="s">
        <v>113</v>
      </c>
      <c r="AU38" s="272" t="s">
        <v>305</v>
      </c>
      <c r="AV38" s="272" t="s">
        <v>113</v>
      </c>
      <c r="AW38" s="272" t="s">
        <v>305</v>
      </c>
      <c r="AX38" s="272" t="s">
        <v>113</v>
      </c>
      <c r="AY38" s="58" t="s">
        <v>305</v>
      </c>
      <c r="AZ38" s="58" t="s">
        <v>113</v>
      </c>
      <c r="BA38" s="58" t="s">
        <v>304</v>
      </c>
      <c r="BB38" s="26" t="s">
        <v>301</v>
      </c>
      <c r="BC38" s="26" t="s">
        <v>302</v>
      </c>
      <c r="BD38" s="26" t="s">
        <v>303</v>
      </c>
      <c r="BE38" s="26" t="s">
        <v>304</v>
      </c>
    </row>
    <row r="39" spans="1:57" ht="15" customHeight="1" x14ac:dyDescent="0.25">
      <c r="C39" s="1142"/>
      <c r="D39" s="1145"/>
      <c r="E39" s="1130"/>
      <c r="F39" s="1131"/>
      <c r="G39" s="1132"/>
      <c r="H39" s="1138"/>
      <c r="I39" s="1138"/>
      <c r="J39" s="1138"/>
      <c r="K39" s="1131"/>
      <c r="L39" s="1130"/>
      <c r="M39" s="1143"/>
      <c r="N39" s="1143"/>
      <c r="O39" s="355"/>
      <c r="S39" s="9"/>
      <c r="T39" s="1143"/>
      <c r="U39" s="1143"/>
      <c r="V39" s="1143"/>
      <c r="W39" s="554"/>
      <c r="X39" s="554" t="s">
        <v>305</v>
      </c>
      <c r="Y39" s="554" t="s">
        <v>113</v>
      </c>
      <c r="Z39" s="554" t="s">
        <v>305</v>
      </c>
      <c r="AA39" s="554" t="s">
        <v>113</v>
      </c>
      <c r="AB39" s="554" t="s">
        <v>305</v>
      </c>
      <c r="AC39" s="554" t="s">
        <v>113</v>
      </c>
      <c r="AD39" s="554" t="s">
        <v>305</v>
      </c>
      <c r="AE39" s="554" t="s">
        <v>113</v>
      </c>
      <c r="AF39" s="554" t="s">
        <v>304</v>
      </c>
      <c r="AG39" s="280" t="s">
        <v>301</v>
      </c>
      <c r="AH39" s="280" t="s">
        <v>302</v>
      </c>
      <c r="AI39" s="280" t="s">
        <v>303</v>
      </c>
      <c r="AJ39" s="280" t="s">
        <v>304</v>
      </c>
      <c r="AM39" s="291" t="s">
        <v>16</v>
      </c>
      <c r="AN39" s="8" t="s">
        <v>14</v>
      </c>
      <c r="AO39" s="47" t="s">
        <v>41</v>
      </c>
      <c r="AP39" s="26">
        <f>SUMIFS(D$29:D$56,$A$29:$A$56,$AM39,$B$29:$B$56,$AN39)</f>
        <v>5</v>
      </c>
      <c r="AQ39" s="26">
        <f>SUMIFS(E$29:E$56,$A$29:$A$56,$AM39,$B$29:$B$56,$AN39)</f>
        <v>0</v>
      </c>
      <c r="AR39" s="26">
        <f>SUM(AP39:AQ39)</f>
        <v>5</v>
      </c>
      <c r="AS39" s="26">
        <f t="shared" ref="AS39:AX40" si="11">SUMIFS(X$29:X$56,$A$29:$A$56,$AM39,$B$29:$B$56,$AN39)</f>
        <v>0</v>
      </c>
      <c r="AT39" s="26">
        <f t="shared" si="11"/>
        <v>0</v>
      </c>
      <c r="AU39" s="26">
        <f t="shared" si="11"/>
        <v>0</v>
      </c>
      <c r="AV39" s="26">
        <f t="shared" si="11"/>
        <v>0</v>
      </c>
      <c r="AW39" s="26">
        <f t="shared" si="11"/>
        <v>0</v>
      </c>
      <c r="AX39" s="26">
        <f t="shared" si="11"/>
        <v>0</v>
      </c>
      <c r="AY39" s="26">
        <f>AS39+AU39+AW39</f>
        <v>0</v>
      </c>
      <c r="AZ39" s="26">
        <f>AT39+AV39+AX39</f>
        <v>0</v>
      </c>
      <c r="BA39" s="26">
        <f>SUM(AY39:AZ39)</f>
        <v>0</v>
      </c>
      <c r="BB39" s="26">
        <f>AS39+AT39</f>
        <v>0</v>
      </c>
      <c r="BC39" s="26">
        <f>AU39+AV39</f>
        <v>0</v>
      </c>
      <c r="BD39" s="26">
        <f>AW39+AX39</f>
        <v>0</v>
      </c>
      <c r="BE39" s="26">
        <f>SUM(BB39:BD39)</f>
        <v>0</v>
      </c>
    </row>
    <row r="40" spans="1:57" x14ac:dyDescent="0.25">
      <c r="C40" s="36"/>
      <c r="D40" s="26"/>
      <c r="E40" s="274"/>
      <c r="F40" s="8"/>
      <c r="G40" s="8"/>
      <c r="H40" s="8"/>
      <c r="I40" s="8"/>
      <c r="J40" s="8"/>
      <c r="K40" s="8"/>
      <c r="L40" s="555"/>
      <c r="M40" s="8"/>
      <c r="N40" s="7"/>
      <c r="O40" s="7"/>
      <c r="P40" s="26"/>
      <c r="Q40" s="130"/>
      <c r="R40" s="130"/>
      <c r="S40" s="130"/>
      <c r="T40" s="130"/>
      <c r="U40" s="130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M40" s="291" t="s">
        <v>16</v>
      </c>
      <c r="AN40" s="8" t="s">
        <v>31</v>
      </c>
      <c r="AO40" s="47" t="s">
        <v>42</v>
      </c>
      <c r="AP40" s="26">
        <f>SUMIFS(D$29:D$56,$A$29:$A$56,$AM40,$B$29:$B$56,$AN40)</f>
        <v>3</v>
      </c>
      <c r="AQ40" s="26">
        <f>SUMIFS(E$29:E$56,$A$29:$A$56,$AM40,$B$29:$B$56,$AN40)</f>
        <v>3</v>
      </c>
      <c r="AR40" s="26">
        <f>SUM(AP40:AQ40)</f>
        <v>6</v>
      </c>
      <c r="AS40" s="26">
        <f t="shared" si="11"/>
        <v>0</v>
      </c>
      <c r="AT40" s="26">
        <f t="shared" si="11"/>
        <v>0</v>
      </c>
      <c r="AU40" s="26">
        <f t="shared" si="11"/>
        <v>0</v>
      </c>
      <c r="AV40" s="26">
        <f t="shared" si="11"/>
        <v>0</v>
      </c>
      <c r="AW40" s="26">
        <f t="shared" si="11"/>
        <v>4</v>
      </c>
      <c r="AX40" s="26">
        <f t="shared" si="11"/>
        <v>0</v>
      </c>
      <c r="AY40" s="26">
        <f>AS40+AU40+AW40</f>
        <v>4</v>
      </c>
      <c r="AZ40" s="26">
        <f>AT40+AV40+AX40</f>
        <v>0</v>
      </c>
      <c r="BA40" s="26">
        <f>SUM(AY40:AZ40)</f>
        <v>4</v>
      </c>
      <c r="BB40" s="26">
        <f>AS40+AT40</f>
        <v>0</v>
      </c>
      <c r="BC40" s="26">
        <f>AU40+AV40</f>
        <v>0</v>
      </c>
      <c r="BD40" s="26">
        <f>AW40+AX40</f>
        <v>4</v>
      </c>
      <c r="BE40" s="26">
        <f>SUM(BB40:BD40)</f>
        <v>4</v>
      </c>
    </row>
    <row r="41" spans="1:57" x14ac:dyDescent="0.25">
      <c r="M41" s="26"/>
      <c r="N41" s="26"/>
      <c r="O41" s="26"/>
      <c r="P41" s="26"/>
      <c r="Q41" s="130"/>
      <c r="R41" s="130"/>
      <c r="S41" s="130"/>
      <c r="T41" s="130"/>
      <c r="U41" s="130"/>
      <c r="V41" s="130"/>
      <c r="W41" s="130"/>
      <c r="X41" s="130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</row>
    <row r="42" spans="1:57" s="349" customFormat="1" x14ac:dyDescent="0.25">
      <c r="A42" s="46" t="s">
        <v>13</v>
      </c>
      <c r="B42" s="46" t="s">
        <v>14</v>
      </c>
      <c r="C42" s="47" t="s">
        <v>37</v>
      </c>
      <c r="D42" s="7">
        <v>1.5</v>
      </c>
      <c r="E42" s="7">
        <v>6</v>
      </c>
      <c r="F42" s="8">
        <f>E42*30</f>
        <v>180</v>
      </c>
      <c r="G42" s="8">
        <f>H42+I42+J42</f>
        <v>45</v>
      </c>
      <c r="H42" s="8">
        <v>30</v>
      </c>
      <c r="I42" s="8"/>
      <c r="J42" s="8">
        <v>15</v>
      </c>
      <c r="K42" s="8">
        <f>F42-G42</f>
        <v>135</v>
      </c>
      <c r="L42" s="555">
        <f>G42/15</f>
        <v>3</v>
      </c>
      <c r="M42" s="8" t="s">
        <v>16</v>
      </c>
      <c r="N42" s="7">
        <f>G42/F42*100</f>
        <v>25</v>
      </c>
      <c r="O42" s="7"/>
      <c r="P42" s="26" t="s">
        <v>78</v>
      </c>
      <c r="Q42" s="130"/>
      <c r="R42" s="130" t="e">
        <f>#REF!</f>
        <v>#REF!</v>
      </c>
      <c r="S42" s="130" t="e">
        <f>#REF!</f>
        <v>#REF!</v>
      </c>
      <c r="T42" s="306" t="s">
        <v>307</v>
      </c>
      <c r="U42" s="306"/>
      <c r="V42" s="288"/>
      <c r="W42" s="288" t="s">
        <v>307</v>
      </c>
      <c r="X42" s="26">
        <v>8</v>
      </c>
      <c r="Y42" s="26"/>
      <c r="Z42" s="26"/>
      <c r="AA42" s="26"/>
      <c r="AB42" s="26"/>
      <c r="AC42" s="26"/>
      <c r="AD42" s="26">
        <f>X42+Z42+AB42</f>
        <v>8</v>
      </c>
      <c r="AE42" s="26">
        <f>Y42+AA42+AC42</f>
        <v>0</v>
      </c>
      <c r="AF42" s="26">
        <f>SUM(AD42:AE42)</f>
        <v>8</v>
      </c>
      <c r="AG42" s="26">
        <f>X42+Y42</f>
        <v>8</v>
      </c>
      <c r="AH42" s="26">
        <f>Z42+AA42</f>
        <v>0</v>
      </c>
      <c r="AI42" s="26">
        <f>AB42+AC42</f>
        <v>0</v>
      </c>
      <c r="AJ42" s="26">
        <f>SUM(AG42:AI42)</f>
        <v>8</v>
      </c>
      <c r="AK42" s="9"/>
      <c r="AL42" s="9" t="s">
        <v>400</v>
      </c>
      <c r="AM42" s="350" t="s">
        <v>13</v>
      </c>
      <c r="AN42" s="347" t="s">
        <v>14</v>
      </c>
      <c r="AO42" s="195" t="s">
        <v>41</v>
      </c>
      <c r="AP42" s="348">
        <f>SUMIFS(D$29:D$56,$A$29:$A$56,$AM42,$B$29:$B$56,$AN42)</f>
        <v>4</v>
      </c>
      <c r="AQ42" s="348">
        <f>SUMIFS(E$29:E$56,$A$29:$A$56,$AM42,$B$29:$B$56,$AN42)</f>
        <v>30</v>
      </c>
      <c r="AR42" s="348">
        <f>SUM(AP42:AQ42)</f>
        <v>34</v>
      </c>
      <c r="AS42" s="348">
        <f t="shared" ref="AS42:AX42" si="12">SUMIFS(X$29:X$56,$A$29:$A$56,$AM42,$B$29:$B$56,$AN42)</f>
        <v>34</v>
      </c>
      <c r="AT42" s="348">
        <f t="shared" si="12"/>
        <v>2</v>
      </c>
      <c r="AU42" s="348">
        <f t="shared" si="12"/>
        <v>0</v>
      </c>
      <c r="AV42" s="348">
        <f t="shared" si="12"/>
        <v>0</v>
      </c>
      <c r="AW42" s="348">
        <f t="shared" si="12"/>
        <v>12</v>
      </c>
      <c r="AX42" s="348">
        <f t="shared" si="12"/>
        <v>2</v>
      </c>
      <c r="AY42" s="348">
        <f>AS42+AU42+AW42</f>
        <v>46</v>
      </c>
      <c r="AZ42" s="348">
        <f>AT42+AV42+AX42</f>
        <v>4</v>
      </c>
      <c r="BA42" s="348">
        <f>SUM(AY42:AZ42)</f>
        <v>50</v>
      </c>
      <c r="BB42" s="348">
        <f>AS42+AT42</f>
        <v>36</v>
      </c>
      <c r="BC42" s="348">
        <f>AU42+AV42</f>
        <v>0</v>
      </c>
      <c r="BD42" s="348">
        <f>AW42+AX42</f>
        <v>14</v>
      </c>
      <c r="BE42" s="348">
        <f>SUM(BB42:BD42)</f>
        <v>50</v>
      </c>
    </row>
    <row r="43" spans="1:57" s="349" customFormat="1" x14ac:dyDescent="0.25">
      <c r="A43" s="46"/>
      <c r="B43" s="46"/>
      <c r="C43" s="47"/>
      <c r="D43" s="7"/>
      <c r="E43" s="7"/>
      <c r="F43" s="8"/>
      <c r="G43" s="8"/>
      <c r="H43" s="8"/>
      <c r="I43" s="8"/>
      <c r="J43" s="8"/>
      <c r="K43" s="8"/>
      <c r="L43" s="555"/>
      <c r="M43" s="8"/>
      <c r="N43" s="7"/>
      <c r="O43" s="7"/>
      <c r="P43" s="26"/>
      <c r="Q43" s="130"/>
      <c r="R43" s="130"/>
      <c r="S43" s="130"/>
      <c r="T43" s="306"/>
      <c r="U43" s="306"/>
      <c r="V43" s="288"/>
      <c r="W43" s="288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9"/>
      <c r="AL43" s="9"/>
      <c r="AM43" s="547"/>
      <c r="AN43" s="547"/>
      <c r="AO43" s="548"/>
      <c r="AP43" s="549"/>
      <c r="AQ43" s="549"/>
      <c r="AR43" s="549"/>
      <c r="AS43" s="549"/>
      <c r="AT43" s="549"/>
      <c r="AU43" s="549"/>
      <c r="AV43" s="549"/>
      <c r="AW43" s="549"/>
      <c r="AX43" s="549"/>
      <c r="AY43" s="549"/>
      <c r="AZ43" s="549"/>
      <c r="BA43" s="549"/>
      <c r="BB43" s="549"/>
      <c r="BC43" s="549"/>
      <c r="BD43" s="549"/>
      <c r="BE43" s="549"/>
    </row>
    <row r="44" spans="1:57" s="5" customFormat="1" x14ac:dyDescent="0.25">
      <c r="A44" s="46" t="s">
        <v>13</v>
      </c>
      <c r="B44" s="46" t="s">
        <v>14</v>
      </c>
      <c r="C44" s="47" t="s">
        <v>54</v>
      </c>
      <c r="D44" s="304">
        <v>1.5</v>
      </c>
      <c r="E44" s="7">
        <v>6</v>
      </c>
      <c r="F44" s="8">
        <f>E44*30</f>
        <v>180</v>
      </c>
      <c r="G44" s="8">
        <f>H44+I44+J44</f>
        <v>0</v>
      </c>
      <c r="H44" s="8"/>
      <c r="I44" s="8"/>
      <c r="J44" s="8"/>
      <c r="K44" s="8">
        <f>F44-G44</f>
        <v>180</v>
      </c>
      <c r="L44" s="555">
        <f>G44/18</f>
        <v>0</v>
      </c>
      <c r="M44" s="8" t="s">
        <v>16</v>
      </c>
      <c r="N44" s="7">
        <f>G44/F44*100</f>
        <v>0</v>
      </c>
      <c r="O44" s="7"/>
      <c r="P44" s="26" t="s">
        <v>349</v>
      </c>
      <c r="Q44" s="137"/>
      <c r="R44" s="130"/>
      <c r="S44" s="130"/>
      <c r="T44" s="306" t="s">
        <v>307</v>
      </c>
      <c r="U44" s="306"/>
      <c r="V44" s="306" t="s">
        <v>306</v>
      </c>
      <c r="W44" s="130" t="s">
        <v>308</v>
      </c>
      <c r="X44" s="130">
        <v>8</v>
      </c>
      <c r="Y44" s="130"/>
      <c r="Z44" s="130"/>
      <c r="AA44" s="130"/>
      <c r="AB44" s="130">
        <v>4</v>
      </c>
      <c r="AC44" s="130"/>
      <c r="AD44" s="26">
        <f>X44+Z44+AB44</f>
        <v>12</v>
      </c>
      <c r="AE44" s="26">
        <f>Y44+AA44+AC44</f>
        <v>0</v>
      </c>
      <c r="AF44" s="26">
        <f>SUM(AD44:AE44)</f>
        <v>12</v>
      </c>
      <c r="AG44" s="26">
        <f>X44+Y44</f>
        <v>8</v>
      </c>
      <c r="AH44" s="26">
        <f>Z44+AA44</f>
        <v>0</v>
      </c>
      <c r="AI44" s="26">
        <f>AB44+AC44</f>
        <v>4</v>
      </c>
      <c r="AJ44" s="26">
        <f>SUM(AG44:AI44)</f>
        <v>12</v>
      </c>
      <c r="AK44" s="9"/>
      <c r="AL44" s="9" t="s">
        <v>402</v>
      </c>
    </row>
    <row r="45" spans="1:57" s="5" customFormat="1" x14ac:dyDescent="0.25">
      <c r="A45" s="46"/>
      <c r="B45" s="46"/>
      <c r="C45" s="286"/>
      <c r="D45" s="304"/>
      <c r="E45" s="27"/>
      <c r="F45" s="8"/>
      <c r="G45" s="8"/>
      <c r="H45" s="8"/>
      <c r="I45" s="8"/>
      <c r="J45" s="8"/>
      <c r="K45" s="8"/>
      <c r="L45" s="555"/>
      <c r="M45" s="8"/>
      <c r="N45" s="7"/>
      <c r="O45" s="7"/>
      <c r="P45" s="26"/>
      <c r="Q45" s="137"/>
      <c r="R45" s="130"/>
      <c r="S45" s="130"/>
      <c r="T45" s="306"/>
      <c r="U45" s="306"/>
      <c r="V45" s="306"/>
      <c r="W45" s="130"/>
      <c r="X45" s="130"/>
      <c r="Y45" s="130"/>
      <c r="Z45" s="130"/>
      <c r="AA45" s="130"/>
      <c r="AB45" s="130"/>
      <c r="AC45" s="130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302" customFormat="1" x14ac:dyDescent="0.25">
      <c r="A46" s="46" t="s">
        <v>13</v>
      </c>
      <c r="B46" s="46" t="s">
        <v>14</v>
      </c>
      <c r="C46" s="286" t="s">
        <v>38</v>
      </c>
      <c r="D46" s="26">
        <v>0</v>
      </c>
      <c r="E46" s="27">
        <v>6</v>
      </c>
      <c r="F46" s="8">
        <f>E46*30</f>
        <v>180</v>
      </c>
      <c r="G46" s="8">
        <f>H46+I46+J46</f>
        <v>45</v>
      </c>
      <c r="H46" s="8">
        <v>27</v>
      </c>
      <c r="I46" s="8"/>
      <c r="J46" s="8">
        <v>18</v>
      </c>
      <c r="K46" s="8">
        <f>F46-G46</f>
        <v>135</v>
      </c>
      <c r="L46" s="555">
        <f>G46/9</f>
        <v>5</v>
      </c>
      <c r="M46" s="8" t="s">
        <v>18</v>
      </c>
      <c r="N46" s="7">
        <f>G46/F46*100</f>
        <v>25</v>
      </c>
      <c r="O46" s="7"/>
      <c r="P46" s="26" t="s">
        <v>56</v>
      </c>
      <c r="Q46" s="130" t="s">
        <v>63</v>
      </c>
      <c r="R46" s="130" t="e">
        <f>#REF!</f>
        <v>#REF!</v>
      </c>
      <c r="S46" s="130" t="e">
        <f>#REF!</f>
        <v>#REF!</v>
      </c>
      <c r="T46" s="306" t="s">
        <v>324</v>
      </c>
      <c r="U46" s="306"/>
      <c r="V46" s="288" t="s">
        <v>312</v>
      </c>
      <c r="W46" s="288" t="s">
        <v>309</v>
      </c>
      <c r="X46" s="26">
        <v>4</v>
      </c>
      <c r="Y46" s="26">
        <v>2</v>
      </c>
      <c r="Z46" s="26"/>
      <c r="AA46" s="26"/>
      <c r="AB46" s="26">
        <v>2</v>
      </c>
      <c r="AC46" s="26"/>
      <c r="AD46" s="26">
        <f>X46+Z46+AB46</f>
        <v>6</v>
      </c>
      <c r="AE46" s="26">
        <f>Y46+AA46+AC46</f>
        <v>2</v>
      </c>
      <c r="AF46" s="26">
        <f>SUM(AD46:AE46)</f>
        <v>8</v>
      </c>
      <c r="AG46" s="26">
        <f>X46+Y46</f>
        <v>6</v>
      </c>
      <c r="AH46" s="26">
        <f>Z46+AA46</f>
        <v>0</v>
      </c>
      <c r="AI46" s="26">
        <f>AB46+AC46</f>
        <v>2</v>
      </c>
      <c r="AJ46" s="26">
        <f>SUM(AG46:AI46)</f>
        <v>8</v>
      </c>
      <c r="AK46" s="9"/>
      <c r="AL46" s="9" t="s">
        <v>394</v>
      </c>
    </row>
    <row r="47" spans="1:57" s="302" customFormat="1" x14ac:dyDescent="0.25">
      <c r="A47" s="46"/>
      <c r="B47" s="46"/>
      <c r="C47" s="286"/>
      <c r="D47" s="26"/>
      <c r="E47" s="27"/>
      <c r="F47" s="8"/>
      <c r="G47" s="8"/>
      <c r="H47" s="8"/>
      <c r="I47" s="8"/>
      <c r="J47" s="8"/>
      <c r="K47" s="8"/>
      <c r="L47" s="555"/>
      <c r="M47" s="8"/>
      <c r="N47" s="7"/>
      <c r="O47" s="7"/>
      <c r="P47" s="26"/>
      <c r="Q47" s="130"/>
      <c r="R47" s="130"/>
      <c r="S47" s="130"/>
      <c r="T47" s="306"/>
      <c r="U47" s="306"/>
      <c r="V47" s="288"/>
      <c r="W47" s="288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9"/>
      <c r="AL47" s="9"/>
    </row>
    <row r="48" spans="1:57" s="349" customFormat="1" x14ac:dyDescent="0.25">
      <c r="A48" s="46" t="s">
        <v>16</v>
      </c>
      <c r="B48" s="46" t="s">
        <v>31</v>
      </c>
      <c r="C48" s="47" t="s">
        <v>49</v>
      </c>
      <c r="D48" s="18">
        <v>3</v>
      </c>
      <c r="E48" s="7"/>
      <c r="F48" s="8"/>
      <c r="G48" s="8"/>
      <c r="H48" s="8"/>
      <c r="I48" s="8"/>
      <c r="J48" s="8"/>
      <c r="K48" s="8"/>
      <c r="L48" s="555"/>
      <c r="M48" s="8"/>
      <c r="N48" s="7"/>
      <c r="O48" s="7"/>
      <c r="P48" s="26"/>
      <c r="Q48" s="130"/>
      <c r="R48" s="130" t="e">
        <f>#REF!</f>
        <v>#REF!</v>
      </c>
      <c r="S48" s="130" t="e">
        <f>#REF!</f>
        <v>#REF!</v>
      </c>
      <c r="T48" s="306"/>
      <c r="U48" s="306"/>
      <c r="V48" s="288"/>
      <c r="W48" s="288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9"/>
      <c r="AL48" s="9"/>
    </row>
    <row r="49" spans="1:57" s="349" customFormat="1" x14ac:dyDescent="0.25">
      <c r="A49" s="46"/>
      <c r="B49" s="46"/>
      <c r="C49" s="47"/>
      <c r="D49" s="18"/>
      <c r="E49" s="275"/>
      <c r="F49" s="277"/>
      <c r="G49" s="277"/>
      <c r="H49" s="277"/>
      <c r="I49" s="277"/>
      <c r="J49" s="277"/>
      <c r="K49" s="277"/>
      <c r="L49" s="339"/>
      <c r="M49" s="8"/>
      <c r="N49" s="7"/>
      <c r="O49" s="7"/>
      <c r="P49" s="26"/>
      <c r="Q49" s="130"/>
      <c r="R49" s="130"/>
      <c r="S49" s="130"/>
      <c r="T49" s="306"/>
      <c r="U49" s="306"/>
      <c r="V49" s="288"/>
      <c r="W49" s="288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9"/>
      <c r="AL49" s="9"/>
    </row>
    <row r="50" spans="1:57" x14ac:dyDescent="0.25">
      <c r="A50" s="46" t="s">
        <v>13</v>
      </c>
      <c r="B50" s="46" t="s">
        <v>14</v>
      </c>
      <c r="C50" s="47" t="s">
        <v>477</v>
      </c>
      <c r="D50" s="7"/>
      <c r="E50" s="275">
        <v>6</v>
      </c>
      <c r="M50" s="8" t="s">
        <v>18</v>
      </c>
      <c r="N50" s="26"/>
      <c r="O50" s="26"/>
      <c r="P50" s="26"/>
      <c r="Q50" s="130"/>
      <c r="R50" s="130"/>
      <c r="S50" s="130"/>
      <c r="T50" s="306" t="s">
        <v>307</v>
      </c>
      <c r="U50" s="306"/>
      <c r="V50" s="306" t="s">
        <v>312</v>
      </c>
      <c r="W50" s="306" t="s">
        <v>399</v>
      </c>
      <c r="X50" s="26">
        <v>8</v>
      </c>
      <c r="Y50" s="26"/>
      <c r="Z50" s="26"/>
      <c r="AA50" s="26"/>
      <c r="AB50" s="26"/>
      <c r="AC50" s="26">
        <v>2</v>
      </c>
      <c r="AD50" s="26">
        <f t="shared" ref="AD50:AE54" si="13">X50+Z50+AB50</f>
        <v>8</v>
      </c>
      <c r="AE50" s="26">
        <f t="shared" si="13"/>
        <v>2</v>
      </c>
      <c r="AF50" s="26">
        <f>SUM(AD50:AE50)</f>
        <v>10</v>
      </c>
      <c r="AG50" s="26">
        <f>X50+Y50</f>
        <v>8</v>
      </c>
      <c r="AH50" s="26">
        <f>Z50+AA50</f>
        <v>0</v>
      </c>
      <c r="AI50" s="26">
        <f>AB50+AC50</f>
        <v>2</v>
      </c>
      <c r="AJ50" s="26">
        <f>SUM(AG50:AI50)</f>
        <v>10</v>
      </c>
      <c r="AL50" s="9" t="s">
        <v>400</v>
      </c>
    </row>
    <row r="51" spans="1:57" x14ac:dyDescent="0.25">
      <c r="C51" s="550"/>
      <c r="D51" s="7"/>
      <c r="E51" s="551"/>
      <c r="M51" s="8"/>
      <c r="N51" s="26"/>
      <c r="O51" s="26"/>
      <c r="P51" s="26"/>
      <c r="Q51" s="130"/>
      <c r="R51" s="130"/>
      <c r="S51" s="130"/>
      <c r="T51" s="306"/>
      <c r="U51" s="306"/>
      <c r="V51" s="306"/>
      <c r="W51" s="30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</row>
    <row r="52" spans="1:57" s="305" customFormat="1" ht="31.5" x14ac:dyDescent="0.25">
      <c r="A52" s="46" t="s">
        <v>13</v>
      </c>
      <c r="B52" s="46" t="s">
        <v>14</v>
      </c>
      <c r="C52" s="439" t="s">
        <v>483</v>
      </c>
      <c r="D52" s="7">
        <v>1</v>
      </c>
      <c r="E52" s="27">
        <v>5</v>
      </c>
      <c r="F52" s="8"/>
      <c r="G52" s="8"/>
      <c r="H52" s="8"/>
      <c r="I52" s="8"/>
      <c r="J52" s="8"/>
      <c r="K52" s="8"/>
      <c r="L52" s="555"/>
      <c r="M52" s="8" t="s">
        <v>18</v>
      </c>
      <c r="N52" s="7"/>
      <c r="O52" s="7"/>
      <c r="P52" s="26"/>
      <c r="Q52" s="130"/>
      <c r="R52" s="130"/>
      <c r="S52" s="130"/>
      <c r="T52" s="306" t="s">
        <v>313</v>
      </c>
      <c r="U52" s="306"/>
      <c r="V52" s="306" t="s">
        <v>314</v>
      </c>
      <c r="W52" s="306" t="s">
        <v>307</v>
      </c>
      <c r="X52" s="26">
        <v>6</v>
      </c>
      <c r="Y52" s="26"/>
      <c r="Z52" s="26"/>
      <c r="AA52" s="26"/>
      <c r="AB52" s="26">
        <v>2</v>
      </c>
      <c r="AC52" s="26"/>
      <c r="AD52" s="26">
        <f t="shared" si="13"/>
        <v>8</v>
      </c>
      <c r="AE52" s="26">
        <f t="shared" si="13"/>
        <v>0</v>
      </c>
      <c r="AF52" s="26">
        <f>SUM(AD52:AE52)</f>
        <v>8</v>
      </c>
      <c r="AG52" s="26">
        <f>X52+Y52</f>
        <v>6</v>
      </c>
      <c r="AH52" s="26">
        <f>Z52+AA52</f>
        <v>0</v>
      </c>
      <c r="AI52" s="26">
        <f>AB52+AC52</f>
        <v>2</v>
      </c>
      <c r="AJ52" s="26">
        <f>SUM(AG52:AI52)</f>
        <v>8</v>
      </c>
      <c r="AK52" s="9"/>
      <c r="AL52" s="9" t="s">
        <v>400</v>
      </c>
    </row>
    <row r="53" spans="1:57" s="305" customFormat="1" ht="15.75" x14ac:dyDescent="0.25">
      <c r="A53" s="46"/>
      <c r="B53" s="46"/>
      <c r="C53" s="552"/>
      <c r="D53" s="7"/>
      <c r="E53" s="553"/>
      <c r="F53" s="8"/>
      <c r="G53" s="8"/>
      <c r="H53" s="8"/>
      <c r="I53" s="8"/>
      <c r="J53" s="8"/>
      <c r="K53" s="8"/>
      <c r="L53" s="555"/>
      <c r="M53" s="8"/>
      <c r="N53" s="7"/>
      <c r="O53" s="7"/>
      <c r="P53" s="26"/>
      <c r="Q53" s="130"/>
      <c r="R53" s="130"/>
      <c r="S53" s="130"/>
      <c r="T53" s="306"/>
      <c r="U53" s="306"/>
      <c r="V53" s="306"/>
      <c r="W53" s="30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9"/>
      <c r="AL53" s="9"/>
    </row>
    <row r="54" spans="1:57" s="351" customFormat="1" ht="27" thickBot="1" x14ac:dyDescent="0.3">
      <c r="A54" s="46" t="s">
        <v>13</v>
      </c>
      <c r="B54" s="46" t="s">
        <v>14</v>
      </c>
      <c r="C54" s="47" t="s">
        <v>476</v>
      </c>
      <c r="D54" s="7"/>
      <c r="E54" s="526">
        <v>1</v>
      </c>
      <c r="F54" s="8"/>
      <c r="G54" s="8"/>
      <c r="H54" s="8"/>
      <c r="I54" s="8"/>
      <c r="J54" s="8"/>
      <c r="K54" s="8"/>
      <c r="L54" s="555"/>
      <c r="M54" s="8"/>
      <c r="N54" s="7"/>
      <c r="O54" s="7"/>
      <c r="P54" s="26"/>
      <c r="Q54" s="130"/>
      <c r="R54" s="130"/>
      <c r="S54" s="130"/>
      <c r="T54" s="306"/>
      <c r="U54" s="306"/>
      <c r="V54" s="306" t="s">
        <v>306</v>
      </c>
      <c r="W54" s="306" t="s">
        <v>306</v>
      </c>
      <c r="X54" s="130"/>
      <c r="Y54" s="130"/>
      <c r="Z54" s="130"/>
      <c r="AA54" s="130"/>
      <c r="AB54" s="130">
        <v>4</v>
      </c>
      <c r="AC54" s="130"/>
      <c r="AD54" s="26">
        <f t="shared" si="13"/>
        <v>4</v>
      </c>
      <c r="AE54" s="26">
        <f t="shared" si="13"/>
        <v>0</v>
      </c>
      <c r="AF54" s="26">
        <f>SUM(AD54:AE54)</f>
        <v>4</v>
      </c>
      <c r="AG54" s="26">
        <f>X54+Y54</f>
        <v>0</v>
      </c>
      <c r="AH54" s="26">
        <f>Z54+AA54</f>
        <v>0</v>
      </c>
      <c r="AI54" s="26">
        <f>AB54+AC54</f>
        <v>4</v>
      </c>
      <c r="AJ54" s="26">
        <f>SUM(AG54:AI54)</f>
        <v>4</v>
      </c>
      <c r="AK54" s="9"/>
      <c r="AL54" s="9" t="s">
        <v>400</v>
      </c>
      <c r="AN54" s="397"/>
      <c r="AO54" s="397"/>
      <c r="AP54" s="397"/>
      <c r="AQ54" s="397"/>
      <c r="AR54" s="397"/>
      <c r="AS54" s="397"/>
      <c r="AT54" s="397"/>
      <c r="AU54" s="397"/>
      <c r="AV54" s="397"/>
      <c r="AW54" s="397"/>
      <c r="AX54" s="397"/>
      <c r="AY54" s="397"/>
      <c r="AZ54" s="397"/>
      <c r="BA54" s="397"/>
      <c r="BB54" s="397"/>
      <c r="BC54" s="397"/>
      <c r="BD54" s="397"/>
      <c r="BE54" s="397"/>
    </row>
    <row r="55" spans="1:57" x14ac:dyDescent="0.25">
      <c r="C55" s="47"/>
      <c r="D55" s="304"/>
      <c r="E55" s="7"/>
      <c r="F55" s="8"/>
      <c r="G55" s="8"/>
      <c r="H55" s="8"/>
      <c r="I55" s="8"/>
      <c r="J55" s="8"/>
      <c r="K55" s="8"/>
      <c r="L55" s="555"/>
      <c r="M55" s="8"/>
      <c r="N55" s="7"/>
      <c r="O55" s="7"/>
      <c r="P55" s="26"/>
      <c r="Q55" s="130"/>
      <c r="R55" s="130"/>
      <c r="S55" s="130"/>
      <c r="T55" s="306"/>
      <c r="U55" s="306"/>
      <c r="V55" s="306"/>
      <c r="W55" s="306"/>
      <c r="X55" s="130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</row>
    <row r="56" spans="1:57" s="302" customFormat="1" x14ac:dyDescent="0.25">
      <c r="A56" s="46" t="s">
        <v>16</v>
      </c>
      <c r="B56" s="46" t="s">
        <v>14</v>
      </c>
      <c r="C56" s="332" t="s">
        <v>34</v>
      </c>
      <c r="D56" s="333">
        <v>5</v>
      </c>
      <c r="E56" s="21"/>
      <c r="F56" s="22"/>
      <c r="G56" s="22"/>
      <c r="H56" s="22"/>
      <c r="I56" s="22"/>
      <c r="J56" s="22"/>
      <c r="K56" s="22"/>
      <c r="L56" s="556"/>
      <c r="M56" s="8"/>
      <c r="N56" s="7"/>
      <c r="O56" s="7"/>
      <c r="P56" s="26"/>
      <c r="Q56" s="130" t="s">
        <v>18</v>
      </c>
      <c r="R56" s="130" t="e">
        <f>#REF!</f>
        <v>#REF!</v>
      </c>
      <c r="S56" s="130" t="e">
        <f>#REF!</f>
        <v>#REF!</v>
      </c>
      <c r="T56" s="306"/>
      <c r="U56" s="306"/>
      <c r="V56" s="288"/>
      <c r="W56" s="288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9"/>
      <c r="AL56" s="9"/>
    </row>
    <row r="57" spans="1:57" s="284" customFormat="1" x14ac:dyDescent="0.25">
      <c r="A57" s="46"/>
      <c r="B57" s="46"/>
      <c r="C57" s="47"/>
      <c r="D57" s="20"/>
      <c r="E57" s="7"/>
      <c r="F57" s="8"/>
      <c r="G57" s="8"/>
      <c r="H57" s="8"/>
      <c r="I57" s="8"/>
      <c r="J57" s="334"/>
      <c r="K57" s="334"/>
      <c r="L57" s="336"/>
      <c r="M57" s="8"/>
      <c r="N57" s="7"/>
      <c r="O57" s="7"/>
      <c r="P57" s="26"/>
      <c r="Q57" s="130"/>
      <c r="R57" s="130"/>
      <c r="S57" s="130"/>
      <c r="T57" s="306"/>
      <c r="U57" s="306"/>
      <c r="V57" s="288"/>
      <c r="W57" s="288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9"/>
      <c r="AL57" s="9"/>
    </row>
    <row r="58" spans="1:57" s="284" customFormat="1" ht="15.75" thickBot="1" x14ac:dyDescent="0.3">
      <c r="A58" s="46"/>
      <c r="B58" s="46"/>
      <c r="C58" s="337"/>
      <c r="D58" s="338"/>
      <c r="E58" s="335"/>
      <c r="F58" s="334"/>
      <c r="G58" s="334"/>
      <c r="H58" s="334"/>
      <c r="I58" s="334"/>
      <c r="J58" s="334"/>
      <c r="K58" s="334"/>
      <c r="L58" s="336"/>
      <c r="M58" s="8"/>
      <c r="N58" s="7"/>
      <c r="O58" s="7"/>
      <c r="P58" s="26"/>
      <c r="Q58" s="130"/>
      <c r="R58" s="130"/>
      <c r="S58" s="130"/>
      <c r="T58" s="306"/>
      <c r="U58" s="306"/>
      <c r="V58" s="288"/>
      <c r="W58" s="288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9"/>
      <c r="AL58" s="9"/>
    </row>
    <row r="59" spans="1:57" ht="15.75" thickBot="1" x14ac:dyDescent="0.3">
      <c r="A59" s="30"/>
      <c r="B59" s="31"/>
      <c r="C59" s="11"/>
      <c r="D59" s="12">
        <f>SUM(D40:D58)</f>
        <v>12</v>
      </c>
      <c r="E59" s="12">
        <f>SUM(E40:E58)</f>
        <v>30</v>
      </c>
      <c r="F59" s="32"/>
      <c r="G59" s="32"/>
      <c r="H59" s="32"/>
      <c r="I59" s="32"/>
      <c r="J59" s="32"/>
      <c r="K59" s="32"/>
      <c r="L59" s="557"/>
      <c r="M59" s="26"/>
      <c r="N59" s="26"/>
      <c r="O59" s="26"/>
      <c r="P59" s="26"/>
      <c r="Q59" s="130" t="s">
        <v>16</v>
      </c>
      <c r="R59" s="130"/>
      <c r="S59" s="26" t="e">
        <f>SUM(S29:S56)</f>
        <v>#REF!</v>
      </c>
      <c r="T59" s="26"/>
      <c r="U59" s="26"/>
      <c r="V59" s="26"/>
      <c r="W59" s="26"/>
      <c r="X59" s="26">
        <f>SUM(X42:X58)</f>
        <v>34</v>
      </c>
      <c r="Y59" s="26">
        <f t="shared" ref="Y59:AJ59" si="14">SUM(Y42:Y58)</f>
        <v>2</v>
      </c>
      <c r="Z59" s="26">
        <f t="shared" si="14"/>
        <v>0</v>
      </c>
      <c r="AA59" s="26">
        <f t="shared" si="14"/>
        <v>0</v>
      </c>
      <c r="AB59" s="26">
        <f t="shared" si="14"/>
        <v>12</v>
      </c>
      <c r="AC59" s="26">
        <f t="shared" si="14"/>
        <v>2</v>
      </c>
      <c r="AD59" s="26">
        <f t="shared" si="14"/>
        <v>46</v>
      </c>
      <c r="AE59" s="26">
        <f t="shared" si="14"/>
        <v>4</v>
      </c>
      <c r="AF59" s="26">
        <f t="shared" si="14"/>
        <v>50</v>
      </c>
      <c r="AG59" s="26">
        <f t="shared" si="14"/>
        <v>36</v>
      </c>
      <c r="AH59" s="26">
        <f t="shared" si="14"/>
        <v>0</v>
      </c>
      <c r="AI59" s="26">
        <f t="shared" si="14"/>
        <v>14</v>
      </c>
      <c r="AJ59" s="26">
        <f t="shared" si="14"/>
        <v>50</v>
      </c>
    </row>
    <row r="60" spans="1:57" x14ac:dyDescent="0.25">
      <c r="A60" s="277"/>
      <c r="B60" s="277"/>
      <c r="C60" s="2" t="s">
        <v>117</v>
      </c>
      <c r="D60" s="278"/>
      <c r="E60" s="4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S60" s="9"/>
      <c r="T60" s="9"/>
      <c r="U60" s="9"/>
      <c r="V60" s="9"/>
      <c r="W60" s="9"/>
      <c r="X60" s="9"/>
    </row>
    <row r="61" spans="1:57" x14ac:dyDescent="0.25">
      <c r="C61" s="1" t="s">
        <v>51</v>
      </c>
      <c r="P61" s="9" t="s">
        <v>285</v>
      </c>
      <c r="S61" s="9"/>
      <c r="T61" s="9"/>
      <c r="U61" s="9"/>
      <c r="V61" s="9"/>
      <c r="W61" s="9"/>
      <c r="X61" s="9"/>
    </row>
    <row r="62" spans="1:57" x14ac:dyDescent="0.25">
      <c r="C62" s="1140" t="s">
        <v>0</v>
      </c>
      <c r="D62" s="1143" t="s">
        <v>74</v>
      </c>
      <c r="E62" s="1130" t="s">
        <v>75</v>
      </c>
      <c r="F62" s="1133" t="s">
        <v>2</v>
      </c>
      <c r="G62" s="1133"/>
      <c r="H62" s="1133"/>
      <c r="I62" s="1133"/>
      <c r="J62" s="1133"/>
      <c r="K62" s="1131"/>
      <c r="L62" s="1130" t="s">
        <v>3</v>
      </c>
      <c r="M62" s="1130" t="s">
        <v>4</v>
      </c>
      <c r="N62" s="1130" t="s">
        <v>5</v>
      </c>
      <c r="O62" s="355"/>
      <c r="S62" s="9"/>
      <c r="T62" s="9"/>
      <c r="U62" s="9"/>
      <c r="V62" s="9"/>
      <c r="W62" s="9"/>
      <c r="X62" s="9"/>
    </row>
    <row r="63" spans="1:57" x14ac:dyDescent="0.25">
      <c r="C63" s="1141"/>
      <c r="D63" s="1144"/>
      <c r="E63" s="1130"/>
      <c r="F63" s="1130" t="s">
        <v>6</v>
      </c>
      <c r="G63" s="1129" t="s">
        <v>7</v>
      </c>
      <c r="H63" s="1129"/>
      <c r="I63" s="1129"/>
      <c r="J63" s="1129"/>
      <c r="K63" s="1130" t="s">
        <v>8</v>
      </c>
      <c r="L63" s="1130"/>
      <c r="M63" s="1130"/>
      <c r="N63" s="1130"/>
      <c r="O63" s="355"/>
      <c r="S63" s="9"/>
      <c r="T63" s="9"/>
      <c r="U63" s="9"/>
      <c r="V63" s="9"/>
      <c r="W63" s="9"/>
      <c r="X63" s="9"/>
    </row>
    <row r="64" spans="1:57" x14ac:dyDescent="0.25">
      <c r="C64" s="1141"/>
      <c r="D64" s="1144"/>
      <c r="E64" s="1130"/>
      <c r="F64" s="1131"/>
      <c r="G64" s="1130" t="s">
        <v>9</v>
      </c>
      <c r="H64" s="1133" t="s">
        <v>10</v>
      </c>
      <c r="I64" s="1131"/>
      <c r="J64" s="1131"/>
      <c r="K64" s="1131"/>
      <c r="L64" s="1130"/>
      <c r="M64" s="1130"/>
      <c r="N64" s="1130"/>
      <c r="O64" s="355"/>
      <c r="S64" s="9"/>
      <c r="T64" s="9"/>
      <c r="U64" s="9"/>
      <c r="V64" s="9"/>
      <c r="W64" s="9"/>
      <c r="X64" s="9"/>
      <c r="AP64" s="9" t="s">
        <v>327</v>
      </c>
      <c r="AS64" s="1134" t="s">
        <v>301</v>
      </c>
      <c r="AT64" s="1134"/>
      <c r="AU64" s="1134" t="s">
        <v>302</v>
      </c>
      <c r="AV64" s="1134"/>
      <c r="AW64" s="1134" t="s">
        <v>303</v>
      </c>
      <c r="AX64" s="1134"/>
      <c r="AY64" s="1134" t="s">
        <v>322</v>
      </c>
      <c r="AZ64" s="1134"/>
      <c r="BA64" s="1134"/>
      <c r="BB64" s="280"/>
      <c r="BC64" s="280"/>
      <c r="BD64" s="280"/>
      <c r="BE64" s="280"/>
    </row>
    <row r="65" spans="1:57" x14ac:dyDescent="0.25">
      <c r="C65" s="1141"/>
      <c r="D65" s="1144"/>
      <c r="E65" s="1130"/>
      <c r="F65" s="1131"/>
      <c r="G65" s="1132"/>
      <c r="H65" s="1130" t="s">
        <v>11</v>
      </c>
      <c r="I65" s="1130" t="s">
        <v>12</v>
      </c>
      <c r="J65" s="1130" t="s">
        <v>13</v>
      </c>
      <c r="K65" s="1131"/>
      <c r="L65" s="1130"/>
      <c r="M65" s="1130"/>
      <c r="N65" s="1130"/>
      <c r="O65" s="355"/>
      <c r="S65" s="9"/>
      <c r="T65" s="1130" t="s">
        <v>11</v>
      </c>
      <c r="U65" s="1130" t="s">
        <v>12</v>
      </c>
      <c r="V65" s="1130" t="s">
        <v>13</v>
      </c>
      <c r="W65" s="1416" t="s">
        <v>9</v>
      </c>
      <c r="X65" s="1418" t="s">
        <v>323</v>
      </c>
      <c r="Y65" s="1416"/>
      <c r="Z65" s="1416"/>
      <c r="AA65" s="1416"/>
      <c r="AB65" s="1416"/>
      <c r="AC65" s="1416"/>
      <c r="AD65" s="1416"/>
      <c r="AE65" s="1416"/>
      <c r="AF65" s="1416"/>
      <c r="AG65" s="287" t="s">
        <v>321</v>
      </c>
      <c r="AH65" s="287"/>
      <c r="AI65" s="287"/>
      <c r="AJ65" s="287"/>
      <c r="AM65" s="291"/>
      <c r="AN65" s="8"/>
      <c r="AO65" s="47" t="s">
        <v>47</v>
      </c>
      <c r="AP65" s="130" t="s">
        <v>219</v>
      </c>
      <c r="AQ65" s="130" t="s">
        <v>218</v>
      </c>
      <c r="AR65" s="26" t="s">
        <v>304</v>
      </c>
      <c r="AS65" s="272" t="s">
        <v>305</v>
      </c>
      <c r="AT65" s="272" t="s">
        <v>113</v>
      </c>
      <c r="AU65" s="272" t="s">
        <v>305</v>
      </c>
      <c r="AV65" s="272" t="s">
        <v>113</v>
      </c>
      <c r="AW65" s="272" t="s">
        <v>305</v>
      </c>
      <c r="AX65" s="272" t="s">
        <v>113</v>
      </c>
      <c r="AY65" s="58" t="s">
        <v>305</v>
      </c>
      <c r="AZ65" s="58" t="s">
        <v>113</v>
      </c>
      <c r="BA65" s="58" t="s">
        <v>304</v>
      </c>
      <c r="BB65" s="26" t="s">
        <v>301</v>
      </c>
      <c r="BC65" s="26" t="s">
        <v>302</v>
      </c>
      <c r="BD65" s="26" t="s">
        <v>303</v>
      </c>
      <c r="BE65" s="26" t="s">
        <v>304</v>
      </c>
    </row>
    <row r="66" spans="1:57" x14ac:dyDescent="0.25">
      <c r="C66" s="1141"/>
      <c r="D66" s="1144"/>
      <c r="E66" s="1130"/>
      <c r="F66" s="1131"/>
      <c r="G66" s="1132"/>
      <c r="H66" s="1130"/>
      <c r="I66" s="1130"/>
      <c r="J66" s="1130"/>
      <c r="K66" s="1131"/>
      <c r="L66" s="1130"/>
      <c r="M66" s="1130"/>
      <c r="N66" s="1130"/>
      <c r="O66" s="355"/>
      <c r="S66" s="9"/>
      <c r="T66" s="1130"/>
      <c r="U66" s="1130"/>
      <c r="V66" s="1130"/>
      <c r="W66" s="1416"/>
      <c r="X66" s="1416"/>
      <c r="Y66" s="1416"/>
      <c r="Z66" s="1416"/>
      <c r="AA66" s="1416"/>
      <c r="AB66" s="1416"/>
      <c r="AC66" s="1416"/>
      <c r="AD66" s="1416"/>
      <c r="AE66" s="1416"/>
      <c r="AF66" s="1416"/>
      <c r="AG66" s="26"/>
      <c r="AH66" s="26"/>
      <c r="AI66" s="26"/>
      <c r="AJ66" s="26"/>
      <c r="AM66" s="291" t="s">
        <v>16</v>
      </c>
      <c r="AN66" s="8" t="s">
        <v>14</v>
      </c>
      <c r="AO66" s="47" t="s">
        <v>41</v>
      </c>
      <c r="AP66" s="26">
        <f>SUMIFS(D$69:D$76,$A$69:$A$76,$AM66,$B$69:$B$76,$AN66)</f>
        <v>3.5</v>
      </c>
      <c r="AQ66" s="26">
        <f>SUMIFS(E$69:E$76,$A$69:$A$76,$AM66,$B$69:$B$76,$AN66)</f>
        <v>0</v>
      </c>
      <c r="AR66" s="26">
        <f>SUM(AP66:AQ66)</f>
        <v>3.5</v>
      </c>
      <c r="AS66" s="26">
        <f t="shared" ref="AS66:AX67" si="15">SUMIFS(X$69:X$76,$A$69:$A$76,$AM66,$B$69:$B$76,$AN66)</f>
        <v>0</v>
      </c>
      <c r="AT66" s="26">
        <f t="shared" si="15"/>
        <v>0</v>
      </c>
      <c r="AU66" s="26">
        <f t="shared" si="15"/>
        <v>0</v>
      </c>
      <c r="AV66" s="26">
        <f t="shared" si="15"/>
        <v>0</v>
      </c>
      <c r="AW66" s="26">
        <f t="shared" si="15"/>
        <v>0</v>
      </c>
      <c r="AX66" s="26">
        <f t="shared" si="15"/>
        <v>0</v>
      </c>
      <c r="AY66" s="26">
        <f>AS66+AU66+AW66</f>
        <v>0</v>
      </c>
      <c r="AZ66" s="26">
        <f>AT66+AV66+AX66</f>
        <v>0</v>
      </c>
      <c r="BA66" s="26">
        <f>SUM(AY66:AZ66)</f>
        <v>0</v>
      </c>
      <c r="BB66" s="26">
        <f>AS66+AT66</f>
        <v>0</v>
      </c>
      <c r="BC66" s="26">
        <f>AU66+AV66</f>
        <v>0</v>
      </c>
      <c r="BD66" s="26">
        <f>AW66+AX66</f>
        <v>0</v>
      </c>
      <c r="BE66" s="26">
        <f>SUM(BB66:BD66)</f>
        <v>0</v>
      </c>
    </row>
    <row r="67" spans="1:57" x14ac:dyDescent="0.25">
      <c r="C67" s="1141"/>
      <c r="D67" s="1144"/>
      <c r="E67" s="1130"/>
      <c r="F67" s="1131"/>
      <c r="G67" s="1132"/>
      <c r="H67" s="1130"/>
      <c r="I67" s="1130"/>
      <c r="J67" s="1130"/>
      <c r="K67" s="1131"/>
      <c r="L67" s="1130"/>
      <c r="M67" s="1130"/>
      <c r="N67" s="1130"/>
      <c r="O67" s="355"/>
      <c r="S67" s="9"/>
      <c r="T67" s="1130"/>
      <c r="U67" s="1130"/>
      <c r="V67" s="1130"/>
      <c r="W67" s="1416"/>
      <c r="X67" s="1416" t="s">
        <v>301</v>
      </c>
      <c r="Y67" s="1416"/>
      <c r="Z67" s="1416" t="s">
        <v>302</v>
      </c>
      <c r="AA67" s="1416"/>
      <c r="AB67" s="1416" t="s">
        <v>303</v>
      </c>
      <c r="AC67" s="1416"/>
      <c r="AD67" s="1416" t="s">
        <v>322</v>
      </c>
      <c r="AE67" s="1416"/>
      <c r="AF67" s="1416"/>
      <c r="AG67" s="26"/>
      <c r="AH67" s="26"/>
      <c r="AI67" s="26"/>
      <c r="AJ67" s="26"/>
      <c r="AM67" s="291" t="s">
        <v>16</v>
      </c>
      <c r="AN67" s="8" t="s">
        <v>31</v>
      </c>
      <c r="AO67" s="47" t="s">
        <v>42</v>
      </c>
      <c r="AP67" s="26">
        <f>SUMIFS(D$69:D$76,$A$69:$A$76,$AM67,$B$69:$B$76,$AN67)</f>
        <v>1</v>
      </c>
      <c r="AQ67" s="26">
        <f>SUMIFS(E$69:E$76,$A$69:$A$76,$AM67,$B$69:$B$76,$AN67)</f>
        <v>2</v>
      </c>
      <c r="AR67" s="26">
        <f>SUM(AP67:AQ67)</f>
        <v>3</v>
      </c>
      <c r="AS67" s="26">
        <f t="shared" si="15"/>
        <v>0</v>
      </c>
      <c r="AT67" s="26">
        <f t="shared" si="15"/>
        <v>0</v>
      </c>
      <c r="AU67" s="26">
        <f t="shared" si="15"/>
        <v>0</v>
      </c>
      <c r="AV67" s="26">
        <f t="shared" si="15"/>
        <v>0</v>
      </c>
      <c r="AW67" s="26">
        <f t="shared" si="15"/>
        <v>4</v>
      </c>
      <c r="AX67" s="26">
        <f t="shared" si="15"/>
        <v>0</v>
      </c>
      <c r="AY67" s="26">
        <f>AS67+AU67+AW67</f>
        <v>4</v>
      </c>
      <c r="AZ67" s="26">
        <f>AT67+AV67+AX67</f>
        <v>0</v>
      </c>
      <c r="BA67" s="26">
        <f>SUM(AY67:AZ67)</f>
        <v>4</v>
      </c>
      <c r="BB67" s="26">
        <f>AS67+AT67</f>
        <v>0</v>
      </c>
      <c r="BC67" s="26">
        <f>AU67+AV67</f>
        <v>0</v>
      </c>
      <c r="BD67" s="26">
        <f>AW67+AX67</f>
        <v>4</v>
      </c>
      <c r="BE67" s="26">
        <f>SUM(BB67:BD67)</f>
        <v>4</v>
      </c>
    </row>
    <row r="68" spans="1:57" x14ac:dyDescent="0.25">
      <c r="C68" s="1142"/>
      <c r="D68" s="1145"/>
      <c r="E68" s="1130"/>
      <c r="F68" s="1131"/>
      <c r="G68" s="1132"/>
      <c r="H68" s="1130"/>
      <c r="I68" s="1130"/>
      <c r="J68" s="1130"/>
      <c r="K68" s="1131"/>
      <c r="L68" s="1130"/>
      <c r="M68" s="1130"/>
      <c r="N68" s="1130"/>
      <c r="O68" s="355"/>
      <c r="S68" s="9"/>
      <c r="T68" s="1130"/>
      <c r="U68" s="1130"/>
      <c r="V68" s="1130"/>
      <c r="W68" s="130"/>
      <c r="X68" s="130" t="s">
        <v>305</v>
      </c>
      <c r="Y68" s="130" t="s">
        <v>113</v>
      </c>
      <c r="Z68" s="130" t="s">
        <v>305</v>
      </c>
      <c r="AA68" s="130" t="s">
        <v>113</v>
      </c>
      <c r="AB68" s="130" t="s">
        <v>305</v>
      </c>
      <c r="AC68" s="130" t="s">
        <v>113</v>
      </c>
      <c r="AD68" s="130" t="s">
        <v>305</v>
      </c>
      <c r="AE68" s="130" t="s">
        <v>113</v>
      </c>
      <c r="AF68" s="130" t="s">
        <v>304</v>
      </c>
      <c r="AG68" s="26" t="s">
        <v>301</v>
      </c>
      <c r="AH68" s="26" t="s">
        <v>302</v>
      </c>
      <c r="AI68" s="26" t="s">
        <v>303</v>
      </c>
      <c r="AJ68" s="26" t="s">
        <v>304</v>
      </c>
      <c r="AM68" s="291"/>
      <c r="AN68" s="8"/>
      <c r="AO68" s="47" t="s">
        <v>48</v>
      </c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5.75" x14ac:dyDescent="0.25">
      <c r="A69" s="46" t="s">
        <v>13</v>
      </c>
      <c r="B69" s="46" t="s">
        <v>14</v>
      </c>
      <c r="C69" s="451" t="s">
        <v>458</v>
      </c>
      <c r="D69" s="47">
        <v>4</v>
      </c>
      <c r="E69" s="275"/>
      <c r="F69" s="276"/>
      <c r="G69" s="276"/>
      <c r="H69" s="276"/>
      <c r="I69" s="276"/>
      <c r="J69" s="276"/>
      <c r="K69" s="276"/>
      <c r="L69" s="275"/>
      <c r="M69" s="276"/>
      <c r="N69" s="275"/>
      <c r="O69" s="339"/>
      <c r="T69" s="306"/>
      <c r="U69" s="306"/>
      <c r="V69" s="306"/>
      <c r="W69" s="306"/>
      <c r="X69" s="130"/>
      <c r="Y69" s="130"/>
      <c r="Z69" s="130"/>
      <c r="AA69" s="130"/>
      <c r="AB69" s="130"/>
      <c r="AC69" s="130"/>
      <c r="AD69" s="26"/>
      <c r="AE69" s="26"/>
      <c r="AF69" s="26"/>
      <c r="AG69" s="26"/>
      <c r="AH69" s="26"/>
      <c r="AI69" s="26"/>
      <c r="AJ69" s="26"/>
      <c r="AM69" s="291"/>
      <c r="AN69" s="8"/>
      <c r="AO69" s="47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s="346" customFormat="1" x14ac:dyDescent="0.25">
      <c r="A70" s="46" t="s">
        <v>13</v>
      </c>
      <c r="B70" s="46" t="s">
        <v>14</v>
      </c>
      <c r="C70" s="47" t="s">
        <v>367</v>
      </c>
      <c r="D70" s="7"/>
      <c r="E70" s="9">
        <v>5</v>
      </c>
      <c r="F70" s="9"/>
      <c r="G70" s="9"/>
      <c r="H70" s="9"/>
      <c r="I70" s="9"/>
      <c r="J70" s="9"/>
      <c r="K70" s="9"/>
      <c r="L70" s="9"/>
      <c r="M70" s="9" t="s">
        <v>16</v>
      </c>
      <c r="N70" s="9"/>
      <c r="O70" s="9"/>
      <c r="P70" s="9"/>
      <c r="Q70" s="126"/>
      <c r="R70" s="126"/>
      <c r="S70" s="126"/>
      <c r="T70" s="524" t="s">
        <v>307</v>
      </c>
      <c r="U70" s="524"/>
      <c r="V70" s="524" t="s">
        <v>312</v>
      </c>
      <c r="W70" s="524" t="s">
        <v>399</v>
      </c>
      <c r="X70" s="126">
        <v>8</v>
      </c>
      <c r="Y70" s="126"/>
      <c r="Z70" s="126"/>
      <c r="AA70" s="126"/>
      <c r="AB70" s="126"/>
      <c r="AC70" s="126">
        <v>2</v>
      </c>
      <c r="AD70" s="26">
        <f>X70+Z70+AB70</f>
        <v>8</v>
      </c>
      <c r="AE70" s="26">
        <f>Y70+AA70+AC70</f>
        <v>2</v>
      </c>
      <c r="AF70" s="26">
        <f>SUM(AD70:AE70)</f>
        <v>10</v>
      </c>
      <c r="AG70" s="26">
        <f>X70+Y70</f>
        <v>8</v>
      </c>
      <c r="AH70" s="26">
        <f>Z70+AA70</f>
        <v>0</v>
      </c>
      <c r="AI70" s="26">
        <f>AB70+AC70</f>
        <v>2</v>
      </c>
      <c r="AJ70" s="26">
        <f>SUM(AG70:AI70)</f>
        <v>10</v>
      </c>
      <c r="AK70" s="9"/>
      <c r="AL70" s="9"/>
    </row>
    <row r="72" spans="1:57" s="305" customFormat="1" x14ac:dyDescent="0.25">
      <c r="A72" s="46" t="s">
        <v>13</v>
      </c>
      <c r="B72" s="46" t="s">
        <v>14</v>
      </c>
      <c r="C72" s="47" t="s">
        <v>379</v>
      </c>
      <c r="D72" s="9"/>
      <c r="E72" s="7">
        <v>7</v>
      </c>
      <c r="F72" s="8"/>
      <c r="G72" s="8"/>
      <c r="H72" s="8"/>
      <c r="I72" s="8"/>
      <c r="J72" s="8"/>
      <c r="K72" s="8"/>
      <c r="L72" s="7"/>
      <c r="M72" s="8" t="s">
        <v>18</v>
      </c>
      <c r="N72" s="7"/>
      <c r="O72" s="339"/>
      <c r="P72" s="9"/>
      <c r="Q72" s="126"/>
      <c r="R72" s="126"/>
      <c r="S72" s="126"/>
      <c r="T72" s="524" t="s">
        <v>313</v>
      </c>
      <c r="U72" s="524"/>
      <c r="V72" s="524" t="s">
        <v>312</v>
      </c>
      <c r="W72" s="524" t="s">
        <v>307</v>
      </c>
      <c r="X72" s="9">
        <v>6</v>
      </c>
      <c r="Y72" s="9"/>
      <c r="Z72" s="9"/>
      <c r="AA72" s="9"/>
      <c r="AB72" s="9"/>
      <c r="AC72" s="9">
        <v>2</v>
      </c>
      <c r="AD72" s="26">
        <f t="shared" ref="AD72:AE75" si="16">X72+Z72+AB72</f>
        <v>6</v>
      </c>
      <c r="AE72" s="26">
        <f t="shared" si="16"/>
        <v>2</v>
      </c>
      <c r="AF72" s="26">
        <f>SUM(AD72:AE72)</f>
        <v>8</v>
      </c>
      <c r="AG72" s="26">
        <f>X72+Y72</f>
        <v>6</v>
      </c>
      <c r="AH72" s="26">
        <f>Z72+AA72</f>
        <v>0</v>
      </c>
      <c r="AI72" s="26">
        <f>AB72+AC72</f>
        <v>2</v>
      </c>
      <c r="AJ72" s="26">
        <f>SUM(AG72:AI72)</f>
        <v>8</v>
      </c>
      <c r="AK72" s="9"/>
      <c r="AL72" s="9"/>
    </row>
    <row r="73" spans="1:57" s="298" customFormat="1" ht="26.25" x14ac:dyDescent="0.25">
      <c r="A73" s="46" t="s">
        <v>13</v>
      </c>
      <c r="B73" s="46" t="s">
        <v>31</v>
      </c>
      <c r="C73" s="34" t="s">
        <v>472</v>
      </c>
      <c r="D73" s="9">
        <v>1</v>
      </c>
      <c r="E73" s="7">
        <v>5.5</v>
      </c>
      <c r="F73" s="8"/>
      <c r="G73" s="8"/>
      <c r="H73" s="8"/>
      <c r="I73" s="8"/>
      <c r="J73" s="8"/>
      <c r="K73" s="8"/>
      <c r="L73" s="7"/>
      <c r="M73" s="8"/>
      <c r="N73" s="7"/>
      <c r="O73" s="339"/>
      <c r="P73" s="9"/>
      <c r="Q73" s="126"/>
      <c r="R73" s="126"/>
      <c r="S73" s="126"/>
      <c r="T73" s="524" t="s">
        <v>313</v>
      </c>
      <c r="U73" s="524"/>
      <c r="V73" s="524" t="s">
        <v>312</v>
      </c>
      <c r="W73" s="524" t="s">
        <v>307</v>
      </c>
      <c r="X73" s="9">
        <v>6</v>
      </c>
      <c r="Y73" s="9"/>
      <c r="Z73" s="9"/>
      <c r="AA73" s="9"/>
      <c r="AB73" s="9"/>
      <c r="AC73" s="9">
        <v>2</v>
      </c>
      <c r="AD73" s="26">
        <f t="shared" si="16"/>
        <v>6</v>
      </c>
      <c r="AE73" s="26">
        <f t="shared" si="16"/>
        <v>2</v>
      </c>
      <c r="AF73" s="26">
        <f>SUM(AD73:AE73)</f>
        <v>8</v>
      </c>
      <c r="AG73" s="26">
        <f>X73+Y73</f>
        <v>6</v>
      </c>
      <c r="AH73" s="26">
        <f>Z73+AA73</f>
        <v>0</v>
      </c>
      <c r="AI73" s="26">
        <f>AB73+AC73</f>
        <v>2</v>
      </c>
      <c r="AJ73" s="26">
        <f>SUM(AG73:AI73)</f>
        <v>8</v>
      </c>
      <c r="AK73" s="9"/>
      <c r="AL73" s="9"/>
      <c r="AM73" s="404"/>
      <c r="AN73" s="299"/>
      <c r="AO73" s="297"/>
      <c r="AP73" s="403"/>
      <c r="AQ73" s="403"/>
      <c r="AR73" s="403"/>
      <c r="AS73" s="403"/>
      <c r="AT73" s="403"/>
      <c r="AU73" s="403"/>
      <c r="AV73" s="403"/>
      <c r="AW73" s="403"/>
      <c r="AX73" s="403"/>
      <c r="AY73" s="403"/>
      <c r="AZ73" s="403"/>
      <c r="BA73" s="403"/>
      <c r="BB73" s="403"/>
      <c r="BC73" s="403"/>
      <c r="BD73" s="403"/>
      <c r="BE73" s="403"/>
    </row>
    <row r="74" spans="1:57" s="305" customFormat="1" ht="26.25" x14ac:dyDescent="0.25">
      <c r="A74" s="46" t="s">
        <v>13</v>
      </c>
      <c r="B74" s="46" t="s">
        <v>14</v>
      </c>
      <c r="C74" s="47" t="s">
        <v>482</v>
      </c>
      <c r="D74" s="7"/>
      <c r="E74" s="27">
        <v>1.5</v>
      </c>
      <c r="F74" s="8"/>
      <c r="G74" s="8"/>
      <c r="H74" s="8"/>
      <c r="I74" s="8"/>
      <c r="J74" s="8"/>
      <c r="K74" s="8"/>
      <c r="L74" s="7"/>
      <c r="M74" s="8"/>
      <c r="N74" s="7"/>
      <c r="O74" s="339"/>
      <c r="P74" s="9"/>
      <c r="Q74" s="126"/>
      <c r="R74" s="126"/>
      <c r="S74" s="9"/>
      <c r="T74" s="306"/>
      <c r="U74" s="306"/>
      <c r="V74" s="306" t="s">
        <v>306</v>
      </c>
      <c r="W74" s="306" t="s">
        <v>306</v>
      </c>
      <c r="X74" s="130"/>
      <c r="Y74" s="130"/>
      <c r="Z74" s="130"/>
      <c r="AA74" s="130"/>
      <c r="AB74" s="130">
        <v>4</v>
      </c>
      <c r="AC74" s="130"/>
      <c r="AD74" s="26">
        <f t="shared" si="16"/>
        <v>4</v>
      </c>
      <c r="AE74" s="26">
        <f t="shared" si="16"/>
        <v>0</v>
      </c>
      <c r="AF74" s="26">
        <f>SUM(AD74:AE74)</f>
        <v>4</v>
      </c>
      <c r="AG74" s="26">
        <f>X74+Y74</f>
        <v>0</v>
      </c>
      <c r="AH74" s="26">
        <f>Z74+AA74</f>
        <v>0</v>
      </c>
      <c r="AI74" s="26">
        <f>AB74+AC74</f>
        <v>4</v>
      </c>
      <c r="AJ74" s="26">
        <f>SUM(AG74:AI74)</f>
        <v>4</v>
      </c>
      <c r="AK74" s="9"/>
      <c r="AL74" s="9"/>
    </row>
    <row r="75" spans="1:57" s="302" customFormat="1" ht="26.25" x14ac:dyDescent="0.25">
      <c r="A75" s="46" t="s">
        <v>16</v>
      </c>
      <c r="B75" s="46" t="s">
        <v>31</v>
      </c>
      <c r="C75" s="47" t="s">
        <v>36</v>
      </c>
      <c r="D75" s="26">
        <v>1</v>
      </c>
      <c r="E75" s="7">
        <v>2</v>
      </c>
      <c r="F75" s="8">
        <f>E75*30</f>
        <v>60</v>
      </c>
      <c r="G75" s="8">
        <f>H75+I75+J75</f>
        <v>18</v>
      </c>
      <c r="H75" s="8"/>
      <c r="I75" s="8"/>
      <c r="J75" s="8">
        <v>18</v>
      </c>
      <c r="K75" s="8">
        <f>F75-G75</f>
        <v>42</v>
      </c>
      <c r="L75" s="7">
        <f>G75/9</f>
        <v>2</v>
      </c>
      <c r="M75" s="8" t="s">
        <v>16</v>
      </c>
      <c r="N75" s="7">
        <f>G75/F75*100</f>
        <v>30</v>
      </c>
      <c r="O75" s="339"/>
      <c r="P75" s="9" t="s">
        <v>83</v>
      </c>
      <c r="Q75" s="126" t="s">
        <v>63</v>
      </c>
      <c r="R75" s="126" t="e">
        <f>#REF!</f>
        <v>#REF!</v>
      </c>
      <c r="S75" s="126" t="e">
        <f>#REF!</f>
        <v>#REF!</v>
      </c>
      <c r="T75" s="306"/>
      <c r="U75" s="306"/>
      <c r="V75" s="306" t="s">
        <v>306</v>
      </c>
      <c r="W75" s="306" t="s">
        <v>306</v>
      </c>
      <c r="X75" s="130"/>
      <c r="Y75" s="130"/>
      <c r="Z75" s="130"/>
      <c r="AA75" s="130"/>
      <c r="AB75" s="130">
        <v>4</v>
      </c>
      <c r="AC75" s="130"/>
      <c r="AD75" s="26">
        <f t="shared" si="16"/>
        <v>4</v>
      </c>
      <c r="AE75" s="26">
        <f t="shared" si="16"/>
        <v>0</v>
      </c>
      <c r="AF75" s="26">
        <f>SUM(AD75:AE75)</f>
        <v>4</v>
      </c>
      <c r="AG75" s="26">
        <f>X75+Y75</f>
        <v>0</v>
      </c>
      <c r="AH75" s="26">
        <f>Z75+AA75</f>
        <v>0</v>
      </c>
      <c r="AI75" s="26">
        <f>AB75+AC75</f>
        <v>4</v>
      </c>
      <c r="AJ75" s="26">
        <f>SUM(AG75:AI75)</f>
        <v>4</v>
      </c>
      <c r="AK75" s="9"/>
      <c r="AL75" s="9"/>
      <c r="AM75" s="303" t="s">
        <v>16</v>
      </c>
      <c r="AN75" s="157" t="s">
        <v>31</v>
      </c>
      <c r="AO75" s="144" t="s">
        <v>42</v>
      </c>
      <c r="AP75" s="159">
        <f>SUMIFS(D$90:D$97,$A$90:$A$97,$AM75,$B$90:$B$97,$AN75)</f>
        <v>0</v>
      </c>
      <c r="AQ75" s="159">
        <f>SUMIFS(E$90:E$97,$A$90:$A$97,$AM75,$B$90:$B$97,$AN75)</f>
        <v>0</v>
      </c>
      <c r="AR75" s="159">
        <f>SUM(AP75:AQ75)</f>
        <v>0</v>
      </c>
      <c r="AS75" s="159">
        <f t="shared" ref="AS75:AX75" si="17">SUMIFS(X$90:X$97,$A$90:$A$97,$AM75,$B$90:$B$97,$AN75)</f>
        <v>0</v>
      </c>
      <c r="AT75" s="159">
        <f t="shared" si="17"/>
        <v>0</v>
      </c>
      <c r="AU75" s="159">
        <f t="shared" si="17"/>
        <v>0</v>
      </c>
      <c r="AV75" s="159">
        <f t="shared" si="17"/>
        <v>0</v>
      </c>
      <c r="AW75" s="159">
        <f t="shared" si="17"/>
        <v>0</v>
      </c>
      <c r="AX75" s="159">
        <f t="shared" si="17"/>
        <v>0</v>
      </c>
      <c r="AY75" s="159">
        <f>AS75+AU75+AW75</f>
        <v>0</v>
      </c>
      <c r="AZ75" s="159">
        <f>AT75+AV75+AX75</f>
        <v>0</v>
      </c>
      <c r="BA75" s="159">
        <f>SUM(AY75:AZ75)</f>
        <v>0</v>
      </c>
      <c r="BB75" s="159">
        <f>AS75+AT75</f>
        <v>0</v>
      </c>
      <c r="BC75" s="159">
        <f>AU75+AV75</f>
        <v>0</v>
      </c>
      <c r="BD75" s="159">
        <f>AW75+AX75</f>
        <v>0</v>
      </c>
      <c r="BE75" s="159">
        <f>SUM(BB75:BD75)</f>
        <v>0</v>
      </c>
    </row>
    <row r="76" spans="1:57" s="302" customFormat="1" x14ac:dyDescent="0.25">
      <c r="A76" s="46" t="s">
        <v>16</v>
      </c>
      <c r="B76" s="46" t="s">
        <v>14</v>
      </c>
      <c r="C76" s="47" t="s">
        <v>32</v>
      </c>
      <c r="D76" s="18">
        <v>3.5</v>
      </c>
      <c r="E76" s="7"/>
      <c r="F76" s="8"/>
      <c r="G76" s="8"/>
      <c r="H76" s="8"/>
      <c r="I76" s="8"/>
      <c r="J76" s="8"/>
      <c r="K76" s="8"/>
      <c r="L76" s="7"/>
      <c r="M76" s="8"/>
      <c r="N76" s="7"/>
      <c r="O76" s="339"/>
      <c r="P76" s="9"/>
      <c r="Q76" s="126"/>
      <c r="R76" s="130" t="e">
        <f>#REF!</f>
        <v>#REF!</v>
      </c>
      <c r="S76" s="126" t="e">
        <f>#REF!</f>
        <v>#REF!</v>
      </c>
      <c r="T76" s="306"/>
      <c r="U76" s="306"/>
      <c r="V76" s="288"/>
      <c r="W76" s="288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9"/>
      <c r="AL76" s="9"/>
    </row>
    <row r="77" spans="1:57" s="346" customFormat="1" x14ac:dyDescent="0.25">
      <c r="A77" s="46"/>
      <c r="B77" s="46"/>
      <c r="C77" s="47"/>
      <c r="D77" s="7"/>
      <c r="E77" s="7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126"/>
      <c r="R77" s="126"/>
      <c r="S77" s="126"/>
      <c r="T77" s="524"/>
      <c r="U77" s="126"/>
      <c r="V77" s="126"/>
      <c r="W77" s="524"/>
      <c r="X77" s="126"/>
      <c r="Y77" s="126"/>
      <c r="Z77" s="126"/>
      <c r="AA77" s="126"/>
      <c r="AB77" s="126"/>
      <c r="AC77" s="126"/>
      <c r="AD77" s="26"/>
      <c r="AE77" s="26"/>
      <c r="AF77" s="26"/>
      <c r="AG77" s="26"/>
      <c r="AH77" s="26"/>
      <c r="AI77" s="26"/>
      <c r="AJ77" s="26"/>
      <c r="AK77" s="9"/>
      <c r="AL77" s="9"/>
    </row>
    <row r="78" spans="1:57" s="305" customFormat="1" x14ac:dyDescent="0.25">
      <c r="A78" s="46" t="s">
        <v>13</v>
      </c>
      <c r="B78" s="46" t="s">
        <v>14</v>
      </c>
      <c r="C78" s="47" t="s">
        <v>35</v>
      </c>
      <c r="D78" s="304">
        <v>0.5</v>
      </c>
      <c r="E78" s="7">
        <v>6</v>
      </c>
      <c r="F78" s="8"/>
      <c r="G78" s="8"/>
      <c r="H78" s="8"/>
      <c r="I78" s="8"/>
      <c r="J78" s="8"/>
      <c r="K78" s="8"/>
      <c r="L78" s="7"/>
      <c r="M78" s="8" t="s">
        <v>18</v>
      </c>
      <c r="N78" s="7"/>
      <c r="O78" s="339"/>
      <c r="P78" s="9"/>
      <c r="Q78" s="126"/>
      <c r="R78" s="126" t="e">
        <f>#REF!</f>
        <v>#REF!</v>
      </c>
      <c r="S78" s="126" t="e">
        <f>#REF!</f>
        <v>#REF!</v>
      </c>
      <c r="T78" s="524" t="s">
        <v>313</v>
      </c>
      <c r="U78" s="524"/>
      <c r="V78" s="524" t="s">
        <v>314</v>
      </c>
      <c r="W78" s="524" t="s">
        <v>307</v>
      </c>
      <c r="X78" s="26">
        <v>6</v>
      </c>
      <c r="Y78" s="26"/>
      <c r="Z78" s="26"/>
      <c r="AA78" s="26"/>
      <c r="AB78" s="26">
        <v>2</v>
      </c>
      <c r="AC78" s="26"/>
      <c r="AD78" s="26">
        <f>X78+Z78+AB78</f>
        <v>8</v>
      </c>
      <c r="AE78" s="26">
        <f>Y78+AA78+AC78</f>
        <v>0</v>
      </c>
      <c r="AF78" s="26">
        <f>SUM(AD78:AE78)</f>
        <v>8</v>
      </c>
      <c r="AG78" s="26">
        <f>X78+Y78</f>
        <v>6</v>
      </c>
      <c r="AH78" s="26">
        <f>Z78+AA78</f>
        <v>0</v>
      </c>
      <c r="AI78" s="26">
        <f>AB78+AC78</f>
        <v>2</v>
      </c>
      <c r="AJ78" s="26">
        <f>SUM(AG78:AI78)</f>
        <v>8</v>
      </c>
      <c r="AK78" s="9"/>
      <c r="AL78" s="9"/>
    </row>
    <row r="79" spans="1:57" s="302" customFormat="1" ht="15.75" thickBot="1" x14ac:dyDescent="0.3">
      <c r="A79" s="127" t="s">
        <v>16</v>
      </c>
      <c r="B79" s="128" t="s">
        <v>14</v>
      </c>
      <c r="C79" s="47" t="s">
        <v>33</v>
      </c>
      <c r="D79" s="26">
        <v>3</v>
      </c>
      <c r="E79" s="7">
        <v>3</v>
      </c>
      <c r="F79" s="8">
        <f>E79*30</f>
        <v>90</v>
      </c>
      <c r="G79" s="8">
        <f>H79+I79+J79</f>
        <v>36</v>
      </c>
      <c r="H79" s="8">
        <v>18</v>
      </c>
      <c r="I79" s="8"/>
      <c r="J79" s="8">
        <v>18</v>
      </c>
      <c r="K79" s="8">
        <f>F79-G79</f>
        <v>54</v>
      </c>
      <c r="L79" s="7">
        <f>G79/9</f>
        <v>4</v>
      </c>
      <c r="M79" s="8" t="s">
        <v>16</v>
      </c>
      <c r="N79" s="7">
        <f>G79/F79*100</f>
        <v>40</v>
      </c>
      <c r="O79" s="339"/>
      <c r="P79" s="9" t="s">
        <v>69</v>
      </c>
      <c r="Q79" s="126" t="s">
        <v>63</v>
      </c>
      <c r="R79" s="126" t="e">
        <f>#REF!</f>
        <v>#REF!</v>
      </c>
      <c r="S79" s="126" t="e">
        <f>#REF!</f>
        <v>#REF!</v>
      </c>
      <c r="T79" s="306" t="s">
        <v>307</v>
      </c>
      <c r="U79" s="306"/>
      <c r="V79" s="288" t="s">
        <v>306</v>
      </c>
      <c r="W79" s="288" t="s">
        <v>308</v>
      </c>
      <c r="X79" s="26">
        <v>8</v>
      </c>
      <c r="Y79" s="26"/>
      <c r="Z79" s="26"/>
      <c r="AA79" s="26"/>
      <c r="AB79" s="26">
        <v>4</v>
      </c>
      <c r="AC79" s="26"/>
      <c r="AD79" s="26">
        <f>X79+Z79+AB79</f>
        <v>12</v>
      </c>
      <c r="AE79" s="26">
        <f>Y79+AA79+AC79</f>
        <v>0</v>
      </c>
      <c r="AF79" s="26">
        <f>SUM(AD79:AE79)</f>
        <v>12</v>
      </c>
      <c r="AG79" s="26">
        <f>X79+Y79</f>
        <v>8</v>
      </c>
      <c r="AH79" s="26">
        <f>Z79+AA79</f>
        <v>0</v>
      </c>
      <c r="AI79" s="26">
        <f>AB79+AC79</f>
        <v>4</v>
      </c>
      <c r="AJ79" s="26">
        <f>SUM(AG79:AI79)</f>
        <v>12</v>
      </c>
      <c r="AK79" s="9"/>
      <c r="AL79" s="9"/>
    </row>
    <row r="80" spans="1:57" ht="15.75" thickBot="1" x14ac:dyDescent="0.3">
      <c r="A80" s="23"/>
      <c r="B80" s="24"/>
      <c r="C80" s="14" t="s">
        <v>23</v>
      </c>
      <c r="D80" s="282">
        <f>SUM(D69:D79)</f>
        <v>13</v>
      </c>
      <c r="E80" s="282">
        <f>SUM(E69:E79)</f>
        <v>30</v>
      </c>
      <c r="F80" s="15"/>
      <c r="G80" s="15"/>
      <c r="H80" s="15"/>
      <c r="I80" s="15"/>
      <c r="J80" s="15"/>
      <c r="K80" s="15"/>
      <c r="L80" s="15">
        <f>SUM(L70:L79)</f>
        <v>6</v>
      </c>
      <c r="M80" s="15"/>
      <c r="N80" s="25"/>
      <c r="O80" s="279"/>
      <c r="S80" s="9" t="e">
        <f>SUM(S70:S79)</f>
        <v>#REF!</v>
      </c>
      <c r="T80" s="289"/>
      <c r="U80" s="289"/>
      <c r="V80" s="289"/>
      <c r="W80" s="289"/>
      <c r="X80" s="289">
        <f t="shared" ref="X80:AJ80" si="18">SUM(X69:X79)</f>
        <v>34</v>
      </c>
      <c r="Y80" s="289">
        <f t="shared" si="18"/>
        <v>0</v>
      </c>
      <c r="Z80" s="289">
        <f t="shared" si="18"/>
        <v>0</v>
      </c>
      <c r="AA80" s="289">
        <f t="shared" si="18"/>
        <v>0</v>
      </c>
      <c r="AB80" s="289">
        <f t="shared" si="18"/>
        <v>14</v>
      </c>
      <c r="AC80" s="289">
        <f t="shared" si="18"/>
        <v>6</v>
      </c>
      <c r="AD80" s="289">
        <f t="shared" si="18"/>
        <v>48</v>
      </c>
      <c r="AE80" s="289">
        <f t="shared" si="18"/>
        <v>6</v>
      </c>
      <c r="AF80" s="289">
        <f t="shared" si="18"/>
        <v>54</v>
      </c>
      <c r="AG80" s="289">
        <f t="shared" si="18"/>
        <v>34</v>
      </c>
      <c r="AH80" s="289">
        <f t="shared" si="18"/>
        <v>0</v>
      </c>
      <c r="AI80" s="289">
        <f t="shared" si="18"/>
        <v>20</v>
      </c>
      <c r="AJ80" s="289">
        <f t="shared" si="18"/>
        <v>54</v>
      </c>
    </row>
    <row r="81" spans="1:57" x14ac:dyDescent="0.25">
      <c r="A81" s="277"/>
      <c r="B81" s="277"/>
      <c r="C81" s="2"/>
      <c r="D81" s="278"/>
      <c r="E81" s="4"/>
      <c r="F81" s="3"/>
      <c r="G81" s="3"/>
      <c r="H81" s="3"/>
      <c r="I81" s="3"/>
      <c r="J81" s="3"/>
      <c r="K81" s="3"/>
      <c r="L81" s="3"/>
      <c r="M81" s="3"/>
      <c r="N81" s="279"/>
      <c r="O81" s="279"/>
      <c r="S81" s="9"/>
      <c r="T81" s="524"/>
      <c r="U81" s="524"/>
      <c r="V81" s="524"/>
      <c r="W81" s="524"/>
      <c r="X81" s="9"/>
    </row>
    <row r="82" spans="1:57" x14ac:dyDescent="0.25">
      <c r="A82" s="277"/>
      <c r="B82" s="277"/>
      <c r="C82" s="2"/>
      <c r="D82" s="278"/>
      <c r="E82" s="4"/>
      <c r="F82" s="3"/>
      <c r="G82" s="3"/>
      <c r="H82" s="3"/>
      <c r="I82" s="3"/>
      <c r="J82" s="3"/>
      <c r="K82" s="3"/>
      <c r="L82" s="3"/>
      <c r="M82" s="3"/>
      <c r="N82" s="279"/>
      <c r="O82" s="279"/>
      <c r="S82" s="9"/>
      <c r="T82" s="9"/>
      <c r="U82" s="9"/>
      <c r="V82" s="9"/>
      <c r="W82" s="9"/>
      <c r="X82" s="9"/>
    </row>
    <row r="83" spans="1:57" x14ac:dyDescent="0.25">
      <c r="C83" s="1" t="s">
        <v>317</v>
      </c>
      <c r="P83" s="9" t="s">
        <v>285</v>
      </c>
      <c r="S83" s="9"/>
      <c r="T83" s="9"/>
      <c r="U83" s="9"/>
      <c r="V83" s="9"/>
      <c r="W83" s="9"/>
      <c r="X83" s="9"/>
    </row>
    <row r="84" spans="1:57" x14ac:dyDescent="0.25">
      <c r="C84" s="1140" t="s">
        <v>0</v>
      </c>
      <c r="D84" s="1143" t="s">
        <v>74</v>
      </c>
      <c r="E84" s="1130" t="s">
        <v>75</v>
      </c>
      <c r="F84" s="1133" t="s">
        <v>2</v>
      </c>
      <c r="G84" s="1133"/>
      <c r="H84" s="1133"/>
      <c r="I84" s="1133"/>
      <c r="J84" s="1133"/>
      <c r="K84" s="1131"/>
      <c r="L84" s="1130" t="s">
        <v>3</v>
      </c>
      <c r="M84" s="1130" t="s">
        <v>4</v>
      </c>
      <c r="N84" s="1130" t="s">
        <v>5</v>
      </c>
      <c r="O84" s="355"/>
      <c r="S84" s="9"/>
      <c r="T84" s="9"/>
      <c r="U84" s="9"/>
      <c r="V84" s="9"/>
      <c r="W84" s="9"/>
      <c r="X84" s="9"/>
    </row>
    <row r="85" spans="1:57" x14ac:dyDescent="0.25">
      <c r="C85" s="1141"/>
      <c r="D85" s="1144"/>
      <c r="E85" s="1130"/>
      <c r="F85" s="1130" t="s">
        <v>6</v>
      </c>
      <c r="G85" s="1129" t="s">
        <v>7</v>
      </c>
      <c r="H85" s="1129"/>
      <c r="I85" s="1129"/>
      <c r="J85" s="1129"/>
      <c r="K85" s="1130" t="s">
        <v>8</v>
      </c>
      <c r="L85" s="1130"/>
      <c r="M85" s="1130"/>
      <c r="N85" s="1130"/>
      <c r="O85" s="355"/>
      <c r="S85" s="9"/>
      <c r="T85" s="9"/>
      <c r="U85" s="9"/>
      <c r="V85" s="9"/>
      <c r="W85" s="9"/>
      <c r="X85" s="9"/>
    </row>
    <row r="86" spans="1:57" x14ac:dyDescent="0.25">
      <c r="C86" s="1141"/>
      <c r="D86" s="1144"/>
      <c r="E86" s="1130"/>
      <c r="F86" s="1131"/>
      <c r="G86" s="1130" t="s">
        <v>9</v>
      </c>
      <c r="H86" s="1133" t="s">
        <v>10</v>
      </c>
      <c r="I86" s="1131"/>
      <c r="J86" s="1131"/>
      <c r="K86" s="1131"/>
      <c r="L86" s="1130"/>
      <c r="M86" s="1130"/>
      <c r="N86" s="1130"/>
      <c r="O86" s="355"/>
      <c r="S86" s="9"/>
      <c r="T86" s="9"/>
      <c r="U86" s="9"/>
      <c r="V86" s="9"/>
      <c r="W86" s="9"/>
      <c r="X86" s="9"/>
    </row>
    <row r="87" spans="1:57" x14ac:dyDescent="0.25">
      <c r="C87" s="1141"/>
      <c r="D87" s="1144"/>
      <c r="E87" s="1130"/>
      <c r="F87" s="1131"/>
      <c r="G87" s="1132"/>
      <c r="H87" s="1130" t="s">
        <v>11</v>
      </c>
      <c r="I87" s="1130" t="s">
        <v>12</v>
      </c>
      <c r="J87" s="1130" t="s">
        <v>13</v>
      </c>
      <c r="K87" s="1131"/>
      <c r="L87" s="1130"/>
      <c r="M87" s="1130"/>
      <c r="N87" s="1130"/>
      <c r="O87" s="355"/>
      <c r="S87" s="9"/>
      <c r="T87" s="1130" t="s">
        <v>11</v>
      </c>
      <c r="U87" s="1130" t="s">
        <v>12</v>
      </c>
      <c r="V87" s="1130" t="s">
        <v>13</v>
      </c>
      <c r="W87" s="1416" t="s">
        <v>9</v>
      </c>
      <c r="X87" s="1418" t="s">
        <v>323</v>
      </c>
      <c r="Y87" s="1416"/>
      <c r="Z87" s="1416"/>
      <c r="AA87" s="1416"/>
      <c r="AB87" s="1416"/>
      <c r="AC87" s="1416"/>
      <c r="AD87" s="1416"/>
      <c r="AE87" s="1416"/>
      <c r="AF87" s="1416"/>
      <c r="AG87" s="287" t="s">
        <v>321</v>
      </c>
      <c r="AH87" s="287"/>
      <c r="AI87" s="287"/>
      <c r="AJ87" s="287"/>
    </row>
    <row r="88" spans="1:57" x14ac:dyDescent="0.25">
      <c r="C88" s="1141"/>
      <c r="D88" s="1144"/>
      <c r="E88" s="1130"/>
      <c r="F88" s="1131"/>
      <c r="G88" s="1132"/>
      <c r="H88" s="1130"/>
      <c r="I88" s="1130"/>
      <c r="J88" s="1130"/>
      <c r="K88" s="1131"/>
      <c r="L88" s="1130"/>
      <c r="M88" s="1130"/>
      <c r="N88" s="1130"/>
      <c r="O88" s="355"/>
      <c r="S88" s="9"/>
      <c r="T88" s="1130"/>
      <c r="U88" s="1130"/>
      <c r="V88" s="1130"/>
      <c r="W88" s="1416"/>
      <c r="X88" s="1416"/>
      <c r="Y88" s="1416"/>
      <c r="Z88" s="1416"/>
      <c r="AA88" s="1416"/>
      <c r="AB88" s="1416"/>
      <c r="AC88" s="1416"/>
      <c r="AD88" s="1416"/>
      <c r="AE88" s="1416"/>
      <c r="AF88" s="1416"/>
      <c r="AG88" s="26"/>
      <c r="AH88" s="26"/>
      <c r="AI88" s="26"/>
      <c r="AJ88" s="26"/>
      <c r="AP88" s="9" t="s">
        <v>327</v>
      </c>
      <c r="AS88" s="1134" t="s">
        <v>301</v>
      </c>
      <c r="AT88" s="1134"/>
      <c r="AU88" s="1134" t="s">
        <v>302</v>
      </c>
      <c r="AV88" s="1134"/>
      <c r="AW88" s="1134" t="s">
        <v>303</v>
      </c>
      <c r="AX88" s="1134"/>
      <c r="AY88" s="1134" t="s">
        <v>322</v>
      </c>
      <c r="AZ88" s="1134"/>
      <c r="BA88" s="1134"/>
      <c r="BB88" s="280"/>
      <c r="BC88" s="280"/>
      <c r="BD88" s="280"/>
      <c r="BE88" s="280"/>
    </row>
    <row r="89" spans="1:57" x14ac:dyDescent="0.25">
      <c r="C89" s="1141"/>
      <c r="D89" s="1144"/>
      <c r="E89" s="1130"/>
      <c r="F89" s="1131"/>
      <c r="G89" s="1132"/>
      <c r="H89" s="1130"/>
      <c r="I89" s="1130"/>
      <c r="J89" s="1130"/>
      <c r="K89" s="1131"/>
      <c r="L89" s="1130"/>
      <c r="M89" s="1130"/>
      <c r="N89" s="1130"/>
      <c r="O89" s="355"/>
      <c r="S89" s="9"/>
      <c r="T89" s="1130"/>
      <c r="U89" s="1130"/>
      <c r="V89" s="1130"/>
      <c r="W89" s="1416"/>
      <c r="X89" s="1416" t="s">
        <v>301</v>
      </c>
      <c r="Y89" s="1416"/>
      <c r="Z89" s="1416" t="s">
        <v>302</v>
      </c>
      <c r="AA89" s="1416"/>
      <c r="AB89" s="1416" t="s">
        <v>303</v>
      </c>
      <c r="AC89" s="1416"/>
      <c r="AD89" s="1416" t="s">
        <v>322</v>
      </c>
      <c r="AE89" s="1416"/>
      <c r="AF89" s="1416"/>
      <c r="AG89" s="26"/>
      <c r="AH89" s="26"/>
      <c r="AI89" s="26"/>
      <c r="AJ89" s="26"/>
      <c r="AM89" s="291"/>
      <c r="AN89" s="8"/>
      <c r="AO89" s="47" t="s">
        <v>47</v>
      </c>
      <c r="AP89" s="130" t="s">
        <v>219</v>
      </c>
      <c r="AQ89" s="130" t="s">
        <v>218</v>
      </c>
      <c r="AR89" s="26" t="s">
        <v>304</v>
      </c>
      <c r="AS89" s="272" t="s">
        <v>305</v>
      </c>
      <c r="AT89" s="272" t="s">
        <v>113</v>
      </c>
      <c r="AU89" s="272" t="s">
        <v>305</v>
      </c>
      <c r="AV89" s="272" t="s">
        <v>113</v>
      </c>
      <c r="AW89" s="272" t="s">
        <v>305</v>
      </c>
      <c r="AX89" s="272" t="s">
        <v>113</v>
      </c>
      <c r="AY89" s="58" t="s">
        <v>305</v>
      </c>
      <c r="AZ89" s="58" t="s">
        <v>113</v>
      </c>
      <c r="BA89" s="58" t="s">
        <v>304</v>
      </c>
      <c r="BB89" s="26" t="s">
        <v>301</v>
      </c>
      <c r="BC89" s="26" t="s">
        <v>302</v>
      </c>
      <c r="BD89" s="26" t="s">
        <v>303</v>
      </c>
      <c r="BE89" s="26" t="s">
        <v>304</v>
      </c>
    </row>
    <row r="90" spans="1:57" x14ac:dyDescent="0.25">
      <c r="C90" s="1142"/>
      <c r="D90" s="1145"/>
      <c r="E90" s="1130"/>
      <c r="F90" s="1131"/>
      <c r="G90" s="1132"/>
      <c r="H90" s="1130"/>
      <c r="I90" s="1130"/>
      <c r="J90" s="1130"/>
      <c r="K90" s="1131"/>
      <c r="L90" s="1130"/>
      <c r="M90" s="1130"/>
      <c r="N90" s="1130"/>
      <c r="O90" s="355"/>
      <c r="S90" s="9"/>
      <c r="T90" s="1130"/>
      <c r="U90" s="1130"/>
      <c r="V90" s="1130"/>
      <c r="W90" s="130"/>
      <c r="X90" s="130" t="s">
        <v>305</v>
      </c>
      <c r="Y90" s="130" t="s">
        <v>113</v>
      </c>
      <c r="Z90" s="130" t="s">
        <v>305</v>
      </c>
      <c r="AA90" s="130" t="s">
        <v>113</v>
      </c>
      <c r="AB90" s="130" t="s">
        <v>305</v>
      </c>
      <c r="AC90" s="130" t="s">
        <v>113</v>
      </c>
      <c r="AD90" s="130" t="s">
        <v>305</v>
      </c>
      <c r="AE90" s="130" t="s">
        <v>113</v>
      </c>
      <c r="AF90" s="130" t="s">
        <v>304</v>
      </c>
      <c r="AG90" s="26" t="s">
        <v>301</v>
      </c>
      <c r="AH90" s="26" t="s">
        <v>302</v>
      </c>
      <c r="AI90" s="26" t="s">
        <v>303</v>
      </c>
      <c r="AJ90" s="26" t="s">
        <v>304</v>
      </c>
      <c r="AM90" s="291" t="s">
        <v>16</v>
      </c>
      <c r="AN90" s="8" t="s">
        <v>14</v>
      </c>
      <c r="AO90" s="47" t="s">
        <v>41</v>
      </c>
      <c r="AP90" s="26">
        <f>SUMIFS(D$90:D$97,$A$90:$A$97,$AM90,$B$90:$B$97,$AN90)</f>
        <v>0</v>
      </c>
      <c r="AQ90" s="26">
        <f>SUMIFS(E$90:E$97,$A$90:$A$97,$AM90,$B$90:$B$97,$AN90)</f>
        <v>0</v>
      </c>
      <c r="AR90" s="26">
        <f>SUM(AP90:AQ90)</f>
        <v>0</v>
      </c>
      <c r="AS90" s="26">
        <f t="shared" ref="AS90:AX90" si="19">SUMIFS(X$90:X$97,$A$90:$A$97,$AM90,$B$90:$B$97,$AN90)</f>
        <v>0</v>
      </c>
      <c r="AT90" s="26">
        <f t="shared" si="19"/>
        <v>0</v>
      </c>
      <c r="AU90" s="26">
        <f t="shared" si="19"/>
        <v>0</v>
      </c>
      <c r="AV90" s="26">
        <f t="shared" si="19"/>
        <v>0</v>
      </c>
      <c r="AW90" s="26">
        <f t="shared" si="19"/>
        <v>0</v>
      </c>
      <c r="AX90" s="26">
        <f t="shared" si="19"/>
        <v>0</v>
      </c>
      <c r="AY90" s="26">
        <f>AS90+AU90+AW90</f>
        <v>0</v>
      </c>
      <c r="AZ90" s="26">
        <f>AT90+AV90+AX90</f>
        <v>0</v>
      </c>
      <c r="BA90" s="26">
        <f>SUM(AY90:AZ90)</f>
        <v>0</v>
      </c>
      <c r="BB90" s="26">
        <f>AS90+AT90</f>
        <v>0</v>
      </c>
      <c r="BC90" s="26">
        <f>AU90+AV90</f>
        <v>0</v>
      </c>
      <c r="BD90" s="26">
        <f>AW90+AX90</f>
        <v>0</v>
      </c>
      <c r="BE90" s="26">
        <f>SUM(BB90:BD90)</f>
        <v>0</v>
      </c>
    </row>
    <row r="91" spans="1:57" s="346" customFormat="1" x14ac:dyDescent="0.25">
      <c r="A91" s="46" t="s">
        <v>13</v>
      </c>
      <c r="B91" s="46" t="s">
        <v>31</v>
      </c>
      <c r="C91" s="525" t="s">
        <v>407</v>
      </c>
      <c r="D91" s="7"/>
      <c r="E91" s="7">
        <v>5</v>
      </c>
      <c r="F91" s="9"/>
      <c r="G91" s="9"/>
      <c r="H91" s="9"/>
      <c r="I91" s="9"/>
      <c r="J91" s="9"/>
      <c r="K91" s="9"/>
      <c r="L91" s="9"/>
      <c r="M91" s="9" t="s">
        <v>29</v>
      </c>
      <c r="N91" s="9"/>
      <c r="O91" s="9"/>
      <c r="P91" s="9"/>
      <c r="Q91" s="126"/>
      <c r="R91" s="126"/>
      <c r="S91" s="126"/>
      <c r="T91" s="524" t="s">
        <v>307</v>
      </c>
      <c r="U91" s="524"/>
      <c r="V91" s="524" t="s">
        <v>314</v>
      </c>
      <c r="W91" s="524" t="s">
        <v>459</v>
      </c>
      <c r="X91" s="9">
        <v>8</v>
      </c>
      <c r="Y91" s="9"/>
      <c r="Z91" s="9"/>
      <c r="AA91" s="9"/>
      <c r="AB91" s="9">
        <v>2</v>
      </c>
      <c r="AC91" s="9"/>
      <c r="AD91" s="26">
        <f>X91+Z91+AB91</f>
        <v>10</v>
      </c>
      <c r="AE91" s="26">
        <f>Y91+AA91+AC91</f>
        <v>0</v>
      </c>
      <c r="AF91" s="26">
        <f>SUM(AD91:AE91)</f>
        <v>10</v>
      </c>
      <c r="AG91" s="26">
        <f>X91+Y91</f>
        <v>8</v>
      </c>
      <c r="AH91" s="26">
        <f>Z91+AA91</f>
        <v>0</v>
      </c>
      <c r="AI91" s="26">
        <f>AB91+AC91</f>
        <v>2</v>
      </c>
      <c r="AJ91" s="26">
        <f>SUM(AG91:AI91)</f>
        <v>10</v>
      </c>
      <c r="AK91" s="9"/>
      <c r="AL91" s="9"/>
    </row>
    <row r="92" spans="1:57" s="351" customFormat="1" ht="26.25" x14ac:dyDescent="0.25">
      <c r="A92" s="46" t="s">
        <v>13</v>
      </c>
      <c r="B92" s="46" t="s">
        <v>31</v>
      </c>
      <c r="C92" s="47" t="s">
        <v>468</v>
      </c>
      <c r="D92" s="9"/>
      <c r="E92" s="7">
        <v>6.5</v>
      </c>
      <c r="F92" s="9"/>
      <c r="G92" s="9"/>
      <c r="H92" s="9"/>
      <c r="I92" s="9"/>
      <c r="J92" s="9"/>
      <c r="K92" s="9"/>
      <c r="L92" s="9"/>
      <c r="M92" s="9" t="s">
        <v>29</v>
      </c>
      <c r="N92" s="9"/>
      <c r="O92" s="9"/>
      <c r="P92" s="9"/>
      <c r="Q92" s="126"/>
      <c r="R92" s="126"/>
      <c r="S92" s="126"/>
      <c r="T92" s="524" t="s">
        <v>313</v>
      </c>
      <c r="U92" s="524"/>
      <c r="V92" s="524" t="s">
        <v>314</v>
      </c>
      <c r="W92" s="524" t="s">
        <v>307</v>
      </c>
      <c r="X92" s="9">
        <v>6</v>
      </c>
      <c r="Y92" s="9"/>
      <c r="Z92" s="9"/>
      <c r="AA92" s="9"/>
      <c r="AB92" s="9">
        <v>2</v>
      </c>
      <c r="AC92" s="9"/>
      <c r="AD92" s="26">
        <f>X92+Z92+AB92</f>
        <v>8</v>
      </c>
      <c r="AE92" s="26">
        <f>Y92+AA92+AC92</f>
        <v>0</v>
      </c>
      <c r="AF92" s="26">
        <f>SUM(AD92:AE92)</f>
        <v>8</v>
      </c>
      <c r="AG92" s="26">
        <f>X92+Y92</f>
        <v>6</v>
      </c>
      <c r="AH92" s="26">
        <f>Z92+AA92</f>
        <v>0</v>
      </c>
      <c r="AI92" s="26">
        <f>AB92+AC92</f>
        <v>2</v>
      </c>
      <c r="AJ92" s="26">
        <f>SUM(AG92:AI92)</f>
        <v>8</v>
      </c>
      <c r="AK92" s="9"/>
      <c r="AL92" s="9"/>
    </row>
    <row r="93" spans="1:57" s="349" customFormat="1" x14ac:dyDescent="0.25">
      <c r="A93" s="46"/>
      <c r="B93" s="46"/>
      <c r="C93" s="47"/>
      <c r="D93" s="9"/>
      <c r="E93" s="7"/>
      <c r="F93" s="8"/>
      <c r="G93" s="8"/>
      <c r="H93" s="8"/>
      <c r="I93" s="8"/>
      <c r="J93" s="8"/>
      <c r="K93" s="8"/>
      <c r="L93" s="7"/>
      <c r="M93" s="8"/>
      <c r="N93" s="7"/>
      <c r="O93" s="339"/>
      <c r="P93" s="9"/>
      <c r="Q93" s="126"/>
      <c r="R93" s="126"/>
      <c r="S93" s="126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26"/>
      <c r="AE93" s="26"/>
      <c r="AF93" s="26"/>
      <c r="AG93" s="26"/>
      <c r="AH93" s="26"/>
      <c r="AI93" s="26"/>
      <c r="AJ93" s="26"/>
      <c r="AK93" s="9"/>
      <c r="AL93" s="9"/>
    </row>
    <row r="94" spans="1:57" s="302" customFormat="1" ht="26.25" x14ac:dyDescent="0.25">
      <c r="A94" s="46" t="s">
        <v>13</v>
      </c>
      <c r="B94" s="46" t="s">
        <v>31</v>
      </c>
      <c r="C94" s="34" t="s">
        <v>470</v>
      </c>
      <c r="D94" s="9"/>
      <c r="E94" s="7">
        <v>5.5</v>
      </c>
      <c r="F94" s="8"/>
      <c r="G94" s="8"/>
      <c r="H94" s="8"/>
      <c r="I94" s="8"/>
      <c r="J94" s="8"/>
      <c r="K94" s="8"/>
      <c r="L94" s="7"/>
      <c r="M94" s="8"/>
      <c r="N94" s="7"/>
      <c r="O94" s="339"/>
      <c r="P94" s="9"/>
      <c r="Q94" s="126"/>
      <c r="R94" s="126"/>
      <c r="S94" s="126"/>
      <c r="T94" s="524" t="s">
        <v>313</v>
      </c>
      <c r="U94" s="524"/>
      <c r="V94" s="524" t="s">
        <v>314</v>
      </c>
      <c r="W94" s="524" t="s">
        <v>307</v>
      </c>
      <c r="X94" s="9">
        <v>6</v>
      </c>
      <c r="Y94" s="9"/>
      <c r="Z94" s="9"/>
      <c r="AA94" s="9"/>
      <c r="AB94" s="9">
        <v>2</v>
      </c>
      <c r="AC94" s="9"/>
      <c r="AD94" s="26">
        <f t="shared" ref="AD94:AE96" si="20">X94+Z94+AB94</f>
        <v>8</v>
      </c>
      <c r="AE94" s="26">
        <f t="shared" si="20"/>
        <v>0</v>
      </c>
      <c r="AF94" s="26">
        <f>SUM(AD94:AE94)</f>
        <v>8</v>
      </c>
      <c r="AG94" s="26">
        <f>X94+Y94</f>
        <v>6</v>
      </c>
      <c r="AH94" s="26">
        <f>Z94+AA94</f>
        <v>0</v>
      </c>
      <c r="AI94" s="26">
        <f>AB94+AC94</f>
        <v>2</v>
      </c>
      <c r="AJ94" s="26">
        <f>SUM(AG94:AI94)</f>
        <v>8</v>
      </c>
      <c r="AK94" s="9"/>
      <c r="AL94" s="9"/>
      <c r="AM94" s="308"/>
      <c r="AN94" s="157"/>
      <c r="AO94" s="144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</row>
    <row r="95" spans="1:57" s="349" customFormat="1" x14ac:dyDescent="0.25">
      <c r="A95" s="46" t="s">
        <v>13</v>
      </c>
      <c r="B95" s="46" t="s">
        <v>14</v>
      </c>
      <c r="C95" s="47" t="s">
        <v>366</v>
      </c>
      <c r="D95" s="9">
        <v>1</v>
      </c>
      <c r="E95" s="27">
        <v>6.5</v>
      </c>
      <c r="F95" s="8"/>
      <c r="G95" s="8"/>
      <c r="H95" s="8"/>
      <c r="I95" s="8"/>
      <c r="J95" s="8"/>
      <c r="K95" s="8"/>
      <c r="L95" s="7"/>
      <c r="M95" s="8" t="s">
        <v>18</v>
      </c>
      <c r="N95" s="7"/>
      <c r="O95" s="339"/>
      <c r="P95" s="9"/>
      <c r="Q95" s="126"/>
      <c r="R95" s="126"/>
      <c r="S95" s="9"/>
      <c r="T95" s="524" t="s">
        <v>313</v>
      </c>
      <c r="U95" s="524"/>
      <c r="V95" s="524" t="s">
        <v>314</v>
      </c>
      <c r="W95" s="524" t="s">
        <v>307</v>
      </c>
      <c r="X95" s="9">
        <v>6</v>
      </c>
      <c r="Y95" s="9"/>
      <c r="Z95" s="9"/>
      <c r="AA95" s="9"/>
      <c r="AB95" s="9">
        <v>2</v>
      </c>
      <c r="AC95" s="9"/>
      <c r="AD95" s="26">
        <f t="shared" si="20"/>
        <v>8</v>
      </c>
      <c r="AE95" s="26">
        <f t="shared" si="20"/>
        <v>0</v>
      </c>
      <c r="AF95" s="26">
        <f>SUM(AD95:AE95)</f>
        <v>8</v>
      </c>
      <c r="AG95" s="26">
        <f>X95+Y95</f>
        <v>6</v>
      </c>
      <c r="AH95" s="26">
        <f>Z95+AA95</f>
        <v>0</v>
      </c>
      <c r="AI95" s="26">
        <f>AB95+AC95</f>
        <v>2</v>
      </c>
      <c r="AJ95" s="26">
        <f>SUM(AG95:AI95)</f>
        <v>8</v>
      </c>
      <c r="AK95" s="9"/>
      <c r="AL95" s="9"/>
      <c r="AN95" s="348"/>
      <c r="AO95" s="348"/>
      <c r="AP95" s="348"/>
      <c r="AQ95" s="348"/>
      <c r="AR95" s="348"/>
      <c r="AS95" s="348"/>
      <c r="AT95" s="348"/>
      <c r="AU95" s="348"/>
      <c r="AV95" s="348"/>
      <c r="AW95" s="348"/>
      <c r="AX95" s="348"/>
      <c r="AY95" s="348"/>
      <c r="AZ95" s="348"/>
      <c r="BA95" s="348"/>
      <c r="BB95" s="348"/>
      <c r="BC95" s="348"/>
      <c r="BD95" s="348"/>
      <c r="BE95" s="348"/>
    </row>
    <row r="96" spans="1:57" s="305" customFormat="1" ht="30.75" customHeight="1" x14ac:dyDescent="0.25">
      <c r="A96" s="46" t="s">
        <v>13</v>
      </c>
      <c r="B96" s="46" t="s">
        <v>14</v>
      </c>
      <c r="C96" s="47" t="s">
        <v>484</v>
      </c>
      <c r="D96" s="9"/>
      <c r="E96" s="7">
        <v>6.5</v>
      </c>
      <c r="F96" s="8"/>
      <c r="G96" s="8"/>
      <c r="H96" s="8"/>
      <c r="I96" s="8"/>
      <c r="J96" s="8"/>
      <c r="K96" s="8"/>
      <c r="L96" s="7"/>
      <c r="M96" s="8" t="s">
        <v>18</v>
      </c>
      <c r="N96" s="7"/>
      <c r="O96" s="339"/>
      <c r="P96" s="9"/>
      <c r="Q96" s="126"/>
      <c r="R96" s="126"/>
      <c r="S96" s="126"/>
      <c r="T96" s="524" t="s">
        <v>313</v>
      </c>
      <c r="U96" s="524"/>
      <c r="V96" s="524" t="s">
        <v>314</v>
      </c>
      <c r="W96" s="524" t="s">
        <v>307</v>
      </c>
      <c r="X96" s="9">
        <v>6</v>
      </c>
      <c r="Y96" s="9"/>
      <c r="Z96" s="9"/>
      <c r="AA96" s="9"/>
      <c r="AB96" s="9">
        <v>2</v>
      </c>
      <c r="AC96" s="9"/>
      <c r="AD96" s="26">
        <f t="shared" si="20"/>
        <v>8</v>
      </c>
      <c r="AE96" s="26">
        <f t="shared" si="20"/>
        <v>0</v>
      </c>
      <c r="AF96" s="26">
        <f>SUM(AD96:AE96)</f>
        <v>8</v>
      </c>
      <c r="AG96" s="26">
        <f>X96+Y96</f>
        <v>6</v>
      </c>
      <c r="AH96" s="26">
        <f>Z96+AA96</f>
        <v>0</v>
      </c>
      <c r="AI96" s="26">
        <f>AB96+AC96</f>
        <v>2</v>
      </c>
      <c r="AJ96" s="26">
        <f>SUM(AG96:AI96)</f>
        <v>8</v>
      </c>
      <c r="AK96" s="9"/>
      <c r="AL96" s="9"/>
    </row>
    <row r="97" spans="1:57" s="302" customFormat="1" x14ac:dyDescent="0.25">
      <c r="A97" s="46"/>
      <c r="B97" s="46"/>
      <c r="C97" s="47"/>
      <c r="D97" s="340"/>
      <c r="E97" s="7"/>
      <c r="F97" s="8"/>
      <c r="G97" s="8"/>
      <c r="H97" s="8"/>
      <c r="I97" s="8"/>
      <c r="J97" s="8"/>
      <c r="K97" s="8"/>
      <c r="L97" s="7"/>
      <c r="M97" s="8"/>
      <c r="N97" s="7"/>
      <c r="O97" s="339"/>
      <c r="P97" s="9"/>
      <c r="Q97" s="126"/>
      <c r="R97" s="126"/>
      <c r="S97" s="9"/>
      <c r="T97" s="306"/>
      <c r="U97" s="306"/>
      <c r="V97" s="306"/>
      <c r="W97" s="306"/>
      <c r="X97" s="7"/>
      <c r="Y97" s="7"/>
      <c r="Z97" s="7"/>
      <c r="AA97" s="7"/>
      <c r="AB97" s="7"/>
      <c r="AC97" s="7"/>
      <c r="AD97" s="26"/>
      <c r="AE97" s="26"/>
      <c r="AF97" s="26"/>
      <c r="AG97" s="26"/>
      <c r="AH97" s="26"/>
      <c r="AI97" s="26"/>
      <c r="AJ97" s="26"/>
      <c r="AK97" s="9"/>
      <c r="AL97" s="9"/>
    </row>
    <row r="98" spans="1:57" s="298" customFormat="1" ht="12.75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9"/>
      <c r="AL98" s="9"/>
    </row>
    <row r="99" spans="1:57" x14ac:dyDescent="0.25">
      <c r="C99" s="47"/>
      <c r="D99" s="18"/>
      <c r="E99" s="7"/>
      <c r="F99" s="8"/>
      <c r="G99" s="8"/>
      <c r="H99" s="8"/>
      <c r="I99" s="8"/>
      <c r="J99" s="8"/>
      <c r="K99" s="8"/>
      <c r="L99" s="7"/>
      <c r="M99" s="8"/>
      <c r="N99" s="7"/>
      <c r="O99" s="339"/>
      <c r="S99" s="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</row>
    <row r="100" spans="1:57" x14ac:dyDescent="0.25">
      <c r="C100" s="47"/>
      <c r="D100" s="280"/>
      <c r="E100" s="21"/>
      <c r="F100" s="22"/>
      <c r="G100" s="22"/>
      <c r="H100" s="22"/>
      <c r="I100" s="22"/>
      <c r="J100" s="22"/>
      <c r="K100" s="22"/>
      <c r="L100" s="21"/>
      <c r="M100" s="22"/>
      <c r="N100" s="21"/>
      <c r="O100" s="339"/>
      <c r="Q100" s="126" t="s">
        <v>295</v>
      </c>
      <c r="S100" s="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</row>
    <row r="101" spans="1:57" x14ac:dyDescent="0.25">
      <c r="C101" s="47"/>
      <c r="D101" s="47"/>
      <c r="E101" s="7"/>
      <c r="F101" s="8"/>
      <c r="G101" s="8"/>
      <c r="H101" s="8"/>
      <c r="I101" s="8"/>
      <c r="J101" s="8"/>
      <c r="K101" s="8"/>
      <c r="L101" s="7"/>
      <c r="M101" s="8"/>
      <c r="N101" s="7"/>
      <c r="O101" s="339"/>
      <c r="S101" s="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</row>
    <row r="102" spans="1:57" ht="15.75" thickBot="1" x14ac:dyDescent="0.3">
      <c r="C102" s="47"/>
      <c r="D102" s="281"/>
      <c r="E102" s="7"/>
      <c r="F102" s="8"/>
      <c r="G102" s="8"/>
      <c r="H102" s="8"/>
      <c r="I102" s="8"/>
      <c r="J102" s="8"/>
      <c r="K102" s="8"/>
      <c r="L102" s="7"/>
      <c r="M102" s="8"/>
      <c r="N102" s="7"/>
      <c r="O102" s="339"/>
      <c r="S102" s="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</row>
    <row r="103" spans="1:57" ht="15.75" thickBot="1" x14ac:dyDescent="0.3">
      <c r="A103" s="23"/>
      <c r="B103" s="24"/>
      <c r="C103" s="14" t="s">
        <v>23</v>
      </c>
      <c r="D103" s="282">
        <f>SUM(D91:D102)</f>
        <v>1</v>
      </c>
      <c r="E103" s="282">
        <f>SUM(E91:E102)</f>
        <v>30</v>
      </c>
      <c r="F103" s="15"/>
      <c r="G103" s="15"/>
      <c r="H103" s="15"/>
      <c r="I103" s="15"/>
      <c r="J103" s="15"/>
      <c r="K103" s="15"/>
      <c r="L103" s="15">
        <f>SUM(L73:L102)</f>
        <v>12</v>
      </c>
      <c r="M103" s="15"/>
      <c r="N103" s="25"/>
      <c r="O103" s="279"/>
      <c r="S103" s="9" t="e">
        <f>SUM(S75:S102)</f>
        <v>#REF!</v>
      </c>
      <c r="T103" s="26"/>
      <c r="U103" s="26"/>
      <c r="V103" s="26"/>
      <c r="W103" s="26"/>
      <c r="X103" s="26">
        <f>SUM(X91:X102)</f>
        <v>32</v>
      </c>
      <c r="Y103" s="26">
        <f t="shared" ref="Y103:AJ103" si="21">SUM(Y91:Y102)</f>
        <v>0</v>
      </c>
      <c r="Z103" s="26">
        <f t="shared" si="21"/>
        <v>0</v>
      </c>
      <c r="AA103" s="26">
        <f t="shared" si="21"/>
        <v>0</v>
      </c>
      <c r="AB103" s="26">
        <f t="shared" si="21"/>
        <v>10</v>
      </c>
      <c r="AC103" s="26">
        <f t="shared" si="21"/>
        <v>0</v>
      </c>
      <c r="AD103" s="26">
        <f t="shared" si="21"/>
        <v>42</v>
      </c>
      <c r="AE103" s="26">
        <f t="shared" si="21"/>
        <v>0</v>
      </c>
      <c r="AF103" s="26">
        <f t="shared" si="21"/>
        <v>42</v>
      </c>
      <c r="AG103" s="26">
        <f t="shared" si="21"/>
        <v>32</v>
      </c>
      <c r="AH103" s="26">
        <f t="shared" si="21"/>
        <v>0</v>
      </c>
      <c r="AI103" s="26">
        <f t="shared" si="21"/>
        <v>10</v>
      </c>
      <c r="AJ103" s="26">
        <f t="shared" si="21"/>
        <v>42</v>
      </c>
    </row>
    <row r="104" spans="1:57" x14ac:dyDescent="0.25"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P104" s="126"/>
      <c r="S104" s="9"/>
      <c r="T104" s="9"/>
      <c r="U104" s="9"/>
      <c r="V104" s="9"/>
      <c r="W104" s="9"/>
      <c r="X104" s="9"/>
    </row>
    <row r="105" spans="1:57" x14ac:dyDescent="0.25">
      <c r="C105" s="1" t="s">
        <v>300</v>
      </c>
      <c r="D105" s="9"/>
      <c r="P105" s="126"/>
      <c r="S105" s="9"/>
      <c r="T105" s="9"/>
      <c r="U105" s="9"/>
      <c r="V105" s="9"/>
      <c r="W105" s="9"/>
      <c r="X105" s="9"/>
    </row>
    <row r="106" spans="1:57" x14ac:dyDescent="0.25">
      <c r="C106" s="1140" t="s">
        <v>0</v>
      </c>
      <c r="D106" s="1143" t="s">
        <v>74</v>
      </c>
      <c r="E106" s="1130" t="s">
        <v>1</v>
      </c>
      <c r="F106" s="1133" t="s">
        <v>2</v>
      </c>
      <c r="G106" s="1133"/>
      <c r="H106" s="1133"/>
      <c r="I106" s="1133"/>
      <c r="J106" s="1133"/>
      <c r="K106" s="1131"/>
      <c r="L106" s="1130" t="s">
        <v>3</v>
      </c>
      <c r="M106" s="1130" t="s">
        <v>4</v>
      </c>
      <c r="N106" s="1130" t="s">
        <v>5</v>
      </c>
      <c r="O106" s="355"/>
      <c r="S106" s="9"/>
      <c r="T106" s="9"/>
      <c r="U106" s="9"/>
      <c r="V106" s="9"/>
      <c r="W106" s="9"/>
      <c r="X106" s="9"/>
    </row>
    <row r="107" spans="1:57" x14ac:dyDescent="0.25">
      <c r="C107" s="1141"/>
      <c r="D107" s="1144"/>
      <c r="E107" s="1130"/>
      <c r="F107" s="1130" t="s">
        <v>6</v>
      </c>
      <c r="G107" s="1129" t="s">
        <v>7</v>
      </c>
      <c r="H107" s="1129"/>
      <c r="I107" s="1129"/>
      <c r="J107" s="1129"/>
      <c r="K107" s="1130" t="s">
        <v>25</v>
      </c>
      <c r="L107" s="1130"/>
      <c r="M107" s="1130"/>
      <c r="N107" s="1130"/>
      <c r="O107" s="355"/>
      <c r="S107" s="9"/>
      <c r="T107" s="9"/>
      <c r="U107" s="9"/>
      <c r="V107" s="9"/>
      <c r="W107" s="9"/>
      <c r="X107" s="9"/>
    </row>
    <row r="108" spans="1:57" x14ac:dyDescent="0.25">
      <c r="C108" s="1141"/>
      <c r="D108" s="1144"/>
      <c r="E108" s="1130"/>
      <c r="F108" s="1131"/>
      <c r="G108" s="1130" t="s">
        <v>9</v>
      </c>
      <c r="H108" s="1133" t="s">
        <v>10</v>
      </c>
      <c r="I108" s="1131"/>
      <c r="J108" s="1131"/>
      <c r="K108" s="1131"/>
      <c r="L108" s="1130"/>
      <c r="M108" s="1130"/>
      <c r="N108" s="1130"/>
      <c r="O108" s="355"/>
      <c r="S108" s="9"/>
      <c r="T108" s="9"/>
      <c r="U108" s="9"/>
      <c r="V108" s="9"/>
      <c r="W108" s="9"/>
      <c r="X108" s="9"/>
    </row>
    <row r="109" spans="1:57" x14ac:dyDescent="0.25">
      <c r="C109" s="1141"/>
      <c r="D109" s="1144"/>
      <c r="E109" s="1130"/>
      <c r="F109" s="1131"/>
      <c r="G109" s="1132"/>
      <c r="H109" s="1138" t="s">
        <v>26</v>
      </c>
      <c r="I109" s="1138" t="s">
        <v>27</v>
      </c>
      <c r="J109" s="1138" t="s">
        <v>28</v>
      </c>
      <c r="K109" s="1131"/>
      <c r="L109" s="1130"/>
      <c r="M109" s="1130"/>
      <c r="N109" s="1130"/>
      <c r="O109" s="355"/>
      <c r="S109" s="9"/>
      <c r="T109" s="1130" t="s">
        <v>11</v>
      </c>
      <c r="U109" s="1130" t="s">
        <v>12</v>
      </c>
      <c r="V109" s="1130" t="s">
        <v>13</v>
      </c>
      <c r="W109" s="1416" t="s">
        <v>9</v>
      </c>
      <c r="X109" s="1418" t="s">
        <v>323</v>
      </c>
      <c r="Y109" s="1416"/>
      <c r="Z109" s="1416"/>
      <c r="AA109" s="1416"/>
      <c r="AB109" s="1416"/>
      <c r="AC109" s="1416"/>
      <c r="AD109" s="1416"/>
      <c r="AE109" s="1416"/>
      <c r="AF109" s="1416"/>
      <c r="AG109" s="287" t="s">
        <v>321</v>
      </c>
      <c r="AH109" s="287"/>
      <c r="AI109" s="287"/>
      <c r="AJ109" s="287"/>
      <c r="AP109" s="9" t="s">
        <v>327</v>
      </c>
      <c r="AS109" s="1134" t="s">
        <v>301</v>
      </c>
      <c r="AT109" s="1134"/>
      <c r="AU109" s="1134" t="s">
        <v>302</v>
      </c>
      <c r="AV109" s="1134"/>
      <c r="AW109" s="1134" t="s">
        <v>303</v>
      </c>
      <c r="AX109" s="1134"/>
      <c r="AY109" s="1134" t="s">
        <v>322</v>
      </c>
      <c r="AZ109" s="1134"/>
      <c r="BA109" s="1134"/>
      <c r="BB109" s="280"/>
      <c r="BC109" s="280"/>
      <c r="BD109" s="280"/>
      <c r="BE109" s="280"/>
    </row>
    <row r="110" spans="1:57" x14ac:dyDescent="0.25">
      <c r="C110" s="1141"/>
      <c r="D110" s="1144"/>
      <c r="E110" s="1130"/>
      <c r="F110" s="1131"/>
      <c r="G110" s="1132"/>
      <c r="H110" s="1138"/>
      <c r="I110" s="1138"/>
      <c r="J110" s="1138"/>
      <c r="K110" s="1131"/>
      <c r="L110" s="1130"/>
      <c r="M110" s="1130"/>
      <c r="N110" s="1130"/>
      <c r="O110" s="355"/>
      <c r="S110" s="9"/>
      <c r="T110" s="1130"/>
      <c r="U110" s="1130"/>
      <c r="V110" s="1130"/>
      <c r="W110" s="1416"/>
      <c r="X110" s="1416"/>
      <c r="Y110" s="1416"/>
      <c r="Z110" s="1416"/>
      <c r="AA110" s="1416"/>
      <c r="AB110" s="1416"/>
      <c r="AC110" s="1416"/>
      <c r="AD110" s="1416"/>
      <c r="AE110" s="1416"/>
      <c r="AF110" s="1416"/>
      <c r="AG110" s="26"/>
      <c r="AH110" s="26"/>
      <c r="AI110" s="26"/>
      <c r="AJ110" s="26"/>
      <c r="AM110" s="291"/>
      <c r="AN110" s="8"/>
      <c r="AO110" s="47" t="s">
        <v>47</v>
      </c>
      <c r="AP110" s="130" t="s">
        <v>219</v>
      </c>
      <c r="AQ110" s="130" t="s">
        <v>218</v>
      </c>
      <c r="AR110" s="26" t="s">
        <v>304</v>
      </c>
      <c r="AS110" s="272" t="s">
        <v>305</v>
      </c>
      <c r="AT110" s="272" t="s">
        <v>113</v>
      </c>
      <c r="AU110" s="272" t="s">
        <v>305</v>
      </c>
      <c r="AV110" s="272" t="s">
        <v>113</v>
      </c>
      <c r="AW110" s="272" t="s">
        <v>305</v>
      </c>
      <c r="AX110" s="272" t="s">
        <v>113</v>
      </c>
      <c r="AY110" s="58" t="s">
        <v>305</v>
      </c>
      <c r="AZ110" s="58" t="s">
        <v>113</v>
      </c>
      <c r="BA110" s="58" t="s">
        <v>304</v>
      </c>
      <c r="BB110" s="26" t="s">
        <v>301</v>
      </c>
      <c r="BC110" s="26" t="s">
        <v>302</v>
      </c>
      <c r="BD110" s="26" t="s">
        <v>303</v>
      </c>
      <c r="BE110" s="26" t="s">
        <v>304</v>
      </c>
    </row>
    <row r="111" spans="1:57" x14ac:dyDescent="0.25">
      <c r="C111" s="1141"/>
      <c r="D111" s="1144"/>
      <c r="E111" s="1130"/>
      <c r="F111" s="1131"/>
      <c r="G111" s="1132"/>
      <c r="H111" s="1138"/>
      <c r="I111" s="1138"/>
      <c r="J111" s="1138"/>
      <c r="K111" s="1131"/>
      <c r="L111" s="1130"/>
      <c r="M111" s="1130"/>
      <c r="N111" s="1130"/>
      <c r="O111" s="355"/>
      <c r="S111" s="9"/>
      <c r="T111" s="1130"/>
      <c r="U111" s="1130"/>
      <c r="V111" s="1130"/>
      <c r="W111" s="1416"/>
      <c r="X111" s="1416" t="s">
        <v>301</v>
      </c>
      <c r="Y111" s="1416"/>
      <c r="Z111" s="1416" t="s">
        <v>302</v>
      </c>
      <c r="AA111" s="1416"/>
      <c r="AB111" s="1416" t="s">
        <v>303</v>
      </c>
      <c r="AC111" s="1416"/>
      <c r="AD111" s="1416" t="s">
        <v>322</v>
      </c>
      <c r="AE111" s="1416"/>
      <c r="AF111" s="1416"/>
      <c r="AG111" s="26"/>
      <c r="AH111" s="26"/>
      <c r="AI111" s="26"/>
      <c r="AJ111" s="26"/>
      <c r="AM111" s="291" t="s">
        <v>16</v>
      </c>
      <c r="AN111" s="8" t="s">
        <v>14</v>
      </c>
      <c r="AO111" s="47" t="s">
        <v>41</v>
      </c>
      <c r="AP111" s="26">
        <f>SUMIFS(D$113:D$122,$A$113:$A$122,$AM111,$B$113:$B$122,$AN111)</f>
        <v>0</v>
      </c>
      <c r="AQ111" s="26">
        <f>SUMIFS(E$113:E$122,$A$113:$A$122,$AM111,$B$113:$B$122,$AN111)</f>
        <v>2</v>
      </c>
      <c r="AR111" s="26">
        <f>SUM(AP111:AQ111)</f>
        <v>2</v>
      </c>
      <c r="AS111" s="26">
        <f t="shared" ref="AS111:AX112" si="22">SUMIFS(X$113:X$122,$A$113:$A$122,$AM111,$B$113:$B$122,$AN111)</f>
        <v>4</v>
      </c>
      <c r="AT111" s="26">
        <f t="shared" si="22"/>
        <v>4</v>
      </c>
      <c r="AU111" s="26">
        <f t="shared" si="22"/>
        <v>0</v>
      </c>
      <c r="AV111" s="26">
        <f t="shared" si="22"/>
        <v>0</v>
      </c>
      <c r="AW111" s="26">
        <f t="shared" si="22"/>
        <v>0</v>
      </c>
      <c r="AX111" s="26">
        <f t="shared" si="22"/>
        <v>0</v>
      </c>
      <c r="AY111" s="26">
        <f>AS111+AU111+AW111</f>
        <v>4</v>
      </c>
      <c r="AZ111" s="26">
        <f>AT111+AV111+AX111</f>
        <v>4</v>
      </c>
      <c r="BA111" s="26">
        <f>SUM(AY111:AZ111)</f>
        <v>8</v>
      </c>
      <c r="BB111" s="26">
        <f>AS111+AT111</f>
        <v>8</v>
      </c>
      <c r="BC111" s="26">
        <f>AU111+AV111</f>
        <v>0</v>
      </c>
      <c r="BD111" s="26">
        <f>AW111+AX111</f>
        <v>0</v>
      </c>
      <c r="BE111" s="26">
        <f>SUM(BB111:BD111)</f>
        <v>8</v>
      </c>
    </row>
    <row r="112" spans="1:57" ht="15" customHeight="1" x14ac:dyDescent="0.25">
      <c r="C112" s="1142"/>
      <c r="D112" s="1145"/>
      <c r="E112" s="1130"/>
      <c r="F112" s="1131"/>
      <c r="G112" s="1132"/>
      <c r="H112" s="1138"/>
      <c r="I112" s="1138"/>
      <c r="J112" s="1138"/>
      <c r="K112" s="1131"/>
      <c r="L112" s="1130"/>
      <c r="M112" s="1130"/>
      <c r="N112" s="1130"/>
      <c r="O112" s="355"/>
      <c r="S112" s="9"/>
      <c r="T112" s="1130"/>
      <c r="U112" s="1130"/>
      <c r="V112" s="1130"/>
      <c r="W112" s="130"/>
      <c r="X112" s="130" t="s">
        <v>305</v>
      </c>
      <c r="Y112" s="130" t="s">
        <v>113</v>
      </c>
      <c r="Z112" s="130" t="s">
        <v>305</v>
      </c>
      <c r="AA112" s="130" t="s">
        <v>113</v>
      </c>
      <c r="AB112" s="130" t="s">
        <v>305</v>
      </c>
      <c r="AC112" s="130" t="s">
        <v>113</v>
      </c>
      <c r="AD112" s="130" t="s">
        <v>305</v>
      </c>
      <c r="AE112" s="130" t="s">
        <v>113</v>
      </c>
      <c r="AF112" s="130" t="s">
        <v>304</v>
      </c>
      <c r="AG112" s="26" t="s">
        <v>301</v>
      </c>
      <c r="AH112" s="26" t="s">
        <v>302</v>
      </c>
      <c r="AI112" s="26" t="s">
        <v>303</v>
      </c>
      <c r="AJ112" s="26" t="s">
        <v>304</v>
      </c>
      <c r="AM112" s="291" t="s">
        <v>16</v>
      </c>
      <c r="AN112" s="8" t="s">
        <v>31</v>
      </c>
      <c r="AO112" s="47" t="s">
        <v>42</v>
      </c>
      <c r="AP112" s="26">
        <f>SUMIFS(D$113:D$122,$A$113:$A$122,$AM112,$B$113:$B$122,$AN112)</f>
        <v>0</v>
      </c>
      <c r="AQ112" s="26">
        <f>SUMIFS(E$113:E$122,$A$113:$A$122,$AM112,$B$113:$B$122,$AN112)</f>
        <v>6</v>
      </c>
      <c r="AR112" s="26">
        <f>SUM(AP112:AQ112)</f>
        <v>6</v>
      </c>
      <c r="AS112" s="26">
        <f t="shared" si="22"/>
        <v>4</v>
      </c>
      <c r="AT112" s="26">
        <f t="shared" si="22"/>
        <v>0</v>
      </c>
      <c r="AU112" s="26">
        <f t="shared" si="22"/>
        <v>0</v>
      </c>
      <c r="AV112" s="26">
        <f t="shared" si="22"/>
        <v>0</v>
      </c>
      <c r="AW112" s="26">
        <f t="shared" si="22"/>
        <v>4</v>
      </c>
      <c r="AX112" s="26">
        <f t="shared" si="22"/>
        <v>0</v>
      </c>
      <c r="AY112" s="26">
        <f>AS112+AU112+AW112</f>
        <v>8</v>
      </c>
      <c r="AZ112" s="26">
        <f>AT112+AV112+AX112</f>
        <v>0</v>
      </c>
      <c r="BA112" s="26">
        <f>SUM(AY112:AZ112)</f>
        <v>8</v>
      </c>
      <c r="BB112" s="26">
        <f>AS112+AT112</f>
        <v>4</v>
      </c>
      <c r="BC112" s="26">
        <f>AU112+AV112</f>
        <v>0</v>
      </c>
      <c r="BD112" s="26">
        <f>AW112+AX112</f>
        <v>4</v>
      </c>
      <c r="BE112" s="26">
        <f>SUM(BB112:BD112)</f>
        <v>8</v>
      </c>
    </row>
    <row r="113" spans="1:57" x14ac:dyDescent="0.25">
      <c r="C113" s="285"/>
      <c r="D113" s="283"/>
      <c r="E113" s="283"/>
      <c r="F113" s="8"/>
      <c r="G113" s="8"/>
      <c r="H113" s="8"/>
      <c r="I113" s="8"/>
      <c r="J113" s="8"/>
      <c r="K113" s="8"/>
      <c r="L113" s="7"/>
      <c r="M113" s="8"/>
      <c r="N113" s="7"/>
      <c r="O113" s="339"/>
      <c r="T113" s="130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M113" s="291"/>
      <c r="AN113" s="8"/>
      <c r="AO113" s="47" t="s">
        <v>48</v>
      </c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s="302" customFormat="1" ht="26.25" x14ac:dyDescent="0.25">
      <c r="A114" s="46" t="s">
        <v>16</v>
      </c>
      <c r="B114" s="46" t="s">
        <v>31</v>
      </c>
      <c r="C114" s="47" t="s">
        <v>81</v>
      </c>
      <c r="D114" s="18">
        <v>0</v>
      </c>
      <c r="E114" s="7">
        <v>3</v>
      </c>
      <c r="F114" s="8">
        <f>E114*30</f>
        <v>90</v>
      </c>
      <c r="G114" s="8">
        <f>H114+I114+J114</f>
        <v>30</v>
      </c>
      <c r="H114" s="8"/>
      <c r="I114" s="8"/>
      <c r="J114" s="8">
        <v>30</v>
      </c>
      <c r="K114" s="8">
        <f>F114-G114</f>
        <v>60</v>
      </c>
      <c r="L114" s="7">
        <f>G114/15</f>
        <v>2</v>
      </c>
      <c r="M114" s="8" t="s">
        <v>16</v>
      </c>
      <c r="N114" s="7">
        <f>G114/F114*100</f>
        <v>33.333333333333329</v>
      </c>
      <c r="O114" s="339"/>
      <c r="P114" s="9" t="s">
        <v>83</v>
      </c>
      <c r="Q114" s="126"/>
      <c r="R114" s="126" t="e">
        <f>#REF!</f>
        <v>#REF!</v>
      </c>
      <c r="S114" s="126"/>
      <c r="T114" s="306"/>
      <c r="U114" s="306"/>
      <c r="V114" s="306" t="s">
        <v>306</v>
      </c>
      <c r="W114" s="306" t="s">
        <v>306</v>
      </c>
      <c r="X114" s="130"/>
      <c r="Y114" s="130"/>
      <c r="Z114" s="130"/>
      <c r="AA114" s="130"/>
      <c r="AB114" s="130">
        <v>4</v>
      </c>
      <c r="AC114" s="130"/>
      <c r="AD114" s="26">
        <f t="shared" ref="AD114:AE120" si="23">X114+Z114+AB114</f>
        <v>4</v>
      </c>
      <c r="AE114" s="26">
        <f t="shared" si="23"/>
        <v>0</v>
      </c>
      <c r="AF114" s="26">
        <f t="shared" ref="AF114:AF120" si="24">SUM(AD114:AE114)</f>
        <v>4</v>
      </c>
      <c r="AG114" s="26">
        <f t="shared" ref="AG114:AG120" si="25">X114+Y114</f>
        <v>0</v>
      </c>
      <c r="AH114" s="26">
        <f t="shared" ref="AH114:AH120" si="26">Z114+AA114</f>
        <v>0</v>
      </c>
      <c r="AI114" s="26">
        <f t="shared" ref="AI114:AI120" si="27">AB114+AC114</f>
        <v>4</v>
      </c>
      <c r="AJ114" s="26">
        <f t="shared" ref="AJ114:AJ120" si="28">SUM(AG114:AI114)</f>
        <v>4</v>
      </c>
      <c r="AK114" s="9"/>
      <c r="AL114" s="9"/>
      <c r="AM114" s="303" t="s">
        <v>13</v>
      </c>
      <c r="AN114" s="157" t="s">
        <v>14</v>
      </c>
      <c r="AO114" s="144" t="s">
        <v>41</v>
      </c>
      <c r="AP114" s="159">
        <f>SUMIFS(D$113:D$122,$A$113:$A$122,$AM114,$B$113:$B$122,$AN114)</f>
        <v>0</v>
      </c>
      <c r="AQ114" s="159">
        <f>SUMIFS(E$113:E$122,$A$113:$A$122,$AM114,$B$113:$B$122,$AN114)</f>
        <v>0</v>
      </c>
      <c r="AR114" s="159">
        <f>SUM(AP114:AQ114)</f>
        <v>0</v>
      </c>
      <c r="AS114" s="159">
        <f t="shared" ref="AS114:AX114" si="29">SUMIFS(X$113:X$122,$A$113:$A$122,$AM114,$B$113:$B$122,$AN114)</f>
        <v>0</v>
      </c>
      <c r="AT114" s="159">
        <f t="shared" si="29"/>
        <v>0</v>
      </c>
      <c r="AU114" s="159">
        <f t="shared" si="29"/>
        <v>0</v>
      </c>
      <c r="AV114" s="159">
        <f t="shared" si="29"/>
        <v>0</v>
      </c>
      <c r="AW114" s="159">
        <f t="shared" si="29"/>
        <v>0</v>
      </c>
      <c r="AX114" s="159">
        <f t="shared" si="29"/>
        <v>0</v>
      </c>
      <c r="AY114" s="159">
        <f t="shared" ref="AY114:AZ116" si="30">AS114+AU114+AW114</f>
        <v>0</v>
      </c>
      <c r="AZ114" s="159">
        <f t="shared" si="30"/>
        <v>0</v>
      </c>
      <c r="BA114" s="159">
        <f>SUM(AY114:AZ114)</f>
        <v>0</v>
      </c>
      <c r="BB114" s="159">
        <f>AS114+AT114</f>
        <v>0</v>
      </c>
      <c r="BC114" s="159">
        <f>AU114+AV114</f>
        <v>0</v>
      </c>
      <c r="BD114" s="159">
        <f>AW114+AX114</f>
        <v>0</v>
      </c>
      <c r="BE114" s="159">
        <f>SUM(BB114:BD114)</f>
        <v>0</v>
      </c>
    </row>
    <row r="115" spans="1:57" s="302" customFormat="1" x14ac:dyDescent="0.25">
      <c r="A115" s="46" t="s">
        <v>16</v>
      </c>
      <c r="B115" s="46" t="s">
        <v>31</v>
      </c>
      <c r="C115" s="34" t="s">
        <v>67</v>
      </c>
      <c r="D115" s="26">
        <v>0</v>
      </c>
      <c r="E115" s="7">
        <v>3</v>
      </c>
      <c r="F115" s="8">
        <f>E115*30</f>
        <v>90</v>
      </c>
      <c r="G115" s="8">
        <f>H115+I115+J115</f>
        <v>18</v>
      </c>
      <c r="H115" s="8">
        <v>9</v>
      </c>
      <c r="I115" s="8"/>
      <c r="J115" s="8">
        <v>9</v>
      </c>
      <c r="K115" s="8">
        <f>F115-G115</f>
        <v>72</v>
      </c>
      <c r="L115" s="7">
        <f>G115/9</f>
        <v>2</v>
      </c>
      <c r="M115" s="8" t="s">
        <v>16</v>
      </c>
      <c r="N115" s="7">
        <f>G115/F115*100</f>
        <v>20</v>
      </c>
      <c r="O115" s="339"/>
      <c r="P115" s="9" t="s">
        <v>58</v>
      </c>
      <c r="Q115" s="126" t="s">
        <v>63</v>
      </c>
      <c r="R115" s="126" t="e">
        <f>#REF!</f>
        <v>#REF!</v>
      </c>
      <c r="S115" s="126" t="e">
        <f>#REF!</f>
        <v>#REF!</v>
      </c>
      <c r="T115" s="306" t="s">
        <v>306</v>
      </c>
      <c r="U115" s="306"/>
      <c r="V115" s="306"/>
      <c r="W115" s="306" t="s">
        <v>306</v>
      </c>
      <c r="X115" s="130">
        <v>4</v>
      </c>
      <c r="Y115" s="130"/>
      <c r="Z115" s="130"/>
      <c r="AA115" s="130"/>
      <c r="AB115" s="130"/>
      <c r="AC115" s="130"/>
      <c r="AD115" s="26">
        <f t="shared" si="23"/>
        <v>4</v>
      </c>
      <c r="AE115" s="26">
        <f t="shared" si="23"/>
        <v>0</v>
      </c>
      <c r="AF115" s="26">
        <f t="shared" si="24"/>
        <v>4</v>
      </c>
      <c r="AG115" s="26">
        <f t="shared" si="25"/>
        <v>4</v>
      </c>
      <c r="AH115" s="26">
        <f t="shared" si="26"/>
        <v>0</v>
      </c>
      <c r="AI115" s="26">
        <f t="shared" si="27"/>
        <v>0</v>
      </c>
      <c r="AJ115" s="26">
        <f t="shared" si="28"/>
        <v>4</v>
      </c>
      <c r="AK115" s="9"/>
      <c r="AL115" s="9"/>
      <c r="AM115" s="303" t="s">
        <v>13</v>
      </c>
      <c r="AN115" s="157" t="s">
        <v>14</v>
      </c>
      <c r="AO115" s="144" t="s">
        <v>41</v>
      </c>
      <c r="AP115" s="159">
        <f>SUMIFS(D$90:D$97,$A$90:$A$97,$AM115,$B$90:$B$97,$AN115)</f>
        <v>1</v>
      </c>
      <c r="AQ115" s="159">
        <f>SUMIFS(E$90:E$97,$A$90:$A$97,$AM115,$B$90:$B$97,$AN115)</f>
        <v>13</v>
      </c>
      <c r="AR115" s="159">
        <f>SUM(AP115:AQ115)</f>
        <v>14</v>
      </c>
      <c r="AS115" s="159">
        <f t="shared" ref="AS115:AX115" si="31">SUMIFS(X$90:X$97,$A$90:$A$97,$AM115,$B$90:$B$97,$AN115)</f>
        <v>12</v>
      </c>
      <c r="AT115" s="159">
        <f t="shared" si="31"/>
        <v>0</v>
      </c>
      <c r="AU115" s="159">
        <f t="shared" si="31"/>
        <v>0</v>
      </c>
      <c r="AV115" s="159">
        <f t="shared" si="31"/>
        <v>0</v>
      </c>
      <c r="AW115" s="159">
        <f t="shared" si="31"/>
        <v>4</v>
      </c>
      <c r="AX115" s="159">
        <f t="shared" si="31"/>
        <v>0</v>
      </c>
      <c r="AY115" s="159">
        <f t="shared" si="30"/>
        <v>16</v>
      </c>
      <c r="AZ115" s="159">
        <f t="shared" si="30"/>
        <v>0</v>
      </c>
      <c r="BA115" s="159">
        <f>SUM(AY115:AZ115)</f>
        <v>16</v>
      </c>
      <c r="BB115" s="159">
        <f>AS115+AT115</f>
        <v>12</v>
      </c>
      <c r="BC115" s="159">
        <f>AU115+AV115</f>
        <v>0</v>
      </c>
      <c r="BD115" s="159">
        <f>AW115+AX115</f>
        <v>4</v>
      </c>
      <c r="BE115" s="159">
        <f>SUM(BB115:BD115)</f>
        <v>16</v>
      </c>
    </row>
    <row r="116" spans="1:57" s="302" customFormat="1" x14ac:dyDescent="0.25">
      <c r="A116" s="46" t="s">
        <v>16</v>
      </c>
      <c r="B116" s="46" t="s">
        <v>14</v>
      </c>
      <c r="C116" s="47" t="s">
        <v>39</v>
      </c>
      <c r="D116" s="47"/>
      <c r="E116" s="283">
        <v>2</v>
      </c>
      <c r="F116" s="8">
        <f>E116*30</f>
        <v>60</v>
      </c>
      <c r="G116" s="8">
        <f>H116+I116+J116</f>
        <v>19</v>
      </c>
      <c r="H116" s="8">
        <v>13</v>
      </c>
      <c r="I116" s="8"/>
      <c r="J116" s="8">
        <v>6</v>
      </c>
      <c r="K116" s="8">
        <f>F116-G116</f>
        <v>41</v>
      </c>
      <c r="L116" s="7">
        <f>G116/13</f>
        <v>1.4615384615384615</v>
      </c>
      <c r="M116" s="8" t="s">
        <v>16</v>
      </c>
      <c r="N116" s="7">
        <f>G116/F116*100</f>
        <v>31.666666666666664</v>
      </c>
      <c r="O116" s="339"/>
      <c r="P116" s="9" t="s">
        <v>71</v>
      </c>
      <c r="Q116" s="126" t="s">
        <v>65</v>
      </c>
      <c r="R116" s="126" t="e">
        <f>#REF!</f>
        <v>#REF!</v>
      </c>
      <c r="S116" s="9"/>
      <c r="T116" s="306" t="s">
        <v>309</v>
      </c>
      <c r="U116" s="306"/>
      <c r="V116" s="306"/>
      <c r="W116" s="306" t="s">
        <v>309</v>
      </c>
      <c r="X116" s="130">
        <v>4</v>
      </c>
      <c r="Y116" s="130">
        <v>4</v>
      </c>
      <c r="Z116" s="130"/>
      <c r="AA116" s="130"/>
      <c r="AB116" s="130"/>
      <c r="AC116" s="130"/>
      <c r="AD116" s="26">
        <f t="shared" si="23"/>
        <v>4</v>
      </c>
      <c r="AE116" s="26">
        <f t="shared" si="23"/>
        <v>4</v>
      </c>
      <c r="AF116" s="26">
        <f t="shared" si="24"/>
        <v>8</v>
      </c>
      <c r="AG116" s="26">
        <f t="shared" si="25"/>
        <v>8</v>
      </c>
      <c r="AH116" s="26">
        <f t="shared" si="26"/>
        <v>0</v>
      </c>
      <c r="AI116" s="26">
        <f t="shared" si="27"/>
        <v>0</v>
      </c>
      <c r="AJ116" s="26">
        <f t="shared" si="28"/>
        <v>8</v>
      </c>
      <c r="AK116" s="9"/>
      <c r="AL116" s="9"/>
      <c r="AM116" s="303" t="s">
        <v>13</v>
      </c>
      <c r="AN116" s="157" t="s">
        <v>14</v>
      </c>
      <c r="AO116" s="144" t="s">
        <v>41</v>
      </c>
      <c r="AP116" s="159">
        <f>SUMIFS(D$133:D$140,$A$133:$A$140,$AM116,$B$133:$B$140,$AN116)</f>
        <v>0</v>
      </c>
      <c r="AQ116" s="159">
        <f>SUMIFS(E$133:E$140,$A$133:$A$140,$AM116,$B$133:$B$140,$AN116)</f>
        <v>22</v>
      </c>
      <c r="AR116" s="159">
        <f>SUM(AP116:AQ116)</f>
        <v>22</v>
      </c>
      <c r="AS116" s="159">
        <f t="shared" ref="AS116:AX116" si="32">SUMIFS(X$133:X$140,$A$133:$A$140,$AM116,$B$133:$B$140,$AN116)</f>
        <v>6</v>
      </c>
      <c r="AT116" s="159">
        <f t="shared" si="32"/>
        <v>0</v>
      </c>
      <c r="AU116" s="159">
        <f t="shared" si="32"/>
        <v>0</v>
      </c>
      <c r="AV116" s="159">
        <f t="shared" si="32"/>
        <v>0</v>
      </c>
      <c r="AW116" s="159">
        <f t="shared" si="32"/>
        <v>6</v>
      </c>
      <c r="AX116" s="159">
        <f t="shared" si="32"/>
        <v>0</v>
      </c>
      <c r="AY116" s="159">
        <f t="shared" si="30"/>
        <v>12</v>
      </c>
      <c r="AZ116" s="159">
        <f t="shared" si="30"/>
        <v>0</v>
      </c>
      <c r="BA116" s="159">
        <f>SUM(AY116:AZ116)</f>
        <v>12</v>
      </c>
      <c r="BB116" s="159">
        <f>AS116+AT116</f>
        <v>6</v>
      </c>
      <c r="BC116" s="159">
        <f>AU116+AV116</f>
        <v>0</v>
      </c>
      <c r="BD116" s="159">
        <f>AW116+AX116</f>
        <v>6</v>
      </c>
      <c r="BE116" s="159">
        <f>SUM(BB116:BD116)</f>
        <v>12</v>
      </c>
    </row>
    <row r="117" spans="1:57" s="298" customFormat="1" ht="30" customHeight="1" x14ac:dyDescent="0.25">
      <c r="A117" s="46" t="s">
        <v>13</v>
      </c>
      <c r="B117" s="46" t="s">
        <v>31</v>
      </c>
      <c r="C117" s="47" t="s">
        <v>475</v>
      </c>
      <c r="D117" s="26"/>
      <c r="E117" s="7">
        <v>7.5</v>
      </c>
      <c r="F117" s="8"/>
      <c r="G117" s="8"/>
      <c r="H117" s="8"/>
      <c r="I117" s="8"/>
      <c r="J117" s="8"/>
      <c r="K117" s="8"/>
      <c r="L117" s="7"/>
      <c r="M117" s="8" t="s">
        <v>29</v>
      </c>
      <c r="N117" s="7"/>
      <c r="O117" s="339"/>
      <c r="P117" s="9"/>
      <c r="Q117" s="126"/>
      <c r="R117" s="126"/>
      <c r="S117" s="126"/>
      <c r="T117" s="9" t="s">
        <v>313</v>
      </c>
      <c r="U117" s="9"/>
      <c r="V117" s="9" t="s">
        <v>314</v>
      </c>
      <c r="W117" s="9" t="s">
        <v>307</v>
      </c>
      <c r="X117" s="9">
        <v>6</v>
      </c>
      <c r="Y117" s="9"/>
      <c r="Z117" s="9"/>
      <c r="AA117" s="9"/>
      <c r="AB117" s="9">
        <v>2</v>
      </c>
      <c r="AC117" s="9"/>
      <c r="AD117" s="26">
        <f t="shared" si="23"/>
        <v>8</v>
      </c>
      <c r="AE117" s="26">
        <f t="shared" si="23"/>
        <v>0</v>
      </c>
      <c r="AF117" s="26">
        <f t="shared" si="24"/>
        <v>8</v>
      </c>
      <c r="AG117" s="26">
        <f t="shared" si="25"/>
        <v>6</v>
      </c>
      <c r="AH117" s="26">
        <f t="shared" si="26"/>
        <v>0</v>
      </c>
      <c r="AI117" s="26">
        <f t="shared" si="27"/>
        <v>2</v>
      </c>
      <c r="AJ117" s="26">
        <f t="shared" si="28"/>
        <v>8</v>
      </c>
      <c r="AK117" s="9"/>
      <c r="AL117" s="9"/>
    </row>
    <row r="118" spans="1:57" s="5" customFormat="1" ht="47.25" customHeight="1" x14ac:dyDescent="0.25">
      <c r="A118" s="46" t="s">
        <v>13</v>
      </c>
      <c r="B118" s="46" t="s">
        <v>31</v>
      </c>
      <c r="C118" s="47" t="s">
        <v>415</v>
      </c>
      <c r="D118" s="26"/>
      <c r="E118" s="7">
        <v>7.5</v>
      </c>
      <c r="F118" s="8"/>
      <c r="G118" s="8"/>
      <c r="H118" s="8"/>
      <c r="I118" s="8"/>
      <c r="J118" s="8"/>
      <c r="K118" s="8"/>
      <c r="L118" s="7"/>
      <c r="M118" s="8" t="s">
        <v>29</v>
      </c>
      <c r="N118" s="7"/>
      <c r="O118" s="339"/>
      <c r="P118" s="9"/>
      <c r="Q118" s="126"/>
      <c r="R118" s="126"/>
      <c r="S118" s="9"/>
      <c r="T118" s="9" t="s">
        <v>313</v>
      </c>
      <c r="U118" s="9"/>
      <c r="V118" s="9" t="s">
        <v>314</v>
      </c>
      <c r="W118" s="9" t="s">
        <v>307</v>
      </c>
      <c r="X118" s="9">
        <v>6</v>
      </c>
      <c r="Y118" s="9"/>
      <c r="Z118" s="9"/>
      <c r="AA118" s="9"/>
      <c r="AB118" s="9">
        <v>2</v>
      </c>
      <c r="AC118" s="9"/>
      <c r="AD118" s="26">
        <f t="shared" si="23"/>
        <v>8</v>
      </c>
      <c r="AE118" s="26">
        <f t="shared" si="23"/>
        <v>0</v>
      </c>
      <c r="AF118" s="26">
        <f t="shared" si="24"/>
        <v>8</v>
      </c>
      <c r="AG118" s="26">
        <f t="shared" si="25"/>
        <v>6</v>
      </c>
      <c r="AH118" s="26">
        <f t="shared" si="26"/>
        <v>0</v>
      </c>
      <c r="AI118" s="26">
        <f t="shared" si="27"/>
        <v>2</v>
      </c>
      <c r="AJ118" s="26">
        <f t="shared" si="28"/>
        <v>8</v>
      </c>
      <c r="AK118" s="9"/>
      <c r="AL118" s="9"/>
    </row>
    <row r="119" spans="1:57" ht="36.75" customHeight="1" x14ac:dyDescent="0.25">
      <c r="C119" s="47"/>
      <c r="D119" s="47"/>
      <c r="E119" s="7"/>
      <c r="F119" s="8"/>
      <c r="G119" s="8"/>
      <c r="H119" s="8"/>
      <c r="I119" s="8"/>
      <c r="J119" s="8"/>
      <c r="K119" s="8"/>
      <c r="L119" s="7"/>
      <c r="M119" s="8"/>
      <c r="N119" s="7"/>
      <c r="O119" s="339"/>
      <c r="S119" s="9"/>
      <c r="T119" s="524"/>
      <c r="U119" s="524"/>
      <c r="V119" s="524"/>
      <c r="W119" s="524"/>
      <c r="Y119" s="126"/>
      <c r="Z119" s="126"/>
      <c r="AA119" s="126"/>
      <c r="AB119" s="126"/>
      <c r="AC119" s="126"/>
      <c r="AD119" s="26">
        <f t="shared" si="23"/>
        <v>0</v>
      </c>
      <c r="AE119" s="26">
        <f t="shared" si="23"/>
        <v>0</v>
      </c>
      <c r="AF119" s="26">
        <f t="shared" si="24"/>
        <v>0</v>
      </c>
      <c r="AG119" s="26">
        <f t="shared" si="25"/>
        <v>0</v>
      </c>
      <c r="AH119" s="26">
        <f t="shared" si="26"/>
        <v>0</v>
      </c>
      <c r="AI119" s="26">
        <f t="shared" si="27"/>
        <v>0</v>
      </c>
      <c r="AJ119" s="26">
        <f t="shared" si="28"/>
        <v>0</v>
      </c>
    </row>
    <row r="120" spans="1:57" s="346" customFormat="1" ht="39" x14ac:dyDescent="0.25">
      <c r="A120" s="46" t="s">
        <v>13</v>
      </c>
      <c r="B120" s="46" t="s">
        <v>31</v>
      </c>
      <c r="C120" s="47" t="s">
        <v>417</v>
      </c>
      <c r="D120" s="26"/>
      <c r="E120" s="7">
        <v>7</v>
      </c>
      <c r="F120" s="8"/>
      <c r="G120" s="8"/>
      <c r="H120" s="8"/>
      <c r="I120" s="8"/>
      <c r="J120" s="8"/>
      <c r="K120" s="8"/>
      <c r="L120" s="7"/>
      <c r="M120" s="8" t="s">
        <v>16</v>
      </c>
      <c r="N120" s="7"/>
      <c r="O120" s="339"/>
      <c r="P120" s="9"/>
      <c r="Q120" s="126"/>
      <c r="R120" s="126"/>
      <c r="S120" s="126"/>
      <c r="T120" s="9" t="s">
        <v>313</v>
      </c>
      <c r="U120" s="9"/>
      <c r="V120" s="9" t="s">
        <v>314</v>
      </c>
      <c r="W120" s="9" t="s">
        <v>307</v>
      </c>
      <c r="X120" s="9">
        <v>6</v>
      </c>
      <c r="Y120" s="9"/>
      <c r="Z120" s="9"/>
      <c r="AA120" s="9"/>
      <c r="AB120" s="9">
        <v>2</v>
      </c>
      <c r="AC120" s="9"/>
      <c r="AD120" s="26">
        <f t="shared" si="23"/>
        <v>8</v>
      </c>
      <c r="AE120" s="26">
        <f t="shared" si="23"/>
        <v>0</v>
      </c>
      <c r="AF120" s="26">
        <f t="shared" si="24"/>
        <v>8</v>
      </c>
      <c r="AG120" s="26">
        <f t="shared" si="25"/>
        <v>6</v>
      </c>
      <c r="AH120" s="26">
        <f t="shared" si="26"/>
        <v>0</v>
      </c>
      <c r="AI120" s="26">
        <f t="shared" si="27"/>
        <v>2</v>
      </c>
      <c r="AJ120" s="26">
        <f t="shared" si="28"/>
        <v>8</v>
      </c>
      <c r="AK120" s="9"/>
      <c r="AL120" s="9"/>
    </row>
    <row r="121" spans="1:57" s="346" customFormat="1" x14ac:dyDescent="0.25">
      <c r="A121" s="46"/>
      <c r="B121" s="46"/>
      <c r="C121" s="47"/>
      <c r="D121" s="47"/>
      <c r="E121" s="27"/>
      <c r="F121" s="8"/>
      <c r="G121" s="8"/>
      <c r="H121" s="8"/>
      <c r="I121" s="8"/>
      <c r="J121" s="8"/>
      <c r="K121" s="8"/>
      <c r="L121" s="7"/>
      <c r="M121" s="8"/>
      <c r="N121" s="7"/>
      <c r="O121" s="339"/>
      <c r="P121" s="9"/>
      <c r="Q121" s="126"/>
      <c r="R121" s="126"/>
      <c r="S121" s="126"/>
      <c r="T121" s="306"/>
      <c r="U121" s="306"/>
      <c r="V121" s="306"/>
      <c r="W121" s="306"/>
      <c r="X121" s="130"/>
      <c r="Y121" s="130"/>
      <c r="Z121" s="130"/>
      <c r="AA121" s="130"/>
      <c r="AB121" s="130"/>
      <c r="AC121" s="130"/>
      <c r="AD121" s="26"/>
      <c r="AE121" s="26"/>
      <c r="AF121" s="26"/>
      <c r="AG121" s="26"/>
      <c r="AH121" s="26"/>
      <c r="AI121" s="26"/>
      <c r="AJ121" s="26"/>
      <c r="AK121" s="9"/>
      <c r="AL121" s="9"/>
    </row>
    <row r="122" spans="1:57" ht="15.75" thickBot="1" x14ac:dyDescent="0.3">
      <c r="C122" s="16"/>
      <c r="D122" s="16"/>
      <c r="E122" s="21"/>
      <c r="F122" s="22"/>
      <c r="G122" s="22"/>
      <c r="H122" s="22"/>
      <c r="I122" s="22"/>
      <c r="J122" s="22"/>
      <c r="K122" s="22"/>
      <c r="L122" s="21"/>
      <c r="M122" s="22"/>
      <c r="N122" s="21"/>
      <c r="O122" s="339"/>
      <c r="S122" s="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</row>
    <row r="123" spans="1:57" ht="15.75" thickBot="1" x14ac:dyDescent="0.3">
      <c r="A123" s="23"/>
      <c r="B123" s="24"/>
      <c r="C123" s="14"/>
      <c r="D123" s="19">
        <f>SUM(D113:D122)</f>
        <v>0</v>
      </c>
      <c r="E123" s="48">
        <f>SUM(E113:E122)</f>
        <v>30</v>
      </c>
      <c r="F123" s="32"/>
      <c r="G123" s="32"/>
      <c r="H123" s="32"/>
      <c r="I123" s="32"/>
      <c r="J123" s="32"/>
      <c r="K123" s="32"/>
      <c r="L123" s="32"/>
      <c r="M123" s="32"/>
      <c r="N123" s="25"/>
      <c r="O123" s="279"/>
      <c r="P123" s="126"/>
      <c r="S123" s="9"/>
      <c r="T123" s="289"/>
      <c r="U123" s="289"/>
      <c r="V123" s="289"/>
      <c r="W123" s="289"/>
      <c r="X123" s="289">
        <f>SUM(X114:X122)</f>
        <v>26</v>
      </c>
      <c r="Y123" s="289">
        <f t="shared" ref="Y123:AJ123" si="33">SUM(Y114:Y122)</f>
        <v>4</v>
      </c>
      <c r="Z123" s="289">
        <f t="shared" si="33"/>
        <v>0</v>
      </c>
      <c r="AA123" s="289">
        <f t="shared" si="33"/>
        <v>0</v>
      </c>
      <c r="AB123" s="289">
        <f t="shared" si="33"/>
        <v>10</v>
      </c>
      <c r="AC123" s="289">
        <f t="shared" si="33"/>
        <v>0</v>
      </c>
      <c r="AD123" s="289">
        <f t="shared" si="33"/>
        <v>36</v>
      </c>
      <c r="AE123" s="289">
        <f t="shared" si="33"/>
        <v>4</v>
      </c>
      <c r="AF123" s="289">
        <f>SUM(AF114:AF122)</f>
        <v>40</v>
      </c>
      <c r="AG123" s="289">
        <f t="shared" si="33"/>
        <v>30</v>
      </c>
      <c r="AH123" s="289">
        <f t="shared" si="33"/>
        <v>0</v>
      </c>
      <c r="AI123" s="289">
        <f t="shared" si="33"/>
        <v>10</v>
      </c>
      <c r="AJ123" s="289">
        <f t="shared" si="33"/>
        <v>40</v>
      </c>
    </row>
    <row r="124" spans="1:57" x14ac:dyDescent="0.25">
      <c r="C124" s="2"/>
      <c r="D124" s="3"/>
      <c r="P124" s="126"/>
      <c r="S124" s="9"/>
      <c r="T124" s="9"/>
      <c r="U124" s="9"/>
      <c r="V124" s="9"/>
      <c r="W124" s="9"/>
      <c r="X124" s="9"/>
    </row>
    <row r="125" spans="1:57" x14ac:dyDescent="0.25">
      <c r="C125" s="1" t="s">
        <v>316</v>
      </c>
      <c r="D125" s="9"/>
      <c r="P125" s="126"/>
      <c r="S125" s="9"/>
      <c r="T125" s="9"/>
      <c r="U125" s="9"/>
      <c r="V125" s="9"/>
      <c r="W125" s="9"/>
      <c r="X125" s="9"/>
    </row>
    <row r="126" spans="1:57" x14ac:dyDescent="0.25">
      <c r="C126" s="1140" t="s">
        <v>0</v>
      </c>
      <c r="D126" s="1143" t="s">
        <v>74</v>
      </c>
      <c r="E126" s="1130" t="s">
        <v>1</v>
      </c>
      <c r="F126" s="1133" t="s">
        <v>2</v>
      </c>
      <c r="G126" s="1133"/>
      <c r="H126" s="1133"/>
      <c r="I126" s="1133"/>
      <c r="J126" s="1133"/>
      <c r="K126" s="1131"/>
      <c r="L126" s="1130" t="s">
        <v>3</v>
      </c>
      <c r="M126" s="1130" t="s">
        <v>4</v>
      </c>
      <c r="N126" s="1130" t="s">
        <v>5</v>
      </c>
      <c r="O126" s="355"/>
      <c r="S126" s="9"/>
      <c r="T126" s="9"/>
      <c r="U126" s="9"/>
      <c r="V126" s="9"/>
      <c r="W126" s="9"/>
      <c r="X126" s="9"/>
    </row>
    <row r="127" spans="1:57" x14ac:dyDescent="0.25">
      <c r="C127" s="1141"/>
      <c r="D127" s="1144"/>
      <c r="E127" s="1130"/>
      <c r="F127" s="1130" t="s">
        <v>6</v>
      </c>
      <c r="G127" s="1129" t="s">
        <v>7</v>
      </c>
      <c r="H127" s="1129"/>
      <c r="I127" s="1129"/>
      <c r="J127" s="1129"/>
      <c r="K127" s="1130" t="s">
        <v>25</v>
      </c>
      <c r="L127" s="1130"/>
      <c r="M127" s="1130"/>
      <c r="N127" s="1130"/>
      <c r="O127" s="355"/>
      <c r="S127" s="9"/>
      <c r="T127" s="9"/>
      <c r="U127" s="9"/>
      <c r="V127" s="9"/>
      <c r="W127" s="9"/>
      <c r="X127" s="9"/>
    </row>
    <row r="128" spans="1:57" x14ac:dyDescent="0.25">
      <c r="C128" s="1141"/>
      <c r="D128" s="1144"/>
      <c r="E128" s="1130"/>
      <c r="F128" s="1131"/>
      <c r="G128" s="1130" t="s">
        <v>9</v>
      </c>
      <c r="H128" s="1133" t="s">
        <v>10</v>
      </c>
      <c r="I128" s="1131"/>
      <c r="J128" s="1131"/>
      <c r="K128" s="1131"/>
      <c r="L128" s="1130"/>
      <c r="M128" s="1130"/>
      <c r="N128" s="1130"/>
      <c r="O128" s="355"/>
      <c r="S128" s="9"/>
      <c r="T128" s="9"/>
      <c r="U128" s="9"/>
      <c r="V128" s="9"/>
      <c r="W128" s="9"/>
      <c r="X128" s="9"/>
    </row>
    <row r="129" spans="1:57" x14ac:dyDescent="0.25">
      <c r="C129" s="1141"/>
      <c r="D129" s="1144"/>
      <c r="E129" s="1130"/>
      <c r="F129" s="1131"/>
      <c r="G129" s="1132"/>
      <c r="H129" s="1138" t="s">
        <v>26</v>
      </c>
      <c r="I129" s="1138" t="s">
        <v>27</v>
      </c>
      <c r="J129" s="1138" t="s">
        <v>28</v>
      </c>
      <c r="K129" s="1131"/>
      <c r="L129" s="1130"/>
      <c r="M129" s="1130"/>
      <c r="N129" s="1130"/>
      <c r="O129" s="355"/>
      <c r="S129" s="9"/>
      <c r="T129" s="1130" t="s">
        <v>11</v>
      </c>
      <c r="U129" s="1130" t="s">
        <v>12</v>
      </c>
      <c r="V129" s="1130" t="s">
        <v>13</v>
      </c>
      <c r="W129" s="1416" t="s">
        <v>9</v>
      </c>
      <c r="X129" s="1418" t="s">
        <v>323</v>
      </c>
      <c r="Y129" s="1416"/>
      <c r="Z129" s="1416"/>
      <c r="AA129" s="1416"/>
      <c r="AB129" s="1416"/>
      <c r="AC129" s="1416"/>
      <c r="AD129" s="1416"/>
      <c r="AE129" s="1416"/>
      <c r="AF129" s="1416"/>
      <c r="AG129" s="287" t="s">
        <v>321</v>
      </c>
      <c r="AH129" s="287"/>
      <c r="AI129" s="287"/>
      <c r="AJ129" s="287"/>
      <c r="AP129" s="9" t="s">
        <v>327</v>
      </c>
      <c r="AS129" s="1134" t="s">
        <v>301</v>
      </c>
      <c r="AT129" s="1134"/>
      <c r="AU129" s="1134" t="s">
        <v>302</v>
      </c>
      <c r="AV129" s="1134"/>
      <c r="AW129" s="1134" t="s">
        <v>303</v>
      </c>
      <c r="AX129" s="1134"/>
      <c r="AY129" s="1134" t="s">
        <v>322</v>
      </c>
      <c r="AZ129" s="1134"/>
      <c r="BA129" s="1134"/>
      <c r="BB129" s="280"/>
      <c r="BC129" s="280"/>
      <c r="BD129" s="280"/>
      <c r="BE129" s="280"/>
    </row>
    <row r="130" spans="1:57" x14ac:dyDescent="0.25">
      <c r="C130" s="1141"/>
      <c r="D130" s="1144"/>
      <c r="E130" s="1130"/>
      <c r="F130" s="1131"/>
      <c r="G130" s="1132"/>
      <c r="H130" s="1138"/>
      <c r="I130" s="1138"/>
      <c r="J130" s="1138"/>
      <c r="K130" s="1131"/>
      <c r="L130" s="1130"/>
      <c r="M130" s="1130"/>
      <c r="N130" s="1130"/>
      <c r="O130" s="355"/>
      <c r="S130" s="9"/>
      <c r="T130" s="1130"/>
      <c r="U130" s="1130"/>
      <c r="V130" s="1130"/>
      <c r="W130" s="1416"/>
      <c r="X130" s="1416"/>
      <c r="Y130" s="1416"/>
      <c r="Z130" s="1416"/>
      <c r="AA130" s="1416"/>
      <c r="AB130" s="1416"/>
      <c r="AC130" s="1416"/>
      <c r="AD130" s="1416"/>
      <c r="AE130" s="1416"/>
      <c r="AF130" s="1416"/>
      <c r="AG130" s="26"/>
      <c r="AH130" s="26"/>
      <c r="AI130" s="26"/>
      <c r="AJ130" s="26"/>
      <c r="AM130" s="291"/>
      <c r="AN130" s="8"/>
      <c r="AO130" s="47" t="s">
        <v>47</v>
      </c>
      <c r="AP130" s="130" t="s">
        <v>219</v>
      </c>
      <c r="AQ130" s="130" t="s">
        <v>218</v>
      </c>
      <c r="AR130" s="26" t="s">
        <v>304</v>
      </c>
      <c r="AS130" s="272" t="s">
        <v>305</v>
      </c>
      <c r="AT130" s="272" t="s">
        <v>113</v>
      </c>
      <c r="AU130" s="272" t="s">
        <v>305</v>
      </c>
      <c r="AV130" s="272" t="s">
        <v>113</v>
      </c>
      <c r="AW130" s="272" t="s">
        <v>305</v>
      </c>
      <c r="AX130" s="272" t="s">
        <v>113</v>
      </c>
      <c r="AY130" s="58" t="s">
        <v>305</v>
      </c>
      <c r="AZ130" s="58" t="s">
        <v>113</v>
      </c>
      <c r="BA130" s="58" t="s">
        <v>304</v>
      </c>
      <c r="BB130" s="26" t="s">
        <v>301</v>
      </c>
      <c r="BC130" s="26" t="s">
        <v>302</v>
      </c>
      <c r="BD130" s="26" t="s">
        <v>303</v>
      </c>
      <c r="BE130" s="26" t="s">
        <v>304</v>
      </c>
    </row>
    <row r="131" spans="1:57" x14ac:dyDescent="0.25">
      <c r="C131" s="1141"/>
      <c r="D131" s="1144"/>
      <c r="E131" s="1130"/>
      <c r="F131" s="1131"/>
      <c r="G131" s="1132"/>
      <c r="H131" s="1138"/>
      <c r="I131" s="1138"/>
      <c r="J131" s="1138"/>
      <c r="K131" s="1131"/>
      <c r="L131" s="1130"/>
      <c r="M131" s="1130"/>
      <c r="N131" s="1130"/>
      <c r="O131" s="355"/>
      <c r="S131" s="9"/>
      <c r="T131" s="1130"/>
      <c r="U131" s="1130"/>
      <c r="V131" s="1130"/>
      <c r="W131" s="1416"/>
      <c r="X131" s="1416" t="s">
        <v>301</v>
      </c>
      <c r="Y131" s="1416"/>
      <c r="Z131" s="1416" t="s">
        <v>302</v>
      </c>
      <c r="AA131" s="1416"/>
      <c r="AB131" s="1416" t="s">
        <v>303</v>
      </c>
      <c r="AC131" s="1416"/>
      <c r="AD131" s="1416" t="s">
        <v>322</v>
      </c>
      <c r="AE131" s="1416"/>
      <c r="AF131" s="1416"/>
      <c r="AG131" s="26"/>
      <c r="AH131" s="26"/>
      <c r="AI131" s="26"/>
      <c r="AJ131" s="26"/>
      <c r="AM131" s="291" t="s">
        <v>16</v>
      </c>
      <c r="AN131" s="8" t="s">
        <v>14</v>
      </c>
      <c r="AO131" s="47" t="s">
        <v>41</v>
      </c>
      <c r="AP131" s="26">
        <f>SUMIFS(D$133:D$140,$A$133:$A$140,$AM131,$B$133:$B$140,$AN131)</f>
        <v>0</v>
      </c>
      <c r="AQ131" s="26">
        <f>SUMIFS(E$133:E$140,$A$133:$A$140,$AM131,$B$133:$B$140,$AN131)</f>
        <v>0</v>
      </c>
      <c r="AR131" s="26">
        <f>SUM(AP131:AQ131)</f>
        <v>0</v>
      </c>
      <c r="AS131" s="26">
        <f t="shared" ref="AS131:AX132" si="34">SUMIFS(X$133:X$140,$A$133:$A$140,$AM131,$B$133:$B$140,$AN131)</f>
        <v>0</v>
      </c>
      <c r="AT131" s="26">
        <f t="shared" si="34"/>
        <v>0</v>
      </c>
      <c r="AU131" s="26">
        <f t="shared" si="34"/>
        <v>0</v>
      </c>
      <c r="AV131" s="26">
        <f t="shared" si="34"/>
        <v>0</v>
      </c>
      <c r="AW131" s="26">
        <f t="shared" si="34"/>
        <v>0</v>
      </c>
      <c r="AX131" s="26">
        <f t="shared" si="34"/>
        <v>0</v>
      </c>
      <c r="AY131" s="26">
        <f>AS131+AU131+AW131</f>
        <v>0</v>
      </c>
      <c r="AZ131" s="26">
        <f>AT131+AV131+AX131</f>
        <v>0</v>
      </c>
      <c r="BA131" s="26">
        <f>SUM(AY131:AZ131)</f>
        <v>0</v>
      </c>
      <c r="BB131" s="26">
        <f>AS131+AT131</f>
        <v>0</v>
      </c>
      <c r="BC131" s="26">
        <f>AU131+AV131</f>
        <v>0</v>
      </c>
      <c r="BD131" s="26">
        <f>AW131+AX131</f>
        <v>0</v>
      </c>
      <c r="BE131" s="26">
        <f>SUM(BB131:BD131)</f>
        <v>0</v>
      </c>
    </row>
    <row r="132" spans="1:57" ht="15" customHeight="1" x14ac:dyDescent="0.25">
      <c r="C132" s="1142"/>
      <c r="D132" s="1145"/>
      <c r="E132" s="1130"/>
      <c r="F132" s="1131"/>
      <c r="G132" s="1132"/>
      <c r="H132" s="1138"/>
      <c r="I132" s="1138"/>
      <c r="J132" s="1138"/>
      <c r="K132" s="1131"/>
      <c r="L132" s="1130"/>
      <c r="M132" s="1130"/>
      <c r="N132" s="1130"/>
      <c r="O132" s="355"/>
      <c r="S132" s="9"/>
      <c r="T132" s="1130"/>
      <c r="U132" s="1130"/>
      <c r="V132" s="1130"/>
      <c r="W132" s="130"/>
      <c r="X132" s="130" t="s">
        <v>305</v>
      </c>
      <c r="Y132" s="130" t="s">
        <v>113</v>
      </c>
      <c r="Z132" s="130" t="s">
        <v>305</v>
      </c>
      <c r="AA132" s="130" t="s">
        <v>113</v>
      </c>
      <c r="AB132" s="130" t="s">
        <v>305</v>
      </c>
      <c r="AC132" s="130" t="s">
        <v>113</v>
      </c>
      <c r="AD132" s="130" t="s">
        <v>305</v>
      </c>
      <c r="AE132" s="130" t="s">
        <v>113</v>
      </c>
      <c r="AF132" s="130" t="s">
        <v>304</v>
      </c>
      <c r="AG132" s="26" t="s">
        <v>301</v>
      </c>
      <c r="AH132" s="26" t="s">
        <v>302</v>
      </c>
      <c r="AI132" s="26" t="s">
        <v>303</v>
      </c>
      <c r="AJ132" s="26" t="s">
        <v>304</v>
      </c>
      <c r="AM132" s="291" t="s">
        <v>16</v>
      </c>
      <c r="AN132" s="8" t="s">
        <v>31</v>
      </c>
      <c r="AO132" s="47" t="s">
        <v>42</v>
      </c>
      <c r="AP132" s="26">
        <f>SUMIFS(D$133:D$140,$A$133:$A$140,$AM132,$B$133:$B$140,$AN132)</f>
        <v>0</v>
      </c>
      <c r="AQ132" s="26">
        <f>SUMIFS(E$133:E$140,$A$133:$A$140,$AM132,$B$133:$B$140,$AN132)</f>
        <v>2</v>
      </c>
      <c r="AR132" s="26">
        <f>SUM(AP132:AQ132)</f>
        <v>2</v>
      </c>
      <c r="AS132" s="26">
        <f t="shared" si="34"/>
        <v>0</v>
      </c>
      <c r="AT132" s="26">
        <f t="shared" si="34"/>
        <v>0</v>
      </c>
      <c r="AU132" s="26">
        <f t="shared" si="34"/>
        <v>0</v>
      </c>
      <c r="AV132" s="26">
        <f t="shared" si="34"/>
        <v>0</v>
      </c>
      <c r="AW132" s="26">
        <f t="shared" si="34"/>
        <v>4</v>
      </c>
      <c r="AX132" s="26">
        <f t="shared" si="34"/>
        <v>0</v>
      </c>
      <c r="AY132" s="26">
        <f>AS132+AU132+AW132</f>
        <v>4</v>
      </c>
      <c r="AZ132" s="26">
        <f>AT132+AV132+AX132</f>
        <v>0</v>
      </c>
      <c r="BA132" s="26">
        <f>SUM(AY132:AZ132)</f>
        <v>4</v>
      </c>
      <c r="BB132" s="26">
        <f>AS132+AT132</f>
        <v>0</v>
      </c>
      <c r="BC132" s="26">
        <f>AU132+AV132</f>
        <v>0</v>
      </c>
      <c r="BD132" s="26">
        <f>AW132+AX132</f>
        <v>4</v>
      </c>
      <c r="BE132" s="26">
        <f>SUM(BB132:BD132)</f>
        <v>4</v>
      </c>
    </row>
    <row r="133" spans="1:57" s="349" customFormat="1" x14ac:dyDescent="0.25">
      <c r="A133" s="46" t="s">
        <v>16</v>
      </c>
      <c r="B133" s="46" t="s">
        <v>31</v>
      </c>
      <c r="C133" s="47" t="s">
        <v>326</v>
      </c>
      <c r="D133" s="47"/>
      <c r="E133" s="7">
        <v>2</v>
      </c>
      <c r="F133" s="8">
        <f>E133*30</f>
        <v>60</v>
      </c>
      <c r="G133" s="8">
        <f>H133+I133+J133</f>
        <v>39</v>
      </c>
      <c r="H133" s="8"/>
      <c r="I133" s="8"/>
      <c r="J133" s="8">
        <v>39</v>
      </c>
      <c r="K133" s="8">
        <f>F133-G133</f>
        <v>21</v>
      </c>
      <c r="L133" s="7">
        <f>G133/13</f>
        <v>3</v>
      </c>
      <c r="M133" s="8" t="s">
        <v>29</v>
      </c>
      <c r="N133" s="7">
        <f>G133/F133*100</f>
        <v>65</v>
      </c>
      <c r="O133" s="339"/>
      <c r="P133" s="9" t="s">
        <v>73</v>
      </c>
      <c r="Q133" s="126" t="s">
        <v>65</v>
      </c>
      <c r="R133" s="126" t="e">
        <f>#REF!</f>
        <v>#REF!</v>
      </c>
      <c r="S133" s="9"/>
      <c r="T133" s="130"/>
      <c r="U133" s="130"/>
      <c r="V133" s="130" t="s">
        <v>306</v>
      </c>
      <c r="W133" s="130" t="s">
        <v>306</v>
      </c>
      <c r="X133" s="130"/>
      <c r="Y133" s="130"/>
      <c r="Z133" s="130"/>
      <c r="AA133" s="130"/>
      <c r="AB133" s="130">
        <v>4</v>
      </c>
      <c r="AC133" s="130"/>
      <c r="AD133" s="26">
        <f>X133+Z133+AB133</f>
        <v>4</v>
      </c>
      <c r="AE133" s="26">
        <f>Y133+AA133+AC133</f>
        <v>0</v>
      </c>
      <c r="AF133" s="26">
        <f>SUM(AD133:AE133)</f>
        <v>4</v>
      </c>
      <c r="AG133" s="26">
        <f>X133+Y133</f>
        <v>0</v>
      </c>
      <c r="AH133" s="26">
        <f>Z133+AA133</f>
        <v>0</v>
      </c>
      <c r="AI133" s="26">
        <f>AB133+AC133</f>
        <v>4</v>
      </c>
      <c r="AJ133" s="26">
        <f>SUM(AG133:AI133)</f>
        <v>4</v>
      </c>
      <c r="AK133" s="9"/>
      <c r="AL133" s="9"/>
      <c r="AM133" s="350"/>
      <c r="AN133" s="347"/>
      <c r="AO133" s="195" t="s">
        <v>48</v>
      </c>
      <c r="AP133" s="348"/>
      <c r="AQ133" s="348"/>
      <c r="AR133" s="348"/>
      <c r="AS133" s="348"/>
      <c r="AT133" s="348"/>
      <c r="AU133" s="348"/>
      <c r="AV133" s="348"/>
      <c r="AW133" s="348"/>
      <c r="AX133" s="348"/>
      <c r="AY133" s="348"/>
      <c r="AZ133" s="348"/>
      <c r="BA133" s="348"/>
      <c r="BB133" s="348"/>
      <c r="BC133" s="348"/>
      <c r="BD133" s="348"/>
      <c r="BE133" s="348"/>
    </row>
    <row r="134" spans="1:57" s="302" customFormat="1" x14ac:dyDescent="0.25">
      <c r="A134" s="46" t="s">
        <v>13</v>
      </c>
      <c r="B134" s="46" t="s">
        <v>14</v>
      </c>
      <c r="C134" s="36" t="s">
        <v>45</v>
      </c>
      <c r="D134" s="340"/>
      <c r="E134" s="274">
        <v>3</v>
      </c>
      <c r="F134" s="8">
        <f>E134*30</f>
        <v>90</v>
      </c>
      <c r="G134" s="8">
        <f>H134+I134+J134</f>
        <v>0</v>
      </c>
      <c r="H134" s="8"/>
      <c r="I134" s="8"/>
      <c r="J134" s="8"/>
      <c r="K134" s="8">
        <f>F134-G134</f>
        <v>90</v>
      </c>
      <c r="L134" s="7">
        <f>G134/13</f>
        <v>0</v>
      </c>
      <c r="M134" s="8" t="s">
        <v>29</v>
      </c>
      <c r="N134" s="7">
        <f>G134/F134*100</f>
        <v>0</v>
      </c>
      <c r="O134" s="339"/>
      <c r="P134" s="9"/>
      <c r="Q134" s="126"/>
      <c r="R134" s="126"/>
      <c r="S134" s="126"/>
      <c r="T134" s="130"/>
      <c r="U134" s="130"/>
      <c r="V134" s="130"/>
      <c r="W134" s="130"/>
      <c r="X134" s="130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9"/>
      <c r="AL134" s="9"/>
    </row>
    <row r="135" spans="1:57" s="351" customFormat="1" ht="53.25" customHeight="1" x14ac:dyDescent="0.25">
      <c r="A135" s="46" t="s">
        <v>13</v>
      </c>
      <c r="B135" s="46" t="s">
        <v>14</v>
      </c>
      <c r="C135" s="47" t="s">
        <v>372</v>
      </c>
      <c r="D135" s="26"/>
      <c r="E135" s="7">
        <v>3</v>
      </c>
      <c r="F135" s="22"/>
      <c r="G135" s="22"/>
      <c r="H135" s="8"/>
      <c r="I135" s="22"/>
      <c r="J135" s="22"/>
      <c r="K135" s="22"/>
      <c r="L135" s="21"/>
      <c r="M135" s="22" t="s">
        <v>18</v>
      </c>
      <c r="N135" s="21"/>
      <c r="O135" s="339"/>
      <c r="P135" s="9"/>
      <c r="Q135" s="126"/>
      <c r="R135" s="126"/>
      <c r="S135" s="9"/>
      <c r="T135" s="306" t="s">
        <v>313</v>
      </c>
      <c r="U135" s="306"/>
      <c r="V135" s="306" t="s">
        <v>314</v>
      </c>
      <c r="W135" s="306" t="s">
        <v>307</v>
      </c>
      <c r="X135" s="26">
        <v>6</v>
      </c>
      <c r="Y135" s="26"/>
      <c r="Z135" s="26"/>
      <c r="AA135" s="26"/>
      <c r="AB135" s="26">
        <v>2</v>
      </c>
      <c r="AC135" s="26"/>
      <c r="AD135" s="26">
        <f t="shared" ref="AD135:AE138" si="35">X135+Z135+AB135</f>
        <v>8</v>
      </c>
      <c r="AE135" s="26">
        <f t="shared" si="35"/>
        <v>0</v>
      </c>
      <c r="AF135" s="26">
        <f>SUM(AD135:AE135)</f>
        <v>8</v>
      </c>
      <c r="AG135" s="26">
        <f>X135+Y135</f>
        <v>6</v>
      </c>
      <c r="AH135" s="26">
        <f>Z135+AA135</f>
        <v>0</v>
      </c>
      <c r="AI135" s="26">
        <f>AB135+AC135</f>
        <v>2</v>
      </c>
      <c r="AJ135" s="26">
        <f>SUM(AG135:AI135)</f>
        <v>8</v>
      </c>
      <c r="AK135" s="9"/>
      <c r="AL135" s="9"/>
      <c r="AM135" s="399"/>
      <c r="AN135" s="400"/>
      <c r="AO135" s="401"/>
      <c r="AP135" s="397"/>
      <c r="AQ135" s="397"/>
      <c r="AR135" s="397"/>
      <c r="AS135" s="397"/>
      <c r="AT135" s="397"/>
      <c r="AU135" s="397"/>
      <c r="AV135" s="397"/>
      <c r="AW135" s="397"/>
      <c r="AX135" s="397"/>
      <c r="AY135" s="397"/>
      <c r="AZ135" s="397"/>
      <c r="BA135" s="397"/>
      <c r="BB135" s="397"/>
      <c r="BC135" s="397"/>
      <c r="BD135" s="397"/>
      <c r="BE135" s="397"/>
    </row>
    <row r="136" spans="1:57" s="351" customFormat="1" x14ac:dyDescent="0.25">
      <c r="A136" s="46" t="s">
        <v>13</v>
      </c>
      <c r="B136" s="46" t="s">
        <v>14</v>
      </c>
      <c r="C136" s="47" t="s">
        <v>375</v>
      </c>
      <c r="D136" s="26"/>
      <c r="E136" s="7">
        <v>1</v>
      </c>
      <c r="F136" s="8"/>
      <c r="G136" s="8"/>
      <c r="H136" s="8"/>
      <c r="I136" s="8"/>
      <c r="J136" s="8"/>
      <c r="K136" s="8"/>
      <c r="L136" s="7"/>
      <c r="M136" s="8" t="s">
        <v>29</v>
      </c>
      <c r="N136" s="7"/>
      <c r="O136" s="339"/>
      <c r="P136" s="9"/>
      <c r="Q136" s="35"/>
      <c r="R136" s="35"/>
      <c r="S136" s="35"/>
      <c r="T136" s="26"/>
      <c r="U136" s="26"/>
      <c r="V136" s="26" t="s">
        <v>306</v>
      </c>
      <c r="W136" s="26" t="s">
        <v>306</v>
      </c>
      <c r="X136" s="26"/>
      <c r="Y136" s="26"/>
      <c r="Z136" s="26"/>
      <c r="AA136" s="26"/>
      <c r="AB136" s="26">
        <v>4</v>
      </c>
      <c r="AC136" s="26"/>
      <c r="AD136" s="26">
        <f t="shared" si="35"/>
        <v>4</v>
      </c>
      <c r="AE136" s="26">
        <f t="shared" si="35"/>
        <v>0</v>
      </c>
      <c r="AF136" s="26">
        <f>SUM(AD136:AE136)</f>
        <v>4</v>
      </c>
      <c r="AG136" s="26">
        <f>X136+Y136</f>
        <v>0</v>
      </c>
      <c r="AH136" s="26">
        <f>Z136+AA136</f>
        <v>0</v>
      </c>
      <c r="AI136" s="26">
        <f>AB136+AC136</f>
        <v>4</v>
      </c>
      <c r="AJ136" s="26">
        <f>SUM(AG136:AI136)</f>
        <v>4</v>
      </c>
      <c r="AK136" s="9"/>
      <c r="AL136" s="9"/>
      <c r="AN136" s="397"/>
      <c r="AO136" s="397"/>
      <c r="AP136" s="397"/>
      <c r="AQ136" s="397"/>
      <c r="AR136" s="397"/>
      <c r="AS136" s="397"/>
      <c r="AT136" s="397"/>
      <c r="AU136" s="397"/>
      <c r="AV136" s="397"/>
      <c r="AW136" s="397"/>
      <c r="AX136" s="397"/>
      <c r="AY136" s="397"/>
      <c r="AZ136" s="397"/>
      <c r="BA136" s="397"/>
      <c r="BB136" s="397"/>
      <c r="BC136" s="397"/>
      <c r="BD136" s="397"/>
      <c r="BE136" s="397"/>
    </row>
    <row r="137" spans="1:57" s="351" customFormat="1" ht="39" x14ac:dyDescent="0.25">
      <c r="A137" s="46" t="s">
        <v>13</v>
      </c>
      <c r="B137" s="46" t="s">
        <v>31</v>
      </c>
      <c r="C137" s="47" t="s">
        <v>420</v>
      </c>
      <c r="D137" s="26"/>
      <c r="E137" s="7">
        <v>3</v>
      </c>
      <c r="F137" s="8"/>
      <c r="G137" s="8"/>
      <c r="H137" s="8"/>
      <c r="I137" s="8"/>
      <c r="J137" s="8"/>
      <c r="K137" s="8"/>
      <c r="L137" s="7"/>
      <c r="M137" s="8"/>
      <c r="N137" s="7"/>
      <c r="O137" s="339"/>
      <c r="P137" s="9"/>
      <c r="Q137" s="126"/>
      <c r="R137" s="126"/>
      <c r="S137" s="9"/>
      <c r="T137" s="306" t="s">
        <v>307</v>
      </c>
      <c r="U137" s="306" t="s">
        <v>306</v>
      </c>
      <c r="V137" s="26"/>
      <c r="W137" s="306" t="s">
        <v>308</v>
      </c>
      <c r="X137" s="26">
        <v>8</v>
      </c>
      <c r="Y137" s="26"/>
      <c r="Z137" s="26">
        <v>4</v>
      </c>
      <c r="AA137" s="26"/>
      <c r="AB137" s="26"/>
      <c r="AC137" s="26"/>
      <c r="AD137" s="26">
        <f t="shared" si="35"/>
        <v>12</v>
      </c>
      <c r="AE137" s="26">
        <f t="shared" si="35"/>
        <v>0</v>
      </c>
      <c r="AF137" s="26">
        <f>SUM(AD137:AE137)</f>
        <v>12</v>
      </c>
      <c r="AG137" s="26">
        <f>X137+Y137</f>
        <v>8</v>
      </c>
      <c r="AH137" s="26">
        <f>Z137+AA137</f>
        <v>4</v>
      </c>
      <c r="AI137" s="26">
        <f>AB137+AC137</f>
        <v>0</v>
      </c>
      <c r="AJ137" s="26">
        <f>SUM(AG137:AI137)</f>
        <v>12</v>
      </c>
      <c r="AK137" s="9"/>
      <c r="AL137" s="9"/>
    </row>
    <row r="138" spans="1:57" s="44" customFormat="1" ht="26.25" x14ac:dyDescent="0.25">
      <c r="A138" s="46" t="s">
        <v>13</v>
      </c>
      <c r="B138" s="46" t="s">
        <v>31</v>
      </c>
      <c r="C138" s="47" t="s">
        <v>466</v>
      </c>
      <c r="D138" s="26"/>
      <c r="E138" s="7">
        <v>3</v>
      </c>
      <c r="F138" s="8"/>
      <c r="G138" s="8"/>
      <c r="H138" s="8"/>
      <c r="I138" s="8"/>
      <c r="J138" s="8"/>
      <c r="K138" s="8"/>
      <c r="L138" s="7"/>
      <c r="M138" s="8"/>
      <c r="N138" s="7"/>
      <c r="O138" s="339"/>
      <c r="P138" s="9"/>
      <c r="Q138" s="126"/>
      <c r="R138" s="126"/>
      <c r="S138" s="9"/>
      <c r="T138" s="306" t="s">
        <v>313</v>
      </c>
      <c r="U138" s="306"/>
      <c r="V138" s="306" t="s">
        <v>314</v>
      </c>
      <c r="W138" s="306" t="s">
        <v>307</v>
      </c>
      <c r="X138" s="26">
        <v>6</v>
      </c>
      <c r="Y138" s="26"/>
      <c r="Z138" s="26"/>
      <c r="AA138" s="26"/>
      <c r="AB138" s="26">
        <v>2</v>
      </c>
      <c r="AC138" s="26"/>
      <c r="AD138" s="26">
        <f t="shared" si="35"/>
        <v>8</v>
      </c>
      <c r="AE138" s="26">
        <f t="shared" si="35"/>
        <v>0</v>
      </c>
      <c r="AF138" s="26">
        <f>SUM(AD138:AE138)</f>
        <v>8</v>
      </c>
      <c r="AG138" s="26">
        <f>X138+Y138</f>
        <v>6</v>
      </c>
      <c r="AH138" s="26">
        <f>Z138+AA138</f>
        <v>0</v>
      </c>
      <c r="AI138" s="26">
        <f>AB138+AC138</f>
        <v>2</v>
      </c>
      <c r="AJ138" s="26">
        <f>SUM(AG138:AI138)</f>
        <v>8</v>
      </c>
      <c r="AK138" s="9"/>
      <c r="AL138" s="9"/>
    </row>
    <row r="139" spans="1:57" s="302" customFormat="1" x14ac:dyDescent="0.25">
      <c r="A139" s="46" t="s">
        <v>13</v>
      </c>
      <c r="B139" s="46" t="s">
        <v>14</v>
      </c>
      <c r="C139" s="47" t="s">
        <v>43</v>
      </c>
      <c r="D139" s="47"/>
      <c r="E139" s="7">
        <v>12</v>
      </c>
      <c r="F139" s="8">
        <f>E139*30</f>
        <v>360</v>
      </c>
      <c r="G139" s="8">
        <f>H139+I139+J139</f>
        <v>0</v>
      </c>
      <c r="H139" s="8"/>
      <c r="I139" s="8"/>
      <c r="J139" s="8"/>
      <c r="K139" s="8">
        <f>F139-G139</f>
        <v>360</v>
      </c>
      <c r="L139" s="7">
        <f>G139/13</f>
        <v>0</v>
      </c>
      <c r="M139" s="8"/>
      <c r="N139" s="7">
        <f>G139/F139*100</f>
        <v>0</v>
      </c>
      <c r="O139" s="339"/>
      <c r="P139" s="9" t="s">
        <v>78</v>
      </c>
      <c r="Q139" s="126"/>
      <c r="R139" s="126" t="e">
        <f>#REF!</f>
        <v>#REF!</v>
      </c>
      <c r="S139" s="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9"/>
      <c r="AL139" s="9"/>
    </row>
    <row r="140" spans="1:57" s="302" customFormat="1" ht="15.75" thickBot="1" x14ac:dyDescent="0.3">
      <c r="A140" s="46" t="s">
        <v>13</v>
      </c>
      <c r="B140" s="46" t="s">
        <v>14</v>
      </c>
      <c r="C140" s="47" t="s">
        <v>40</v>
      </c>
      <c r="D140" s="16"/>
      <c r="E140" s="21">
        <v>3</v>
      </c>
      <c r="F140" s="22">
        <f>E140*30</f>
        <v>90</v>
      </c>
      <c r="G140" s="22">
        <f>H140+I140+J140</f>
        <v>0</v>
      </c>
      <c r="H140" s="22"/>
      <c r="I140" s="22"/>
      <c r="J140" s="22"/>
      <c r="K140" s="22">
        <f>F140-G140</f>
        <v>90</v>
      </c>
      <c r="L140" s="21">
        <f>G140/13</f>
        <v>0</v>
      </c>
      <c r="M140" s="22"/>
      <c r="N140" s="21">
        <f>G140/F140*100</f>
        <v>0</v>
      </c>
      <c r="O140" s="339"/>
      <c r="P140" s="9" t="s">
        <v>78</v>
      </c>
      <c r="Q140" s="126"/>
      <c r="R140" s="126" t="e">
        <f>#REF!</f>
        <v>#REF!</v>
      </c>
      <c r="S140" s="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9"/>
      <c r="AL140" s="9"/>
    </row>
    <row r="141" spans="1:57" ht="15.75" thickBot="1" x14ac:dyDescent="0.3">
      <c r="A141" s="23"/>
      <c r="B141" s="24"/>
      <c r="C141" s="47" t="s">
        <v>22</v>
      </c>
      <c r="D141" s="49">
        <f>SUM(D133:D140)</f>
        <v>0</v>
      </c>
      <c r="E141" s="48">
        <f>SUM(E133:E140)</f>
        <v>30</v>
      </c>
      <c r="F141" s="32"/>
      <c r="G141" s="32"/>
      <c r="H141" s="32"/>
      <c r="I141" s="32"/>
      <c r="J141" s="32"/>
      <c r="K141" s="32"/>
      <c r="L141" s="32"/>
      <c r="M141" s="32"/>
      <c r="N141" s="25"/>
      <c r="O141" s="279"/>
      <c r="T141" s="129"/>
      <c r="U141" s="129"/>
      <c r="V141" s="129"/>
      <c r="W141" s="129"/>
      <c r="X141" s="129">
        <f>SUM(X133:X140)</f>
        <v>20</v>
      </c>
      <c r="Y141" s="129">
        <f t="shared" ref="Y141:AJ141" si="36">SUM(Y133:Y140)</f>
        <v>0</v>
      </c>
      <c r="Z141" s="129">
        <f t="shared" si="36"/>
        <v>4</v>
      </c>
      <c r="AA141" s="129">
        <f t="shared" si="36"/>
        <v>0</v>
      </c>
      <c r="AB141" s="129">
        <f t="shared" si="36"/>
        <v>12</v>
      </c>
      <c r="AC141" s="129">
        <f t="shared" si="36"/>
        <v>0</v>
      </c>
      <c r="AD141" s="129">
        <f t="shared" si="36"/>
        <v>36</v>
      </c>
      <c r="AE141" s="129">
        <f t="shared" si="36"/>
        <v>0</v>
      </c>
      <c r="AF141" s="129">
        <f t="shared" si="36"/>
        <v>36</v>
      </c>
      <c r="AG141" s="129">
        <f t="shared" si="36"/>
        <v>20</v>
      </c>
      <c r="AH141" s="129">
        <f t="shared" si="36"/>
        <v>4</v>
      </c>
      <c r="AI141" s="129">
        <f t="shared" si="36"/>
        <v>12</v>
      </c>
      <c r="AJ141" s="129">
        <f t="shared" si="36"/>
        <v>36</v>
      </c>
      <c r="AN141" s="9" t="s">
        <v>328</v>
      </c>
    </row>
    <row r="142" spans="1:57" x14ac:dyDescent="0.25">
      <c r="C142" s="1" t="s">
        <v>22</v>
      </c>
      <c r="D142" s="300">
        <f>D30+D59+D123+D141+D103+D80</f>
        <v>60</v>
      </c>
      <c r="E142" s="300">
        <f>E30+E59+E123+E141+E103+E80</f>
        <v>180</v>
      </c>
      <c r="R142" s="343" t="e">
        <f>SUM(R10:R141)</f>
        <v>#REF!</v>
      </c>
      <c r="AP142" s="9" t="s">
        <v>327</v>
      </c>
      <c r="AS142" s="1134" t="s">
        <v>301</v>
      </c>
      <c r="AT142" s="1134"/>
      <c r="AU142" s="1134" t="s">
        <v>302</v>
      </c>
      <c r="AV142" s="1134"/>
      <c r="AW142" s="1134" t="s">
        <v>303</v>
      </c>
      <c r="AX142" s="1134"/>
      <c r="AY142" s="1134" t="s">
        <v>322</v>
      </c>
      <c r="AZ142" s="1134"/>
      <c r="BA142" s="1134"/>
      <c r="BB142" s="280"/>
      <c r="BC142" s="280"/>
      <c r="BD142" s="280"/>
      <c r="BE142" s="280"/>
    </row>
    <row r="143" spans="1:57" x14ac:dyDescent="0.25">
      <c r="AM143" s="291"/>
      <c r="AN143" s="8"/>
      <c r="AO143" s="47" t="s">
        <v>47</v>
      </c>
      <c r="AP143" s="130" t="s">
        <v>219</v>
      </c>
      <c r="AQ143" s="130" t="s">
        <v>218</v>
      </c>
      <c r="AR143" s="26" t="s">
        <v>304</v>
      </c>
      <c r="AS143" s="272" t="s">
        <v>305</v>
      </c>
      <c r="AT143" s="272" t="s">
        <v>113</v>
      </c>
      <c r="AU143" s="272" t="s">
        <v>305</v>
      </c>
      <c r="AV143" s="272" t="s">
        <v>113</v>
      </c>
      <c r="AW143" s="272" t="s">
        <v>305</v>
      </c>
      <c r="AX143" s="272" t="s">
        <v>113</v>
      </c>
      <c r="AY143" s="58" t="s">
        <v>305</v>
      </c>
      <c r="AZ143" s="58" t="s">
        <v>113</v>
      </c>
      <c r="BA143" s="58" t="s">
        <v>304</v>
      </c>
      <c r="BB143" s="26" t="s">
        <v>301</v>
      </c>
      <c r="BC143" s="26" t="s">
        <v>302</v>
      </c>
      <c r="BD143" s="26" t="s">
        <v>303</v>
      </c>
      <c r="BE143" s="26" t="s">
        <v>304</v>
      </c>
    </row>
    <row r="144" spans="1:57" x14ac:dyDescent="0.25">
      <c r="C144" s="1" t="s">
        <v>318</v>
      </c>
      <c r="D144" s="1">
        <f>D15+D78+D48+D76+D12+D10+D56</f>
        <v>32.5</v>
      </c>
      <c r="AM144" s="291" t="s">
        <v>16</v>
      </c>
      <c r="AN144" s="8" t="s">
        <v>14</v>
      </c>
      <c r="AO144" s="47" t="s">
        <v>41</v>
      </c>
      <c r="AP144" s="26">
        <f>AP10+AP39+AP66+AP90+AP111+AP131</f>
        <v>37</v>
      </c>
      <c r="AQ144" s="26">
        <f t="shared" ref="AQ144:BE144" si="37">AQ10+AQ39+AQ66+AQ90+AQ111+AQ131</f>
        <v>16</v>
      </c>
      <c r="AR144" s="26">
        <f t="shared" si="37"/>
        <v>53</v>
      </c>
      <c r="AS144" s="26">
        <f t="shared" si="37"/>
        <v>30</v>
      </c>
      <c r="AT144" s="26">
        <f t="shared" si="37"/>
        <v>10</v>
      </c>
      <c r="AU144" s="26">
        <f t="shared" si="37"/>
        <v>4</v>
      </c>
      <c r="AV144" s="26">
        <f t="shared" si="37"/>
        <v>4</v>
      </c>
      <c r="AW144" s="26">
        <f t="shared" si="37"/>
        <v>0</v>
      </c>
      <c r="AX144" s="26">
        <f t="shared" si="37"/>
        <v>10</v>
      </c>
      <c r="AY144" s="26">
        <f t="shared" si="37"/>
        <v>34</v>
      </c>
      <c r="AZ144" s="26">
        <f t="shared" si="37"/>
        <v>24</v>
      </c>
      <c r="BA144" s="26">
        <f t="shared" si="37"/>
        <v>58</v>
      </c>
      <c r="BB144" s="26">
        <f t="shared" si="37"/>
        <v>40</v>
      </c>
      <c r="BC144" s="26">
        <f t="shared" si="37"/>
        <v>8</v>
      </c>
      <c r="BD144" s="26">
        <f t="shared" si="37"/>
        <v>10</v>
      </c>
      <c r="BE144" s="26">
        <f t="shared" si="37"/>
        <v>58</v>
      </c>
    </row>
    <row r="145" spans="1:57" x14ac:dyDescent="0.25">
      <c r="C145" s="1" t="s">
        <v>319</v>
      </c>
      <c r="D145" s="1">
        <f>60-D144</f>
        <v>27.5</v>
      </c>
      <c r="AM145" s="291" t="s">
        <v>16</v>
      </c>
      <c r="AN145" s="8" t="s">
        <v>31</v>
      </c>
      <c r="AO145" s="47" t="s">
        <v>42</v>
      </c>
      <c r="AP145" s="26">
        <f t="shared" ref="AP145:BE145" si="38">AP11+AP40+AP67+AP75+AP112+AP132</f>
        <v>4</v>
      </c>
      <c r="AQ145" s="26">
        <f t="shared" si="38"/>
        <v>13</v>
      </c>
      <c r="AR145" s="26">
        <f t="shared" si="38"/>
        <v>17</v>
      </c>
      <c r="AS145" s="26">
        <f t="shared" si="38"/>
        <v>4</v>
      </c>
      <c r="AT145" s="26">
        <f t="shared" si="38"/>
        <v>0</v>
      </c>
      <c r="AU145" s="26">
        <f t="shared" si="38"/>
        <v>0</v>
      </c>
      <c r="AV145" s="26">
        <f t="shared" si="38"/>
        <v>0</v>
      </c>
      <c r="AW145" s="26">
        <f t="shared" si="38"/>
        <v>16</v>
      </c>
      <c r="AX145" s="26">
        <f t="shared" si="38"/>
        <v>0</v>
      </c>
      <c r="AY145" s="26">
        <f t="shared" si="38"/>
        <v>20</v>
      </c>
      <c r="AZ145" s="26">
        <f t="shared" si="38"/>
        <v>0</v>
      </c>
      <c r="BA145" s="26">
        <f t="shared" si="38"/>
        <v>20</v>
      </c>
      <c r="BB145" s="26">
        <f t="shared" si="38"/>
        <v>4</v>
      </c>
      <c r="BC145" s="26">
        <f t="shared" si="38"/>
        <v>0</v>
      </c>
      <c r="BD145" s="26">
        <f t="shared" si="38"/>
        <v>16</v>
      </c>
      <c r="BE145" s="26">
        <f t="shared" si="38"/>
        <v>20</v>
      </c>
    </row>
    <row r="146" spans="1:57" x14ac:dyDescent="0.25">
      <c r="C146" s="2"/>
      <c r="D146" s="2"/>
      <c r="E146" s="4"/>
      <c r="S146" s="9"/>
      <c r="T146" s="9"/>
      <c r="U146" s="9"/>
      <c r="V146" s="9"/>
      <c r="W146" s="9"/>
      <c r="X146" s="9"/>
      <c r="AM146" s="291"/>
      <c r="AN146" s="8"/>
      <c r="AO146" s="47" t="s">
        <v>48</v>
      </c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x14ac:dyDescent="0.25">
      <c r="S147" s="9"/>
      <c r="T147" s="9"/>
      <c r="U147" s="9"/>
      <c r="V147" s="9"/>
      <c r="W147" s="9"/>
      <c r="X147" s="9"/>
      <c r="AM147" s="291" t="s">
        <v>13</v>
      </c>
      <c r="AN147" s="8" t="s">
        <v>14</v>
      </c>
      <c r="AO147" s="47" t="s">
        <v>41</v>
      </c>
      <c r="AP147" s="26">
        <f t="shared" ref="AP147:BE147" si="39">AP13+AP42+AP69+AP115+AP114+AP116</f>
        <v>7.5</v>
      </c>
      <c r="AQ147" s="26">
        <f t="shared" si="39"/>
        <v>76</v>
      </c>
      <c r="AR147" s="26">
        <f t="shared" si="39"/>
        <v>83.5</v>
      </c>
      <c r="AS147" s="26">
        <f t="shared" si="39"/>
        <v>60</v>
      </c>
      <c r="AT147" s="26">
        <f t="shared" si="39"/>
        <v>8</v>
      </c>
      <c r="AU147" s="26">
        <f t="shared" si="39"/>
        <v>0</v>
      </c>
      <c r="AV147" s="26">
        <f t="shared" si="39"/>
        <v>0</v>
      </c>
      <c r="AW147" s="26">
        <f t="shared" si="39"/>
        <v>22</v>
      </c>
      <c r="AX147" s="26">
        <f t="shared" si="39"/>
        <v>4</v>
      </c>
      <c r="AY147" s="26">
        <f t="shared" si="39"/>
        <v>82</v>
      </c>
      <c r="AZ147" s="26">
        <f t="shared" si="39"/>
        <v>12</v>
      </c>
      <c r="BA147" s="26">
        <f t="shared" si="39"/>
        <v>94</v>
      </c>
      <c r="BB147" s="26">
        <f t="shared" si="39"/>
        <v>68</v>
      </c>
      <c r="BC147" s="26">
        <f t="shared" si="39"/>
        <v>0</v>
      </c>
      <c r="BD147" s="26">
        <f t="shared" si="39"/>
        <v>26</v>
      </c>
      <c r="BE147" s="26">
        <f t="shared" si="39"/>
        <v>94</v>
      </c>
    </row>
    <row r="148" spans="1:57" x14ac:dyDescent="0.25">
      <c r="C148" s="1" t="s">
        <v>22</v>
      </c>
      <c r="E148" s="38">
        <f>E149+E150</f>
        <v>180</v>
      </c>
      <c r="F148" s="38">
        <f>F149+F150</f>
        <v>5400</v>
      </c>
      <c r="G148" s="39">
        <f>F148/$F$148*100</f>
        <v>100</v>
      </c>
      <c r="H148" s="40"/>
      <c r="I148" s="41"/>
      <c r="J148" s="41"/>
      <c r="K148" s="41"/>
      <c r="L148" s="9" t="s">
        <v>68</v>
      </c>
      <c r="M148" s="9">
        <f t="shared" ref="M148:M156" ca="1" si="40">SUMIF($P$3:$P$145,L148,$E$3:$E$141)</f>
        <v>0</v>
      </c>
      <c r="P148" s="124">
        <f ca="1">M148/$E$148*100</f>
        <v>0</v>
      </c>
      <c r="S148" s="9"/>
      <c r="T148" s="9"/>
      <c r="U148" s="9"/>
      <c r="V148" s="9"/>
      <c r="W148" s="9"/>
      <c r="X148" s="9"/>
      <c r="AM148" s="292" t="s">
        <v>13</v>
      </c>
      <c r="AN148" s="8" t="s">
        <v>31</v>
      </c>
      <c r="AO148" s="47" t="s">
        <v>42</v>
      </c>
      <c r="AP148" s="26" t="e">
        <f>#REF!+AP44+AP73+AP94+#REF!+AP135</f>
        <v>#REF!</v>
      </c>
      <c r="AQ148" s="26" t="e">
        <f>#REF!+AQ44+AQ73+AQ94+#REF!+AQ135</f>
        <v>#REF!</v>
      </c>
      <c r="AR148" s="26" t="e">
        <f>#REF!+AR44+AR73+AR94+#REF!+AR135</f>
        <v>#REF!</v>
      </c>
      <c r="AS148" s="26" t="e">
        <f>#REF!+AS44+AS73+AS94+#REF!+AS135</f>
        <v>#REF!</v>
      </c>
      <c r="AT148" s="26" t="e">
        <f>#REF!+AT44+AT73+AT94+#REF!+AT135</f>
        <v>#REF!</v>
      </c>
      <c r="AU148" s="26" t="e">
        <f>#REF!+AU44+AU73+AU94+#REF!+AU135</f>
        <v>#REF!</v>
      </c>
      <c r="AV148" s="26" t="e">
        <f>#REF!+AV44+AV73+AV94+#REF!+AV135</f>
        <v>#REF!</v>
      </c>
      <c r="AW148" s="26" t="e">
        <f>#REF!+AW44+AW73+AW94+#REF!+AW135</f>
        <v>#REF!</v>
      </c>
      <c r="AX148" s="26" t="e">
        <f>#REF!+AX44+AX73+AX94+#REF!+AX135</f>
        <v>#REF!</v>
      </c>
      <c r="AY148" s="26" t="e">
        <f>#REF!+AY44+AY73+AY94+#REF!+AY135</f>
        <v>#REF!</v>
      </c>
      <c r="AZ148" s="26" t="e">
        <f>#REF!+AZ44+AZ73+AZ94+#REF!+AZ135</f>
        <v>#REF!</v>
      </c>
      <c r="BA148" s="26" t="e">
        <f>#REF!+BA44+BA73+BA94+#REF!+BA135</f>
        <v>#REF!</v>
      </c>
      <c r="BB148" s="26" t="e">
        <f>#REF!+BB44+BB73+BB94+#REF!+BB135</f>
        <v>#REF!</v>
      </c>
      <c r="BC148" s="26" t="e">
        <f>#REF!+BC44+BC73+BC94+#REF!+BC135</f>
        <v>#REF!</v>
      </c>
      <c r="BD148" s="26" t="e">
        <f>#REF!+BD44+BD73+BD94+#REF!+BD135</f>
        <v>#REF!</v>
      </c>
      <c r="BE148" s="26" t="e">
        <f>#REF!+BE44+BE73+BE94+#REF!+BE135</f>
        <v>#REF!</v>
      </c>
    </row>
    <row r="149" spans="1:57" x14ac:dyDescent="0.25">
      <c r="B149" s="46" t="s">
        <v>14</v>
      </c>
      <c r="C149" s="1" t="s">
        <v>41</v>
      </c>
      <c r="E149" s="39">
        <f>SUMIF(B$11:B$141,B149,E$11:E$141)</f>
        <v>116.5</v>
      </c>
      <c r="F149" s="46">
        <f>E149*30</f>
        <v>3495</v>
      </c>
      <c r="G149" s="39">
        <f>F149/F$148*100</f>
        <v>64.722222222222229</v>
      </c>
      <c r="H149" s="46"/>
      <c r="J149" s="37"/>
      <c r="K149" s="37"/>
      <c r="L149" s="9" t="s">
        <v>55</v>
      </c>
      <c r="M149" s="9">
        <f t="shared" ca="1" si="40"/>
        <v>4</v>
      </c>
      <c r="P149" s="124">
        <f t="shared" ref="P149:P157" ca="1" si="41">M149/$E$148*100</f>
        <v>2.2222222222222223</v>
      </c>
      <c r="S149" s="9"/>
      <c r="T149" s="9"/>
      <c r="U149" s="9"/>
      <c r="V149" s="9"/>
      <c r="W149" s="9"/>
      <c r="X149" s="9"/>
      <c r="AO149" s="9" t="s">
        <v>322</v>
      </c>
      <c r="AP149" s="9" t="e">
        <f t="shared" ref="AP149:BE149" si="42">SUM(AP144:AP148)</f>
        <v>#REF!</v>
      </c>
      <c r="AQ149" s="9" t="e">
        <f t="shared" si="42"/>
        <v>#REF!</v>
      </c>
      <c r="AR149" s="9" t="e">
        <f t="shared" si="42"/>
        <v>#REF!</v>
      </c>
      <c r="AS149" s="9" t="e">
        <f t="shared" si="42"/>
        <v>#REF!</v>
      </c>
      <c r="AT149" s="9" t="e">
        <f t="shared" si="42"/>
        <v>#REF!</v>
      </c>
      <c r="AU149" s="9" t="e">
        <f t="shared" si="42"/>
        <v>#REF!</v>
      </c>
      <c r="AV149" s="9" t="e">
        <f t="shared" si="42"/>
        <v>#REF!</v>
      </c>
      <c r="AW149" s="9" t="e">
        <f t="shared" si="42"/>
        <v>#REF!</v>
      </c>
      <c r="AX149" s="9" t="e">
        <f t="shared" si="42"/>
        <v>#REF!</v>
      </c>
      <c r="AY149" s="9" t="e">
        <f t="shared" si="42"/>
        <v>#REF!</v>
      </c>
      <c r="AZ149" s="9" t="e">
        <f t="shared" si="42"/>
        <v>#REF!</v>
      </c>
      <c r="BA149" s="9" t="e">
        <f t="shared" si="42"/>
        <v>#REF!</v>
      </c>
      <c r="BB149" s="9" t="e">
        <f t="shared" si="42"/>
        <v>#REF!</v>
      </c>
      <c r="BC149" s="9" t="e">
        <f t="shared" si="42"/>
        <v>#REF!</v>
      </c>
      <c r="BD149" s="9" t="e">
        <f t="shared" si="42"/>
        <v>#REF!</v>
      </c>
      <c r="BE149" s="9" t="e">
        <f t="shared" si="42"/>
        <v>#REF!</v>
      </c>
    </row>
    <row r="150" spans="1:57" x14ac:dyDescent="0.25">
      <c r="B150" s="46" t="s">
        <v>31</v>
      </c>
      <c r="C150" s="1" t="s">
        <v>42</v>
      </c>
      <c r="E150" s="39">
        <f>SUMIF(B$11:B$141,B150,E$11:E$141)</f>
        <v>63.5</v>
      </c>
      <c r="F150" s="46">
        <f t="shared" ref="F150:F157" si="43">E150*30</f>
        <v>1905</v>
      </c>
      <c r="G150" s="39">
        <f>F150/F$148*100</f>
        <v>35.277777777777779</v>
      </c>
      <c r="H150" s="46"/>
      <c r="L150" s="9" t="s">
        <v>69</v>
      </c>
      <c r="M150" s="9">
        <f t="shared" ca="1" si="40"/>
        <v>5</v>
      </c>
      <c r="P150" s="124">
        <f t="shared" ca="1" si="41"/>
        <v>2.7777777777777777</v>
      </c>
      <c r="S150" s="9"/>
      <c r="T150" s="9"/>
      <c r="U150" s="9"/>
      <c r="V150" s="9"/>
      <c r="W150" s="9"/>
      <c r="X150" s="9"/>
    </row>
    <row r="151" spans="1:57" x14ac:dyDescent="0.25">
      <c r="E151" s="46"/>
      <c r="F151" s="46"/>
      <c r="G151" s="46"/>
      <c r="H151" s="46"/>
      <c r="L151" s="9" t="s">
        <v>73</v>
      </c>
      <c r="M151" s="9">
        <f t="shared" ca="1" si="40"/>
        <v>2</v>
      </c>
      <c r="P151" s="124">
        <f t="shared" ca="1" si="41"/>
        <v>1.1111111111111112</v>
      </c>
      <c r="S151" s="9"/>
      <c r="T151" s="9"/>
      <c r="U151" s="9"/>
      <c r="V151" s="9"/>
      <c r="W151" s="9"/>
      <c r="X151" s="9"/>
      <c r="AM151" s="9" t="s">
        <v>329</v>
      </c>
      <c r="AO151" s="9" t="e">
        <f>(AQ144+AQ147)/AQ149</f>
        <v>#REF!</v>
      </c>
    </row>
    <row r="152" spans="1:57" x14ac:dyDescent="0.25">
      <c r="C152" s="1" t="s">
        <v>47</v>
      </c>
      <c r="E152" s="43">
        <f>E153+E154</f>
        <v>34</v>
      </c>
      <c r="F152" s="43">
        <f>F153+F154</f>
        <v>1020</v>
      </c>
      <c r="G152" s="39">
        <f>F152/$F$152*100</f>
        <v>100</v>
      </c>
      <c r="H152" s="46"/>
      <c r="L152" s="9" t="s">
        <v>57</v>
      </c>
      <c r="M152" s="9">
        <f t="shared" ca="1" si="40"/>
        <v>7</v>
      </c>
      <c r="P152" s="124">
        <f t="shared" ca="1" si="41"/>
        <v>3.8888888888888888</v>
      </c>
      <c r="S152" s="9"/>
      <c r="T152" s="9"/>
      <c r="U152" s="9"/>
      <c r="V152" s="9"/>
      <c r="W152" s="9"/>
      <c r="X152" s="9"/>
      <c r="AM152" s="9" t="s">
        <v>330</v>
      </c>
      <c r="AO152" s="9" t="e">
        <f>(AQ145+AQ148)/AQ149</f>
        <v>#REF!</v>
      </c>
    </row>
    <row r="153" spans="1:57" x14ac:dyDescent="0.25">
      <c r="A153" s="46" t="s">
        <v>16</v>
      </c>
      <c r="B153" s="46" t="s">
        <v>14</v>
      </c>
      <c r="C153" s="1" t="s">
        <v>41</v>
      </c>
      <c r="E153" s="46">
        <f>SUMIFS(E$11:E$141,A$11:A$141,A153,B$11:B$141,B153)</f>
        <v>21</v>
      </c>
      <c r="F153" s="46">
        <f t="shared" si="43"/>
        <v>630</v>
      </c>
      <c r="G153" s="39">
        <f>F153/F$152*100</f>
        <v>61.764705882352942</v>
      </c>
      <c r="H153" s="46"/>
      <c r="L153" s="9" t="s">
        <v>56</v>
      </c>
      <c r="M153" s="9">
        <f t="shared" ca="1" si="40"/>
        <v>14</v>
      </c>
      <c r="P153" s="124">
        <f t="shared" ca="1" si="41"/>
        <v>7.7777777777777777</v>
      </c>
      <c r="S153" s="9"/>
      <c r="T153" s="9"/>
      <c r="U153" s="9"/>
      <c r="V153" s="9"/>
      <c r="W153" s="9"/>
      <c r="X153" s="9"/>
    </row>
    <row r="154" spans="1:57" x14ac:dyDescent="0.25">
      <c r="A154" s="46" t="s">
        <v>16</v>
      </c>
      <c r="B154" s="46" t="s">
        <v>31</v>
      </c>
      <c r="C154" s="1" t="s">
        <v>42</v>
      </c>
      <c r="E154" s="46">
        <f>SUMIFS(E$11:E$141,A$11:A$141,A154,B$11:B$141,B154)</f>
        <v>13</v>
      </c>
      <c r="F154" s="46">
        <f>E154*30</f>
        <v>390</v>
      </c>
      <c r="G154" s="39">
        <f>F154/F$152*100</f>
        <v>38.235294117647058</v>
      </c>
      <c r="H154" s="46"/>
      <c r="L154" s="9" t="s">
        <v>70</v>
      </c>
      <c r="M154" s="9">
        <f t="shared" ca="1" si="40"/>
        <v>0</v>
      </c>
      <c r="P154" s="124">
        <f t="shared" ca="1" si="41"/>
        <v>0</v>
      </c>
      <c r="S154" s="9"/>
      <c r="T154" s="9"/>
      <c r="U154" s="9"/>
      <c r="V154" s="9"/>
      <c r="W154" s="9"/>
      <c r="X154" s="9"/>
      <c r="AQ154" s="37">
        <f>AQ147-E140-E139</f>
        <v>61</v>
      </c>
    </row>
    <row r="155" spans="1:57" x14ac:dyDescent="0.25">
      <c r="C155" s="1" t="s">
        <v>48</v>
      </c>
      <c r="E155" s="43">
        <f>E156+E157</f>
        <v>146</v>
      </c>
      <c r="F155" s="43">
        <f>F156+F157</f>
        <v>4380</v>
      </c>
      <c r="G155" s="43">
        <f>G156+G157</f>
        <v>99.999999999999986</v>
      </c>
      <c r="L155" s="9" t="s">
        <v>71</v>
      </c>
      <c r="M155" s="9">
        <f t="shared" ca="1" si="40"/>
        <v>2</v>
      </c>
      <c r="P155" s="124">
        <f t="shared" ca="1" si="41"/>
        <v>1.1111111111111112</v>
      </c>
      <c r="S155" s="9"/>
      <c r="T155" s="9"/>
      <c r="U155" s="9"/>
      <c r="V155" s="9"/>
      <c r="W155" s="9"/>
      <c r="X155" s="9"/>
    </row>
    <row r="156" spans="1:57" x14ac:dyDescent="0.25">
      <c r="A156" s="46" t="s">
        <v>13</v>
      </c>
      <c r="B156" s="46" t="s">
        <v>14</v>
      </c>
      <c r="C156" s="1" t="s">
        <v>41</v>
      </c>
      <c r="E156" s="46">
        <f>SUMIFS(E$11:E$141,A$11:A$141,A156,B$11:B$141,B156)</f>
        <v>95.5</v>
      </c>
      <c r="F156" s="46">
        <f t="shared" si="43"/>
        <v>2865</v>
      </c>
      <c r="G156" s="9">
        <f>F156/F$155*100</f>
        <v>65.410958904109577</v>
      </c>
      <c r="L156" s="9" t="s">
        <v>58</v>
      </c>
      <c r="M156" s="9">
        <f t="shared" ca="1" si="40"/>
        <v>3</v>
      </c>
      <c r="P156" s="124">
        <f t="shared" ca="1" si="41"/>
        <v>1.6666666666666667</v>
      </c>
      <c r="S156" s="9"/>
      <c r="T156" s="9"/>
      <c r="U156" s="9"/>
      <c r="V156" s="9"/>
      <c r="W156" s="9"/>
      <c r="X156" s="9"/>
    </row>
    <row r="157" spans="1:57" x14ac:dyDescent="0.25">
      <c r="A157" s="46" t="s">
        <v>13</v>
      </c>
      <c r="B157" s="46" t="s">
        <v>31</v>
      </c>
      <c r="C157" s="1" t="s">
        <v>42</v>
      </c>
      <c r="E157" s="46">
        <f>SUMIFS(E$11:E$141,A$11:A$141,A157,B$11:B$141,B157)</f>
        <v>50.5</v>
      </c>
      <c r="F157" s="46">
        <f t="shared" si="43"/>
        <v>1515</v>
      </c>
      <c r="G157" s="9">
        <f>F157/F$155*100</f>
        <v>34.589041095890408</v>
      </c>
      <c r="M157" s="9">
        <f ca="1">SUM(M148:M156)</f>
        <v>37</v>
      </c>
      <c r="P157" s="124">
        <f t="shared" ca="1" si="41"/>
        <v>20.555555555555554</v>
      </c>
      <c r="S157" s="9"/>
      <c r="T157" s="9"/>
      <c r="U157" s="9"/>
      <c r="V157" s="9"/>
      <c r="W157" s="9"/>
      <c r="X157" s="9"/>
    </row>
    <row r="162" spans="1:20" x14ac:dyDescent="0.25">
      <c r="B162" s="46" t="s">
        <v>261</v>
      </c>
    </row>
    <row r="163" spans="1:20" x14ac:dyDescent="0.25">
      <c r="A163" s="9"/>
      <c r="B163" s="9"/>
      <c r="C163" s="9"/>
      <c r="D163" s="9" t="s">
        <v>327</v>
      </c>
      <c r="F163" s="26"/>
      <c r="G163" s="1416" t="s">
        <v>301</v>
      </c>
      <c r="H163" s="1416"/>
      <c r="I163" s="1416" t="s">
        <v>302</v>
      </c>
      <c r="J163" s="1416"/>
      <c r="K163" s="1416" t="s">
        <v>303</v>
      </c>
      <c r="L163" s="1416"/>
      <c r="M163" s="1416" t="s">
        <v>322</v>
      </c>
      <c r="N163" s="1416"/>
      <c r="O163" s="1416"/>
      <c r="P163" s="1416"/>
      <c r="Q163" s="26"/>
      <c r="R163" s="26"/>
      <c r="S163" s="26"/>
      <c r="T163" s="26"/>
    </row>
    <row r="164" spans="1:20" x14ac:dyDescent="0.25">
      <c r="A164" s="8"/>
      <c r="B164" s="8"/>
      <c r="C164" s="286" t="s">
        <v>47</v>
      </c>
      <c r="D164" s="130" t="s">
        <v>219</v>
      </c>
      <c r="E164" s="290" t="s">
        <v>218</v>
      </c>
      <c r="F164" s="26" t="s">
        <v>304</v>
      </c>
      <c r="G164" s="130" t="s">
        <v>305</v>
      </c>
      <c r="H164" s="130" t="s">
        <v>113</v>
      </c>
      <c r="I164" s="130" t="s">
        <v>305</v>
      </c>
      <c r="J164" s="130" t="s">
        <v>113</v>
      </c>
      <c r="K164" s="130" t="s">
        <v>305</v>
      </c>
      <c r="L164" s="130" t="s">
        <v>113</v>
      </c>
      <c r="M164" s="130" t="s">
        <v>305</v>
      </c>
      <c r="N164" s="130" t="s">
        <v>113</v>
      </c>
      <c r="O164" s="130"/>
      <c r="P164" s="130" t="s">
        <v>304</v>
      </c>
      <c r="Q164" s="26" t="s">
        <v>301</v>
      </c>
      <c r="R164" s="26" t="s">
        <v>302</v>
      </c>
      <c r="S164" s="26" t="s">
        <v>303</v>
      </c>
      <c r="T164" s="26" t="s">
        <v>304</v>
      </c>
    </row>
    <row r="165" spans="1:20" x14ac:dyDescent="0.25">
      <c r="A165" s="8" t="s">
        <v>16</v>
      </c>
      <c r="B165" s="8" t="s">
        <v>14</v>
      </c>
      <c r="C165" s="286" t="s">
        <v>41</v>
      </c>
      <c r="D165" s="26">
        <f t="shared" ref="D165:E169" si="44">SUMIFS(D$10:D$29,$A$10:$A$29,$A165,$B$10:$B$29,$B165)</f>
        <v>31.5</v>
      </c>
      <c r="E165" s="26">
        <f t="shared" si="44"/>
        <v>16</v>
      </c>
      <c r="F165" s="26">
        <f>SUM(D165:E165)</f>
        <v>47.5</v>
      </c>
      <c r="G165" s="26">
        <f t="shared" ref="G165:L165" si="45">SUMIFS(X$10:X$29,$A$10:$A$29,$A165,$B$10:$B$29,$B165)</f>
        <v>30</v>
      </c>
      <c r="H165" s="26">
        <f t="shared" si="45"/>
        <v>6</v>
      </c>
      <c r="I165" s="26">
        <f t="shared" si="45"/>
        <v>4</v>
      </c>
      <c r="J165" s="26">
        <f t="shared" si="45"/>
        <v>4</v>
      </c>
      <c r="K165" s="26">
        <f t="shared" si="45"/>
        <v>0</v>
      </c>
      <c r="L165" s="26">
        <f t="shared" si="45"/>
        <v>10</v>
      </c>
      <c r="M165" s="26">
        <f t="shared" ref="M165:N169" si="46">G165+I165+K165</f>
        <v>34</v>
      </c>
      <c r="N165" s="26">
        <f t="shared" si="46"/>
        <v>20</v>
      </c>
      <c r="O165" s="26"/>
      <c r="P165" s="26">
        <f>SUM(M165:N165)</f>
        <v>54</v>
      </c>
      <c r="Q165" s="26">
        <f>G165+H165</f>
        <v>36</v>
      </c>
      <c r="R165" s="26">
        <f>I165+J165</f>
        <v>8</v>
      </c>
      <c r="S165" s="26">
        <f>K165+L165</f>
        <v>10</v>
      </c>
      <c r="T165" s="26">
        <f>SUM(Q165:S165)</f>
        <v>54</v>
      </c>
    </row>
    <row r="166" spans="1:20" x14ac:dyDescent="0.25">
      <c r="A166" s="8" t="s">
        <v>16</v>
      </c>
      <c r="B166" s="8" t="s">
        <v>31</v>
      </c>
      <c r="C166" s="286" t="s">
        <v>42</v>
      </c>
      <c r="D166" s="26">
        <f t="shared" si="44"/>
        <v>0</v>
      </c>
      <c r="E166" s="26">
        <f t="shared" si="44"/>
        <v>3</v>
      </c>
      <c r="F166" s="26">
        <f>SUM(D166:E166)</f>
        <v>3</v>
      </c>
      <c r="G166" s="26">
        <f t="shared" ref="G166:L166" si="47">SUMIFS(X$10:X$29,$A$10:$A$29,$A166,$B$10:$B$29,$B166)</f>
        <v>0</v>
      </c>
      <c r="H166" s="26">
        <f t="shared" si="47"/>
        <v>0</v>
      </c>
      <c r="I166" s="26">
        <f t="shared" si="47"/>
        <v>0</v>
      </c>
      <c r="J166" s="26">
        <f t="shared" si="47"/>
        <v>0</v>
      </c>
      <c r="K166" s="26">
        <f t="shared" si="47"/>
        <v>4</v>
      </c>
      <c r="L166" s="26">
        <f t="shared" si="47"/>
        <v>0</v>
      </c>
      <c r="M166" s="26">
        <f t="shared" si="46"/>
        <v>4</v>
      </c>
      <c r="N166" s="26">
        <f t="shared" si="46"/>
        <v>0</v>
      </c>
      <c r="O166" s="26"/>
      <c r="P166" s="26">
        <f>SUM(M166:N166)</f>
        <v>4</v>
      </c>
      <c r="Q166" s="26">
        <f>G166+H166</f>
        <v>0</v>
      </c>
      <c r="R166" s="26">
        <f>I166+J166</f>
        <v>0</v>
      </c>
      <c r="S166" s="26">
        <f>K166+L166</f>
        <v>4</v>
      </c>
      <c r="T166" s="26">
        <f>SUM(Q166:S166)</f>
        <v>4</v>
      </c>
    </row>
    <row r="167" spans="1:20" x14ac:dyDescent="0.25">
      <c r="A167" s="8"/>
      <c r="B167" s="8"/>
      <c r="C167" s="286" t="s">
        <v>48</v>
      </c>
      <c r="D167" s="26">
        <f t="shared" si="44"/>
        <v>0</v>
      </c>
      <c r="E167" s="26">
        <f t="shared" si="44"/>
        <v>0</v>
      </c>
      <c r="F167" s="26"/>
      <c r="G167" s="26"/>
      <c r="H167" s="26"/>
      <c r="I167" s="26"/>
      <c r="J167" s="26"/>
      <c r="K167" s="26"/>
      <c r="L167" s="26"/>
      <c r="M167" s="26">
        <f t="shared" si="46"/>
        <v>0</v>
      </c>
      <c r="N167" s="26">
        <f t="shared" si="46"/>
        <v>0</v>
      </c>
      <c r="O167" s="26"/>
      <c r="P167" s="26">
        <f>SUM(M167:N167)</f>
        <v>0</v>
      </c>
      <c r="Q167" s="26">
        <f>G167+H167</f>
        <v>0</v>
      </c>
      <c r="R167" s="26">
        <f>I167+J167</f>
        <v>0</v>
      </c>
      <c r="S167" s="26">
        <f>K167+L167</f>
        <v>0</v>
      </c>
      <c r="T167" s="26">
        <f>SUM(Q167:S167)</f>
        <v>0</v>
      </c>
    </row>
    <row r="168" spans="1:20" x14ac:dyDescent="0.25">
      <c r="A168" s="8" t="s">
        <v>13</v>
      </c>
      <c r="B168" s="8" t="s">
        <v>14</v>
      </c>
      <c r="C168" s="286" t="s">
        <v>41</v>
      </c>
      <c r="D168" s="26">
        <f t="shared" si="44"/>
        <v>2.5</v>
      </c>
      <c r="E168" s="26">
        <f t="shared" si="44"/>
        <v>11</v>
      </c>
      <c r="F168" s="26">
        <f>SUM(D168:E168)</f>
        <v>13.5</v>
      </c>
      <c r="G168" s="26">
        <f t="shared" ref="G168:L169" si="48">SUMIFS(X$10:X$29,$A$10:$A$29,$A168,$B$10:$B$29,$B168)</f>
        <v>8</v>
      </c>
      <c r="H168" s="26">
        <f t="shared" si="48"/>
        <v>6</v>
      </c>
      <c r="I168" s="26">
        <f t="shared" si="48"/>
        <v>0</v>
      </c>
      <c r="J168" s="26">
        <f t="shared" si="48"/>
        <v>0</v>
      </c>
      <c r="K168" s="26">
        <f t="shared" si="48"/>
        <v>0</v>
      </c>
      <c r="L168" s="26">
        <f t="shared" si="48"/>
        <v>2</v>
      </c>
      <c r="M168" s="26">
        <f t="shared" si="46"/>
        <v>8</v>
      </c>
      <c r="N168" s="26">
        <f t="shared" si="46"/>
        <v>8</v>
      </c>
      <c r="O168" s="26"/>
      <c r="P168" s="26">
        <f>SUM(M168:N168)</f>
        <v>16</v>
      </c>
      <c r="Q168" s="26">
        <f>G168+H168</f>
        <v>14</v>
      </c>
      <c r="R168" s="26">
        <f>I168+J168</f>
        <v>0</v>
      </c>
      <c r="S168" s="26">
        <f>K168+L168</f>
        <v>2</v>
      </c>
      <c r="T168" s="26">
        <f>SUM(Q168:S168)</f>
        <v>16</v>
      </c>
    </row>
    <row r="169" spans="1:20" x14ac:dyDescent="0.25">
      <c r="A169" s="334" t="s">
        <v>13</v>
      </c>
      <c r="B169" s="334" t="s">
        <v>31</v>
      </c>
      <c r="C169" s="286" t="s">
        <v>42</v>
      </c>
      <c r="D169" s="26">
        <f t="shared" si="44"/>
        <v>0</v>
      </c>
      <c r="E169" s="26">
        <f t="shared" si="44"/>
        <v>0</v>
      </c>
      <c r="F169" s="26">
        <f>SUM(D169:E169)</f>
        <v>0</v>
      </c>
      <c r="G169" s="26">
        <f t="shared" si="48"/>
        <v>0</v>
      </c>
      <c r="H169" s="26">
        <f t="shared" si="48"/>
        <v>0</v>
      </c>
      <c r="I169" s="26">
        <f t="shared" si="48"/>
        <v>0</v>
      </c>
      <c r="J169" s="26">
        <f t="shared" si="48"/>
        <v>0</v>
      </c>
      <c r="K169" s="26">
        <f t="shared" si="48"/>
        <v>0</v>
      </c>
      <c r="L169" s="26">
        <f t="shared" si="48"/>
        <v>0</v>
      </c>
      <c r="M169" s="26">
        <f t="shared" si="46"/>
        <v>0</v>
      </c>
      <c r="N169" s="26">
        <f t="shared" si="46"/>
        <v>0</v>
      </c>
      <c r="O169" s="26"/>
      <c r="P169" s="26">
        <f>SUM(M169:N169)</f>
        <v>0</v>
      </c>
      <c r="Q169" s="26">
        <f>G169+H169</f>
        <v>0</v>
      </c>
      <c r="R169" s="26">
        <f>I169+J169</f>
        <v>0</v>
      </c>
      <c r="S169" s="26">
        <f>K169+L169</f>
        <v>0</v>
      </c>
      <c r="T169" s="26">
        <f>SUM(Q169:S169)</f>
        <v>0</v>
      </c>
    </row>
    <row r="170" spans="1:20" x14ac:dyDescent="0.25">
      <c r="A170" s="9"/>
      <c r="B170" s="9"/>
      <c r="C170" s="9"/>
      <c r="D170" s="26">
        <f>SUM(D165:D169)</f>
        <v>34</v>
      </c>
      <c r="E170" s="307">
        <f>SUM(E165:E169)</f>
        <v>30</v>
      </c>
      <c r="F170" s="26">
        <f>SUM(D170:E170)</f>
        <v>64</v>
      </c>
      <c r="G170" s="26">
        <f t="shared" ref="G170:T170" si="49">SUM(G165:G169)</f>
        <v>38</v>
      </c>
      <c r="H170" s="26">
        <f t="shared" si="49"/>
        <v>12</v>
      </c>
      <c r="I170" s="26">
        <f t="shared" si="49"/>
        <v>4</v>
      </c>
      <c r="J170" s="26">
        <f t="shared" si="49"/>
        <v>4</v>
      </c>
      <c r="K170" s="26">
        <f t="shared" si="49"/>
        <v>4</v>
      </c>
      <c r="L170" s="26">
        <f t="shared" si="49"/>
        <v>12</v>
      </c>
      <c r="M170" s="26">
        <f t="shared" si="49"/>
        <v>46</v>
      </c>
      <c r="N170" s="26">
        <f t="shared" si="49"/>
        <v>28</v>
      </c>
      <c r="O170" s="26"/>
      <c r="P170" s="26">
        <f t="shared" si="49"/>
        <v>74</v>
      </c>
      <c r="Q170" s="26">
        <f t="shared" si="49"/>
        <v>50</v>
      </c>
      <c r="R170" s="26">
        <f t="shared" si="49"/>
        <v>8</v>
      </c>
      <c r="S170" s="26">
        <f t="shared" si="49"/>
        <v>16</v>
      </c>
      <c r="T170" s="26">
        <f t="shared" si="49"/>
        <v>74</v>
      </c>
    </row>
    <row r="172" spans="1:20" x14ac:dyDescent="0.25">
      <c r="B172" s="46" t="s">
        <v>342</v>
      </c>
    </row>
    <row r="173" spans="1:20" x14ac:dyDescent="0.25">
      <c r="A173" s="9"/>
      <c r="B173" s="9"/>
      <c r="C173" s="9"/>
      <c r="D173" s="9" t="s">
        <v>327</v>
      </c>
      <c r="F173" s="26"/>
      <c r="G173" s="1416" t="s">
        <v>301</v>
      </c>
      <c r="H173" s="1416"/>
      <c r="I173" s="1416" t="s">
        <v>302</v>
      </c>
      <c r="J173" s="1416"/>
      <c r="K173" s="1416" t="s">
        <v>303</v>
      </c>
      <c r="L173" s="1416"/>
      <c r="M173" s="1416" t="s">
        <v>322</v>
      </c>
      <c r="N173" s="1416"/>
      <c r="O173" s="1416"/>
      <c r="P173" s="1416"/>
      <c r="Q173" s="26"/>
      <c r="R173" s="26"/>
      <c r="S173" s="26"/>
      <c r="T173" s="26"/>
    </row>
    <row r="174" spans="1:20" x14ac:dyDescent="0.25">
      <c r="A174" s="8"/>
      <c r="B174" s="8"/>
      <c r="C174" s="286" t="s">
        <v>47</v>
      </c>
      <c r="D174" s="130" t="s">
        <v>219</v>
      </c>
      <c r="E174" s="290" t="s">
        <v>218</v>
      </c>
      <c r="F174" s="26" t="s">
        <v>304</v>
      </c>
      <c r="G174" s="130" t="s">
        <v>305</v>
      </c>
      <c r="H174" s="130" t="s">
        <v>113</v>
      </c>
      <c r="I174" s="130" t="s">
        <v>305</v>
      </c>
      <c r="J174" s="130" t="s">
        <v>113</v>
      </c>
      <c r="K174" s="130" t="s">
        <v>305</v>
      </c>
      <c r="L174" s="130" t="s">
        <v>113</v>
      </c>
      <c r="M174" s="130" t="s">
        <v>305</v>
      </c>
      <c r="N174" s="130" t="s">
        <v>113</v>
      </c>
      <c r="O174" s="130"/>
      <c r="P174" s="130" t="s">
        <v>304</v>
      </c>
      <c r="Q174" s="26" t="s">
        <v>301</v>
      </c>
      <c r="R174" s="26" t="s">
        <v>302</v>
      </c>
      <c r="S174" s="26" t="s">
        <v>303</v>
      </c>
      <c r="T174" s="26" t="s">
        <v>304</v>
      </c>
    </row>
    <row r="175" spans="1:20" x14ac:dyDescent="0.25">
      <c r="A175" s="8" t="s">
        <v>16</v>
      </c>
      <c r="B175" s="8" t="s">
        <v>14</v>
      </c>
      <c r="C175" s="286" t="s">
        <v>41</v>
      </c>
      <c r="D175" s="26">
        <f>SUMIFS(D$40:D$57,$A$40:$A$57,$A175,$B$40:$B$57,$B175)</f>
        <v>5</v>
      </c>
      <c r="E175" s="26">
        <f>SUMIFS(E$40:E$57,$A$40:$A$57,$A175,$B$40:$B$57,$B175)</f>
        <v>0</v>
      </c>
      <c r="F175" s="26">
        <f>SUM(D175:E175)</f>
        <v>5</v>
      </c>
      <c r="G175" s="26">
        <f t="shared" ref="G175:L175" si="50">SUMIFS(X$40:X$57,$A$40:$A$57,$A175,$B$40:$B$57,$B175)</f>
        <v>0</v>
      </c>
      <c r="H175" s="26">
        <f t="shared" si="50"/>
        <v>0</v>
      </c>
      <c r="I175" s="26">
        <f t="shared" si="50"/>
        <v>0</v>
      </c>
      <c r="J175" s="26">
        <f t="shared" si="50"/>
        <v>0</v>
      </c>
      <c r="K175" s="26">
        <f t="shared" si="50"/>
        <v>0</v>
      </c>
      <c r="L175" s="26">
        <f t="shared" si="50"/>
        <v>0</v>
      </c>
      <c r="M175" s="26">
        <f t="shared" ref="M175:N179" si="51">G175+I175+K175</f>
        <v>0</v>
      </c>
      <c r="N175" s="26">
        <f t="shared" si="51"/>
        <v>0</v>
      </c>
      <c r="O175" s="26"/>
      <c r="P175" s="26">
        <f>SUM(M175:N175)</f>
        <v>0</v>
      </c>
      <c r="Q175" s="26">
        <f>G175+H175</f>
        <v>0</v>
      </c>
      <c r="R175" s="26">
        <f>I175+J175</f>
        <v>0</v>
      </c>
      <c r="S175" s="26">
        <f>K175+L175</f>
        <v>0</v>
      </c>
      <c r="T175" s="26">
        <f>SUM(Q175:S175)</f>
        <v>0</v>
      </c>
    </row>
    <row r="176" spans="1:20" x14ac:dyDescent="0.25">
      <c r="A176" s="8" t="s">
        <v>16</v>
      </c>
      <c r="B176" s="8" t="s">
        <v>31</v>
      </c>
      <c r="C176" s="286" t="s">
        <v>42</v>
      </c>
      <c r="D176" s="26">
        <f>SUMIFS(D$40:D$57,$A$40:$A$57,$A176,$B$40:$B$57,$B176)</f>
        <v>3</v>
      </c>
      <c r="E176" s="26">
        <f>SUMIFS(E$40:E$57,$A$40:$A$57,$A176,$B$40:$B$57,$B176)</f>
        <v>0</v>
      </c>
      <c r="F176" s="26">
        <f>SUM(D176:E176)</f>
        <v>3</v>
      </c>
      <c r="G176" s="26">
        <f t="shared" ref="G176:L176" si="52">SUMIFS(X$40:X$57,$A$40:$A$57,$A176,$B$40:$B$57,$B176)</f>
        <v>0</v>
      </c>
      <c r="H176" s="26">
        <f t="shared" si="52"/>
        <v>0</v>
      </c>
      <c r="I176" s="26">
        <f t="shared" si="52"/>
        <v>0</v>
      </c>
      <c r="J176" s="26">
        <f t="shared" si="52"/>
        <v>0</v>
      </c>
      <c r="K176" s="26">
        <f t="shared" si="52"/>
        <v>0</v>
      </c>
      <c r="L176" s="26">
        <f t="shared" si="52"/>
        <v>0</v>
      </c>
      <c r="M176" s="26">
        <f t="shared" si="51"/>
        <v>0</v>
      </c>
      <c r="N176" s="26">
        <f t="shared" si="51"/>
        <v>0</v>
      </c>
      <c r="O176" s="26"/>
      <c r="P176" s="26">
        <f>SUM(M176:N176)</f>
        <v>0</v>
      </c>
      <c r="Q176" s="26">
        <f>G176+H176</f>
        <v>0</v>
      </c>
      <c r="R176" s="26">
        <f>I176+J176</f>
        <v>0</v>
      </c>
      <c r="S176" s="26">
        <f>K176+L176</f>
        <v>0</v>
      </c>
      <c r="T176" s="26">
        <f>SUM(Q176:S176)</f>
        <v>0</v>
      </c>
    </row>
    <row r="177" spans="1:20" x14ac:dyDescent="0.25">
      <c r="A177" s="8"/>
      <c r="B177" s="8"/>
      <c r="C177" s="286" t="s">
        <v>48</v>
      </c>
      <c r="D177" s="26"/>
      <c r="E177" s="26"/>
      <c r="F177" s="26"/>
      <c r="G177" s="26"/>
      <c r="H177" s="26"/>
      <c r="I177" s="26"/>
      <c r="J177" s="26"/>
      <c r="K177" s="26"/>
      <c r="L177" s="26"/>
      <c r="M177" s="26">
        <f t="shared" si="51"/>
        <v>0</v>
      </c>
      <c r="N177" s="26">
        <f t="shared" si="51"/>
        <v>0</v>
      </c>
      <c r="O177" s="26"/>
      <c r="P177" s="26">
        <f>SUM(M177:N177)</f>
        <v>0</v>
      </c>
      <c r="Q177" s="26">
        <f>G177+H177</f>
        <v>0</v>
      </c>
      <c r="R177" s="26">
        <f>I177+J177</f>
        <v>0</v>
      </c>
      <c r="S177" s="26">
        <f>K177+L177</f>
        <v>0</v>
      </c>
      <c r="T177" s="26">
        <f>SUM(Q177:S177)</f>
        <v>0</v>
      </c>
    </row>
    <row r="178" spans="1:20" x14ac:dyDescent="0.25">
      <c r="A178" s="8" t="s">
        <v>13</v>
      </c>
      <c r="B178" s="8" t="s">
        <v>14</v>
      </c>
      <c r="C178" s="286" t="s">
        <v>41</v>
      </c>
      <c r="D178" s="26">
        <f>SUMIFS(D$40:D$57,$A$40:$A$57,$A178,$B$40:$B$57,$B178)</f>
        <v>4</v>
      </c>
      <c r="E178" s="26">
        <f>SUMIFS(E$40:E$57,$A$40:$A$57,$A178,$B$40:$B$57,$B178)</f>
        <v>30</v>
      </c>
      <c r="F178" s="26">
        <f>SUM(D178:E178)</f>
        <v>34</v>
      </c>
      <c r="G178" s="26">
        <f t="shared" ref="G178:L179" si="53">SUMIFS(X$40:X$57,$A$40:$A$57,$A178,$B$40:$B$57,$B178)</f>
        <v>34</v>
      </c>
      <c r="H178" s="26">
        <f t="shared" si="53"/>
        <v>2</v>
      </c>
      <c r="I178" s="26">
        <f t="shared" si="53"/>
        <v>0</v>
      </c>
      <c r="J178" s="26">
        <f t="shared" si="53"/>
        <v>0</v>
      </c>
      <c r="K178" s="26">
        <f t="shared" si="53"/>
        <v>12</v>
      </c>
      <c r="L178" s="26">
        <f t="shared" si="53"/>
        <v>2</v>
      </c>
      <c r="M178" s="26">
        <f t="shared" si="51"/>
        <v>46</v>
      </c>
      <c r="N178" s="26">
        <f t="shared" si="51"/>
        <v>4</v>
      </c>
      <c r="O178" s="26"/>
      <c r="P178" s="26">
        <f>SUM(M178:N178)</f>
        <v>50</v>
      </c>
      <c r="Q178" s="26">
        <f>G178+H178</f>
        <v>36</v>
      </c>
      <c r="R178" s="26">
        <f>I178+J178</f>
        <v>0</v>
      </c>
      <c r="S178" s="26">
        <f>K178+L178</f>
        <v>14</v>
      </c>
      <c r="T178" s="26">
        <f>SUM(Q178:S178)</f>
        <v>50</v>
      </c>
    </row>
    <row r="179" spans="1:20" x14ac:dyDescent="0.25">
      <c r="A179" s="334" t="s">
        <v>13</v>
      </c>
      <c r="B179" s="334" t="s">
        <v>31</v>
      </c>
      <c r="C179" s="286" t="s">
        <v>42</v>
      </c>
      <c r="D179" s="26">
        <f>SUMIFS(D$40:D$57,$A$40:$A$57,$A179,$B$40:$B$57,$B179)</f>
        <v>0</v>
      </c>
      <c r="E179" s="26">
        <f>SUMIFS(E$40:E$57,$A$40:$A$57,$A179,$B$40:$B$57,$B179)</f>
        <v>0</v>
      </c>
      <c r="F179" s="26">
        <f>SUM(D179:E179)</f>
        <v>0</v>
      </c>
      <c r="G179" s="26">
        <f t="shared" si="53"/>
        <v>0</v>
      </c>
      <c r="H179" s="26">
        <f t="shared" si="53"/>
        <v>0</v>
      </c>
      <c r="I179" s="26">
        <f t="shared" si="53"/>
        <v>0</v>
      </c>
      <c r="J179" s="26">
        <f t="shared" si="53"/>
        <v>0</v>
      </c>
      <c r="K179" s="26">
        <f t="shared" si="53"/>
        <v>0</v>
      </c>
      <c r="L179" s="26">
        <f t="shared" si="53"/>
        <v>0</v>
      </c>
      <c r="M179" s="26">
        <f t="shared" si="51"/>
        <v>0</v>
      </c>
      <c r="N179" s="26">
        <f t="shared" si="51"/>
        <v>0</v>
      </c>
      <c r="O179" s="26"/>
      <c r="P179" s="26">
        <f>SUM(M179:N179)</f>
        <v>0</v>
      </c>
      <c r="Q179" s="26">
        <f>G179+H179</f>
        <v>0</v>
      </c>
      <c r="R179" s="26">
        <f>I179+J179</f>
        <v>0</v>
      </c>
      <c r="S179" s="26">
        <f>K179+L179</f>
        <v>0</v>
      </c>
      <c r="T179" s="26">
        <f>SUM(Q179:S179)</f>
        <v>0</v>
      </c>
    </row>
    <row r="180" spans="1:20" x14ac:dyDescent="0.25">
      <c r="A180" s="9"/>
      <c r="B180" s="9"/>
      <c r="C180" s="9"/>
      <c r="D180" s="26">
        <f>SUM(D175:D179)</f>
        <v>12</v>
      </c>
      <c r="E180" s="307">
        <f>SUM(E175:E179)</f>
        <v>30</v>
      </c>
      <c r="F180" s="26">
        <f>SUM(D180:E180)</f>
        <v>42</v>
      </c>
      <c r="G180" s="26">
        <f t="shared" ref="G180:T180" si="54">SUM(G175:G179)</f>
        <v>34</v>
      </c>
      <c r="H180" s="26">
        <f t="shared" si="54"/>
        <v>2</v>
      </c>
      <c r="I180" s="26">
        <f t="shared" si="54"/>
        <v>0</v>
      </c>
      <c r="J180" s="26">
        <f t="shared" si="54"/>
        <v>0</v>
      </c>
      <c r="K180" s="26">
        <f t="shared" si="54"/>
        <v>12</v>
      </c>
      <c r="L180" s="26">
        <f t="shared" si="54"/>
        <v>2</v>
      </c>
      <c r="M180" s="26">
        <f t="shared" si="54"/>
        <v>46</v>
      </c>
      <c r="N180" s="26">
        <f t="shared" si="54"/>
        <v>4</v>
      </c>
      <c r="O180" s="26"/>
      <c r="P180" s="26">
        <f t="shared" si="54"/>
        <v>50</v>
      </c>
      <c r="Q180" s="26">
        <f t="shared" si="54"/>
        <v>36</v>
      </c>
      <c r="R180" s="26">
        <f t="shared" si="54"/>
        <v>0</v>
      </c>
      <c r="S180" s="26">
        <f t="shared" si="54"/>
        <v>14</v>
      </c>
      <c r="T180" s="26">
        <f t="shared" si="54"/>
        <v>50</v>
      </c>
    </row>
    <row r="183" spans="1:20" x14ac:dyDescent="0.25">
      <c r="B183" s="46" t="s">
        <v>343</v>
      </c>
    </row>
    <row r="184" spans="1:20" x14ac:dyDescent="0.25">
      <c r="A184" s="9"/>
      <c r="B184" s="9"/>
      <c r="C184" s="9"/>
      <c r="D184" s="9" t="s">
        <v>327</v>
      </c>
      <c r="F184" s="26"/>
      <c r="G184" s="1416" t="s">
        <v>301</v>
      </c>
      <c r="H184" s="1416"/>
      <c r="I184" s="1416" t="s">
        <v>302</v>
      </c>
      <c r="J184" s="1416"/>
      <c r="K184" s="1416" t="s">
        <v>303</v>
      </c>
      <c r="L184" s="1416"/>
      <c r="M184" s="1416" t="s">
        <v>322</v>
      </c>
      <c r="N184" s="1416"/>
      <c r="O184" s="1416"/>
      <c r="P184" s="1416"/>
      <c r="Q184" s="26"/>
      <c r="R184" s="26"/>
      <c r="S184" s="26"/>
      <c r="T184" s="26"/>
    </row>
    <row r="185" spans="1:20" x14ac:dyDescent="0.25">
      <c r="A185" s="8"/>
      <c r="B185" s="8"/>
      <c r="C185" s="286" t="s">
        <v>47</v>
      </c>
      <c r="D185" s="130" t="s">
        <v>219</v>
      </c>
      <c r="E185" s="290" t="s">
        <v>218</v>
      </c>
      <c r="F185" s="26" t="s">
        <v>304</v>
      </c>
      <c r="G185" s="130" t="s">
        <v>305</v>
      </c>
      <c r="H185" s="130" t="s">
        <v>113</v>
      </c>
      <c r="I185" s="130" t="s">
        <v>305</v>
      </c>
      <c r="J185" s="130" t="s">
        <v>113</v>
      </c>
      <c r="K185" s="130" t="s">
        <v>305</v>
      </c>
      <c r="L185" s="130" t="s">
        <v>113</v>
      </c>
      <c r="M185" s="130" t="s">
        <v>305</v>
      </c>
      <c r="N185" s="130" t="s">
        <v>113</v>
      </c>
      <c r="O185" s="130"/>
      <c r="P185" s="130" t="s">
        <v>304</v>
      </c>
      <c r="Q185" s="26" t="s">
        <v>301</v>
      </c>
      <c r="R185" s="26" t="s">
        <v>302</v>
      </c>
      <c r="S185" s="26" t="s">
        <v>303</v>
      </c>
      <c r="T185" s="26" t="s">
        <v>304</v>
      </c>
    </row>
    <row r="186" spans="1:20" x14ac:dyDescent="0.25">
      <c r="A186" s="8" t="s">
        <v>16</v>
      </c>
      <c r="B186" s="8" t="s">
        <v>14</v>
      </c>
      <c r="C186" s="286" t="s">
        <v>41</v>
      </c>
      <c r="D186" s="26">
        <f>SUMIFS(D$69:D$79,$A$69:$A$79,$A186,$B$69:$B$79,$B186)</f>
        <v>6.5</v>
      </c>
      <c r="E186" s="26">
        <f>SUMIFS(E$69:E$79,$A$69:$A$79,$A186,$B$69:$B$79,$B186)</f>
        <v>3</v>
      </c>
      <c r="F186" s="26">
        <f>SUM(D186:E186)</f>
        <v>9.5</v>
      </c>
      <c r="G186" s="26">
        <f t="shared" ref="G186:L187" si="55">SUMIFS(X$69:X$79,$A$69:$A$79,$A186,$B$69:$B$79,$B186)</f>
        <v>8</v>
      </c>
      <c r="H186" s="26">
        <f t="shared" si="55"/>
        <v>0</v>
      </c>
      <c r="I186" s="26">
        <f t="shared" si="55"/>
        <v>0</v>
      </c>
      <c r="J186" s="26">
        <f t="shared" si="55"/>
        <v>0</v>
      </c>
      <c r="K186" s="26">
        <f t="shared" si="55"/>
        <v>4</v>
      </c>
      <c r="L186" s="26">
        <f t="shared" si="55"/>
        <v>0</v>
      </c>
      <c r="M186" s="26">
        <f t="shared" ref="M186:N190" si="56">G186+I186+K186</f>
        <v>12</v>
      </c>
      <c r="N186" s="26">
        <f t="shared" si="56"/>
        <v>0</v>
      </c>
      <c r="O186" s="26"/>
      <c r="P186" s="26">
        <f>SUM(M186:N186)</f>
        <v>12</v>
      </c>
      <c r="Q186" s="26">
        <f>G186+H186</f>
        <v>8</v>
      </c>
      <c r="R186" s="26">
        <f>I186+J186</f>
        <v>0</v>
      </c>
      <c r="S186" s="26">
        <f>K186+L186</f>
        <v>4</v>
      </c>
      <c r="T186" s="26">
        <f>SUM(Q186:S186)</f>
        <v>12</v>
      </c>
    </row>
    <row r="187" spans="1:20" x14ac:dyDescent="0.25">
      <c r="A187" s="8" t="s">
        <v>16</v>
      </c>
      <c r="B187" s="8" t="s">
        <v>31</v>
      </c>
      <c r="C187" s="286" t="s">
        <v>42</v>
      </c>
      <c r="D187" s="26">
        <f>SUMIFS(D$69:D$79,$A$69:$A$79,$A187,$B$69:$B$79,$B187)</f>
        <v>1</v>
      </c>
      <c r="E187" s="26">
        <f>SUMIFS(E$69:E$79,$A$69:$A$79,$A187,$B$69:$B$79,$B187)</f>
        <v>2</v>
      </c>
      <c r="F187" s="26">
        <f>SUM(D187:E187)</f>
        <v>3</v>
      </c>
      <c r="G187" s="26">
        <f t="shared" si="55"/>
        <v>0</v>
      </c>
      <c r="H187" s="26">
        <f t="shared" si="55"/>
        <v>0</v>
      </c>
      <c r="I187" s="26">
        <f t="shared" si="55"/>
        <v>0</v>
      </c>
      <c r="J187" s="26">
        <f t="shared" si="55"/>
        <v>0</v>
      </c>
      <c r="K187" s="26">
        <f t="shared" si="55"/>
        <v>4</v>
      </c>
      <c r="L187" s="26">
        <f t="shared" si="55"/>
        <v>0</v>
      </c>
      <c r="M187" s="26">
        <f t="shared" si="56"/>
        <v>4</v>
      </c>
      <c r="N187" s="26">
        <f t="shared" si="56"/>
        <v>0</v>
      </c>
      <c r="O187" s="26"/>
      <c r="P187" s="26">
        <f>SUM(M187:N187)</f>
        <v>4</v>
      </c>
      <c r="Q187" s="26">
        <f>G187+H187</f>
        <v>0</v>
      </c>
      <c r="R187" s="26">
        <f>I187+J187</f>
        <v>0</v>
      </c>
      <c r="S187" s="26">
        <f>K187+L187</f>
        <v>4</v>
      </c>
      <c r="T187" s="26">
        <f>SUM(Q187:S187)</f>
        <v>4</v>
      </c>
    </row>
    <row r="188" spans="1:20" x14ac:dyDescent="0.25">
      <c r="A188" s="8"/>
      <c r="B188" s="8"/>
      <c r="C188" s="286" t="s">
        <v>48</v>
      </c>
      <c r="D188" s="26"/>
      <c r="E188" s="26"/>
      <c r="F188" s="26"/>
      <c r="G188" s="26"/>
      <c r="H188" s="26"/>
      <c r="I188" s="26"/>
      <c r="J188" s="26"/>
      <c r="K188" s="26"/>
      <c r="L188" s="26"/>
      <c r="M188" s="26">
        <f t="shared" si="56"/>
        <v>0</v>
      </c>
      <c r="N188" s="26">
        <f t="shared" si="56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 t="s">
        <v>13</v>
      </c>
      <c r="B189" s="8" t="s">
        <v>14</v>
      </c>
      <c r="C189" s="286" t="s">
        <v>41</v>
      </c>
      <c r="D189" s="26">
        <f>SUMIFS(D$69:D$79,$A$69:$A$79,$A189,$B$69:$B$79,$B189)</f>
        <v>4.5</v>
      </c>
      <c r="E189" s="26">
        <f>SUMIFS(E$69:E$79,$A$69:$A$79,$A189,$B$69:$B$79,$B189)</f>
        <v>19.5</v>
      </c>
      <c r="F189" s="26">
        <f>SUM(D189:E189)</f>
        <v>24</v>
      </c>
      <c r="G189" s="26">
        <f t="shared" ref="G189:L190" si="57">SUMIFS(X$69:X$79,$A$69:$A$79,$A189,$B$69:$B$79,$B189)</f>
        <v>20</v>
      </c>
      <c r="H189" s="26">
        <f t="shared" si="57"/>
        <v>0</v>
      </c>
      <c r="I189" s="26">
        <f t="shared" si="57"/>
        <v>0</v>
      </c>
      <c r="J189" s="26">
        <f t="shared" si="57"/>
        <v>0</v>
      </c>
      <c r="K189" s="26">
        <f t="shared" si="57"/>
        <v>6</v>
      </c>
      <c r="L189" s="26">
        <f t="shared" si="57"/>
        <v>4</v>
      </c>
      <c r="M189" s="26">
        <f t="shared" si="56"/>
        <v>26</v>
      </c>
      <c r="N189" s="26">
        <f t="shared" si="56"/>
        <v>4</v>
      </c>
      <c r="O189" s="26"/>
      <c r="P189" s="26">
        <f>SUM(M189:N189)</f>
        <v>30</v>
      </c>
      <c r="Q189" s="26">
        <f>G189+H189</f>
        <v>20</v>
      </c>
      <c r="R189" s="26">
        <f>I189+J189</f>
        <v>0</v>
      </c>
      <c r="S189" s="26">
        <f>K189+L189</f>
        <v>10</v>
      </c>
      <c r="T189" s="26">
        <f>SUM(Q189:S189)</f>
        <v>30</v>
      </c>
    </row>
    <row r="190" spans="1:20" x14ac:dyDescent="0.25">
      <c r="A190" s="334" t="s">
        <v>13</v>
      </c>
      <c r="B190" s="334" t="s">
        <v>31</v>
      </c>
      <c r="C190" s="286" t="s">
        <v>42</v>
      </c>
      <c r="D190" s="26">
        <f>SUMIFS(D$69:D$79,$A$69:$A$79,$A190,$B$69:$B$79,$B190)</f>
        <v>1</v>
      </c>
      <c r="E190" s="26">
        <f>SUMIFS(E$69:E$79,$A$69:$A$79,$A190,$B$69:$B$79,$B190)</f>
        <v>5.5</v>
      </c>
      <c r="F190" s="26">
        <f>SUM(D190:E190)</f>
        <v>6.5</v>
      </c>
      <c r="G190" s="26">
        <f t="shared" si="57"/>
        <v>6</v>
      </c>
      <c r="H190" s="26">
        <f t="shared" si="57"/>
        <v>0</v>
      </c>
      <c r="I190" s="26">
        <f t="shared" si="57"/>
        <v>0</v>
      </c>
      <c r="J190" s="26">
        <f t="shared" si="57"/>
        <v>0</v>
      </c>
      <c r="K190" s="26">
        <f t="shared" si="57"/>
        <v>0</v>
      </c>
      <c r="L190" s="26">
        <f t="shared" si="57"/>
        <v>2</v>
      </c>
      <c r="M190" s="26">
        <f t="shared" si="56"/>
        <v>6</v>
      </c>
      <c r="N190" s="26">
        <f t="shared" si="56"/>
        <v>2</v>
      </c>
      <c r="O190" s="26"/>
      <c r="P190" s="26">
        <f>SUM(M190:N190)</f>
        <v>8</v>
      </c>
      <c r="Q190" s="26">
        <f>G190+H190</f>
        <v>6</v>
      </c>
      <c r="R190" s="26">
        <f>I190+J190</f>
        <v>0</v>
      </c>
      <c r="S190" s="26">
        <f>K190+L190</f>
        <v>2</v>
      </c>
      <c r="T190" s="26">
        <f>SUM(Q190:S190)</f>
        <v>8</v>
      </c>
    </row>
    <row r="191" spans="1:20" x14ac:dyDescent="0.25">
      <c r="A191" s="9"/>
      <c r="B191" s="9"/>
      <c r="C191" s="9"/>
      <c r="D191" s="26">
        <f>SUM(D186:D190)</f>
        <v>13</v>
      </c>
      <c r="E191" s="307">
        <f>SUM(E186:E190)</f>
        <v>30</v>
      </c>
      <c r="F191" s="26">
        <f>SUM(D191:E191)</f>
        <v>43</v>
      </c>
      <c r="G191" s="26">
        <f t="shared" ref="G191:T191" si="58">SUM(G186:G190)</f>
        <v>34</v>
      </c>
      <c r="H191" s="26">
        <f t="shared" si="58"/>
        <v>0</v>
      </c>
      <c r="I191" s="26">
        <f t="shared" si="58"/>
        <v>0</v>
      </c>
      <c r="J191" s="26">
        <f t="shared" si="58"/>
        <v>0</v>
      </c>
      <c r="K191" s="26">
        <f t="shared" si="58"/>
        <v>14</v>
      </c>
      <c r="L191" s="26">
        <f t="shared" si="58"/>
        <v>6</v>
      </c>
      <c r="M191" s="26">
        <f t="shared" si="58"/>
        <v>48</v>
      </c>
      <c r="N191" s="26">
        <f t="shared" si="58"/>
        <v>6</v>
      </c>
      <c r="O191" s="26"/>
      <c r="P191" s="26">
        <f t="shared" si="58"/>
        <v>54</v>
      </c>
      <c r="Q191" s="26">
        <f t="shared" si="58"/>
        <v>34</v>
      </c>
      <c r="R191" s="26">
        <f t="shared" si="58"/>
        <v>0</v>
      </c>
      <c r="S191" s="26">
        <f t="shared" si="58"/>
        <v>20</v>
      </c>
      <c r="T191" s="26">
        <f t="shared" si="58"/>
        <v>54</v>
      </c>
    </row>
    <row r="193" spans="1:20" x14ac:dyDescent="0.25">
      <c r="B193" s="46" t="s">
        <v>344</v>
      </c>
    </row>
    <row r="194" spans="1:20" x14ac:dyDescent="0.25">
      <c r="A194" s="9"/>
      <c r="B194" s="9"/>
      <c r="C194" s="9"/>
      <c r="D194" s="9" t="s">
        <v>327</v>
      </c>
      <c r="F194" s="26"/>
      <c r="G194" s="1416" t="s">
        <v>301</v>
      </c>
      <c r="H194" s="1416"/>
      <c r="I194" s="1416" t="s">
        <v>302</v>
      </c>
      <c r="J194" s="1416"/>
      <c r="K194" s="1416" t="s">
        <v>303</v>
      </c>
      <c r="L194" s="1416"/>
      <c r="M194" s="1416" t="s">
        <v>322</v>
      </c>
      <c r="N194" s="1416"/>
      <c r="O194" s="1416"/>
      <c r="P194" s="1416"/>
      <c r="Q194" s="26"/>
      <c r="R194" s="26"/>
      <c r="S194" s="26"/>
      <c r="T194" s="26"/>
    </row>
    <row r="195" spans="1:20" x14ac:dyDescent="0.25">
      <c r="A195" s="8"/>
      <c r="B195" s="8"/>
      <c r="C195" s="286" t="s">
        <v>47</v>
      </c>
      <c r="D195" s="130" t="s">
        <v>219</v>
      </c>
      <c r="E195" s="290" t="s">
        <v>218</v>
      </c>
      <c r="F195" s="26" t="s">
        <v>304</v>
      </c>
      <c r="G195" s="130" t="s">
        <v>305</v>
      </c>
      <c r="H195" s="130" t="s">
        <v>113</v>
      </c>
      <c r="I195" s="130" t="s">
        <v>305</v>
      </c>
      <c r="J195" s="130" t="s">
        <v>113</v>
      </c>
      <c r="K195" s="130" t="s">
        <v>305</v>
      </c>
      <c r="L195" s="130" t="s">
        <v>113</v>
      </c>
      <c r="M195" s="130" t="s">
        <v>305</v>
      </c>
      <c r="N195" s="130" t="s">
        <v>113</v>
      </c>
      <c r="O195" s="130"/>
      <c r="P195" s="130" t="s">
        <v>304</v>
      </c>
      <c r="Q195" s="26" t="s">
        <v>301</v>
      </c>
      <c r="R195" s="26" t="s">
        <v>302</v>
      </c>
      <c r="S195" s="26" t="s">
        <v>303</v>
      </c>
      <c r="T195" s="26" t="s">
        <v>304</v>
      </c>
    </row>
    <row r="196" spans="1:20" x14ac:dyDescent="0.25">
      <c r="A196" s="8" t="s">
        <v>16</v>
      </c>
      <c r="B196" s="8" t="s">
        <v>14</v>
      </c>
      <c r="C196" s="286" t="s">
        <v>41</v>
      </c>
      <c r="D196" s="26">
        <f>SUMIFS(D$91:D$102,$A$91:$A$102,$A196,$B$91:$B$102,$B196)</f>
        <v>0</v>
      </c>
      <c r="E196" s="26">
        <f>SUMIFS(E$91:E$102,$A$91:$A$102,$A196,$B$91:$B$102,$B196)</f>
        <v>0</v>
      </c>
      <c r="F196" s="26">
        <f>SUM(D196:E196)</f>
        <v>0</v>
      </c>
      <c r="G196" s="26">
        <f t="shared" ref="G196:L196" si="59">SUMIFS(X$91:X$102,$A$91:$A$102,$A196,$B$91:$B$102,$B196)</f>
        <v>0</v>
      </c>
      <c r="H196" s="26">
        <f t="shared" si="59"/>
        <v>0</v>
      </c>
      <c r="I196" s="26">
        <f t="shared" si="59"/>
        <v>0</v>
      </c>
      <c r="J196" s="26">
        <f t="shared" si="59"/>
        <v>0</v>
      </c>
      <c r="K196" s="26">
        <f t="shared" si="59"/>
        <v>0</v>
      </c>
      <c r="L196" s="26">
        <f t="shared" si="59"/>
        <v>0</v>
      </c>
      <c r="M196" s="26">
        <f t="shared" ref="M196:N200" si="60">G196+I196+K196</f>
        <v>0</v>
      </c>
      <c r="N196" s="26">
        <f t="shared" si="60"/>
        <v>0</v>
      </c>
      <c r="O196" s="26"/>
      <c r="P196" s="26">
        <f>SUM(M196:N196)</f>
        <v>0</v>
      </c>
      <c r="Q196" s="26">
        <f>G196+H196</f>
        <v>0</v>
      </c>
      <c r="R196" s="26">
        <f>I196+J196</f>
        <v>0</v>
      </c>
      <c r="S196" s="26">
        <f>K196+L196</f>
        <v>0</v>
      </c>
      <c r="T196" s="26">
        <f>SUM(Q196:S196)</f>
        <v>0</v>
      </c>
    </row>
    <row r="197" spans="1:20" x14ac:dyDescent="0.25">
      <c r="A197" s="8" t="s">
        <v>16</v>
      </c>
      <c r="B197" s="8" t="s">
        <v>31</v>
      </c>
      <c r="C197" s="286" t="s">
        <v>42</v>
      </c>
      <c r="D197" s="26">
        <f t="shared" ref="D197:E200" si="61">SUMIFS(D$91:D$102,$A$91:$A$102,$A197,$B$91:$B$102,$B197)</f>
        <v>0</v>
      </c>
      <c r="E197" s="26">
        <f t="shared" si="61"/>
        <v>0</v>
      </c>
      <c r="F197" s="26">
        <f>SUM(D197:E197)</f>
        <v>0</v>
      </c>
      <c r="G197" s="26">
        <f t="shared" ref="G197:L197" si="62">SUMIFS(X$91:X$102,$A$91:$A$102,$A197,$B$91:$B$102,$B197)</f>
        <v>0</v>
      </c>
      <c r="H197" s="26">
        <f t="shared" si="62"/>
        <v>0</v>
      </c>
      <c r="I197" s="26">
        <f t="shared" si="62"/>
        <v>0</v>
      </c>
      <c r="J197" s="26">
        <f t="shared" si="62"/>
        <v>0</v>
      </c>
      <c r="K197" s="26">
        <f t="shared" si="62"/>
        <v>0</v>
      </c>
      <c r="L197" s="26">
        <f t="shared" si="62"/>
        <v>0</v>
      </c>
      <c r="M197" s="26">
        <f t="shared" si="60"/>
        <v>0</v>
      </c>
      <c r="N197" s="26">
        <f t="shared" si="60"/>
        <v>0</v>
      </c>
      <c r="O197" s="26"/>
      <c r="P197" s="26">
        <f>SUM(M197:N197)</f>
        <v>0</v>
      </c>
      <c r="Q197" s="26">
        <f>G197+H197</f>
        <v>0</v>
      </c>
      <c r="R197" s="26">
        <f>I197+J197</f>
        <v>0</v>
      </c>
      <c r="S197" s="26">
        <f>K197+L197</f>
        <v>0</v>
      </c>
      <c r="T197" s="26">
        <f>SUM(Q197:S197)</f>
        <v>0</v>
      </c>
    </row>
    <row r="198" spans="1:20" x14ac:dyDescent="0.25">
      <c r="A198" s="8"/>
      <c r="B198" s="8"/>
      <c r="C198" s="286" t="s">
        <v>48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26">
        <f t="shared" si="60"/>
        <v>0</v>
      </c>
      <c r="N198" s="26">
        <f t="shared" si="60"/>
        <v>0</v>
      </c>
      <c r="O198" s="26"/>
      <c r="P198" s="26">
        <f>SUM(M198:N198)</f>
        <v>0</v>
      </c>
      <c r="Q198" s="26">
        <f>G198+H198</f>
        <v>0</v>
      </c>
      <c r="R198" s="26">
        <f>I198+J198</f>
        <v>0</v>
      </c>
      <c r="S198" s="26">
        <f>K198+L198</f>
        <v>0</v>
      </c>
      <c r="T198" s="26">
        <f>SUM(Q198:S198)</f>
        <v>0</v>
      </c>
    </row>
    <row r="199" spans="1:20" x14ac:dyDescent="0.25">
      <c r="A199" s="8" t="s">
        <v>13</v>
      </c>
      <c r="B199" s="8" t="s">
        <v>14</v>
      </c>
      <c r="C199" s="286" t="s">
        <v>41</v>
      </c>
      <c r="D199" s="26">
        <f t="shared" si="61"/>
        <v>1</v>
      </c>
      <c r="E199" s="26">
        <f t="shared" si="61"/>
        <v>13</v>
      </c>
      <c r="F199" s="26">
        <f>SUM(D199:E199)</f>
        <v>14</v>
      </c>
      <c r="G199" s="26">
        <f t="shared" ref="G199:L200" si="63">SUMIFS(X$91:X$102,$A$91:$A$102,$A199,$B$91:$B$102,$B199)</f>
        <v>12</v>
      </c>
      <c r="H199" s="26">
        <f t="shared" si="63"/>
        <v>0</v>
      </c>
      <c r="I199" s="26">
        <f t="shared" si="63"/>
        <v>0</v>
      </c>
      <c r="J199" s="26">
        <f t="shared" si="63"/>
        <v>0</v>
      </c>
      <c r="K199" s="26">
        <f t="shared" si="63"/>
        <v>4</v>
      </c>
      <c r="L199" s="26">
        <f t="shared" si="63"/>
        <v>0</v>
      </c>
      <c r="M199" s="26">
        <f t="shared" si="60"/>
        <v>16</v>
      </c>
      <c r="N199" s="26">
        <f t="shared" si="60"/>
        <v>0</v>
      </c>
      <c r="O199" s="26"/>
      <c r="P199" s="26">
        <f>SUM(M199:N199)</f>
        <v>16</v>
      </c>
      <c r="Q199" s="26">
        <f>G199+H199</f>
        <v>12</v>
      </c>
      <c r="R199" s="26">
        <f>I199+J199</f>
        <v>0</v>
      </c>
      <c r="S199" s="26">
        <f>K199+L199</f>
        <v>4</v>
      </c>
      <c r="T199" s="26">
        <f>SUM(Q199:S199)</f>
        <v>16</v>
      </c>
    </row>
    <row r="200" spans="1:20" x14ac:dyDescent="0.25">
      <c r="A200" s="334" t="s">
        <v>13</v>
      </c>
      <c r="B200" s="334" t="s">
        <v>31</v>
      </c>
      <c r="C200" s="286" t="s">
        <v>42</v>
      </c>
      <c r="D200" s="26">
        <f t="shared" si="61"/>
        <v>0</v>
      </c>
      <c r="E200" s="26">
        <f t="shared" si="61"/>
        <v>17</v>
      </c>
      <c r="F200" s="26">
        <f>SUM(D200:E200)</f>
        <v>17</v>
      </c>
      <c r="G200" s="26">
        <f t="shared" si="63"/>
        <v>20</v>
      </c>
      <c r="H200" s="26">
        <f t="shared" si="63"/>
        <v>0</v>
      </c>
      <c r="I200" s="26">
        <f t="shared" si="63"/>
        <v>0</v>
      </c>
      <c r="J200" s="26">
        <f t="shared" si="63"/>
        <v>0</v>
      </c>
      <c r="K200" s="26">
        <f t="shared" si="63"/>
        <v>6</v>
      </c>
      <c r="L200" s="26">
        <f t="shared" si="63"/>
        <v>0</v>
      </c>
      <c r="M200" s="26">
        <f t="shared" si="60"/>
        <v>26</v>
      </c>
      <c r="N200" s="26">
        <f t="shared" si="60"/>
        <v>0</v>
      </c>
      <c r="O200" s="26"/>
      <c r="P200" s="26">
        <f>SUM(M200:N200)</f>
        <v>26</v>
      </c>
      <c r="Q200" s="26">
        <f>G200+H200</f>
        <v>20</v>
      </c>
      <c r="R200" s="26">
        <f>I200+J200</f>
        <v>0</v>
      </c>
      <c r="S200" s="26">
        <f>K200+L200</f>
        <v>6</v>
      </c>
      <c r="T200" s="26">
        <f>SUM(Q200:S200)</f>
        <v>26</v>
      </c>
    </row>
    <row r="201" spans="1:20" x14ac:dyDescent="0.25">
      <c r="A201" s="9"/>
      <c r="B201" s="9"/>
      <c r="C201" s="9"/>
      <c r="D201" s="26">
        <f>SUM(D196:D200)</f>
        <v>1</v>
      </c>
      <c r="E201" s="307">
        <f>SUM(E196:E200)</f>
        <v>30</v>
      </c>
      <c r="F201" s="26">
        <f>SUM(D201:E201)</f>
        <v>31</v>
      </c>
      <c r="G201" s="26">
        <f t="shared" ref="G201:T201" si="64">SUM(G196:G200)</f>
        <v>32</v>
      </c>
      <c r="H201" s="26">
        <f t="shared" si="64"/>
        <v>0</v>
      </c>
      <c r="I201" s="26">
        <f t="shared" si="64"/>
        <v>0</v>
      </c>
      <c r="J201" s="26">
        <f t="shared" si="64"/>
        <v>0</v>
      </c>
      <c r="K201" s="26">
        <f t="shared" si="64"/>
        <v>10</v>
      </c>
      <c r="L201" s="26">
        <f t="shared" si="64"/>
        <v>0</v>
      </c>
      <c r="M201" s="26">
        <f t="shared" si="64"/>
        <v>42</v>
      </c>
      <c r="N201" s="26">
        <f t="shared" si="64"/>
        <v>0</v>
      </c>
      <c r="O201" s="26"/>
      <c r="P201" s="26">
        <f t="shared" si="64"/>
        <v>42</v>
      </c>
      <c r="Q201" s="26">
        <f t="shared" si="64"/>
        <v>32</v>
      </c>
      <c r="R201" s="26">
        <f t="shared" si="64"/>
        <v>0</v>
      </c>
      <c r="S201" s="26">
        <f t="shared" si="64"/>
        <v>10</v>
      </c>
      <c r="T201" s="26">
        <f t="shared" si="64"/>
        <v>42</v>
      </c>
    </row>
    <row r="203" spans="1:20" x14ac:dyDescent="0.25">
      <c r="B203" s="46" t="s">
        <v>345</v>
      </c>
    </row>
    <row r="204" spans="1:20" x14ac:dyDescent="0.25">
      <c r="A204" s="9"/>
      <c r="B204" s="9"/>
      <c r="C204" s="9"/>
      <c r="D204" s="9" t="s">
        <v>327</v>
      </c>
      <c r="F204" s="26"/>
      <c r="G204" s="1416" t="s">
        <v>301</v>
      </c>
      <c r="H204" s="1416"/>
      <c r="I204" s="1416" t="s">
        <v>302</v>
      </c>
      <c r="J204" s="1416"/>
      <c r="K204" s="1416" t="s">
        <v>303</v>
      </c>
      <c r="L204" s="1416"/>
      <c r="M204" s="1416" t="s">
        <v>322</v>
      </c>
      <c r="N204" s="1416"/>
      <c r="O204" s="1416"/>
      <c r="P204" s="1416"/>
      <c r="Q204" s="26"/>
      <c r="R204" s="26"/>
      <c r="S204" s="26"/>
      <c r="T204" s="26"/>
    </row>
    <row r="205" spans="1:20" x14ac:dyDescent="0.25">
      <c r="A205" s="8"/>
      <c r="B205" s="8"/>
      <c r="C205" s="286" t="s">
        <v>47</v>
      </c>
      <c r="D205" s="130" t="s">
        <v>219</v>
      </c>
      <c r="E205" s="290" t="s">
        <v>218</v>
      </c>
      <c r="F205" s="26" t="s">
        <v>304</v>
      </c>
      <c r="G205" s="130" t="s">
        <v>305</v>
      </c>
      <c r="H205" s="130" t="s">
        <v>113</v>
      </c>
      <c r="I205" s="130" t="s">
        <v>305</v>
      </c>
      <c r="J205" s="130" t="s">
        <v>113</v>
      </c>
      <c r="K205" s="130" t="s">
        <v>305</v>
      </c>
      <c r="L205" s="130" t="s">
        <v>113</v>
      </c>
      <c r="M205" s="130" t="s">
        <v>305</v>
      </c>
      <c r="N205" s="130" t="s">
        <v>113</v>
      </c>
      <c r="O205" s="130"/>
      <c r="P205" s="130" t="s">
        <v>304</v>
      </c>
      <c r="Q205" s="26" t="s">
        <v>301</v>
      </c>
      <c r="R205" s="26" t="s">
        <v>302</v>
      </c>
      <c r="S205" s="26" t="s">
        <v>303</v>
      </c>
      <c r="T205" s="26" t="s">
        <v>304</v>
      </c>
    </row>
    <row r="206" spans="1:20" x14ac:dyDescent="0.25">
      <c r="A206" s="8" t="s">
        <v>16</v>
      </c>
      <c r="B206" s="8" t="s">
        <v>14</v>
      </c>
      <c r="C206" s="286" t="s">
        <v>41</v>
      </c>
      <c r="D206" s="26">
        <f>SUMIFS(D$113:D$122,$A$113:$A$122,$A206,$B$113:$B$122,$B206)</f>
        <v>0</v>
      </c>
      <c r="E206" s="26">
        <f>SUMIFS(E$113:E$122,$A$113:$A$122,$A206,$B$113:$B$122,$B206)</f>
        <v>2</v>
      </c>
      <c r="F206" s="26">
        <f>SUM(D206:E206)</f>
        <v>2</v>
      </c>
      <c r="G206" s="26">
        <f t="shared" ref="G206:L206" si="65">SUMIFS(X$113:X$122,$A$113:$A$122,$A206,$B$113:$B$122,$B206)</f>
        <v>4</v>
      </c>
      <c r="H206" s="26">
        <f t="shared" si="65"/>
        <v>4</v>
      </c>
      <c r="I206" s="26">
        <f t="shared" si="65"/>
        <v>0</v>
      </c>
      <c r="J206" s="26">
        <f t="shared" si="65"/>
        <v>0</v>
      </c>
      <c r="K206" s="26">
        <f t="shared" si="65"/>
        <v>0</v>
      </c>
      <c r="L206" s="26">
        <f t="shared" si="65"/>
        <v>0</v>
      </c>
      <c r="M206" s="26">
        <f t="shared" ref="M206:N210" si="66">G206+I206+K206</f>
        <v>4</v>
      </c>
      <c r="N206" s="26">
        <f t="shared" si="66"/>
        <v>4</v>
      </c>
      <c r="O206" s="26"/>
      <c r="P206" s="26">
        <f>SUM(M206:N206)</f>
        <v>8</v>
      </c>
      <c r="Q206" s="26">
        <f>G206+H206</f>
        <v>8</v>
      </c>
      <c r="R206" s="26">
        <f>I206+J206</f>
        <v>0</v>
      </c>
      <c r="S206" s="26">
        <f>K206+L206</f>
        <v>0</v>
      </c>
      <c r="T206" s="26">
        <f>SUM(Q206:S206)</f>
        <v>8</v>
      </c>
    </row>
    <row r="207" spans="1:20" x14ac:dyDescent="0.25">
      <c r="A207" s="8" t="s">
        <v>16</v>
      </c>
      <c r="B207" s="8" t="s">
        <v>31</v>
      </c>
      <c r="C207" s="286" t="s">
        <v>42</v>
      </c>
      <c r="D207" s="26">
        <f t="shared" ref="D207:E210" si="67">SUMIFS(D$113:D$122,$A$113:$A$122,$A207,$B$113:$B$122,$B207)</f>
        <v>0</v>
      </c>
      <c r="E207" s="26">
        <f t="shared" si="67"/>
        <v>6</v>
      </c>
      <c r="F207" s="26">
        <f>SUM(D207:E207)</f>
        <v>6</v>
      </c>
      <c r="G207" s="26">
        <f t="shared" ref="G207:L207" si="68">SUMIFS(X$113:X$122,$A$113:$A$122,$A207,$B$113:$B$122,$B207)</f>
        <v>4</v>
      </c>
      <c r="H207" s="26">
        <f t="shared" si="68"/>
        <v>0</v>
      </c>
      <c r="I207" s="26">
        <f t="shared" si="68"/>
        <v>0</v>
      </c>
      <c r="J207" s="26">
        <f t="shared" si="68"/>
        <v>0</v>
      </c>
      <c r="K207" s="26">
        <f t="shared" si="68"/>
        <v>4</v>
      </c>
      <c r="L207" s="26">
        <f t="shared" si="68"/>
        <v>0</v>
      </c>
      <c r="M207" s="26">
        <f t="shared" si="66"/>
        <v>8</v>
      </c>
      <c r="N207" s="26">
        <f t="shared" si="66"/>
        <v>0</v>
      </c>
      <c r="O207" s="26"/>
      <c r="P207" s="26">
        <f>SUM(M207:N207)</f>
        <v>8</v>
      </c>
      <c r="Q207" s="26">
        <f>G207+H207</f>
        <v>4</v>
      </c>
      <c r="R207" s="26">
        <f>I207+J207</f>
        <v>0</v>
      </c>
      <c r="S207" s="26">
        <f>K207+L207</f>
        <v>4</v>
      </c>
      <c r="T207" s="26">
        <f>SUM(Q207:S207)</f>
        <v>8</v>
      </c>
    </row>
    <row r="208" spans="1:20" x14ac:dyDescent="0.25">
      <c r="A208" s="8"/>
      <c r="B208" s="8"/>
      <c r="C208" s="286" t="s">
        <v>48</v>
      </c>
      <c r="D208" s="26"/>
      <c r="E208" s="26"/>
      <c r="F208" s="26"/>
      <c r="G208" s="26"/>
      <c r="H208" s="26"/>
      <c r="I208" s="26"/>
      <c r="J208" s="26"/>
      <c r="K208" s="26"/>
      <c r="L208" s="26"/>
      <c r="M208" s="26">
        <f t="shared" si="66"/>
        <v>0</v>
      </c>
      <c r="N208" s="26">
        <f t="shared" si="66"/>
        <v>0</v>
      </c>
      <c r="O208" s="26"/>
      <c r="P208" s="26">
        <f>SUM(M208:N208)</f>
        <v>0</v>
      </c>
      <c r="Q208" s="26">
        <f>G208+H208</f>
        <v>0</v>
      </c>
      <c r="R208" s="26">
        <f>I208+J208</f>
        <v>0</v>
      </c>
      <c r="S208" s="26">
        <f>K208+L208</f>
        <v>0</v>
      </c>
      <c r="T208" s="26">
        <f>SUM(Q208:S208)</f>
        <v>0</v>
      </c>
    </row>
    <row r="209" spans="1:20" x14ac:dyDescent="0.25">
      <c r="A209" s="8" t="s">
        <v>13</v>
      </c>
      <c r="B209" s="8" t="s">
        <v>14</v>
      </c>
      <c r="C209" s="286" t="s">
        <v>41</v>
      </c>
      <c r="D209" s="26">
        <f t="shared" si="67"/>
        <v>0</v>
      </c>
      <c r="E209" s="26">
        <f t="shared" si="67"/>
        <v>0</v>
      </c>
      <c r="F209" s="26">
        <f>SUM(D209:E209)</f>
        <v>0</v>
      </c>
      <c r="G209" s="26">
        <f t="shared" ref="G209:L210" si="69">SUMIFS(X$113:X$122,$A$113:$A$122,$A209,$B$113:$B$122,$B209)</f>
        <v>0</v>
      </c>
      <c r="H209" s="26">
        <f t="shared" si="69"/>
        <v>0</v>
      </c>
      <c r="I209" s="26">
        <f t="shared" si="69"/>
        <v>0</v>
      </c>
      <c r="J209" s="26">
        <f t="shared" si="69"/>
        <v>0</v>
      </c>
      <c r="K209" s="26">
        <f t="shared" si="69"/>
        <v>0</v>
      </c>
      <c r="L209" s="26">
        <f t="shared" si="69"/>
        <v>0</v>
      </c>
      <c r="M209" s="26">
        <f t="shared" si="66"/>
        <v>0</v>
      </c>
      <c r="N209" s="26">
        <f t="shared" si="66"/>
        <v>0</v>
      </c>
      <c r="O209" s="26"/>
      <c r="P209" s="26">
        <f>SUM(M209:N209)</f>
        <v>0</v>
      </c>
      <c r="Q209" s="26">
        <f>G209+H209</f>
        <v>0</v>
      </c>
      <c r="R209" s="26">
        <f>I209+J209</f>
        <v>0</v>
      </c>
      <c r="S209" s="26">
        <f>K209+L209</f>
        <v>0</v>
      </c>
      <c r="T209" s="26">
        <f>SUM(Q209:S209)</f>
        <v>0</v>
      </c>
    </row>
    <row r="210" spans="1:20" x14ac:dyDescent="0.25">
      <c r="A210" s="334" t="s">
        <v>13</v>
      </c>
      <c r="B210" s="334" t="s">
        <v>31</v>
      </c>
      <c r="C210" s="286" t="s">
        <v>42</v>
      </c>
      <c r="D210" s="26">
        <f t="shared" si="67"/>
        <v>0</v>
      </c>
      <c r="E210" s="26">
        <f t="shared" si="67"/>
        <v>22</v>
      </c>
      <c r="F210" s="26">
        <f>SUM(D210:E210)</f>
        <v>22</v>
      </c>
      <c r="G210" s="26">
        <f t="shared" si="69"/>
        <v>18</v>
      </c>
      <c r="H210" s="26">
        <f t="shared" si="69"/>
        <v>0</v>
      </c>
      <c r="I210" s="26">
        <f t="shared" si="69"/>
        <v>0</v>
      </c>
      <c r="J210" s="26">
        <f t="shared" si="69"/>
        <v>0</v>
      </c>
      <c r="K210" s="26">
        <f t="shared" si="69"/>
        <v>6</v>
      </c>
      <c r="L210" s="26">
        <f t="shared" si="69"/>
        <v>0</v>
      </c>
      <c r="M210" s="26">
        <f t="shared" si="66"/>
        <v>24</v>
      </c>
      <c r="N210" s="26">
        <f t="shared" si="66"/>
        <v>0</v>
      </c>
      <c r="O210" s="26"/>
      <c r="P210" s="26">
        <f>SUM(M210:N210)</f>
        <v>24</v>
      </c>
      <c r="Q210" s="26">
        <f>G210+H210</f>
        <v>18</v>
      </c>
      <c r="R210" s="26">
        <f>I210+J210</f>
        <v>0</v>
      </c>
      <c r="S210" s="26">
        <f>K210+L210</f>
        <v>6</v>
      </c>
      <c r="T210" s="26">
        <f>SUM(Q210:S210)</f>
        <v>24</v>
      </c>
    </row>
    <row r="211" spans="1:20" x14ac:dyDescent="0.25">
      <c r="A211" s="9"/>
      <c r="B211" s="9"/>
      <c r="C211" s="9"/>
      <c r="D211" s="26">
        <f>SUM(D206:D210)</f>
        <v>0</v>
      </c>
      <c r="E211" s="307">
        <f>SUM(E206:E210)</f>
        <v>30</v>
      </c>
      <c r="F211" s="26">
        <f>SUM(D211:E211)</f>
        <v>30</v>
      </c>
      <c r="G211" s="26">
        <f t="shared" ref="G211:T211" si="70">SUM(G206:G210)</f>
        <v>26</v>
      </c>
      <c r="H211" s="26">
        <f t="shared" si="70"/>
        <v>4</v>
      </c>
      <c r="I211" s="26">
        <f t="shared" si="70"/>
        <v>0</v>
      </c>
      <c r="J211" s="26">
        <f t="shared" si="70"/>
        <v>0</v>
      </c>
      <c r="K211" s="26">
        <f t="shared" si="70"/>
        <v>10</v>
      </c>
      <c r="L211" s="26">
        <f t="shared" si="70"/>
        <v>0</v>
      </c>
      <c r="M211" s="26">
        <f t="shared" si="70"/>
        <v>36</v>
      </c>
      <c r="N211" s="26">
        <f t="shared" si="70"/>
        <v>4</v>
      </c>
      <c r="O211" s="26"/>
      <c r="P211" s="26">
        <f t="shared" si="70"/>
        <v>40</v>
      </c>
      <c r="Q211" s="26">
        <f t="shared" si="70"/>
        <v>30</v>
      </c>
      <c r="R211" s="26">
        <f t="shared" si="70"/>
        <v>0</v>
      </c>
      <c r="S211" s="26">
        <f t="shared" si="70"/>
        <v>10</v>
      </c>
      <c r="T211" s="26">
        <f t="shared" si="70"/>
        <v>40</v>
      </c>
    </row>
    <row r="214" spans="1:20" x14ac:dyDescent="0.25">
      <c r="B214" s="46" t="s">
        <v>346</v>
      </c>
    </row>
    <row r="215" spans="1:20" x14ac:dyDescent="0.25">
      <c r="A215" s="9"/>
      <c r="B215" s="9"/>
      <c r="C215" s="9"/>
      <c r="D215" s="9" t="s">
        <v>327</v>
      </c>
      <c r="F215" s="26"/>
      <c r="G215" s="1416" t="s">
        <v>301</v>
      </c>
      <c r="H215" s="1416"/>
      <c r="I215" s="1416" t="s">
        <v>302</v>
      </c>
      <c r="J215" s="1416"/>
      <c r="K215" s="1416" t="s">
        <v>303</v>
      </c>
      <c r="L215" s="1416"/>
      <c r="M215" s="1416" t="s">
        <v>322</v>
      </c>
      <c r="N215" s="1416"/>
      <c r="O215" s="1416"/>
      <c r="P215" s="1416"/>
      <c r="Q215" s="26"/>
      <c r="R215" s="26"/>
      <c r="S215" s="26"/>
      <c r="T215" s="26"/>
    </row>
    <row r="216" spans="1:20" x14ac:dyDescent="0.25">
      <c r="A216" s="8"/>
      <c r="B216" s="8"/>
      <c r="C216" s="286" t="s">
        <v>47</v>
      </c>
      <c r="D216" s="130" t="s">
        <v>219</v>
      </c>
      <c r="E216" s="290" t="s">
        <v>218</v>
      </c>
      <c r="F216" s="26" t="s">
        <v>304</v>
      </c>
      <c r="G216" s="130" t="s">
        <v>305</v>
      </c>
      <c r="H216" s="130" t="s">
        <v>113</v>
      </c>
      <c r="I216" s="130" t="s">
        <v>305</v>
      </c>
      <c r="J216" s="130" t="s">
        <v>113</v>
      </c>
      <c r="K216" s="130" t="s">
        <v>305</v>
      </c>
      <c r="L216" s="130" t="s">
        <v>113</v>
      </c>
      <c r="M216" s="130" t="s">
        <v>305</v>
      </c>
      <c r="N216" s="130" t="s">
        <v>113</v>
      </c>
      <c r="O216" s="130"/>
      <c r="P216" s="130" t="s">
        <v>304</v>
      </c>
      <c r="Q216" s="26" t="s">
        <v>301</v>
      </c>
      <c r="R216" s="26" t="s">
        <v>302</v>
      </c>
      <c r="S216" s="26" t="s">
        <v>303</v>
      </c>
      <c r="T216" s="26" t="s">
        <v>304</v>
      </c>
    </row>
    <row r="217" spans="1:20" x14ac:dyDescent="0.25">
      <c r="A217" s="8" t="s">
        <v>16</v>
      </c>
      <c r="B217" s="8" t="s">
        <v>14</v>
      </c>
      <c r="C217" s="286" t="s">
        <v>41</v>
      </c>
      <c r="D217" s="26">
        <f>SUMIFS(D$133:D$140,$A$133:$A$140,$A217,$B$133:$B$140,$B217)</f>
        <v>0</v>
      </c>
      <c r="E217" s="26">
        <f>SUMIFS(E$133:E$140,$A$133:$A$140,$A217,$B$133:$B$140,$B217)</f>
        <v>0</v>
      </c>
      <c r="F217" s="26">
        <f>SUM(D217:E217)</f>
        <v>0</v>
      </c>
      <c r="G217" s="26">
        <f t="shared" ref="G217:L217" si="71">SUMIFS(X$133:X$140,$A$133:$A$140,$A217,$B$133:$B$140,$B217)</f>
        <v>0</v>
      </c>
      <c r="H217" s="26">
        <f t="shared" si="71"/>
        <v>0</v>
      </c>
      <c r="I217" s="26">
        <f t="shared" si="71"/>
        <v>0</v>
      </c>
      <c r="J217" s="26">
        <f t="shared" si="71"/>
        <v>0</v>
      </c>
      <c r="K217" s="26">
        <f t="shared" si="71"/>
        <v>0</v>
      </c>
      <c r="L217" s="26">
        <f t="shared" si="71"/>
        <v>0</v>
      </c>
      <c r="M217" s="26">
        <f t="shared" ref="M217:N221" si="72">G217+I217+K217</f>
        <v>0</v>
      </c>
      <c r="N217" s="26">
        <f t="shared" si="72"/>
        <v>0</v>
      </c>
      <c r="O217" s="26"/>
      <c r="P217" s="26">
        <f>SUM(M217:N217)</f>
        <v>0</v>
      </c>
      <c r="Q217" s="26">
        <f>G217+H217</f>
        <v>0</v>
      </c>
      <c r="R217" s="26">
        <f>I217+J217</f>
        <v>0</v>
      </c>
      <c r="S217" s="26">
        <f>K217+L217</f>
        <v>0</v>
      </c>
      <c r="T217" s="26">
        <f>SUM(Q217:S217)</f>
        <v>0</v>
      </c>
    </row>
    <row r="218" spans="1:20" x14ac:dyDescent="0.25">
      <c r="A218" s="8" t="s">
        <v>16</v>
      </c>
      <c r="B218" s="8" t="s">
        <v>31</v>
      </c>
      <c r="C218" s="286" t="s">
        <v>42</v>
      </c>
      <c r="D218" s="26">
        <f t="shared" ref="D218:E221" si="73">SUMIFS(D$133:D$140,$A$133:$A$140,$A218,$B$133:$B$140,$B218)</f>
        <v>0</v>
      </c>
      <c r="E218" s="26">
        <f t="shared" si="73"/>
        <v>2</v>
      </c>
      <c r="F218" s="26">
        <f>SUM(D218:E218)</f>
        <v>2</v>
      </c>
      <c r="G218" s="26">
        <f t="shared" ref="G218:L218" si="74">SUMIFS(X$133:X$140,$A$133:$A$140,$A218,$B$133:$B$140,$B218)</f>
        <v>0</v>
      </c>
      <c r="H218" s="26">
        <f t="shared" si="74"/>
        <v>0</v>
      </c>
      <c r="I218" s="26">
        <f t="shared" si="74"/>
        <v>0</v>
      </c>
      <c r="J218" s="26">
        <f t="shared" si="74"/>
        <v>0</v>
      </c>
      <c r="K218" s="26">
        <f t="shared" si="74"/>
        <v>4</v>
      </c>
      <c r="L218" s="26">
        <f t="shared" si="74"/>
        <v>0</v>
      </c>
      <c r="M218" s="26">
        <f t="shared" si="72"/>
        <v>4</v>
      </c>
      <c r="N218" s="26">
        <f t="shared" si="72"/>
        <v>0</v>
      </c>
      <c r="O218" s="26"/>
      <c r="P218" s="26">
        <f>SUM(M218:N218)</f>
        <v>4</v>
      </c>
      <c r="Q218" s="26">
        <f>G218+H218</f>
        <v>0</v>
      </c>
      <c r="R218" s="26">
        <f>I218+J218</f>
        <v>0</v>
      </c>
      <c r="S218" s="26">
        <f>K218+L218</f>
        <v>4</v>
      </c>
      <c r="T218" s="26">
        <f>SUM(Q218:S218)</f>
        <v>4</v>
      </c>
    </row>
    <row r="219" spans="1:20" x14ac:dyDescent="0.25">
      <c r="A219" s="8"/>
      <c r="B219" s="8"/>
      <c r="C219" s="286" t="s">
        <v>48</v>
      </c>
      <c r="D219" s="26"/>
      <c r="E219" s="26"/>
      <c r="F219" s="26"/>
      <c r="G219" s="26"/>
      <c r="H219" s="26"/>
      <c r="I219" s="26"/>
      <c r="J219" s="26"/>
      <c r="K219" s="26"/>
      <c r="L219" s="26"/>
      <c r="M219" s="26">
        <f t="shared" si="72"/>
        <v>0</v>
      </c>
      <c r="N219" s="26">
        <f t="shared" si="72"/>
        <v>0</v>
      </c>
      <c r="O219" s="26"/>
      <c r="P219" s="26">
        <f>SUM(M219:N219)</f>
        <v>0</v>
      </c>
      <c r="Q219" s="26">
        <f>G219+H219</f>
        <v>0</v>
      </c>
      <c r="R219" s="26">
        <f>I219+J219</f>
        <v>0</v>
      </c>
      <c r="S219" s="26">
        <f>K219+L219</f>
        <v>0</v>
      </c>
      <c r="T219" s="26">
        <f>SUM(Q219:S219)</f>
        <v>0</v>
      </c>
    </row>
    <row r="220" spans="1:20" x14ac:dyDescent="0.25">
      <c r="A220" s="8" t="s">
        <v>13</v>
      </c>
      <c r="B220" s="8" t="s">
        <v>14</v>
      </c>
      <c r="C220" s="286" t="s">
        <v>41</v>
      </c>
      <c r="D220" s="26">
        <f t="shared" si="73"/>
        <v>0</v>
      </c>
      <c r="E220" s="26">
        <f t="shared" si="73"/>
        <v>22</v>
      </c>
      <c r="F220" s="26">
        <f>SUM(D220:E220)</f>
        <v>22</v>
      </c>
      <c r="G220" s="26">
        <f t="shared" ref="G220:L221" si="75">SUMIFS(X$133:X$140,$A$133:$A$140,$A220,$B$133:$B$140,$B220)</f>
        <v>6</v>
      </c>
      <c r="H220" s="26">
        <f t="shared" si="75"/>
        <v>0</v>
      </c>
      <c r="I220" s="26">
        <f t="shared" si="75"/>
        <v>0</v>
      </c>
      <c r="J220" s="26">
        <f t="shared" si="75"/>
        <v>0</v>
      </c>
      <c r="K220" s="26">
        <f t="shared" si="75"/>
        <v>6</v>
      </c>
      <c r="L220" s="26">
        <f t="shared" si="75"/>
        <v>0</v>
      </c>
      <c r="M220" s="26">
        <f t="shared" si="72"/>
        <v>12</v>
      </c>
      <c r="N220" s="26">
        <f t="shared" si="72"/>
        <v>0</v>
      </c>
      <c r="O220" s="26"/>
      <c r="P220" s="26">
        <f>SUM(M220:N220)</f>
        <v>12</v>
      </c>
      <c r="Q220" s="26">
        <f>G220+H220</f>
        <v>6</v>
      </c>
      <c r="R220" s="26">
        <f>I220+J220</f>
        <v>0</v>
      </c>
      <c r="S220" s="26">
        <f>K220+L220</f>
        <v>6</v>
      </c>
      <c r="T220" s="26">
        <f>SUM(Q220:S220)</f>
        <v>12</v>
      </c>
    </row>
    <row r="221" spans="1:20" x14ac:dyDescent="0.25">
      <c r="A221" s="334" t="s">
        <v>13</v>
      </c>
      <c r="B221" s="334" t="s">
        <v>31</v>
      </c>
      <c r="C221" s="286" t="s">
        <v>42</v>
      </c>
      <c r="D221" s="26">
        <f t="shared" si="73"/>
        <v>0</v>
      </c>
      <c r="E221" s="26">
        <f t="shared" si="73"/>
        <v>6</v>
      </c>
      <c r="F221" s="26">
        <f>SUM(D221:E221)</f>
        <v>6</v>
      </c>
      <c r="G221" s="26">
        <f t="shared" si="75"/>
        <v>14</v>
      </c>
      <c r="H221" s="26">
        <f t="shared" si="75"/>
        <v>0</v>
      </c>
      <c r="I221" s="26">
        <f t="shared" si="75"/>
        <v>4</v>
      </c>
      <c r="J221" s="26">
        <f t="shared" si="75"/>
        <v>0</v>
      </c>
      <c r="K221" s="26">
        <f t="shared" si="75"/>
        <v>2</v>
      </c>
      <c r="L221" s="26">
        <f t="shared" si="75"/>
        <v>0</v>
      </c>
      <c r="M221" s="26">
        <f t="shared" si="72"/>
        <v>20</v>
      </c>
      <c r="N221" s="26">
        <f t="shared" si="72"/>
        <v>0</v>
      </c>
      <c r="O221" s="26"/>
      <c r="P221" s="26">
        <f>SUM(M221:N221)</f>
        <v>20</v>
      </c>
      <c r="Q221" s="26">
        <f>G221+H221</f>
        <v>14</v>
      </c>
      <c r="R221" s="26">
        <f>I221+J221</f>
        <v>4</v>
      </c>
      <c r="S221" s="26">
        <f>K221+L221</f>
        <v>2</v>
      </c>
      <c r="T221" s="26">
        <f>SUM(Q221:S221)</f>
        <v>20</v>
      </c>
    </row>
    <row r="222" spans="1:20" x14ac:dyDescent="0.25">
      <c r="A222" s="9"/>
      <c r="B222" s="9"/>
      <c r="C222" s="9"/>
      <c r="D222" s="26">
        <f>SUM(D217:D221)</f>
        <v>0</v>
      </c>
      <c r="E222" s="307">
        <f>SUM(E217:E221)</f>
        <v>30</v>
      </c>
      <c r="F222" s="26">
        <f>SUM(D222:E222)</f>
        <v>30</v>
      </c>
      <c r="G222" s="26">
        <f t="shared" ref="G222:T222" si="76">SUM(G217:G221)</f>
        <v>20</v>
      </c>
      <c r="H222" s="26">
        <f t="shared" si="76"/>
        <v>0</v>
      </c>
      <c r="I222" s="26">
        <f t="shared" si="76"/>
        <v>4</v>
      </c>
      <c r="J222" s="26">
        <f t="shared" si="76"/>
        <v>0</v>
      </c>
      <c r="K222" s="26">
        <f t="shared" si="76"/>
        <v>12</v>
      </c>
      <c r="L222" s="26">
        <f t="shared" si="76"/>
        <v>0</v>
      </c>
      <c r="M222" s="26">
        <f t="shared" si="76"/>
        <v>36</v>
      </c>
      <c r="N222" s="26">
        <f t="shared" si="76"/>
        <v>0</v>
      </c>
      <c r="O222" s="26"/>
      <c r="P222" s="26">
        <f t="shared" si="76"/>
        <v>36</v>
      </c>
      <c r="Q222" s="26">
        <f t="shared" si="76"/>
        <v>20</v>
      </c>
      <c r="R222" s="26">
        <f t="shared" si="76"/>
        <v>4</v>
      </c>
      <c r="S222" s="26">
        <f t="shared" si="76"/>
        <v>12</v>
      </c>
      <c r="T222" s="26">
        <f t="shared" si="76"/>
        <v>36</v>
      </c>
    </row>
    <row r="223" spans="1:20" x14ac:dyDescent="0.25">
      <c r="E223" s="37">
        <f>E220-E140-E139-E134</f>
        <v>4</v>
      </c>
    </row>
    <row r="225" spans="1:20" x14ac:dyDescent="0.25">
      <c r="C225" s="1" t="s">
        <v>347</v>
      </c>
    </row>
    <row r="226" spans="1:20" x14ac:dyDescent="0.25">
      <c r="A226" s="9"/>
      <c r="B226" s="9"/>
      <c r="C226" s="9"/>
      <c r="D226" s="9" t="s">
        <v>327</v>
      </c>
      <c r="F226" s="26"/>
      <c r="G226" s="1416" t="s">
        <v>301</v>
      </c>
      <c r="H226" s="1416"/>
      <c r="I226" s="1416" t="s">
        <v>302</v>
      </c>
      <c r="J226" s="1416"/>
      <c r="K226" s="1416" t="s">
        <v>303</v>
      </c>
      <c r="L226" s="1416"/>
      <c r="M226" s="1416" t="s">
        <v>322</v>
      </c>
      <c r="N226" s="1416"/>
      <c r="O226" s="1416"/>
      <c r="P226" s="1416"/>
      <c r="Q226" s="26"/>
      <c r="R226" s="26"/>
      <c r="S226" s="26"/>
      <c r="T226" s="26"/>
    </row>
    <row r="227" spans="1:20" x14ac:dyDescent="0.25">
      <c r="A227" s="8"/>
      <c r="B227" s="8"/>
      <c r="C227" s="286" t="s">
        <v>47</v>
      </c>
      <c r="D227" s="130" t="s">
        <v>219</v>
      </c>
      <c r="E227" s="290" t="s">
        <v>218</v>
      </c>
      <c r="F227" s="26" t="s">
        <v>304</v>
      </c>
      <c r="G227" s="130" t="s">
        <v>305</v>
      </c>
      <c r="H227" s="130" t="s">
        <v>113</v>
      </c>
      <c r="I227" s="130" t="s">
        <v>305</v>
      </c>
      <c r="J227" s="130" t="s">
        <v>113</v>
      </c>
      <c r="K227" s="130" t="s">
        <v>305</v>
      </c>
      <c r="L227" s="130" t="s">
        <v>113</v>
      </c>
      <c r="M227" s="130" t="s">
        <v>305</v>
      </c>
      <c r="N227" s="130" t="s">
        <v>113</v>
      </c>
      <c r="O227" s="130"/>
      <c r="P227" s="130" t="s">
        <v>304</v>
      </c>
      <c r="Q227" s="26" t="s">
        <v>301</v>
      </c>
      <c r="R227" s="26" t="s">
        <v>302</v>
      </c>
      <c r="S227" s="26" t="s">
        <v>303</v>
      </c>
      <c r="T227" s="26" t="s">
        <v>304</v>
      </c>
    </row>
    <row r="228" spans="1:20" x14ac:dyDescent="0.25">
      <c r="A228" s="8" t="s">
        <v>16</v>
      </c>
      <c r="B228" s="8" t="s">
        <v>14</v>
      </c>
      <c r="C228" s="286" t="s">
        <v>41</v>
      </c>
      <c r="D228" s="26">
        <f>D165+D175+D186+D196+D206+D217</f>
        <v>43</v>
      </c>
      <c r="E228" s="26">
        <f>E165+E175+E186+E196+E206+E217</f>
        <v>21</v>
      </c>
      <c r="F228" s="26">
        <f>F165+F175+F186+F196+F206+F217</f>
        <v>64</v>
      </c>
      <c r="G228" s="26">
        <f t="shared" ref="G228:L228" si="77">G165+G175+G186+G196+G206+G217</f>
        <v>42</v>
      </c>
      <c r="H228" s="26">
        <f t="shared" si="77"/>
        <v>10</v>
      </c>
      <c r="I228" s="26">
        <f t="shared" si="77"/>
        <v>4</v>
      </c>
      <c r="J228" s="26">
        <f t="shared" si="77"/>
        <v>4</v>
      </c>
      <c r="K228" s="26">
        <f t="shared" si="77"/>
        <v>4</v>
      </c>
      <c r="L228" s="26">
        <f t="shared" si="77"/>
        <v>10</v>
      </c>
      <c r="M228" s="26">
        <f t="shared" ref="M228:N232" si="78">G228+I228+K228</f>
        <v>50</v>
      </c>
      <c r="N228" s="26">
        <f t="shared" si="78"/>
        <v>24</v>
      </c>
      <c r="O228" s="26"/>
      <c r="P228" s="26">
        <f>SUM(M228:N228)</f>
        <v>74</v>
      </c>
      <c r="Q228" s="26">
        <f>G228+H228</f>
        <v>52</v>
      </c>
      <c r="R228" s="26">
        <f>I228+J228</f>
        <v>8</v>
      </c>
      <c r="S228" s="26">
        <f>K228+L228</f>
        <v>14</v>
      </c>
      <c r="T228" s="26">
        <f>SUM(Q228:S228)</f>
        <v>74</v>
      </c>
    </row>
    <row r="229" spans="1:20" x14ac:dyDescent="0.25">
      <c r="A229" s="8" t="s">
        <v>16</v>
      </c>
      <c r="B229" s="8" t="s">
        <v>31</v>
      </c>
      <c r="C229" s="286" t="s">
        <v>42</v>
      </c>
      <c r="D229" s="26">
        <f t="shared" ref="D229:L232" si="79">D166+D176+D187+D197+D207+D218</f>
        <v>4</v>
      </c>
      <c r="E229" s="26">
        <f t="shared" si="79"/>
        <v>13</v>
      </c>
      <c r="F229" s="26">
        <f t="shared" si="79"/>
        <v>17</v>
      </c>
      <c r="G229" s="26">
        <f t="shared" si="79"/>
        <v>4</v>
      </c>
      <c r="H229" s="26">
        <f t="shared" si="79"/>
        <v>0</v>
      </c>
      <c r="I229" s="26">
        <f t="shared" si="79"/>
        <v>0</v>
      </c>
      <c r="J229" s="26">
        <f t="shared" si="79"/>
        <v>0</v>
      </c>
      <c r="K229" s="26">
        <f t="shared" si="79"/>
        <v>16</v>
      </c>
      <c r="L229" s="26">
        <f t="shared" si="79"/>
        <v>0</v>
      </c>
      <c r="M229" s="26">
        <f t="shared" si="78"/>
        <v>20</v>
      </c>
      <c r="N229" s="26">
        <f t="shared" si="78"/>
        <v>0</v>
      </c>
      <c r="O229" s="26"/>
      <c r="P229" s="26">
        <f>SUM(M229:N229)</f>
        <v>20</v>
      </c>
      <c r="Q229" s="26">
        <f>G229+H229</f>
        <v>4</v>
      </c>
      <c r="R229" s="26">
        <f>I229+J229</f>
        <v>0</v>
      </c>
      <c r="S229" s="26">
        <f>K229+L229</f>
        <v>16</v>
      </c>
      <c r="T229" s="26">
        <f>SUM(Q229:S229)</f>
        <v>20</v>
      </c>
    </row>
    <row r="230" spans="1:20" x14ac:dyDescent="0.25">
      <c r="A230" s="8"/>
      <c r="B230" s="8"/>
      <c r="C230" s="286" t="s">
        <v>48</v>
      </c>
      <c r="D230" s="26"/>
      <c r="E230" s="26"/>
      <c r="F230" s="26"/>
      <c r="G230" s="26"/>
      <c r="H230" s="26"/>
      <c r="I230" s="26"/>
      <c r="J230" s="26"/>
      <c r="K230" s="26"/>
      <c r="L230" s="26"/>
      <c r="M230" s="26">
        <f t="shared" si="78"/>
        <v>0</v>
      </c>
      <c r="N230" s="26">
        <f t="shared" si="78"/>
        <v>0</v>
      </c>
      <c r="O230" s="26"/>
      <c r="P230" s="26">
        <f>SUM(M230:N230)</f>
        <v>0</v>
      </c>
      <c r="Q230" s="26">
        <f>G230+H230</f>
        <v>0</v>
      </c>
      <c r="R230" s="26">
        <f>I230+J230</f>
        <v>0</v>
      </c>
      <c r="S230" s="26">
        <f>K230+L230</f>
        <v>0</v>
      </c>
      <c r="T230" s="26">
        <f>SUM(Q230:S230)</f>
        <v>0</v>
      </c>
    </row>
    <row r="231" spans="1:20" x14ac:dyDescent="0.25">
      <c r="A231" s="8" t="s">
        <v>13</v>
      </c>
      <c r="B231" s="8" t="s">
        <v>14</v>
      </c>
      <c r="C231" s="286" t="s">
        <v>41</v>
      </c>
      <c r="D231" s="26">
        <f t="shared" si="79"/>
        <v>12</v>
      </c>
      <c r="E231" s="26">
        <f t="shared" si="79"/>
        <v>95.5</v>
      </c>
      <c r="F231" s="26">
        <f t="shared" si="79"/>
        <v>107.5</v>
      </c>
      <c r="G231" s="26">
        <f t="shared" si="79"/>
        <v>80</v>
      </c>
      <c r="H231" s="26">
        <f t="shared" si="79"/>
        <v>8</v>
      </c>
      <c r="I231" s="26">
        <f t="shared" si="79"/>
        <v>0</v>
      </c>
      <c r="J231" s="26">
        <f t="shared" si="79"/>
        <v>0</v>
      </c>
      <c r="K231" s="26">
        <f t="shared" si="79"/>
        <v>28</v>
      </c>
      <c r="L231" s="26">
        <f t="shared" si="79"/>
        <v>8</v>
      </c>
      <c r="M231" s="26">
        <f t="shared" si="78"/>
        <v>108</v>
      </c>
      <c r="N231" s="26">
        <f t="shared" si="78"/>
        <v>16</v>
      </c>
      <c r="O231" s="26"/>
      <c r="P231" s="26">
        <f>SUM(M231:N231)</f>
        <v>124</v>
      </c>
      <c r="Q231" s="26">
        <f>G231+H231</f>
        <v>88</v>
      </c>
      <c r="R231" s="26">
        <f>I231+J231</f>
        <v>0</v>
      </c>
      <c r="S231" s="26">
        <f>K231+L231</f>
        <v>36</v>
      </c>
      <c r="T231" s="26">
        <f>SUM(Q231:S231)</f>
        <v>124</v>
      </c>
    </row>
    <row r="232" spans="1:20" x14ac:dyDescent="0.25">
      <c r="A232" s="334" t="s">
        <v>13</v>
      </c>
      <c r="B232" s="334" t="s">
        <v>31</v>
      </c>
      <c r="C232" s="286" t="s">
        <v>42</v>
      </c>
      <c r="D232" s="26">
        <f t="shared" si="79"/>
        <v>1</v>
      </c>
      <c r="E232" s="26">
        <f t="shared" si="79"/>
        <v>50.5</v>
      </c>
      <c r="F232" s="26">
        <f>F169+F179+F190+F200+F210+F221</f>
        <v>51.5</v>
      </c>
      <c r="G232" s="26">
        <f t="shared" ref="G232:L232" si="80">G169+G179+G190+G200+G210+G221</f>
        <v>58</v>
      </c>
      <c r="H232" s="26">
        <f t="shared" si="80"/>
        <v>0</v>
      </c>
      <c r="I232" s="26">
        <f t="shared" si="80"/>
        <v>4</v>
      </c>
      <c r="J232" s="26">
        <f t="shared" si="80"/>
        <v>0</v>
      </c>
      <c r="K232" s="26">
        <f t="shared" si="80"/>
        <v>14</v>
      </c>
      <c r="L232" s="26">
        <f t="shared" si="80"/>
        <v>2</v>
      </c>
      <c r="M232" s="26">
        <f t="shared" si="78"/>
        <v>76</v>
      </c>
      <c r="N232" s="26">
        <f t="shared" si="78"/>
        <v>2</v>
      </c>
      <c r="O232" s="26"/>
      <c r="P232" s="26">
        <f>SUM(M232:N232)</f>
        <v>78</v>
      </c>
      <c r="Q232" s="26">
        <f>G232+H232</f>
        <v>58</v>
      </c>
      <c r="R232" s="26">
        <f>I232+J232</f>
        <v>4</v>
      </c>
      <c r="S232" s="26">
        <f>K232+L232</f>
        <v>16</v>
      </c>
      <c r="T232" s="26">
        <f>SUM(Q232:S232)</f>
        <v>78</v>
      </c>
    </row>
    <row r="233" spans="1:20" x14ac:dyDescent="0.25">
      <c r="A233" s="9"/>
      <c r="B233" s="9"/>
      <c r="C233" s="9"/>
      <c r="D233" s="26">
        <f>SUM(D228:D232)</f>
        <v>60</v>
      </c>
      <c r="E233" s="307">
        <f>SUM(E228:E232)</f>
        <v>180</v>
      </c>
      <c r="F233" s="26">
        <f>SUM(D233:E233)</f>
        <v>240</v>
      </c>
      <c r="G233" s="26">
        <f t="shared" ref="G233:T233" si="81">SUM(G228:G232)</f>
        <v>184</v>
      </c>
      <c r="H233" s="26">
        <f t="shared" si="81"/>
        <v>18</v>
      </c>
      <c r="I233" s="26">
        <f t="shared" si="81"/>
        <v>8</v>
      </c>
      <c r="J233" s="26">
        <f t="shared" si="81"/>
        <v>4</v>
      </c>
      <c r="K233" s="26">
        <f t="shared" si="81"/>
        <v>62</v>
      </c>
      <c r="L233" s="26">
        <f t="shared" si="81"/>
        <v>20</v>
      </c>
      <c r="M233" s="26">
        <f t="shared" si="81"/>
        <v>254</v>
      </c>
      <c r="N233" s="26">
        <f t="shared" si="81"/>
        <v>42</v>
      </c>
      <c r="O233" s="26"/>
      <c r="P233" s="26">
        <f t="shared" si="81"/>
        <v>296</v>
      </c>
      <c r="Q233" s="26">
        <f t="shared" si="81"/>
        <v>202</v>
      </c>
      <c r="R233" s="26">
        <f t="shared" si="81"/>
        <v>12</v>
      </c>
      <c r="S233" s="26">
        <f t="shared" si="81"/>
        <v>82</v>
      </c>
      <c r="T233" s="26">
        <f t="shared" si="81"/>
        <v>296</v>
      </c>
    </row>
    <row r="236" spans="1:20" x14ac:dyDescent="0.25">
      <c r="A236" s="8" t="s">
        <v>13</v>
      </c>
      <c r="B236" s="8" t="s">
        <v>14</v>
      </c>
      <c r="C236" s="286" t="s">
        <v>348</v>
      </c>
      <c r="E236" s="37">
        <f>E231-E140-E139-E134</f>
        <v>77.5</v>
      </c>
    </row>
    <row r="238" spans="1:20" x14ac:dyDescent="0.25">
      <c r="C238" s="286" t="s">
        <v>41</v>
      </c>
      <c r="D238" s="1">
        <f>D228+D231</f>
        <v>55</v>
      </c>
      <c r="E238" s="1">
        <f>E228+E231</f>
        <v>116.5</v>
      </c>
    </row>
    <row r="239" spans="1:20" x14ac:dyDescent="0.25">
      <c r="C239" s="286" t="s">
        <v>42</v>
      </c>
    </row>
  </sheetData>
  <autoFilter ref="Q1:Q162"/>
  <mergeCells count="202">
    <mergeCell ref="AS142:AT142"/>
    <mergeCell ref="AU142:AV142"/>
    <mergeCell ref="AW142:AX142"/>
    <mergeCell ref="AY142:BA142"/>
    <mergeCell ref="AS129:AT129"/>
    <mergeCell ref="AS64:AT64"/>
    <mergeCell ref="AU64:AV64"/>
    <mergeCell ref="AW64:AX64"/>
    <mergeCell ref="AY64:BA64"/>
    <mergeCell ref="AU129:AV129"/>
    <mergeCell ref="AW129:AX129"/>
    <mergeCell ref="AY129:BA129"/>
    <mergeCell ref="AS109:AT109"/>
    <mergeCell ref="AU109:AV109"/>
    <mergeCell ref="AW109:AX109"/>
    <mergeCell ref="AY109:BA109"/>
    <mergeCell ref="AS88:AT88"/>
    <mergeCell ref="AU88:AV88"/>
    <mergeCell ref="AW88:AX88"/>
    <mergeCell ref="AY88:BA88"/>
    <mergeCell ref="X111:Y111"/>
    <mergeCell ref="Z111:AA111"/>
    <mergeCell ref="AB111:AC111"/>
    <mergeCell ref="AD111:AF111"/>
    <mergeCell ref="X65:AF66"/>
    <mergeCell ref="X67:Y67"/>
    <mergeCell ref="Z67:AA67"/>
    <mergeCell ref="AB67:AC67"/>
    <mergeCell ref="AD67:AF67"/>
    <mergeCell ref="X87:AF88"/>
    <mergeCell ref="X89:Y89"/>
    <mergeCell ref="Z89:AA89"/>
    <mergeCell ref="AB89:AC89"/>
    <mergeCell ref="AD89:AF89"/>
    <mergeCell ref="AY37:BA37"/>
    <mergeCell ref="Z38:AA38"/>
    <mergeCell ref="AB38:AC38"/>
    <mergeCell ref="AD38:AF38"/>
    <mergeCell ref="AS37:AT37"/>
    <mergeCell ref="AU37:AV37"/>
    <mergeCell ref="AY8:BA8"/>
    <mergeCell ref="T36:T39"/>
    <mergeCell ref="U36:U39"/>
    <mergeCell ref="V36:V39"/>
    <mergeCell ref="W36:W38"/>
    <mergeCell ref="X36:AF37"/>
    <mergeCell ref="X38:Y38"/>
    <mergeCell ref="AS8:AT8"/>
    <mergeCell ref="AU8:AV8"/>
    <mergeCell ref="AW8:AX8"/>
    <mergeCell ref="AW37:AX37"/>
    <mergeCell ref="F127:F132"/>
    <mergeCell ref="G127:J127"/>
    <mergeCell ref="K127:K132"/>
    <mergeCell ref="G128:G132"/>
    <mergeCell ref="H128:J128"/>
    <mergeCell ref="J129:J132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29:U132"/>
    <mergeCell ref="V129:V132"/>
    <mergeCell ref="W129:W131"/>
    <mergeCell ref="X129:AF130"/>
    <mergeCell ref="X131:Y131"/>
    <mergeCell ref="Z131:AA131"/>
    <mergeCell ref="AB131:AC131"/>
    <mergeCell ref="AD131:AF131"/>
    <mergeCell ref="X109:AF110"/>
    <mergeCell ref="N33:N39"/>
    <mergeCell ref="L33:L39"/>
    <mergeCell ref="M33:M39"/>
    <mergeCell ref="F106:K106"/>
    <mergeCell ref="G34:J34"/>
    <mergeCell ref="N106:N112"/>
    <mergeCell ref="F107:F112"/>
    <mergeCell ref="G107:J107"/>
    <mergeCell ref="K107:K112"/>
    <mergeCell ref="G108:G112"/>
    <mergeCell ref="M106:M112"/>
    <mergeCell ref="E62:E68"/>
    <mergeCell ref="D33:D39"/>
    <mergeCell ref="H35:J35"/>
    <mergeCell ref="H36:H39"/>
    <mergeCell ref="J65:J68"/>
    <mergeCell ref="I36:I39"/>
    <mergeCell ref="F33:K33"/>
    <mergeCell ref="J36:J39"/>
    <mergeCell ref="H64:J64"/>
    <mergeCell ref="H65:H68"/>
    <mergeCell ref="C84:C90"/>
    <mergeCell ref="D84:D90"/>
    <mergeCell ref="E84:E90"/>
    <mergeCell ref="D126:D132"/>
    <mergeCell ref="E106:E112"/>
    <mergeCell ref="N3:N9"/>
    <mergeCell ref="F4:F9"/>
    <mergeCell ref="G4:J4"/>
    <mergeCell ref="K4:K9"/>
    <mergeCell ref="C126:C132"/>
    <mergeCell ref="C106:C112"/>
    <mergeCell ref="C33:C39"/>
    <mergeCell ref="E33:E39"/>
    <mergeCell ref="C62:C68"/>
    <mergeCell ref="D62:D68"/>
    <mergeCell ref="G5:G9"/>
    <mergeCell ref="H5:J5"/>
    <mergeCell ref="H6:H9"/>
    <mergeCell ref="I6:I9"/>
    <mergeCell ref="J6:J9"/>
    <mergeCell ref="H87:H90"/>
    <mergeCell ref="D3:D9"/>
    <mergeCell ref="E126:E132"/>
    <mergeCell ref="D106:D112"/>
    <mergeCell ref="C1:N1"/>
    <mergeCell ref="C3:C9"/>
    <mergeCell ref="E3:E9"/>
    <mergeCell ref="F3:K3"/>
    <mergeCell ref="L3:L9"/>
    <mergeCell ref="I87:I90"/>
    <mergeCell ref="J87:J90"/>
    <mergeCell ref="R3:R9"/>
    <mergeCell ref="L84:L90"/>
    <mergeCell ref="M84:M90"/>
    <mergeCell ref="N84:N90"/>
    <mergeCell ref="L62:L68"/>
    <mergeCell ref="M62:M68"/>
    <mergeCell ref="N62:N68"/>
    <mergeCell ref="M3:M9"/>
    <mergeCell ref="K34:K39"/>
    <mergeCell ref="G35:G39"/>
    <mergeCell ref="F62:K62"/>
    <mergeCell ref="F34:F39"/>
    <mergeCell ref="F85:F90"/>
    <mergeCell ref="G85:J85"/>
    <mergeCell ref="K85:K90"/>
    <mergeCell ref="G86:G90"/>
    <mergeCell ref="H86:J86"/>
    <mergeCell ref="T65:T68"/>
    <mergeCell ref="U65:U68"/>
    <mergeCell ref="V65:V68"/>
    <mergeCell ref="W65:W67"/>
    <mergeCell ref="F84:K84"/>
    <mergeCell ref="G63:J63"/>
    <mergeCell ref="K63:K68"/>
    <mergeCell ref="G64:G68"/>
    <mergeCell ref="F63:F68"/>
    <mergeCell ref="I65:I68"/>
    <mergeCell ref="G194:H194"/>
    <mergeCell ref="I194:J194"/>
    <mergeCell ref="K194:L194"/>
    <mergeCell ref="M194:P194"/>
    <mergeCell ref="T87:T90"/>
    <mergeCell ref="U87:U90"/>
    <mergeCell ref="V87:V90"/>
    <mergeCell ref="W87:W89"/>
    <mergeCell ref="U109:U112"/>
    <mergeCell ref="V109:V112"/>
    <mergeCell ref="W109:W111"/>
    <mergeCell ref="M173:P173"/>
    <mergeCell ref="G163:H163"/>
    <mergeCell ref="I163:J163"/>
    <mergeCell ref="K163:L163"/>
    <mergeCell ref="M163:P163"/>
    <mergeCell ref="H108:J108"/>
    <mergeCell ref="J109:J112"/>
    <mergeCell ref="L106:L112"/>
    <mergeCell ref="L126:L132"/>
    <mergeCell ref="M126:M132"/>
    <mergeCell ref="I129:I132"/>
    <mergeCell ref="H129:H132"/>
    <mergeCell ref="F126:K126"/>
    <mergeCell ref="T109:T112"/>
    <mergeCell ref="H109:H112"/>
    <mergeCell ref="I109:I112"/>
    <mergeCell ref="N126:N132"/>
    <mergeCell ref="T129:T132"/>
    <mergeCell ref="G173:H173"/>
    <mergeCell ref="I173:J173"/>
    <mergeCell ref="K173:L173"/>
    <mergeCell ref="G184:H184"/>
    <mergeCell ref="I184:J184"/>
    <mergeCell ref="K184:L184"/>
    <mergeCell ref="M184:P184"/>
    <mergeCell ref="G226:H226"/>
    <mergeCell ref="I226:J226"/>
    <mergeCell ref="K226:L226"/>
    <mergeCell ref="M226:P226"/>
    <mergeCell ref="G215:H215"/>
    <mergeCell ref="I215:J215"/>
    <mergeCell ref="G204:H204"/>
    <mergeCell ref="I204:J204"/>
    <mergeCell ref="K204:L204"/>
    <mergeCell ref="M204:P204"/>
    <mergeCell ref="K215:L215"/>
    <mergeCell ref="M215:P215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103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до наказу</vt:lpstr>
      <vt:lpstr>Титул 073 уск</vt:lpstr>
      <vt:lpstr>Семестровка -дисп</vt:lpstr>
      <vt:lpstr>до наказу (2)</vt:lpstr>
      <vt:lpstr>титульний заочн</vt:lpstr>
      <vt:lpstr>план</vt:lpstr>
      <vt:lpstr>семестровка</vt:lpstr>
      <vt:lpstr>Лист1</vt:lpstr>
      <vt:lpstr>Семестровка -ввод данных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2020-05-05T15:56:45Z</cp:lastPrinted>
  <dcterms:created xsi:type="dcterms:W3CDTF">2018-09-25T13:00:18Z</dcterms:created>
  <dcterms:modified xsi:type="dcterms:W3CDTF">2020-05-08T08:04:29Z</dcterms:modified>
</cp:coreProperties>
</file>