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27.04 проекты планов\проекты планов  4 апр\проекти на сайт\076 ПТ\"/>
    </mc:Choice>
  </mc:AlternateContent>
  <bookViews>
    <workbookView xWindow="2730" yWindow="2730" windowWidth="21600" windowHeight="11385" firstSheet="1" activeTab="2"/>
  </bookViews>
  <sheets>
    <sheet name="заготовка" sheetId="6" state="hidden" r:id="rId1"/>
    <sheet name="Титул 076 уск" sheetId="5" r:id="rId2"/>
    <sheet name="план" sheetId="7" r:id="rId3"/>
    <sheet name="семестровка" sheetId="11" r:id="rId4"/>
    <sheet name="Семестровка уск виправлено" sheetId="4" state="hidden" r:id="rId5"/>
    <sheet name="до наказу" sheetId="9" state="hidden" r:id="rId6"/>
    <sheet name="семестровка4р" sheetId="10" state="hidden" r:id="rId7"/>
    <sheet name="Семестровка уск (2)" sheetId="8" state="hidden" r:id="rId8"/>
  </sheets>
  <externalReferences>
    <externalReference r:id="rId9"/>
  </externalReferences>
  <definedNames>
    <definedName name="_xlnm._FilterDatabase" localSheetId="5" hidden="1">'до наказу'!$A$1:$A$374</definedName>
    <definedName name="_xlnm.Print_Area" localSheetId="5">'до наказу'!$A$1:$K$333</definedName>
    <definedName name="_xlnm.Print_Area" localSheetId="2">план!$A$1:$AB$209</definedName>
    <definedName name="_xlnm.Print_Area" localSheetId="3">семестровка!$A$1:$N$97</definedName>
    <definedName name="_xlnm.Print_Area" localSheetId="7">'Семестровка уск (2)'!$A$1:$P$106</definedName>
    <definedName name="_xlnm.Print_Area" localSheetId="4">'Семестровка уск виправлено'!$A$1:$O$136</definedName>
    <definedName name="_xlnm.Print_Area" localSheetId="6">семестровка4р!$A$1:$O$156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42" i="7" l="1"/>
  <c r="H142" i="7" s="1"/>
  <c r="J142" i="7"/>
  <c r="L142" i="7"/>
  <c r="I142" i="7" s="1"/>
  <c r="H54" i="7"/>
  <c r="M54" i="7"/>
  <c r="I54" i="7"/>
  <c r="I42" i="7"/>
  <c r="G76" i="11"/>
  <c r="N76" i="11" s="1"/>
  <c r="F76" i="11"/>
  <c r="L76" i="11"/>
  <c r="K76" i="11"/>
  <c r="G75" i="11"/>
  <c r="F75" i="11"/>
  <c r="K75" i="11" s="1"/>
  <c r="N75" i="11"/>
  <c r="L75" i="11"/>
  <c r="G50" i="11"/>
  <c r="L50" i="11"/>
  <c r="F50" i="11"/>
  <c r="K50" i="11" s="1"/>
  <c r="G49" i="11"/>
  <c r="L49" i="11"/>
  <c r="G48" i="11"/>
  <c r="L48" i="11" s="1"/>
  <c r="G46" i="11"/>
  <c r="L46" i="11"/>
  <c r="G45" i="11"/>
  <c r="L45" i="11" s="1"/>
  <c r="G43" i="11"/>
  <c r="L43" i="11"/>
  <c r="G39" i="11"/>
  <c r="N39" i="11" s="1"/>
  <c r="F39" i="11"/>
  <c r="L39" i="11"/>
  <c r="K39" i="11"/>
  <c r="G38" i="11"/>
  <c r="L38" i="11" s="1"/>
  <c r="G18" i="11"/>
  <c r="L18" i="11" s="1"/>
  <c r="F18" i="11"/>
  <c r="N18" i="11"/>
  <c r="G15" i="11"/>
  <c r="N15" i="11" s="1"/>
  <c r="F15" i="11"/>
  <c r="K15" i="11" s="1"/>
  <c r="L15" i="11"/>
  <c r="J13" i="7"/>
  <c r="I13" i="7" s="1"/>
  <c r="L13" i="7"/>
  <c r="J14" i="7"/>
  <c r="L14" i="7"/>
  <c r="I14" i="7" s="1"/>
  <c r="J18" i="7"/>
  <c r="I18" i="7" s="1"/>
  <c r="L18" i="7"/>
  <c r="J23" i="7"/>
  <c r="L23" i="7"/>
  <c r="I23" i="7" s="1"/>
  <c r="J27" i="7"/>
  <c r="L27" i="7"/>
  <c r="I27" i="7"/>
  <c r="J30" i="7"/>
  <c r="I30" i="7" s="1"/>
  <c r="L30" i="7"/>
  <c r="J33" i="7"/>
  <c r="L33" i="7"/>
  <c r="I33" i="7"/>
  <c r="J36" i="7"/>
  <c r="L36" i="7"/>
  <c r="J41" i="7"/>
  <c r="I41" i="7" s="1"/>
  <c r="M41" i="7" s="1"/>
  <c r="L41" i="7"/>
  <c r="I55" i="7"/>
  <c r="J58" i="7"/>
  <c r="L58" i="7"/>
  <c r="J61" i="7"/>
  <c r="L61" i="7"/>
  <c r="I61" i="7"/>
  <c r="J62" i="7"/>
  <c r="L62" i="7"/>
  <c r="I62" i="7" s="1"/>
  <c r="J65" i="7"/>
  <c r="L65" i="7"/>
  <c r="I65" i="7"/>
  <c r="J69" i="7"/>
  <c r="L69" i="7"/>
  <c r="J72" i="7"/>
  <c r="L72" i="7"/>
  <c r="I72" i="7"/>
  <c r="I73" i="7"/>
  <c r="J76" i="7"/>
  <c r="L76" i="7"/>
  <c r="I76" i="7"/>
  <c r="L82" i="7"/>
  <c r="I82" i="7"/>
  <c r="J85" i="7"/>
  <c r="L85" i="7"/>
  <c r="I85" i="7" s="1"/>
  <c r="I86" i="7"/>
  <c r="J89" i="7"/>
  <c r="L89" i="7"/>
  <c r="I89" i="7" s="1"/>
  <c r="J148" i="7"/>
  <c r="L148" i="7"/>
  <c r="I148" i="7" s="1"/>
  <c r="J152" i="7"/>
  <c r="I152" i="7" s="1"/>
  <c r="L152" i="7"/>
  <c r="J156" i="7"/>
  <c r="L156" i="7"/>
  <c r="I156" i="7" s="1"/>
  <c r="J160" i="7"/>
  <c r="L160" i="7"/>
  <c r="I160" i="7"/>
  <c r="L164" i="7"/>
  <c r="I164" i="7"/>
  <c r="J168" i="7"/>
  <c r="L168" i="7"/>
  <c r="I168" i="7" s="1"/>
  <c r="J172" i="7"/>
  <c r="I172" i="7" s="1"/>
  <c r="L172" i="7"/>
  <c r="J176" i="7"/>
  <c r="I176" i="7" s="1"/>
  <c r="L176" i="7"/>
  <c r="J49" i="7"/>
  <c r="K49" i="7"/>
  <c r="K94" i="7"/>
  <c r="L49" i="7"/>
  <c r="G13" i="7"/>
  <c r="H13" i="7" s="1"/>
  <c r="G14" i="7"/>
  <c r="H14" i="7"/>
  <c r="M14" i="7" s="1"/>
  <c r="G18" i="7"/>
  <c r="G23" i="7"/>
  <c r="H23" i="7"/>
  <c r="M23" i="7" s="1"/>
  <c r="G27" i="7"/>
  <c r="H27" i="7" s="1"/>
  <c r="M27" i="7"/>
  <c r="G30" i="7"/>
  <c r="H30" i="7"/>
  <c r="M30" i="7" s="1"/>
  <c r="G33" i="7"/>
  <c r="G36" i="7"/>
  <c r="H36" i="7"/>
  <c r="G41" i="7"/>
  <c r="H41" i="7" s="1"/>
  <c r="H55" i="7"/>
  <c r="G58" i="7"/>
  <c r="H61" i="7"/>
  <c r="M61" i="7"/>
  <c r="G62" i="7"/>
  <c r="H62" i="7"/>
  <c r="M62" i="7" s="1"/>
  <c r="G65" i="7"/>
  <c r="H65" i="7" s="1"/>
  <c r="M65" i="7" s="1"/>
  <c r="G69" i="7"/>
  <c r="H69" i="7"/>
  <c r="H72" i="7"/>
  <c r="M72" i="7" s="1"/>
  <c r="H73" i="7"/>
  <c r="M73" i="7" s="1"/>
  <c r="G76" i="7"/>
  <c r="H76" i="7" s="1"/>
  <c r="M76" i="7" s="1"/>
  <c r="G85" i="7"/>
  <c r="H85" i="7" s="1"/>
  <c r="M85" i="7" s="1"/>
  <c r="H89" i="7"/>
  <c r="M89" i="7" s="1"/>
  <c r="G100" i="7"/>
  <c r="H100" i="7"/>
  <c r="H106" i="7"/>
  <c r="G148" i="7"/>
  <c r="H148" i="7" s="1"/>
  <c r="M148" i="7" s="1"/>
  <c r="G152" i="7"/>
  <c r="H152" i="7"/>
  <c r="G156" i="7"/>
  <c r="H156" i="7" s="1"/>
  <c r="M156" i="7" s="1"/>
  <c r="G160" i="7"/>
  <c r="H160" i="7"/>
  <c r="M160" i="7" s="1"/>
  <c r="G164" i="7"/>
  <c r="H164" i="7" s="1"/>
  <c r="M164" i="7" s="1"/>
  <c r="G168" i="7"/>
  <c r="H168" i="7"/>
  <c r="M168" i="7" s="1"/>
  <c r="G172" i="7"/>
  <c r="H172" i="7" s="1"/>
  <c r="M172" i="7" s="1"/>
  <c r="G176" i="7"/>
  <c r="H176" i="7"/>
  <c r="M176" i="7" s="1"/>
  <c r="N14" i="7"/>
  <c r="N18" i="7"/>
  <c r="N23" i="7"/>
  <c r="N27" i="7"/>
  <c r="N33" i="7"/>
  <c r="N41" i="7"/>
  <c r="N49" i="7"/>
  <c r="N50" i="7" s="1"/>
  <c r="N62" i="7"/>
  <c r="N94" i="7"/>
  <c r="O30" i="7"/>
  <c r="O49" i="7"/>
  <c r="Q13" i="7"/>
  <c r="Q49" i="7"/>
  <c r="I140" i="7"/>
  <c r="K140" i="7"/>
  <c r="M140" i="7"/>
  <c r="O140" i="7"/>
  <c r="Q140" i="7"/>
  <c r="I139" i="7"/>
  <c r="J139" i="7"/>
  <c r="J140" i="7" s="1"/>
  <c r="K139" i="7"/>
  <c r="L139" i="7"/>
  <c r="L140" i="7" s="1"/>
  <c r="M139" i="7"/>
  <c r="N139" i="7"/>
  <c r="N140" i="7" s="1"/>
  <c r="O139" i="7"/>
  <c r="P139" i="7"/>
  <c r="P140" i="7" s="1"/>
  <c r="Q139" i="7"/>
  <c r="R139" i="7"/>
  <c r="R140" i="7" s="1"/>
  <c r="S110" i="7"/>
  <c r="T110" i="7"/>
  <c r="U110" i="7"/>
  <c r="V110" i="7"/>
  <c r="W110" i="7"/>
  <c r="K95" i="7"/>
  <c r="G74" i="7"/>
  <c r="H74" i="7" s="1"/>
  <c r="H53" i="7"/>
  <c r="G57" i="7"/>
  <c r="H57" i="7"/>
  <c r="G64" i="7"/>
  <c r="H64" i="7"/>
  <c r="G66" i="7"/>
  <c r="H66" i="7"/>
  <c r="G68" i="7"/>
  <c r="H68" i="7" s="1"/>
  <c r="G70" i="7"/>
  <c r="H70" i="7"/>
  <c r="G84" i="7"/>
  <c r="H84" i="7" s="1"/>
  <c r="H88" i="7"/>
  <c r="H60" i="7"/>
  <c r="O50" i="7"/>
  <c r="P50" i="7"/>
  <c r="Q50" i="7"/>
  <c r="H139" i="7"/>
  <c r="H138" i="7"/>
  <c r="H140" i="7" s="1"/>
  <c r="G147" i="7"/>
  <c r="G151" i="7"/>
  <c r="G155" i="7"/>
  <c r="G159" i="7"/>
  <c r="G163" i="7"/>
  <c r="G167" i="7"/>
  <c r="G171" i="7"/>
  <c r="G175" i="7"/>
  <c r="G12" i="7"/>
  <c r="G20" i="7"/>
  <c r="G22" i="7"/>
  <c r="G21" i="7" s="1"/>
  <c r="G26" i="7"/>
  <c r="G25" i="7" s="1"/>
  <c r="G29" i="7"/>
  <c r="G32" i="7"/>
  <c r="G37" i="7"/>
  <c r="G40" i="7"/>
  <c r="G97" i="7"/>
  <c r="G98" i="7"/>
  <c r="G99" i="7"/>
  <c r="G101" i="7" s="1"/>
  <c r="G49" i="7"/>
  <c r="G102" i="7"/>
  <c r="G107" i="7"/>
  <c r="G178" i="7"/>
  <c r="G181" i="7" s="1"/>
  <c r="H42" i="7"/>
  <c r="M42" i="7" s="1"/>
  <c r="B19" i="7"/>
  <c r="G52" i="7"/>
  <c r="G71" i="7"/>
  <c r="F46" i="11"/>
  <c r="K46" i="11"/>
  <c r="N46" i="11"/>
  <c r="F51" i="11"/>
  <c r="K51" i="11"/>
  <c r="N51" i="11"/>
  <c r="F72" i="11"/>
  <c r="K72" i="11" s="1"/>
  <c r="E53" i="11"/>
  <c r="G138" i="7"/>
  <c r="G139" i="7"/>
  <c r="S139" i="7"/>
  <c r="AC136" i="7"/>
  <c r="AC134" i="7"/>
  <c r="AC133" i="7"/>
  <c r="AC132" i="7"/>
  <c r="AC131" i="7"/>
  <c r="AC130" i="7"/>
  <c r="AC128" i="7"/>
  <c r="AC127" i="7"/>
  <c r="AC126" i="7"/>
  <c r="AC125" i="7"/>
  <c r="AC124" i="7"/>
  <c r="AC122" i="7"/>
  <c r="AC121" i="7"/>
  <c r="AC120" i="7"/>
  <c r="AC119" i="7"/>
  <c r="AC118" i="7"/>
  <c r="AC117" i="7"/>
  <c r="AC116" i="7"/>
  <c r="AC115" i="7"/>
  <c r="AC114" i="7"/>
  <c r="G83" i="7"/>
  <c r="H83" i="7"/>
  <c r="H92" i="7"/>
  <c r="I92" i="7"/>
  <c r="M92" i="7" s="1"/>
  <c r="H91" i="7"/>
  <c r="G90" i="7"/>
  <c r="H90" i="7"/>
  <c r="M48" i="7"/>
  <c r="H47" i="7"/>
  <c r="I47" i="7"/>
  <c r="M47" i="7"/>
  <c r="L48" i="7"/>
  <c r="L50" i="7" s="1"/>
  <c r="J48" i="7"/>
  <c r="J50" i="7"/>
  <c r="I48" i="7"/>
  <c r="H12" i="7"/>
  <c r="H15" i="7"/>
  <c r="H17" i="7"/>
  <c r="H20" i="7"/>
  <c r="H22" i="7"/>
  <c r="H26" i="7"/>
  <c r="H29" i="7"/>
  <c r="H28" i="7" s="1"/>
  <c r="H24" i="7" s="1"/>
  <c r="H32" i="7"/>
  <c r="H35" i="7"/>
  <c r="H37" i="7"/>
  <c r="H38" i="7"/>
  <c r="H46" i="7"/>
  <c r="X49" i="7"/>
  <c r="W49" i="7"/>
  <c r="V49" i="7"/>
  <c r="U49" i="7"/>
  <c r="T49" i="7"/>
  <c r="S49" i="7"/>
  <c r="R49" i="7"/>
  <c r="P49" i="7"/>
  <c r="K48" i="7"/>
  <c r="G45" i="7"/>
  <c r="H45" i="7"/>
  <c r="G34" i="7"/>
  <c r="H34" i="7" s="1"/>
  <c r="G28" i="7"/>
  <c r="G24" i="7" s="1"/>
  <c r="H25" i="7"/>
  <c r="H21" i="7"/>
  <c r="G19" i="7"/>
  <c r="H19" i="7"/>
  <c r="G11" i="7"/>
  <c r="H11" i="7" s="1"/>
  <c r="H199" i="7"/>
  <c r="I199" i="7"/>
  <c r="M199" i="7"/>
  <c r="H198" i="7"/>
  <c r="I198" i="7"/>
  <c r="M198" i="7"/>
  <c r="M197" i="7"/>
  <c r="L197" i="7"/>
  <c r="K197" i="7"/>
  <c r="J197" i="7"/>
  <c r="I197" i="7"/>
  <c r="H197" i="7"/>
  <c r="G197" i="7"/>
  <c r="E77" i="11"/>
  <c r="E27" i="11"/>
  <c r="E97" i="11" s="1"/>
  <c r="E96" i="11"/>
  <c r="D27" i="11"/>
  <c r="D53" i="11"/>
  <c r="D97" i="11" s="1"/>
  <c r="D77" i="11"/>
  <c r="D96" i="11"/>
  <c r="F95" i="11"/>
  <c r="K95" i="11"/>
  <c r="F94" i="11"/>
  <c r="K94" i="11"/>
  <c r="F93" i="11"/>
  <c r="K93" i="11"/>
  <c r="G92" i="11"/>
  <c r="F92" i="11"/>
  <c r="K92" i="11" s="1"/>
  <c r="N92" i="11"/>
  <c r="L92" i="11"/>
  <c r="G91" i="11"/>
  <c r="L91" i="11" s="1"/>
  <c r="F91" i="11"/>
  <c r="N91" i="11"/>
  <c r="K91" i="11"/>
  <c r="G90" i="11"/>
  <c r="F90" i="11"/>
  <c r="L90" i="11"/>
  <c r="K90" i="11"/>
  <c r="F89" i="11"/>
  <c r="N89" i="11" s="1"/>
  <c r="K89" i="11"/>
  <c r="G88" i="11"/>
  <c r="L88" i="11" s="1"/>
  <c r="F88" i="11"/>
  <c r="K88" i="11" s="1"/>
  <c r="G87" i="11"/>
  <c r="L87" i="11" s="1"/>
  <c r="F87" i="11"/>
  <c r="K87" i="11" s="1"/>
  <c r="N87" i="11"/>
  <c r="G73" i="11"/>
  <c r="N73" i="11" s="1"/>
  <c r="F73" i="11"/>
  <c r="K73" i="11" s="1"/>
  <c r="G71" i="11"/>
  <c r="N71" i="11" s="1"/>
  <c r="F71" i="11"/>
  <c r="K71" i="11"/>
  <c r="G70" i="11"/>
  <c r="F70" i="11"/>
  <c r="K70" i="11" s="1"/>
  <c r="N70" i="11"/>
  <c r="L70" i="11"/>
  <c r="G69" i="11"/>
  <c r="L69" i="11" s="1"/>
  <c r="F69" i="11"/>
  <c r="K69" i="11" s="1"/>
  <c r="N69" i="11"/>
  <c r="G68" i="11"/>
  <c r="N68" i="11" s="1"/>
  <c r="F68" i="11"/>
  <c r="K68" i="11" s="1"/>
  <c r="G67" i="11"/>
  <c r="N67" i="11" s="1"/>
  <c r="F67" i="11"/>
  <c r="K67" i="11"/>
  <c r="G66" i="11"/>
  <c r="F66" i="11"/>
  <c r="K66" i="11" s="1"/>
  <c r="N66" i="11"/>
  <c r="L66" i="11"/>
  <c r="G65" i="11"/>
  <c r="L65" i="11" s="1"/>
  <c r="F65" i="11"/>
  <c r="K65" i="11" s="1"/>
  <c r="N65" i="11"/>
  <c r="N50" i="11"/>
  <c r="F49" i="11"/>
  <c r="N49" i="11" s="1"/>
  <c r="F48" i="11"/>
  <c r="K48" i="11" s="1"/>
  <c r="N48" i="11"/>
  <c r="F45" i="11"/>
  <c r="N45" i="11"/>
  <c r="K45" i="11"/>
  <c r="G44" i="11"/>
  <c r="F44" i="11"/>
  <c r="N44" i="11"/>
  <c r="L44" i="11"/>
  <c r="K44" i="11"/>
  <c r="F43" i="11"/>
  <c r="N43" i="11"/>
  <c r="K43" i="11"/>
  <c r="F38" i="11"/>
  <c r="N38" i="11" s="1"/>
  <c r="K38" i="11"/>
  <c r="G26" i="11"/>
  <c r="N26" i="11" s="1"/>
  <c r="F26" i="11"/>
  <c r="K26" i="11"/>
  <c r="G25" i="11"/>
  <c r="F25" i="11"/>
  <c r="N25" i="11"/>
  <c r="L25" i="11"/>
  <c r="K25" i="11"/>
  <c r="G24" i="11"/>
  <c r="F24" i="11"/>
  <c r="K24" i="11" s="1"/>
  <c r="N24" i="11"/>
  <c r="L24" i="11"/>
  <c r="G23" i="11"/>
  <c r="N23" i="11" s="1"/>
  <c r="F23" i="11"/>
  <c r="K23" i="11" s="1"/>
  <c r="G20" i="11"/>
  <c r="N20" i="11" s="1"/>
  <c r="F20" i="11"/>
  <c r="K20" i="11"/>
  <c r="G19" i="11"/>
  <c r="F19" i="11"/>
  <c r="N19" i="11"/>
  <c r="L19" i="11"/>
  <c r="K19" i="11"/>
  <c r="G17" i="11"/>
  <c r="F17" i="11"/>
  <c r="K17" i="11" s="1"/>
  <c r="N17" i="11"/>
  <c r="L17" i="11"/>
  <c r="N16" i="11"/>
  <c r="G14" i="11"/>
  <c r="N14" i="11" s="1"/>
  <c r="F14" i="11"/>
  <c r="K14" i="11"/>
  <c r="G11" i="11"/>
  <c r="F11" i="11"/>
  <c r="N11" i="11"/>
  <c r="L11" i="11"/>
  <c r="K11" i="11"/>
  <c r="G10" i="11"/>
  <c r="F10" i="11"/>
  <c r="K10" i="11" s="1"/>
  <c r="N10" i="11"/>
  <c r="L10" i="11"/>
  <c r="AD79" i="9"/>
  <c r="AD76" i="9"/>
  <c r="AD73" i="9"/>
  <c r="AD70" i="9"/>
  <c r="AD67" i="9"/>
  <c r="AD64" i="9"/>
  <c r="AD61" i="9"/>
  <c r="AD58" i="9"/>
  <c r="AC79" i="9"/>
  <c r="I79" i="9"/>
  <c r="E79" i="9"/>
  <c r="D79" i="9"/>
  <c r="A78" i="9"/>
  <c r="AC76" i="9"/>
  <c r="I76" i="9"/>
  <c r="F76" i="9"/>
  <c r="E76" i="9"/>
  <c r="D76" i="9"/>
  <c r="A75" i="9"/>
  <c r="AC73" i="9"/>
  <c r="I73" i="9"/>
  <c r="F73" i="9"/>
  <c r="E73" i="9"/>
  <c r="D73" i="9"/>
  <c r="A72" i="9"/>
  <c r="AC70" i="9"/>
  <c r="I70" i="9"/>
  <c r="F70" i="9"/>
  <c r="E70" i="9"/>
  <c r="D70" i="9"/>
  <c r="A69" i="9"/>
  <c r="AC67" i="9"/>
  <c r="I67" i="9"/>
  <c r="F67" i="9"/>
  <c r="E67" i="9"/>
  <c r="D67" i="9"/>
  <c r="A66" i="9"/>
  <c r="AC64" i="9"/>
  <c r="I64" i="9"/>
  <c r="E64" i="9"/>
  <c r="D64" i="9"/>
  <c r="C64" i="9"/>
  <c r="A63" i="9"/>
  <c r="AC61" i="9"/>
  <c r="I61" i="9"/>
  <c r="F61" i="9"/>
  <c r="E61" i="9"/>
  <c r="D61" i="9"/>
  <c r="A60" i="9"/>
  <c r="AC58" i="9"/>
  <c r="I58" i="9"/>
  <c r="F58" i="9"/>
  <c r="E58" i="9"/>
  <c r="D58" i="9"/>
  <c r="A56" i="9"/>
  <c r="AC54" i="9"/>
  <c r="I54" i="9"/>
  <c r="F54" i="9"/>
  <c r="E54" i="9"/>
  <c r="D54" i="9"/>
  <c r="A53" i="9"/>
  <c r="I51" i="9"/>
  <c r="AC51" i="9"/>
  <c r="F51" i="9"/>
  <c r="E51" i="9"/>
  <c r="D51" i="9"/>
  <c r="AC40" i="9"/>
  <c r="I40" i="9"/>
  <c r="F40" i="9"/>
  <c r="E40" i="9"/>
  <c r="D40" i="9"/>
  <c r="A39" i="9"/>
  <c r="AC37" i="9"/>
  <c r="I37" i="9"/>
  <c r="F37" i="9"/>
  <c r="E37" i="9"/>
  <c r="D37" i="9"/>
  <c r="A36" i="9"/>
  <c r="AC34" i="9"/>
  <c r="I34" i="9"/>
  <c r="F34" i="9"/>
  <c r="E34" i="9"/>
  <c r="D34" i="9"/>
  <c r="C34" i="9"/>
  <c r="A33" i="9"/>
  <c r="AC31" i="9"/>
  <c r="I31" i="9"/>
  <c r="F31" i="9"/>
  <c r="E31" i="9"/>
  <c r="D31" i="9"/>
  <c r="A30" i="9"/>
  <c r="AC28" i="9"/>
  <c r="I28" i="9"/>
  <c r="F28" i="9"/>
  <c r="E28" i="9"/>
  <c r="D28" i="9"/>
  <c r="A27" i="9"/>
  <c r="AC25" i="9"/>
  <c r="I25" i="9"/>
  <c r="F25" i="9"/>
  <c r="E25" i="9"/>
  <c r="D25" i="9"/>
  <c r="A24" i="9"/>
  <c r="AC22" i="9"/>
  <c r="I22" i="9"/>
  <c r="F22" i="9"/>
  <c r="E22" i="9"/>
  <c r="D22" i="9"/>
  <c r="C22" i="9"/>
  <c r="A21" i="9"/>
  <c r="AC19" i="9"/>
  <c r="I19" i="9"/>
  <c r="F19" i="9"/>
  <c r="E19" i="9"/>
  <c r="D19" i="9"/>
  <c r="A18" i="9"/>
  <c r="AC16" i="9"/>
  <c r="I16" i="9"/>
  <c r="F16" i="9"/>
  <c r="E16" i="9"/>
  <c r="D16" i="9"/>
  <c r="C16" i="9"/>
  <c r="A15" i="9"/>
  <c r="AC13" i="9"/>
  <c r="I13" i="9"/>
  <c r="F13" i="9"/>
  <c r="E13" i="9"/>
  <c r="D13" i="9"/>
  <c r="A12" i="9"/>
  <c r="AC10" i="9"/>
  <c r="I10" i="9"/>
  <c r="F10" i="9"/>
  <c r="E10" i="9"/>
  <c r="D10" i="9"/>
  <c r="A9" i="9"/>
  <c r="AC7" i="9"/>
  <c r="I7" i="9"/>
  <c r="F7" i="9"/>
  <c r="E7" i="9"/>
  <c r="D7" i="9"/>
  <c r="A6" i="9"/>
  <c r="A50" i="9"/>
  <c r="AD51" i="9"/>
  <c r="AC4" i="9"/>
  <c r="G87" i="7"/>
  <c r="H87" i="7"/>
  <c r="Q53" i="7"/>
  <c r="H52" i="7"/>
  <c r="D46" i="4"/>
  <c r="AG129" i="4"/>
  <c r="AG128" i="4"/>
  <c r="AG127" i="4"/>
  <c r="AG126" i="4"/>
  <c r="AG125" i="4"/>
  <c r="AG124" i="4"/>
  <c r="AG123" i="4"/>
  <c r="AG122" i="4"/>
  <c r="AG119" i="4"/>
  <c r="AF121" i="4"/>
  <c r="AF122" i="4"/>
  <c r="AF123" i="4"/>
  <c r="AF124" i="4"/>
  <c r="AF125" i="4"/>
  <c r="AF126" i="4"/>
  <c r="AF127" i="4"/>
  <c r="AF128" i="4"/>
  <c r="AF129" i="4"/>
  <c r="AF119" i="4"/>
  <c r="AG107" i="4"/>
  <c r="AG106" i="4"/>
  <c r="AG105" i="4"/>
  <c r="AG104" i="4"/>
  <c r="AG103" i="4"/>
  <c r="AG102" i="4"/>
  <c r="AG101" i="4"/>
  <c r="AG100" i="4"/>
  <c r="AG99" i="4"/>
  <c r="AG97" i="4"/>
  <c r="AG98" i="4"/>
  <c r="AG96" i="4"/>
  <c r="AG95" i="4"/>
  <c r="AF96" i="4"/>
  <c r="AF97" i="4"/>
  <c r="AF98" i="4"/>
  <c r="AF99" i="4"/>
  <c r="AF100" i="4"/>
  <c r="AF101" i="4"/>
  <c r="AF102" i="4"/>
  <c r="AF103" i="4"/>
  <c r="AF104" i="4"/>
  <c r="AF105" i="4"/>
  <c r="AF106" i="4"/>
  <c r="AF107" i="4"/>
  <c r="AF95" i="4"/>
  <c r="AG83" i="4"/>
  <c r="AG81" i="4"/>
  <c r="AG79" i="4"/>
  <c r="AG77" i="4"/>
  <c r="AG75" i="4"/>
  <c r="AG73" i="4"/>
  <c r="AG71" i="4"/>
  <c r="AG69" i="4"/>
  <c r="AG67" i="4"/>
  <c r="AF13" i="4"/>
  <c r="AG65" i="4"/>
  <c r="AG63" i="4"/>
  <c r="AG61" i="4"/>
  <c r="AG13" i="4"/>
  <c r="AG57" i="4"/>
  <c r="AG56" i="4"/>
  <c r="AG45" i="4"/>
  <c r="AG43" i="4"/>
  <c r="AG41" i="4"/>
  <c r="AG39" i="4"/>
  <c r="AG37" i="4"/>
  <c r="AG35" i="4"/>
  <c r="AG33" i="4"/>
  <c r="AG31" i="4"/>
  <c r="AG131" i="4" s="1"/>
  <c r="AG29" i="4"/>
  <c r="AG25" i="4"/>
  <c r="AG23" i="4"/>
  <c r="AF57" i="4"/>
  <c r="AF61" i="4"/>
  <c r="AF63" i="4"/>
  <c r="AF65" i="4"/>
  <c r="AF67" i="4"/>
  <c r="AF69" i="4"/>
  <c r="AF71" i="4"/>
  <c r="AF73" i="4"/>
  <c r="AF75" i="4"/>
  <c r="AF77" i="4"/>
  <c r="AF79" i="4"/>
  <c r="AF81" i="4"/>
  <c r="AF83" i="4"/>
  <c r="AF56" i="4"/>
  <c r="AG11" i="4"/>
  <c r="AG10" i="4"/>
  <c r="AF19" i="4"/>
  <c r="AF23" i="4"/>
  <c r="AF25" i="4"/>
  <c r="AF27" i="4"/>
  <c r="AF29" i="4"/>
  <c r="AF31" i="4"/>
  <c r="AF33" i="4"/>
  <c r="AF35" i="4"/>
  <c r="AF37" i="4"/>
  <c r="AF39" i="4"/>
  <c r="AF41" i="4"/>
  <c r="AF43" i="4"/>
  <c r="AF45" i="4"/>
  <c r="AF11" i="4"/>
  <c r="AF17" i="4"/>
  <c r="AF10" i="4"/>
  <c r="AF131" i="4"/>
  <c r="AG27" i="4"/>
  <c r="D166" i="10"/>
  <c r="E166" i="10" s="1"/>
  <c r="D165" i="10"/>
  <c r="E165" i="10" s="1"/>
  <c r="D163" i="10"/>
  <c r="E163" i="10" s="1"/>
  <c r="D162" i="10"/>
  <c r="E162" i="10" s="1"/>
  <c r="N161" i="10"/>
  <c r="N160" i="10"/>
  <c r="N159" i="10"/>
  <c r="D159" i="10"/>
  <c r="E159" i="10"/>
  <c r="N158" i="10"/>
  <c r="D158" i="10"/>
  <c r="E158" i="10" s="1"/>
  <c r="E157" i="10" s="1"/>
  <c r="N157" i="10"/>
  <c r="L154" i="10"/>
  <c r="I154" i="10"/>
  <c r="H154" i="10"/>
  <c r="G154" i="10"/>
  <c r="D154" i="10"/>
  <c r="D155" i="10"/>
  <c r="F153" i="10"/>
  <c r="E153" i="10"/>
  <c r="J153" i="10" s="1"/>
  <c r="F152" i="10"/>
  <c r="E152" i="10"/>
  <c r="E151" i="10"/>
  <c r="J151" i="10" s="1"/>
  <c r="F150" i="10"/>
  <c r="M150" i="10" s="1"/>
  <c r="E150" i="10"/>
  <c r="F149" i="10"/>
  <c r="K149" i="10"/>
  <c r="E149" i="10"/>
  <c r="F148" i="10"/>
  <c r="M148" i="10" s="1"/>
  <c r="E148" i="10"/>
  <c r="F147" i="10"/>
  <c r="K147" i="10"/>
  <c r="E147" i="10"/>
  <c r="F146" i="10"/>
  <c r="E146" i="10"/>
  <c r="L136" i="10"/>
  <c r="I136" i="10"/>
  <c r="H136" i="10"/>
  <c r="G136" i="10"/>
  <c r="D136" i="10"/>
  <c r="D137" i="10"/>
  <c r="F135" i="10"/>
  <c r="E135" i="10"/>
  <c r="J135" i="10" s="1"/>
  <c r="F134" i="10"/>
  <c r="E134" i="10"/>
  <c r="F133" i="10"/>
  <c r="M133" i="10" s="1"/>
  <c r="E133" i="10"/>
  <c r="J133" i="10"/>
  <c r="F132" i="10"/>
  <c r="K132" i="10"/>
  <c r="E132" i="10"/>
  <c r="M132" i="10"/>
  <c r="F131" i="10"/>
  <c r="E131" i="10"/>
  <c r="J131" i="10" s="1"/>
  <c r="F130" i="10"/>
  <c r="J130" i="10" s="1"/>
  <c r="J136" i="10" s="1"/>
  <c r="E130" i="10"/>
  <c r="F129" i="10"/>
  <c r="E129" i="10"/>
  <c r="E136" i="10"/>
  <c r="I118" i="10"/>
  <c r="H118" i="10"/>
  <c r="G118" i="10"/>
  <c r="D118" i="10"/>
  <c r="D119" i="10" s="1"/>
  <c r="F117" i="10"/>
  <c r="J117" i="10" s="1"/>
  <c r="E117" i="10"/>
  <c r="F116" i="10"/>
  <c r="K116" i="10"/>
  <c r="E116" i="10"/>
  <c r="M116" i="10"/>
  <c r="F115" i="10"/>
  <c r="M115" i="10" s="1"/>
  <c r="E115" i="10"/>
  <c r="E114" i="10"/>
  <c r="J114" i="10" s="1"/>
  <c r="F113" i="10"/>
  <c r="K113" i="10" s="1"/>
  <c r="K118" i="10" s="1"/>
  <c r="E113" i="10"/>
  <c r="F112" i="10"/>
  <c r="E112" i="10"/>
  <c r="F111" i="10"/>
  <c r="K111" i="10"/>
  <c r="E111" i="10"/>
  <c r="L100" i="10"/>
  <c r="I100" i="10"/>
  <c r="H100" i="10"/>
  <c r="G100" i="10"/>
  <c r="D100" i="10"/>
  <c r="D101" i="10" s="1"/>
  <c r="F99" i="10"/>
  <c r="K99" i="10" s="1"/>
  <c r="E99" i="10"/>
  <c r="F98" i="10"/>
  <c r="E98" i="10"/>
  <c r="J98" i="10" s="1"/>
  <c r="F97" i="10"/>
  <c r="M97" i="10" s="1"/>
  <c r="E97" i="10"/>
  <c r="F96" i="10"/>
  <c r="M96" i="10" s="1"/>
  <c r="E96" i="10"/>
  <c r="F95" i="10"/>
  <c r="K95" i="10" s="1"/>
  <c r="E95" i="10"/>
  <c r="F94" i="10"/>
  <c r="M94" i="10" s="1"/>
  <c r="E94" i="10"/>
  <c r="F93" i="10"/>
  <c r="E93" i="10"/>
  <c r="E100" i="10" s="1"/>
  <c r="I78" i="10"/>
  <c r="H78" i="10"/>
  <c r="G78" i="10"/>
  <c r="D78" i="10"/>
  <c r="D79" i="10" s="1"/>
  <c r="F77" i="10"/>
  <c r="K77" i="10" s="1"/>
  <c r="E77" i="10"/>
  <c r="J77" i="10" s="1"/>
  <c r="F76" i="10"/>
  <c r="E76" i="10"/>
  <c r="F75" i="10"/>
  <c r="K75" i="10"/>
  <c r="E75" i="10"/>
  <c r="F74" i="10"/>
  <c r="E74" i="10"/>
  <c r="F73" i="10"/>
  <c r="K73" i="10" s="1"/>
  <c r="E73" i="10"/>
  <c r="F72" i="10"/>
  <c r="M72" i="10" s="1"/>
  <c r="E72" i="10"/>
  <c r="F71" i="10"/>
  <c r="K71" i="10"/>
  <c r="E71" i="10"/>
  <c r="M71" i="10" s="1"/>
  <c r="F70" i="10"/>
  <c r="K70" i="10" s="1"/>
  <c r="E70" i="10"/>
  <c r="M70" i="10" s="1"/>
  <c r="L59" i="10"/>
  <c r="I59" i="10"/>
  <c r="H59" i="10"/>
  <c r="G59" i="10"/>
  <c r="D59" i="10"/>
  <c r="D60" i="10" s="1"/>
  <c r="F58" i="10"/>
  <c r="K58" i="10"/>
  <c r="E58" i="10"/>
  <c r="M58" i="10" s="1"/>
  <c r="F57" i="10"/>
  <c r="E57" i="10"/>
  <c r="F56" i="10"/>
  <c r="K56" i="10" s="1"/>
  <c r="E56" i="10"/>
  <c r="F55" i="10"/>
  <c r="K55" i="10"/>
  <c r="E55" i="10"/>
  <c r="F54" i="10"/>
  <c r="K54" i="10" s="1"/>
  <c r="E54" i="10"/>
  <c r="F53" i="10"/>
  <c r="K53" i="10" s="1"/>
  <c r="K59" i="10" s="1"/>
  <c r="E53" i="10"/>
  <c r="F52" i="10"/>
  <c r="K52" i="10"/>
  <c r="E52" i="10"/>
  <c r="F51" i="10"/>
  <c r="E51" i="10"/>
  <c r="I37" i="10"/>
  <c r="H37" i="10"/>
  <c r="G37" i="10"/>
  <c r="D37" i="10"/>
  <c r="D38" i="10"/>
  <c r="F36" i="10"/>
  <c r="J36" i="10" s="1"/>
  <c r="E36" i="10"/>
  <c r="F35" i="10"/>
  <c r="K35" i="10"/>
  <c r="E35" i="10"/>
  <c r="F34" i="10"/>
  <c r="K34" i="10"/>
  <c r="E34" i="10"/>
  <c r="M34" i="10" s="1"/>
  <c r="F33" i="10"/>
  <c r="K33" i="10" s="1"/>
  <c r="E33" i="10"/>
  <c r="F32" i="10"/>
  <c r="M32" i="10" s="1"/>
  <c r="K32" i="10"/>
  <c r="E32" i="10"/>
  <c r="F31" i="10"/>
  <c r="K31" i="10" s="1"/>
  <c r="E31" i="10"/>
  <c r="J31" i="10" s="1"/>
  <c r="F30" i="10"/>
  <c r="K30" i="10"/>
  <c r="E30" i="10"/>
  <c r="F29" i="10"/>
  <c r="K29" i="10" s="1"/>
  <c r="K37" i="10" s="1"/>
  <c r="E29" i="10"/>
  <c r="E37" i="10" s="1"/>
  <c r="I18" i="10"/>
  <c r="H18" i="10"/>
  <c r="G18" i="10"/>
  <c r="D18" i="10"/>
  <c r="D19" i="10" s="1"/>
  <c r="F17" i="10"/>
  <c r="K17" i="10"/>
  <c r="E17" i="10"/>
  <c r="J17" i="10" s="1"/>
  <c r="F16" i="10"/>
  <c r="J16" i="10" s="1"/>
  <c r="E16" i="10"/>
  <c r="F15" i="10"/>
  <c r="K15" i="10" s="1"/>
  <c r="E15" i="10"/>
  <c r="F14" i="10"/>
  <c r="E14" i="10"/>
  <c r="F13" i="10"/>
  <c r="K13" i="10" s="1"/>
  <c r="E13" i="10"/>
  <c r="F12" i="10"/>
  <c r="M12" i="10" s="1"/>
  <c r="E12" i="10"/>
  <c r="F11" i="10"/>
  <c r="F18" i="10"/>
  <c r="E11" i="10"/>
  <c r="E18" i="10" s="1"/>
  <c r="M14" i="10"/>
  <c r="M16" i="10"/>
  <c r="M74" i="10"/>
  <c r="M76" i="10"/>
  <c r="E118" i="10"/>
  <c r="J13" i="10"/>
  <c r="J14" i="10"/>
  <c r="M30" i="10"/>
  <c r="J35" i="10"/>
  <c r="M51" i="10"/>
  <c r="J52" i="10"/>
  <c r="M55" i="10"/>
  <c r="J58" i="10"/>
  <c r="J74" i="10"/>
  <c r="M75" i="10"/>
  <c r="J76" i="10"/>
  <c r="M95" i="10"/>
  <c r="J96" i="10"/>
  <c r="M112" i="10"/>
  <c r="M117" i="10"/>
  <c r="M129" i="10"/>
  <c r="M131" i="10"/>
  <c r="E154" i="10"/>
  <c r="M147" i="10"/>
  <c r="M149" i="10"/>
  <c r="J150" i="10"/>
  <c r="M153" i="10"/>
  <c r="D164" i="10"/>
  <c r="J11" i="10"/>
  <c r="M13" i="10"/>
  <c r="K14" i="10"/>
  <c r="M15" i="10"/>
  <c r="K16" i="10"/>
  <c r="M17" i="10"/>
  <c r="K36" i="10"/>
  <c r="K51" i="10"/>
  <c r="M52" i="10"/>
  <c r="M54" i="10"/>
  <c r="K57" i="10"/>
  <c r="E59" i="10"/>
  <c r="J71" i="10"/>
  <c r="J72" i="10"/>
  <c r="K72" i="10"/>
  <c r="K78" i="10" s="1"/>
  <c r="E161" i="10"/>
  <c r="F161" i="10" s="1"/>
  <c r="K11" i="10"/>
  <c r="J12" i="10"/>
  <c r="J30" i="10"/>
  <c r="J32" i="10"/>
  <c r="J51" i="10"/>
  <c r="J55" i="10"/>
  <c r="M73" i="10"/>
  <c r="K74" i="10"/>
  <c r="J75" i="10"/>
  <c r="K76" i="10"/>
  <c r="M93" i="10"/>
  <c r="J95" i="10"/>
  <c r="K96" i="10"/>
  <c r="J97" i="10"/>
  <c r="K98" i="10"/>
  <c r="J111" i="10"/>
  <c r="M111" i="10"/>
  <c r="K112" i="10"/>
  <c r="K115" i="10"/>
  <c r="J116" i="10"/>
  <c r="K117" i="10"/>
  <c r="K129" i="10"/>
  <c r="K131" i="10"/>
  <c r="J132" i="10"/>
  <c r="K133" i="10"/>
  <c r="J134" i="10"/>
  <c r="K135" i="10"/>
  <c r="K146" i="10"/>
  <c r="J147" i="10"/>
  <c r="K148" i="10"/>
  <c r="J149" i="10"/>
  <c r="K150" i="10"/>
  <c r="J152" i="10"/>
  <c r="K153" i="10"/>
  <c r="F154" i="10"/>
  <c r="D161" i="10"/>
  <c r="N162" i="10"/>
  <c r="O159" i="10" s="1"/>
  <c r="E164" i="10"/>
  <c r="F164" i="10"/>
  <c r="K93" i="10"/>
  <c r="J129" i="10"/>
  <c r="J146" i="10"/>
  <c r="F162" i="10"/>
  <c r="O162" i="10"/>
  <c r="O160" i="10"/>
  <c r="F166" i="10"/>
  <c r="O158" i="10"/>
  <c r="F165" i="10"/>
  <c r="G102" i="4"/>
  <c r="F102" i="4"/>
  <c r="G71" i="4"/>
  <c r="L71" i="4" s="1"/>
  <c r="F71" i="4"/>
  <c r="E109" i="4"/>
  <c r="E84" i="4"/>
  <c r="G27" i="4"/>
  <c r="F27" i="4"/>
  <c r="G25" i="4"/>
  <c r="F25" i="4"/>
  <c r="E46" i="4"/>
  <c r="G61" i="4"/>
  <c r="F61" i="4"/>
  <c r="AC16" i="7"/>
  <c r="AC17" i="7"/>
  <c r="AC18" i="7"/>
  <c r="AC19" i="7"/>
  <c r="AC20" i="7"/>
  <c r="AC21" i="7"/>
  <c r="AC22" i="7"/>
  <c r="AC24" i="7"/>
  <c r="AC25" i="7"/>
  <c r="AC26" i="7"/>
  <c r="AC28" i="7"/>
  <c r="G29" i="4"/>
  <c r="F29" i="4"/>
  <c r="G23" i="4"/>
  <c r="N23" i="4" s="1"/>
  <c r="F23" i="4"/>
  <c r="L61" i="4"/>
  <c r="C58" i="9" s="1"/>
  <c r="G79" i="4"/>
  <c r="L79" i="4"/>
  <c r="P142" i="7" s="1"/>
  <c r="AC142" i="7" s="1"/>
  <c r="G43" i="4"/>
  <c r="L43" i="4" s="1"/>
  <c r="C37" i="9" s="1"/>
  <c r="I4" i="9"/>
  <c r="E4" i="9"/>
  <c r="F4" i="9"/>
  <c r="D4" i="9"/>
  <c r="A3" i="9"/>
  <c r="R94" i="7"/>
  <c r="G126" i="4"/>
  <c r="L126" i="4"/>
  <c r="R176" i="7" s="1"/>
  <c r="AC176" i="7" s="1"/>
  <c r="G124" i="4"/>
  <c r="L124" i="4" s="1"/>
  <c r="R172" i="7" s="1"/>
  <c r="AC172" i="7" s="1"/>
  <c r="G125" i="4"/>
  <c r="L125" i="4"/>
  <c r="R164" i="7" s="1"/>
  <c r="AC164" i="7" s="1"/>
  <c r="F67" i="4"/>
  <c r="AC145" i="7"/>
  <c r="AC146" i="7"/>
  <c r="E116" i="8"/>
  <c r="F116" i="8" s="1"/>
  <c r="M115" i="8"/>
  <c r="O115" i="8" s="1"/>
  <c r="E115" i="8"/>
  <c r="F115" i="8"/>
  <c r="M114" i="8"/>
  <c r="O114" i="8" s="1"/>
  <c r="M113" i="8"/>
  <c r="O113" i="8" s="1"/>
  <c r="E113" i="8"/>
  <c r="F113" i="8" s="1"/>
  <c r="M112" i="8"/>
  <c r="E112" i="8"/>
  <c r="F112" i="8" s="1"/>
  <c r="F111" i="8" s="1"/>
  <c r="G111" i="8" s="1"/>
  <c r="Z111" i="8"/>
  <c r="Y111" i="8"/>
  <c r="M111" i="8"/>
  <c r="M110" i="8"/>
  <c r="O110" i="8" s="1"/>
  <c r="M109" i="8"/>
  <c r="E109" i="8"/>
  <c r="F109" i="8"/>
  <c r="M108" i="8"/>
  <c r="O108" i="8" s="1"/>
  <c r="E108" i="8"/>
  <c r="F108" i="8"/>
  <c r="M107" i="8"/>
  <c r="O107" i="8" s="1"/>
  <c r="E107" i="8"/>
  <c r="E100" i="8"/>
  <c r="D100" i="8"/>
  <c r="G99" i="8"/>
  <c r="L99" i="8" s="1"/>
  <c r="F99" i="8"/>
  <c r="Z98" i="8"/>
  <c r="Y98" i="8"/>
  <c r="G98" i="8"/>
  <c r="L98" i="8" s="1"/>
  <c r="F98" i="8"/>
  <c r="Z97" i="8"/>
  <c r="Y97" i="8"/>
  <c r="G97" i="8"/>
  <c r="L97" i="8"/>
  <c r="F97" i="8"/>
  <c r="K97" i="8" s="1"/>
  <c r="G96" i="8"/>
  <c r="L96" i="8"/>
  <c r="F96" i="8"/>
  <c r="N96" i="8" s="1"/>
  <c r="Z95" i="8"/>
  <c r="Y95" i="8"/>
  <c r="G95" i="8"/>
  <c r="L95" i="8" s="1"/>
  <c r="F95" i="8"/>
  <c r="Z94" i="8"/>
  <c r="Z99" i="8"/>
  <c r="Y94" i="8"/>
  <c r="Y99" i="8" s="1"/>
  <c r="G94" i="8"/>
  <c r="L94" i="8"/>
  <c r="F94" i="8"/>
  <c r="L93" i="8"/>
  <c r="F93" i="8"/>
  <c r="N93" i="8"/>
  <c r="G92" i="8"/>
  <c r="L92" i="8" s="1"/>
  <c r="F92" i="8"/>
  <c r="K92" i="8"/>
  <c r="L91" i="8"/>
  <c r="G90" i="8"/>
  <c r="L90" i="8"/>
  <c r="F90" i="8"/>
  <c r="G89" i="8"/>
  <c r="L89" i="8" s="1"/>
  <c r="F89" i="8"/>
  <c r="K89" i="8"/>
  <c r="E79" i="8"/>
  <c r="D79" i="8"/>
  <c r="G75" i="8"/>
  <c r="L75" i="8"/>
  <c r="F75" i="8"/>
  <c r="K75" i="8" s="1"/>
  <c r="G74" i="8"/>
  <c r="L74" i="8"/>
  <c r="F74" i="8"/>
  <c r="K74" i="8" s="1"/>
  <c r="G73" i="8"/>
  <c r="L73" i="8"/>
  <c r="F73" i="8"/>
  <c r="K73" i="8" s="1"/>
  <c r="Z72" i="8"/>
  <c r="Y72" i="8"/>
  <c r="Y73" i="8" s="1"/>
  <c r="Z71" i="8"/>
  <c r="Y71" i="8"/>
  <c r="G71" i="8"/>
  <c r="L71" i="8"/>
  <c r="F71" i="8"/>
  <c r="G70" i="8"/>
  <c r="L70" i="8"/>
  <c r="F70" i="8"/>
  <c r="K70" i="8" s="1"/>
  <c r="Z69" i="8"/>
  <c r="Y69" i="8"/>
  <c r="G69" i="8"/>
  <c r="L69" i="8" s="1"/>
  <c r="F69" i="8"/>
  <c r="Z68" i="8"/>
  <c r="Z73" i="8" s="1"/>
  <c r="Y68" i="8"/>
  <c r="G68" i="8"/>
  <c r="L68" i="8" s="1"/>
  <c r="F68" i="8"/>
  <c r="G67" i="8"/>
  <c r="L67" i="8" s="1"/>
  <c r="F67" i="8"/>
  <c r="G66" i="8"/>
  <c r="L66" i="8"/>
  <c r="F66" i="8"/>
  <c r="K66" i="8" s="1"/>
  <c r="E54" i="8"/>
  <c r="D54" i="8"/>
  <c r="G52" i="8"/>
  <c r="L52" i="8" s="1"/>
  <c r="F52" i="8"/>
  <c r="K52" i="8"/>
  <c r="G51" i="8"/>
  <c r="L51" i="8" s="1"/>
  <c r="F51" i="8"/>
  <c r="K51" i="8"/>
  <c r="G50" i="8"/>
  <c r="L50" i="8" s="1"/>
  <c r="F50" i="8"/>
  <c r="G49" i="8"/>
  <c r="L49" i="8" s="1"/>
  <c r="F49" i="8"/>
  <c r="G47" i="8"/>
  <c r="L47" i="8" s="1"/>
  <c r="F47" i="8"/>
  <c r="G46" i="8"/>
  <c r="F46" i="8"/>
  <c r="K46" i="8" s="1"/>
  <c r="Z45" i="8"/>
  <c r="Y45" i="8"/>
  <c r="Y46" i="8" s="1"/>
  <c r="G45" i="8"/>
  <c r="L45" i="8" s="1"/>
  <c r="F45" i="8"/>
  <c r="N45" i="8" s="1"/>
  <c r="K45" i="8"/>
  <c r="Z44" i="8"/>
  <c r="Y44" i="8"/>
  <c r="G44" i="8"/>
  <c r="L44" i="8"/>
  <c r="F44" i="8"/>
  <c r="Z42" i="8"/>
  <c r="Y42" i="8"/>
  <c r="Z41" i="8"/>
  <c r="Z46" i="8" s="1"/>
  <c r="Y41" i="8"/>
  <c r="G40" i="8"/>
  <c r="L40" i="8" s="1"/>
  <c r="F40" i="8"/>
  <c r="G39" i="8"/>
  <c r="L39" i="8" s="1"/>
  <c r="F39" i="8"/>
  <c r="R33" i="8"/>
  <c r="E28" i="8"/>
  <c r="E101" i="8" s="1"/>
  <c r="D28" i="8"/>
  <c r="G27" i="8"/>
  <c r="L27" i="8" s="1"/>
  <c r="F27" i="8"/>
  <c r="G26" i="8"/>
  <c r="L26" i="8"/>
  <c r="F26" i="8"/>
  <c r="R25" i="8"/>
  <c r="G25" i="8"/>
  <c r="L25" i="8"/>
  <c r="F25" i="8"/>
  <c r="K25" i="8" s="1"/>
  <c r="G24" i="8"/>
  <c r="L24" i="8"/>
  <c r="F24" i="8"/>
  <c r="K24" i="8" s="1"/>
  <c r="G21" i="8"/>
  <c r="F21" i="8"/>
  <c r="K21" i="8" s="1"/>
  <c r="G20" i="8"/>
  <c r="L20" i="8"/>
  <c r="F20" i="8"/>
  <c r="K20" i="8" s="1"/>
  <c r="S19" i="8"/>
  <c r="S18" i="8"/>
  <c r="G18" i="8"/>
  <c r="L18" i="8" s="1"/>
  <c r="F18" i="8"/>
  <c r="K18" i="8" s="1"/>
  <c r="Z17" i="8"/>
  <c r="Z18" i="8" s="1"/>
  <c r="Y17" i="8"/>
  <c r="Y113" i="8" s="1"/>
  <c r="T17" i="8"/>
  <c r="S17" i="8"/>
  <c r="G17" i="8"/>
  <c r="L17" i="8" s="1"/>
  <c r="F17" i="8"/>
  <c r="AB16" i="8"/>
  <c r="AA16" i="8"/>
  <c r="Z16" i="8"/>
  <c r="Y16" i="8"/>
  <c r="Y112" i="8"/>
  <c r="AB112" i="8" s="1"/>
  <c r="S16" i="8"/>
  <c r="S15" i="8"/>
  <c r="AB14" i="8"/>
  <c r="AB18" i="8" s="1"/>
  <c r="AA14" i="8"/>
  <c r="Z14" i="8"/>
  <c r="Y14" i="8"/>
  <c r="Y110" i="8"/>
  <c r="S14" i="8"/>
  <c r="G14" i="8"/>
  <c r="L14" i="8"/>
  <c r="F14" i="8"/>
  <c r="AE13" i="8"/>
  <c r="AB13" i="8"/>
  <c r="AA13" i="8"/>
  <c r="AA18" i="8" s="1"/>
  <c r="Z13" i="8"/>
  <c r="Y13" i="8"/>
  <c r="Y109" i="8"/>
  <c r="S13" i="8"/>
  <c r="S12" i="8"/>
  <c r="T11" i="8"/>
  <c r="S11" i="8"/>
  <c r="G11" i="8"/>
  <c r="F11" i="8"/>
  <c r="G10" i="8"/>
  <c r="L10" i="8"/>
  <c r="F10" i="8"/>
  <c r="N17" i="8"/>
  <c r="L21" i="8"/>
  <c r="N27" i="8"/>
  <c r="N51" i="8"/>
  <c r="N73" i="8"/>
  <c r="N94" i="8"/>
  <c r="N98" i="8"/>
  <c r="K26" i="8"/>
  <c r="K44" i="8"/>
  <c r="K50" i="8"/>
  <c r="K71" i="8"/>
  <c r="K90" i="8"/>
  <c r="G105" i="4"/>
  <c r="L105" i="4"/>
  <c r="Q152" i="7" s="1"/>
  <c r="AC152" i="7" s="1"/>
  <c r="F105" i="4"/>
  <c r="G103" i="4"/>
  <c r="L103" i="4"/>
  <c r="Q160" i="7" s="1"/>
  <c r="AC160" i="7" s="1"/>
  <c r="F103" i="4"/>
  <c r="AC73" i="7"/>
  <c r="B80" i="7"/>
  <c r="G100" i="4"/>
  <c r="L100" i="4"/>
  <c r="AC82" i="7"/>
  <c r="F100" i="4"/>
  <c r="B59" i="7"/>
  <c r="G99" i="4"/>
  <c r="L99" i="4" s="1"/>
  <c r="Q61" i="7" s="1"/>
  <c r="F99" i="4"/>
  <c r="G98" i="4"/>
  <c r="F98" i="4"/>
  <c r="G97" i="4"/>
  <c r="F97" i="4"/>
  <c r="N102" i="7"/>
  <c r="N103" i="7" s="1"/>
  <c r="O102" i="7"/>
  <c r="O103" i="7" s="1"/>
  <c r="P102" i="7"/>
  <c r="P103" i="7" s="1"/>
  <c r="Q102" i="7"/>
  <c r="Q103" i="7" s="1"/>
  <c r="R102" i="7"/>
  <c r="R103" i="7" s="1"/>
  <c r="S102" i="7"/>
  <c r="S103" i="7" s="1"/>
  <c r="T102" i="7"/>
  <c r="T103" i="7" s="1"/>
  <c r="U102" i="7"/>
  <c r="U103" i="7" s="1"/>
  <c r="V102" i="7"/>
  <c r="V103" i="7" s="1"/>
  <c r="W102" i="7"/>
  <c r="W103" i="7" s="1"/>
  <c r="J102" i="7"/>
  <c r="J103" i="7" s="1"/>
  <c r="K102" i="7"/>
  <c r="L102" i="7"/>
  <c r="L103" i="7" s="1"/>
  <c r="Z102" i="4"/>
  <c r="Z101" i="4"/>
  <c r="Z99" i="4"/>
  <c r="Z98" i="4"/>
  <c r="E143" i="4"/>
  <c r="Z141" i="4"/>
  <c r="Y141" i="4"/>
  <c r="Z128" i="4"/>
  <c r="Z127" i="4"/>
  <c r="Z125" i="4"/>
  <c r="Y128" i="4"/>
  <c r="Y127" i="4"/>
  <c r="Y125" i="4"/>
  <c r="Z124" i="4"/>
  <c r="Y124" i="4"/>
  <c r="Y102" i="4"/>
  <c r="Y101" i="4"/>
  <c r="Y99" i="4"/>
  <c r="Y98" i="4"/>
  <c r="Z67" i="4"/>
  <c r="Z63" i="4"/>
  <c r="Y67" i="4"/>
  <c r="Y63" i="4"/>
  <c r="Z25" i="4"/>
  <c r="Z23" i="4"/>
  <c r="Z19" i="4"/>
  <c r="Z17" i="4"/>
  <c r="Y17" i="4"/>
  <c r="Y25" i="4"/>
  <c r="Y23" i="4"/>
  <c r="Y19" i="4"/>
  <c r="AE17" i="4"/>
  <c r="AB17" i="4"/>
  <c r="AB23" i="4"/>
  <c r="AA23" i="4"/>
  <c r="AA17" i="4"/>
  <c r="AB19" i="4"/>
  <c r="AA19" i="4"/>
  <c r="E142" i="4"/>
  <c r="F142" i="4" s="1"/>
  <c r="E141" i="4"/>
  <c r="AC147" i="7"/>
  <c r="AC149" i="7"/>
  <c r="AC150" i="7"/>
  <c r="AC151" i="7"/>
  <c r="AC153" i="7"/>
  <c r="AC154" i="7"/>
  <c r="AC155" i="7"/>
  <c r="AC157" i="7"/>
  <c r="AC158" i="7"/>
  <c r="AC159" i="7"/>
  <c r="AC161" i="7"/>
  <c r="AC162" i="7"/>
  <c r="AC163" i="7"/>
  <c r="AC165" i="7"/>
  <c r="AC166" i="7"/>
  <c r="AC167" i="7"/>
  <c r="AC169" i="7"/>
  <c r="AC170" i="7"/>
  <c r="AC171" i="7"/>
  <c r="AC173" i="7"/>
  <c r="AC174" i="7"/>
  <c r="AC175" i="7"/>
  <c r="AC177" i="7"/>
  <c r="AC66" i="7"/>
  <c r="AC55" i="7"/>
  <c r="AC59" i="7"/>
  <c r="AC60" i="7"/>
  <c r="AC63" i="7"/>
  <c r="AC64" i="7"/>
  <c r="AC65" i="7"/>
  <c r="AC74" i="7"/>
  <c r="AC75" i="7"/>
  <c r="AC80" i="7"/>
  <c r="AC81" i="7"/>
  <c r="AC67" i="7"/>
  <c r="AC68" i="7"/>
  <c r="AC70" i="7"/>
  <c r="AC37" i="7"/>
  <c r="AC83" i="7"/>
  <c r="AC84" i="7"/>
  <c r="AC86" i="7"/>
  <c r="AC93" i="7"/>
  <c r="AC79" i="7"/>
  <c r="AC39" i="7"/>
  <c r="AC40" i="7"/>
  <c r="AC41" i="7"/>
  <c r="AC29" i="7"/>
  <c r="AC38" i="7"/>
  <c r="AC34" i="7"/>
  <c r="AC35" i="7"/>
  <c r="AC36" i="7"/>
  <c r="AC31" i="7"/>
  <c r="AC32" i="7"/>
  <c r="AC11" i="7"/>
  <c r="AC12" i="7"/>
  <c r="AC15" i="7"/>
  <c r="AC42" i="7"/>
  <c r="AC43" i="7"/>
  <c r="AC46" i="7"/>
  <c r="H99" i="7"/>
  <c r="H101" i="7" s="1"/>
  <c r="H98" i="7"/>
  <c r="H97" i="7"/>
  <c r="H163" i="7"/>
  <c r="H171" i="7"/>
  <c r="H155" i="7"/>
  <c r="G122" i="4"/>
  <c r="L122" i="4"/>
  <c r="R156" i="7" s="1"/>
  <c r="AC156" i="7" s="1"/>
  <c r="G154" i="7"/>
  <c r="H154" i="7" s="1"/>
  <c r="H151" i="7"/>
  <c r="H159" i="7"/>
  <c r="G101" i="4"/>
  <c r="H82" i="7"/>
  <c r="M82" i="7" s="1"/>
  <c r="H147" i="7"/>
  <c r="H167" i="7"/>
  <c r="AC90" i="7"/>
  <c r="H75" i="7"/>
  <c r="AC62" i="7"/>
  <c r="AC33" i="7"/>
  <c r="AB186" i="7"/>
  <c r="AA186" i="7"/>
  <c r="Z186" i="7"/>
  <c r="Y186" i="7"/>
  <c r="X186" i="7"/>
  <c r="AB179" i="7"/>
  <c r="AB182" i="7" s="1"/>
  <c r="AA179" i="7"/>
  <c r="Z179" i="7"/>
  <c r="Y179" i="7"/>
  <c r="X179" i="7"/>
  <c r="AB140" i="7"/>
  <c r="AA140" i="7"/>
  <c r="Z140" i="7"/>
  <c r="Y140" i="7"/>
  <c r="W107" i="7"/>
  <c r="V107" i="7"/>
  <c r="U107" i="7"/>
  <c r="T107" i="7"/>
  <c r="S107" i="7"/>
  <c r="Q107" i="7"/>
  <c r="P107" i="7"/>
  <c r="O107" i="7"/>
  <c r="N107" i="7"/>
  <c r="L107" i="7"/>
  <c r="K107" i="7"/>
  <c r="J107" i="7"/>
  <c r="I106" i="7"/>
  <c r="I107" i="7"/>
  <c r="I100" i="7"/>
  <c r="I102" i="7" s="1"/>
  <c r="I103" i="7" s="1"/>
  <c r="AB95" i="7"/>
  <c r="AA95" i="7"/>
  <c r="Z95" i="7"/>
  <c r="Y95" i="7"/>
  <c r="X95" i="7"/>
  <c r="H86" i="7"/>
  <c r="M86" i="7" s="1"/>
  <c r="K83" i="7"/>
  <c r="AB50" i="7"/>
  <c r="AA50" i="7"/>
  <c r="Z50" i="7"/>
  <c r="Y50" i="7"/>
  <c r="AB71" i="6"/>
  <c r="AA71" i="6"/>
  <c r="Z71" i="6"/>
  <c r="Y71" i="6"/>
  <c r="X71" i="6"/>
  <c r="AB68" i="6"/>
  <c r="AA68" i="6"/>
  <c r="Z68" i="6"/>
  <c r="Y68" i="6"/>
  <c r="X68" i="6"/>
  <c r="W68" i="6"/>
  <c r="V68" i="6"/>
  <c r="U68" i="6"/>
  <c r="T68" i="6"/>
  <c r="S68" i="6"/>
  <c r="R68" i="6"/>
  <c r="R69" i="6" s="1"/>
  <c r="Q68" i="6"/>
  <c r="P68" i="6"/>
  <c r="O68" i="6"/>
  <c r="O69" i="6" s="1"/>
  <c r="N68" i="6"/>
  <c r="L68" i="6"/>
  <c r="J68" i="6"/>
  <c r="J69" i="6" s="1"/>
  <c r="G68" i="6"/>
  <c r="I66" i="6"/>
  <c r="H66" i="6"/>
  <c r="I64" i="6"/>
  <c r="H64" i="6"/>
  <c r="M64" i="6" s="1"/>
  <c r="I62" i="6"/>
  <c r="H62" i="6"/>
  <c r="I60" i="6"/>
  <c r="H60" i="6"/>
  <c r="M60" i="6" s="1"/>
  <c r="I58" i="6"/>
  <c r="H58" i="6"/>
  <c r="M58" i="6" s="1"/>
  <c r="I56" i="6"/>
  <c r="H56" i="6"/>
  <c r="M56" i="6" s="1"/>
  <c r="I54" i="6"/>
  <c r="M54" i="6" s="1"/>
  <c r="H54" i="6"/>
  <c r="I52" i="6"/>
  <c r="H52" i="6"/>
  <c r="I50" i="6"/>
  <c r="H50" i="6"/>
  <c r="K49" i="6"/>
  <c r="K68" i="6"/>
  <c r="K69" i="6" s="1"/>
  <c r="I48" i="6"/>
  <c r="H48" i="6"/>
  <c r="M48" i="6" s="1"/>
  <c r="AB46" i="6"/>
  <c r="AB69" i="6"/>
  <c r="AA46" i="6"/>
  <c r="Z46" i="6"/>
  <c r="Z69" i="6"/>
  <c r="Y46" i="6"/>
  <c r="X46" i="6"/>
  <c r="X69" i="6"/>
  <c r="W46" i="6"/>
  <c r="V46" i="6"/>
  <c r="U46" i="6"/>
  <c r="T46" i="6"/>
  <c r="T69" i="6"/>
  <c r="S46" i="6"/>
  <c r="R46" i="6"/>
  <c r="Q46" i="6"/>
  <c r="P46" i="6"/>
  <c r="P69" i="6" s="1"/>
  <c r="O46" i="6"/>
  <c r="N46" i="6"/>
  <c r="L46" i="6"/>
  <c r="K46" i="6"/>
  <c r="J46" i="6"/>
  <c r="G46" i="6"/>
  <c r="G69" i="6"/>
  <c r="I44" i="6"/>
  <c r="I46" i="6" s="1"/>
  <c r="H44" i="6"/>
  <c r="M44" i="6" s="1"/>
  <c r="M46" i="6" s="1"/>
  <c r="W40" i="6"/>
  <c r="V40" i="6"/>
  <c r="U40" i="6"/>
  <c r="T40" i="6"/>
  <c r="T41" i="6" s="1"/>
  <c r="S40" i="6"/>
  <c r="R40" i="6"/>
  <c r="Q40" i="6"/>
  <c r="P40" i="6"/>
  <c r="O40" i="6"/>
  <c r="N40" i="6"/>
  <c r="L40" i="6"/>
  <c r="K40" i="6"/>
  <c r="J40" i="6"/>
  <c r="G40" i="6"/>
  <c r="I39" i="6"/>
  <c r="H39" i="6"/>
  <c r="I38" i="6"/>
  <c r="I40" i="6"/>
  <c r="H38" i="6"/>
  <c r="H40" i="6" s="1"/>
  <c r="W36" i="6"/>
  <c r="V36" i="6"/>
  <c r="U36" i="6"/>
  <c r="T36" i="6"/>
  <c r="S36" i="6"/>
  <c r="R36" i="6"/>
  <c r="Q36" i="6"/>
  <c r="P36" i="6"/>
  <c r="O36" i="6"/>
  <c r="N36" i="6"/>
  <c r="L36" i="6"/>
  <c r="K36" i="6"/>
  <c r="J36" i="6"/>
  <c r="G36" i="6"/>
  <c r="I35" i="6"/>
  <c r="H35" i="6"/>
  <c r="I34" i="6"/>
  <c r="I36" i="6"/>
  <c r="H34" i="6"/>
  <c r="H36" i="6" s="1"/>
  <c r="AB32" i="6"/>
  <c r="AA32" i="6"/>
  <c r="Z32" i="6"/>
  <c r="Y32" i="6"/>
  <c r="X32" i="6"/>
  <c r="W32" i="6"/>
  <c r="V32" i="6"/>
  <c r="V41" i="6" s="1"/>
  <c r="U32" i="6"/>
  <c r="T32" i="6"/>
  <c r="S32" i="6"/>
  <c r="R32" i="6"/>
  <c r="Q32" i="6"/>
  <c r="P32" i="6"/>
  <c r="O32" i="6"/>
  <c r="N32" i="6"/>
  <c r="I31" i="6"/>
  <c r="H31" i="6"/>
  <c r="I30" i="6"/>
  <c r="M30" i="6" s="1"/>
  <c r="I29" i="6"/>
  <c r="H30" i="6"/>
  <c r="L29" i="6"/>
  <c r="K29" i="6"/>
  <c r="K32" i="6"/>
  <c r="J29" i="6"/>
  <c r="G29" i="6"/>
  <c r="I28" i="6"/>
  <c r="H28" i="6"/>
  <c r="I27" i="6"/>
  <c r="H27" i="6"/>
  <c r="I26" i="6"/>
  <c r="H26" i="6"/>
  <c r="M26" i="6" s="1"/>
  <c r="I25" i="6"/>
  <c r="H25" i="6"/>
  <c r="I24" i="6"/>
  <c r="I22" i="6" s="1"/>
  <c r="I32" i="6" s="1"/>
  <c r="I41" i="6" s="1"/>
  <c r="H24" i="6"/>
  <c r="M24" i="6" s="1"/>
  <c r="I23" i="6"/>
  <c r="H23" i="6"/>
  <c r="H22" i="6" s="1"/>
  <c r="H32" i="6" s="1"/>
  <c r="L22" i="6"/>
  <c r="J22" i="6"/>
  <c r="G22" i="6"/>
  <c r="G32" i="6" s="1"/>
  <c r="I21" i="6"/>
  <c r="H21" i="6"/>
  <c r="M21" i="6" s="1"/>
  <c r="M32" i="6" s="1"/>
  <c r="AB19" i="6"/>
  <c r="AA19" i="6"/>
  <c r="Z19" i="6"/>
  <c r="Y19" i="6"/>
  <c r="X19" i="6"/>
  <c r="W19" i="6"/>
  <c r="V19" i="6"/>
  <c r="U19" i="6"/>
  <c r="U41" i="6" s="1"/>
  <c r="U70" i="6" s="1"/>
  <c r="T19" i="6"/>
  <c r="S19" i="6"/>
  <c r="S41" i="6" s="1"/>
  <c r="R19" i="6"/>
  <c r="Q19" i="6"/>
  <c r="P19" i="6"/>
  <c r="O19" i="6"/>
  <c r="N19" i="6"/>
  <c r="K19" i="6"/>
  <c r="K41" i="6"/>
  <c r="J19" i="6"/>
  <c r="I18" i="6"/>
  <c r="H18" i="6"/>
  <c r="M18" i="6" s="1"/>
  <c r="I17" i="6"/>
  <c r="H17" i="6"/>
  <c r="I16" i="6"/>
  <c r="H16" i="6"/>
  <c r="M16" i="6"/>
  <c r="M15" i="6"/>
  <c r="I14" i="6"/>
  <c r="H14" i="6"/>
  <c r="M14" i="6" s="1"/>
  <c r="I13" i="6"/>
  <c r="I12" i="6" s="1"/>
  <c r="I19" i="6" s="1"/>
  <c r="H13" i="6"/>
  <c r="L12" i="6"/>
  <c r="L19" i="6" s="1"/>
  <c r="G12" i="6"/>
  <c r="G19" i="6"/>
  <c r="I11" i="6"/>
  <c r="H11" i="6"/>
  <c r="M11" i="6"/>
  <c r="T36" i="5"/>
  <c r="Q36" i="5"/>
  <c r="N36" i="5"/>
  <c r="J36" i="5"/>
  <c r="G36" i="5"/>
  <c r="W33" i="5"/>
  <c r="C32" i="5"/>
  <c r="C36" i="5"/>
  <c r="T25" i="4"/>
  <c r="S29" i="4"/>
  <c r="S25" i="4"/>
  <c r="S23" i="4"/>
  <c r="S21" i="4"/>
  <c r="S19" i="4"/>
  <c r="S17" i="4"/>
  <c r="S15" i="4"/>
  <c r="T13" i="4"/>
  <c r="T31" i="4" s="1"/>
  <c r="S13" i="4"/>
  <c r="D109" i="4"/>
  <c r="D130" i="4"/>
  <c r="R41" i="4"/>
  <c r="F43" i="4"/>
  <c r="N43" i="4"/>
  <c r="G107" i="4"/>
  <c r="L121" i="4"/>
  <c r="L123" i="4"/>
  <c r="G77" i="4"/>
  <c r="L77" i="4"/>
  <c r="G96" i="4"/>
  <c r="L96" i="4"/>
  <c r="F96" i="4"/>
  <c r="G67" i="4"/>
  <c r="G59" i="4"/>
  <c r="G45" i="4"/>
  <c r="L45" i="4"/>
  <c r="C40" i="9" s="1"/>
  <c r="F45" i="4"/>
  <c r="G41" i="4"/>
  <c r="K41" i="4" s="1"/>
  <c r="F41" i="4"/>
  <c r="G39" i="4"/>
  <c r="F39" i="4"/>
  <c r="K39" i="4" s="1"/>
  <c r="E130" i="4"/>
  <c r="D84" i="4"/>
  <c r="R51" i="4"/>
  <c r="F101" i="4"/>
  <c r="K101" i="4" s="1"/>
  <c r="G57" i="4"/>
  <c r="F57" i="4"/>
  <c r="G11" i="4"/>
  <c r="L11" i="4" s="1"/>
  <c r="C4" i="9" s="1"/>
  <c r="F11" i="4"/>
  <c r="K11" i="4" s="1"/>
  <c r="F79" i="4"/>
  <c r="K79" i="4" s="1"/>
  <c r="F69" i="4"/>
  <c r="G69" i="4"/>
  <c r="K69" i="4" s="1"/>
  <c r="G75" i="4"/>
  <c r="L75" i="4" s="1"/>
  <c r="F75" i="4"/>
  <c r="F77" i="4"/>
  <c r="K77" i="4" s="1"/>
  <c r="F59" i="4"/>
  <c r="G33" i="4"/>
  <c r="L33" i="4" s="1"/>
  <c r="F33" i="4"/>
  <c r="G31" i="4"/>
  <c r="F31" i="4"/>
  <c r="G19" i="4"/>
  <c r="L19" i="4"/>
  <c r="C10" i="9"/>
  <c r="F19" i="4"/>
  <c r="G13" i="4"/>
  <c r="L13" i="4"/>
  <c r="C7" i="9"/>
  <c r="F13" i="4"/>
  <c r="F126" i="4"/>
  <c r="N126" i="4"/>
  <c r="F125" i="4"/>
  <c r="K125" i="4" s="1"/>
  <c r="F124" i="4"/>
  <c r="N124" i="4"/>
  <c r="G119" i="4"/>
  <c r="L119" i="4" s="1"/>
  <c r="F119" i="4"/>
  <c r="G129" i="4"/>
  <c r="L129" i="4" s="1"/>
  <c r="F129" i="4"/>
  <c r="G128" i="4"/>
  <c r="L128" i="4"/>
  <c r="F128" i="4"/>
  <c r="G127" i="4"/>
  <c r="L127" i="4"/>
  <c r="F127" i="4"/>
  <c r="F123" i="4"/>
  <c r="F122" i="4"/>
  <c r="F107" i="4"/>
  <c r="N122" i="4"/>
  <c r="E146" i="4"/>
  <c r="F146" i="4" s="1"/>
  <c r="M145" i="4"/>
  <c r="O145" i="4" s="1"/>
  <c r="E145" i="4"/>
  <c r="F145" i="4" s="1"/>
  <c r="M144" i="4"/>
  <c r="O144" i="4" s="1"/>
  <c r="M143" i="4"/>
  <c r="O143" i="4" s="1"/>
  <c r="F143" i="4"/>
  <c r="M142" i="4"/>
  <c r="O142" i="4" s="1"/>
  <c r="M141" i="4"/>
  <c r="O141" i="4" s="1"/>
  <c r="M140" i="4"/>
  <c r="O140" i="4" s="1"/>
  <c r="M139" i="4"/>
  <c r="O139" i="4" s="1"/>
  <c r="E139" i="4"/>
  <c r="F139" i="4"/>
  <c r="M138" i="4"/>
  <c r="O138" i="4" s="1"/>
  <c r="E138" i="4"/>
  <c r="F138" i="4"/>
  <c r="F137" i="4"/>
  <c r="M137" i="4"/>
  <c r="O137" i="4" s="1"/>
  <c r="AC53" i="7"/>
  <c r="M50" i="6"/>
  <c r="V69" i="6"/>
  <c r="M23" i="6"/>
  <c r="M22" i="6" s="1"/>
  <c r="W32" i="5"/>
  <c r="W36" i="5"/>
  <c r="N33" i="4"/>
  <c r="K122" i="4"/>
  <c r="K67" i="4"/>
  <c r="T186" i="7"/>
  <c r="U186" i="7"/>
  <c r="V186" i="7"/>
  <c r="W186" i="7"/>
  <c r="S186" i="7"/>
  <c r="N96" i="4"/>
  <c r="N127" i="4"/>
  <c r="K57" i="4"/>
  <c r="K127" i="4"/>
  <c r="N41" i="6"/>
  <c r="Q69" i="6"/>
  <c r="Y69" i="6"/>
  <c r="E111" i="8"/>
  <c r="N89" i="8"/>
  <c r="N70" i="8"/>
  <c r="N66" i="8"/>
  <c r="N49" i="8"/>
  <c r="N40" i="8"/>
  <c r="N24" i="8"/>
  <c r="N20" i="8"/>
  <c r="Z109" i="8"/>
  <c r="Z110" i="8"/>
  <c r="Z112" i="8"/>
  <c r="Z113" i="8"/>
  <c r="D101" i="8"/>
  <c r="N46" i="8"/>
  <c r="N69" i="8"/>
  <c r="N71" i="8"/>
  <c r="N75" i="8"/>
  <c r="N90" i="8"/>
  <c r="K93" i="8"/>
  <c r="L23" i="4"/>
  <c r="K23" i="4"/>
  <c r="K29" i="4"/>
  <c r="N25" i="4"/>
  <c r="K27" i="4"/>
  <c r="K126" i="4"/>
  <c r="N69" i="4"/>
  <c r="N98" i="4"/>
  <c r="N99" i="4"/>
  <c r="K11" i="8"/>
  <c r="S20" i="8"/>
  <c r="K14" i="8"/>
  <c r="Z114" i="8"/>
  <c r="N18" i="8"/>
  <c r="N21" i="8"/>
  <c r="K27" i="8"/>
  <c r="N44" i="8"/>
  <c r="N47" i="8"/>
  <c r="N50" i="8"/>
  <c r="N52" i="8"/>
  <c r="N67" i="8"/>
  <c r="AC27" i="7"/>
  <c r="C13" i="9"/>
  <c r="K61" i="4"/>
  <c r="M28" i="6"/>
  <c r="M38" i="6"/>
  <c r="U69" i="6"/>
  <c r="C19" i="9"/>
  <c r="N79" i="4"/>
  <c r="K31" i="4"/>
  <c r="K33" i="4"/>
  <c r="N39" i="4"/>
  <c r="K96" i="4"/>
  <c r="K43" i="4"/>
  <c r="N71" i="4"/>
  <c r="Z69" i="4"/>
  <c r="Y103" i="4"/>
  <c r="K105" i="4"/>
  <c r="K25" i="4"/>
  <c r="K102" i="4"/>
  <c r="H71" i="7"/>
  <c r="G166" i="7"/>
  <c r="H166" i="7"/>
  <c r="Z182" i="7"/>
  <c r="X182" i="7"/>
  <c r="G150" i="7"/>
  <c r="H150" i="7"/>
  <c r="AA182" i="7"/>
  <c r="G67" i="7"/>
  <c r="H67" i="7"/>
  <c r="G59" i="7"/>
  <c r="H59" i="7"/>
  <c r="G158" i="7"/>
  <c r="H158" i="7"/>
  <c r="N125" i="4"/>
  <c r="K124" i="4"/>
  <c r="Y142" i="4"/>
  <c r="AB142" i="4"/>
  <c r="E131" i="4"/>
  <c r="N102" i="4"/>
  <c r="E137" i="4"/>
  <c r="V70" i="6"/>
  <c r="V71" i="6" s="1"/>
  <c r="M17" i="6"/>
  <c r="M25" i="6"/>
  <c r="M27" i="6"/>
  <c r="J32" i="6"/>
  <c r="J41" i="6"/>
  <c r="L32" i="6"/>
  <c r="L41" i="6"/>
  <c r="T70" i="6"/>
  <c r="T71" i="6" s="1"/>
  <c r="I68" i="6"/>
  <c r="I69" i="6" s="1"/>
  <c r="M52" i="6"/>
  <c r="M62" i="6"/>
  <c r="M66" i="6"/>
  <c r="AA69" i="6"/>
  <c r="G56" i="7"/>
  <c r="H56" i="7"/>
  <c r="Y140" i="4"/>
  <c r="Y143" i="4"/>
  <c r="Y69" i="4"/>
  <c r="Y129" i="4"/>
  <c r="AA141" i="4"/>
  <c r="Z103" i="4"/>
  <c r="N97" i="4"/>
  <c r="N100" i="4"/>
  <c r="Y18" i="8"/>
  <c r="N14" i="8"/>
  <c r="T20" i="8"/>
  <c r="N25" i="8"/>
  <c r="N39" i="8"/>
  <c r="F114" i="8"/>
  <c r="S31" i="4"/>
  <c r="U71" i="6"/>
  <c r="P41" i="6"/>
  <c r="P70" i="6" s="1"/>
  <c r="P71" i="6" s="1"/>
  <c r="R41" i="6"/>
  <c r="R70" i="6"/>
  <c r="R71" i="6"/>
  <c r="W69" i="6"/>
  <c r="Y182" i="7"/>
  <c r="Y114" i="8"/>
  <c r="K94" i="8"/>
  <c r="K96" i="8"/>
  <c r="K98" i="8"/>
  <c r="F107" i="8"/>
  <c r="O111" i="8"/>
  <c r="O112" i="8"/>
  <c r="N27" i="4"/>
  <c r="N11" i="4"/>
  <c r="N107" i="4"/>
  <c r="N31" i="4"/>
  <c r="N41" i="4"/>
  <c r="N45" i="4"/>
  <c r="G162" i="7"/>
  <c r="H162" i="7" s="1"/>
  <c r="Y146" i="4"/>
  <c r="Z129" i="4"/>
  <c r="K99" i="4"/>
  <c r="K100" i="4"/>
  <c r="N105" i="4"/>
  <c r="N29" i="4"/>
  <c r="N61" i="4"/>
  <c r="AE101" i="7"/>
  <c r="Z143" i="4"/>
  <c r="D131" i="4"/>
  <c r="Y139" i="4"/>
  <c r="Z142" i="4"/>
  <c r="Z146" i="4"/>
  <c r="Z140" i="4"/>
  <c r="G137" i="4"/>
  <c r="G138" i="4"/>
  <c r="J70" i="6"/>
  <c r="G139" i="4"/>
  <c r="R109" i="7"/>
  <c r="R110" i="7" s="1"/>
  <c r="AC13" i="7"/>
  <c r="K70" i="6"/>
  <c r="K75" i="4"/>
  <c r="N75" i="4"/>
  <c r="L59" i="4"/>
  <c r="C54" i="9" s="1"/>
  <c r="N59" i="4"/>
  <c r="M31" i="6"/>
  <c r="H29" i="6"/>
  <c r="Q41" i="6"/>
  <c r="Q70" i="6"/>
  <c r="Q71" i="6" s="1"/>
  <c r="W41" i="6"/>
  <c r="W70" i="6" s="1"/>
  <c r="W71" i="6" s="1"/>
  <c r="K97" i="4"/>
  <c r="L97" i="4"/>
  <c r="Q168" i="7" s="1"/>
  <c r="AC168" i="7" s="1"/>
  <c r="K10" i="8"/>
  <c r="N10" i="8"/>
  <c r="N77" i="4"/>
  <c r="K107" i="4"/>
  <c r="M34" i="6"/>
  <c r="G63" i="7"/>
  <c r="H63" i="7" s="1"/>
  <c r="L31" i="4"/>
  <c r="E144" i="4"/>
  <c r="K129" i="4"/>
  <c r="N129" i="4"/>
  <c r="N123" i="4"/>
  <c r="K123" i="4"/>
  <c r="N128" i="4"/>
  <c r="K128" i="4"/>
  <c r="N119" i="4"/>
  <c r="K119" i="4"/>
  <c r="K59" i="4"/>
  <c r="K45" i="4"/>
  <c r="O41" i="6"/>
  <c r="O70" i="6" s="1"/>
  <c r="O71" i="6" s="1"/>
  <c r="M35" i="6"/>
  <c r="G41" i="6"/>
  <c r="H68" i="6"/>
  <c r="L39" i="4"/>
  <c r="C31" i="9"/>
  <c r="G146" i="7"/>
  <c r="H146" i="7"/>
  <c r="G80" i="7"/>
  <c r="H80" i="7"/>
  <c r="H81" i="7"/>
  <c r="G170" i="7"/>
  <c r="H170" i="7" s="1"/>
  <c r="G174" i="7"/>
  <c r="H174" i="7" s="1"/>
  <c r="H175" i="7"/>
  <c r="Z139" i="4"/>
  <c r="N103" i="4"/>
  <c r="K103" i="4"/>
  <c r="G107" i="8"/>
  <c r="AC23" i="7"/>
  <c r="N67" i="4"/>
  <c r="L67" i="4"/>
  <c r="P76" i="7" s="1"/>
  <c r="C61" i="9"/>
  <c r="K98" i="4"/>
  <c r="L98" i="4"/>
  <c r="Q148" i="7" s="1"/>
  <c r="AC148" i="7" s="1"/>
  <c r="L11" i="8"/>
  <c r="L28" i="8"/>
  <c r="N11" i="8"/>
  <c r="G112" i="8"/>
  <c r="O109" i="8"/>
  <c r="N26" i="8"/>
  <c r="N92" i="8"/>
  <c r="N95" i="8"/>
  <c r="N97" i="8"/>
  <c r="N99" i="8"/>
  <c r="E114" i="8"/>
  <c r="K71" i="4"/>
  <c r="M68" i="6"/>
  <c r="M69" i="6"/>
  <c r="AC14" i="7"/>
  <c r="C25" i="9"/>
  <c r="AC89" i="7"/>
  <c r="AA143" i="4"/>
  <c r="AA142" i="4"/>
  <c r="Y144" i="4"/>
  <c r="AA140" i="4"/>
  <c r="G109" i="8"/>
  <c r="G108" i="8"/>
  <c r="G115" i="8"/>
  <c r="G116" i="8"/>
  <c r="M36" i="6"/>
  <c r="Z144" i="4"/>
  <c r="AA144" i="4"/>
  <c r="U178" i="7"/>
  <c r="V178" i="7"/>
  <c r="T178" i="7"/>
  <c r="S178" i="7"/>
  <c r="G103" i="7"/>
  <c r="AE103" i="7" s="1"/>
  <c r="AE102" i="7"/>
  <c r="X41" i="6"/>
  <c r="G70" i="6"/>
  <c r="V76" i="6"/>
  <c r="AC30" i="7"/>
  <c r="AE46" i="7"/>
  <c r="AC76" i="7"/>
  <c r="W178" i="7"/>
  <c r="H107" i="7"/>
  <c r="H102" i="7"/>
  <c r="H103" i="7"/>
  <c r="M29" i="6"/>
  <c r="AA139" i="4"/>
  <c r="G114" i="8"/>
  <c r="Q76" i="6"/>
  <c r="X76" i="6" s="1"/>
  <c r="AE49" i="7"/>
  <c r="M116" i="8" l="1"/>
  <c r="O116" i="8" s="1"/>
  <c r="M146" i="4"/>
  <c r="O146" i="4" s="1"/>
  <c r="C28" i="9"/>
  <c r="L46" i="4"/>
  <c r="I70" i="6"/>
  <c r="F144" i="4"/>
  <c r="G146" i="4" s="1"/>
  <c r="S69" i="6"/>
  <c r="S70" i="6" s="1"/>
  <c r="S71" i="6" s="1"/>
  <c r="AC61" i="7"/>
  <c r="G113" i="8"/>
  <c r="M136" i="10"/>
  <c r="L57" i="4"/>
  <c r="C51" i="9" s="1"/>
  <c r="N57" i="4"/>
  <c r="M13" i="6"/>
  <c r="M12" i="6" s="1"/>
  <c r="M19" i="6" s="1"/>
  <c r="H12" i="6"/>
  <c r="H19" i="6" s="1"/>
  <c r="H41" i="6" s="1"/>
  <c r="K13" i="4"/>
  <c r="N13" i="4"/>
  <c r="K19" i="4"/>
  <c r="N19" i="4"/>
  <c r="P58" i="7"/>
  <c r="P94" i="7" s="1"/>
  <c r="C70" i="9"/>
  <c r="L69" i="6"/>
  <c r="L70" i="6" s="1"/>
  <c r="O72" i="7"/>
  <c r="AC72" i="7" s="1"/>
  <c r="C67" i="9"/>
  <c r="O69" i="7"/>
  <c r="C73" i="9"/>
  <c r="M39" i="6"/>
  <c r="M40" i="6" s="1"/>
  <c r="H46" i="6"/>
  <c r="H69" i="6" s="1"/>
  <c r="N69" i="6"/>
  <c r="N70" i="6" s="1"/>
  <c r="N71" i="6" s="1"/>
  <c r="L101" i="4"/>
  <c r="Q85" i="7" s="1"/>
  <c r="AC85" i="7" s="1"/>
  <c r="N101" i="4"/>
  <c r="F141" i="4"/>
  <c r="J18" i="10"/>
  <c r="F159" i="10"/>
  <c r="F157" i="10"/>
  <c r="O157" i="10"/>
  <c r="O161" i="10"/>
  <c r="F163" i="10"/>
  <c r="F136" i="10"/>
  <c r="F118" i="10"/>
  <c r="J113" i="10"/>
  <c r="J99" i="10"/>
  <c r="J93" i="10"/>
  <c r="M56" i="10"/>
  <c r="J34" i="10"/>
  <c r="M33" i="10"/>
  <c r="M11" i="10"/>
  <c r="M135" i="10"/>
  <c r="M53" i="10"/>
  <c r="M98" i="10"/>
  <c r="M100" i="10" s="1"/>
  <c r="M35" i="10"/>
  <c r="F59" i="10"/>
  <c r="J54" i="10"/>
  <c r="F100" i="10"/>
  <c r="J112" i="10"/>
  <c r="M146" i="10"/>
  <c r="J148" i="10"/>
  <c r="J154" i="10" s="1"/>
  <c r="K103" i="7"/>
  <c r="K109" i="7"/>
  <c r="K110" i="7" s="1"/>
  <c r="N68" i="8"/>
  <c r="K17" i="8"/>
  <c r="K39" i="8"/>
  <c r="K40" i="8"/>
  <c r="K47" i="8"/>
  <c r="K49" i="8"/>
  <c r="K68" i="8"/>
  <c r="K69" i="8"/>
  <c r="F158" i="10"/>
  <c r="K94" i="10"/>
  <c r="K100" i="10" s="1"/>
  <c r="F37" i="10"/>
  <c r="M31" i="10"/>
  <c r="M99" i="10"/>
  <c r="J94" i="10"/>
  <c r="J33" i="10"/>
  <c r="J15" i="10"/>
  <c r="D157" i="10"/>
  <c r="M36" i="10"/>
  <c r="K12" i="10"/>
  <c r="K18" i="10" s="1"/>
  <c r="M57" i="10"/>
  <c r="J57" i="10"/>
  <c r="M77" i="10"/>
  <c r="K97" i="10"/>
  <c r="K152" i="10"/>
  <c r="K154" i="10" s="1"/>
  <c r="M152" i="10"/>
  <c r="K99" i="8"/>
  <c r="K67" i="8"/>
  <c r="C76" i="9"/>
  <c r="J73" i="10"/>
  <c r="J53" i="10"/>
  <c r="J59" i="10" s="1"/>
  <c r="F78" i="10"/>
  <c r="M29" i="10"/>
  <c r="J56" i="10"/>
  <c r="M113" i="10"/>
  <c r="J29" i="10"/>
  <c r="J115" i="10"/>
  <c r="M134" i="10"/>
  <c r="K134" i="10"/>
  <c r="M106" i="7"/>
  <c r="M13" i="7"/>
  <c r="K95" i="8"/>
  <c r="N178" i="7"/>
  <c r="K178" i="7"/>
  <c r="L178" i="7"/>
  <c r="Q178" i="7"/>
  <c r="H178" i="7"/>
  <c r="H181" i="7" s="1"/>
  <c r="O178" i="7"/>
  <c r="R178" i="7"/>
  <c r="I178" i="7"/>
  <c r="J178" i="7"/>
  <c r="P178" i="7"/>
  <c r="E78" i="10"/>
  <c r="J70" i="10"/>
  <c r="J78" i="10" s="1"/>
  <c r="K130" i="10"/>
  <c r="K136" i="10" s="1"/>
  <c r="M130" i="10"/>
  <c r="H93" i="7"/>
  <c r="AD71" i="7"/>
  <c r="H40" i="7"/>
  <c r="H48" i="7" s="1"/>
  <c r="H50" i="7" s="1"/>
  <c r="G39" i="7"/>
  <c r="H39" i="7" s="1"/>
  <c r="G177" i="7"/>
  <c r="I58" i="7"/>
  <c r="I94" i="7" s="1"/>
  <c r="K18" i="11"/>
  <c r="L14" i="11"/>
  <c r="L20" i="11"/>
  <c r="L26" i="11"/>
  <c r="L67" i="11"/>
  <c r="L71" i="11"/>
  <c r="N88" i="11"/>
  <c r="G93" i="7"/>
  <c r="M152" i="7"/>
  <c r="H33" i="7"/>
  <c r="M33" i="7" s="1"/>
  <c r="G31" i="7"/>
  <c r="H31" i="7" s="1"/>
  <c r="H18" i="7"/>
  <c r="M18" i="7" s="1"/>
  <c r="G16" i="7"/>
  <c r="H49" i="7"/>
  <c r="L23" i="11"/>
  <c r="K49" i="11"/>
  <c r="L68" i="11"/>
  <c r="L73" i="11"/>
  <c r="G140" i="7"/>
  <c r="N109" i="7"/>
  <c r="N110" i="7" s="1"/>
  <c r="N95" i="7"/>
  <c r="H58" i="7"/>
  <c r="G94" i="7"/>
  <c r="I69" i="7"/>
  <c r="M69" i="7" s="1"/>
  <c r="J94" i="7"/>
  <c r="I36" i="7"/>
  <c r="M36" i="7" s="1"/>
  <c r="N90" i="11"/>
  <c r="G48" i="7"/>
  <c r="M100" i="7"/>
  <c r="M102" i="7" s="1"/>
  <c r="M103" i="7" s="1"/>
  <c r="M55" i="7"/>
  <c r="L94" i="7"/>
  <c r="M142" i="7"/>
  <c r="M178" i="7" s="1"/>
  <c r="M107" i="7" l="1"/>
  <c r="M41" i="6"/>
  <c r="M70" i="6" s="1"/>
  <c r="M179" i="7"/>
  <c r="M182" i="7" s="1"/>
  <c r="M181" i="7"/>
  <c r="G109" i="7"/>
  <c r="AE94" i="7"/>
  <c r="I49" i="7"/>
  <c r="I50" i="7" s="1"/>
  <c r="G50" i="7"/>
  <c r="AE50" i="7" s="1"/>
  <c r="AE48" i="7"/>
  <c r="M58" i="7"/>
  <c r="M154" i="10"/>
  <c r="Q94" i="7"/>
  <c r="I95" i="7"/>
  <c r="K179" i="7"/>
  <c r="K182" i="7" s="1"/>
  <c r="K185" i="7" s="1"/>
  <c r="K181" i="7"/>
  <c r="K184" i="7" s="1"/>
  <c r="L95" i="7"/>
  <c r="L109" i="7"/>
  <c r="L110" i="7" s="1"/>
  <c r="J179" i="7"/>
  <c r="J182" i="7" s="1"/>
  <c r="J181" i="7"/>
  <c r="H16" i="7"/>
  <c r="AC48" i="7"/>
  <c r="G180" i="7"/>
  <c r="H177" i="7"/>
  <c r="G179" i="7"/>
  <c r="AD179" i="7" s="1"/>
  <c r="H108" i="7"/>
  <c r="I179" i="7"/>
  <c r="I182" i="7" s="1"/>
  <c r="I181" i="7"/>
  <c r="Q179" i="7"/>
  <c r="Q182" i="7" s="1"/>
  <c r="Q181" i="7"/>
  <c r="J118" i="10"/>
  <c r="J100" i="10"/>
  <c r="O94" i="7"/>
  <c r="AC69" i="7"/>
  <c r="G108" i="7"/>
  <c r="AE93" i="7"/>
  <c r="G95" i="7"/>
  <c r="AE95" i="7" s="1"/>
  <c r="O179" i="7"/>
  <c r="O182" i="7" s="1"/>
  <c r="O181" i="7"/>
  <c r="P95" i="7"/>
  <c r="P109" i="7"/>
  <c r="P110" i="7" s="1"/>
  <c r="J95" i="7"/>
  <c r="J109" i="7"/>
  <c r="J110" i="7" s="1"/>
  <c r="N179" i="7"/>
  <c r="N182" i="7" s="1"/>
  <c r="N185" i="7" s="1"/>
  <c r="AC178" i="7"/>
  <c r="N181" i="7"/>
  <c r="N184" i="7" s="1"/>
  <c r="N186" i="7" s="1"/>
  <c r="H94" i="7"/>
  <c r="H109" i="7" s="1"/>
  <c r="H184" i="7" s="1"/>
  <c r="M94" i="7"/>
  <c r="P179" i="7"/>
  <c r="P182" i="7" s="1"/>
  <c r="P185" i="7" s="1"/>
  <c r="P181" i="7"/>
  <c r="R179" i="7"/>
  <c r="R182" i="7" s="1"/>
  <c r="R185" i="7" s="1"/>
  <c r="R181" i="7"/>
  <c r="R184" i="7" s="1"/>
  <c r="R186" i="7" s="1"/>
  <c r="L179" i="7"/>
  <c r="L182" i="7" s="1"/>
  <c r="L185" i="7" s="1"/>
  <c r="L181" i="7"/>
  <c r="L184" i="7" s="1"/>
  <c r="M49" i="7"/>
  <c r="M50" i="7" s="1"/>
  <c r="J37" i="10"/>
  <c r="G141" i="4"/>
  <c r="G142" i="4"/>
  <c r="G143" i="4"/>
  <c r="H70" i="6"/>
  <c r="G145" i="4"/>
  <c r="G144" i="4" s="1"/>
  <c r="P184" i="7" l="1"/>
  <c r="P186" i="7" s="1"/>
  <c r="J184" i="7"/>
  <c r="AE109" i="7"/>
  <c r="G184" i="7"/>
  <c r="H95" i="7"/>
  <c r="G182" i="7"/>
  <c r="G183" i="7"/>
  <c r="J185" i="7"/>
  <c r="H180" i="7"/>
  <c r="H183" i="7" s="1"/>
  <c r="H179" i="7"/>
  <c r="H182" i="7" s="1"/>
  <c r="O109" i="7"/>
  <c r="O110" i="7" s="1"/>
  <c r="O185" i="7" s="1"/>
  <c r="O95" i="7"/>
  <c r="H110" i="7"/>
  <c r="G110" i="7"/>
  <c r="AE108" i="7"/>
  <c r="Q95" i="7"/>
  <c r="Q109" i="7"/>
  <c r="Q110" i="7" s="1"/>
  <c r="Q185" i="7" s="1"/>
  <c r="M109" i="7"/>
  <c r="M110" i="7" s="1"/>
  <c r="M185" i="7" s="1"/>
  <c r="M95" i="7"/>
  <c r="I109" i="7"/>
  <c r="I110" i="7" s="1"/>
  <c r="I185" i="7" s="1"/>
  <c r="H185" i="7" l="1"/>
  <c r="O184" i="7"/>
  <c r="O186" i="7" s="1"/>
  <c r="G185" i="7"/>
  <c r="V191" i="7"/>
  <c r="AD182" i="7"/>
  <c r="Q184" i="7"/>
  <c r="Q186" i="7" s="1"/>
  <c r="Q191" i="7"/>
  <c r="X110" i="7"/>
  <c r="AE110" i="7"/>
  <c r="M184" i="7"/>
  <c r="I184" i="7"/>
  <c r="X191" i="7" l="1"/>
</calcChain>
</file>

<file path=xl/sharedStrings.xml><?xml version="1.0" encoding="utf-8"?>
<sst xmlns="http://schemas.openxmlformats.org/spreadsheetml/2006/main" count="2414" uniqueCount="468">
  <si>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</si>
  <si>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</si>
  <si>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</si>
  <si>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</si>
  <si>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</si>
  <si>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</si>
  <si>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</si>
  <si>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</si>
  <si>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</si>
  <si>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</si>
  <si>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</si>
  <si>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Л</t>
  </si>
  <si>
    <t>ЛБ</t>
  </si>
  <si>
    <t>П</t>
  </si>
  <si>
    <t>О</t>
  </si>
  <si>
    <t>Іноземна мова</t>
  </si>
  <si>
    <t>З</t>
  </si>
  <si>
    <t>Фізичне виховання</t>
  </si>
  <si>
    <t>І</t>
  </si>
  <si>
    <t>Вища математика</t>
  </si>
  <si>
    <t>Основи економічної теорії</t>
  </si>
  <si>
    <t>Інформатика</t>
  </si>
  <si>
    <t>Всього</t>
  </si>
  <si>
    <t>контроль</t>
  </si>
  <si>
    <t>2 семестр 18 тижнів</t>
  </si>
  <si>
    <t>самостійна робота</t>
  </si>
  <si>
    <t>лекції</t>
  </si>
  <si>
    <t>лабораторні</t>
  </si>
  <si>
    <t>практичні</t>
  </si>
  <si>
    <t>ДЗ</t>
  </si>
  <si>
    <t>Філософія</t>
  </si>
  <si>
    <t>В</t>
  </si>
  <si>
    <t>Українська мова за професійним спрямуванням</t>
  </si>
  <si>
    <t>Економіко-математичні методи та моделі</t>
  </si>
  <si>
    <t>Статистика</t>
  </si>
  <si>
    <t>Економіка праці та соціально-трудові відносини</t>
  </si>
  <si>
    <t>Іноземна мова (за професійним спрямуванням) / Психологія управління</t>
  </si>
  <si>
    <t>Менеджмент</t>
  </si>
  <si>
    <t>Безпека життєдіяльності та основи охорони праці</t>
  </si>
  <si>
    <t>Державна атестація</t>
  </si>
  <si>
    <t>обовязкові</t>
  </si>
  <si>
    <t>вибіркові</t>
  </si>
  <si>
    <t>Дипломне проектування</t>
  </si>
  <si>
    <t>Економіка підприємства</t>
  </si>
  <si>
    <t>Переддипломна практика</t>
  </si>
  <si>
    <t>Іноземна мова (за професійним спрямуванням) / Соціологія</t>
  </si>
  <si>
    <t>Загальний цикл</t>
  </si>
  <si>
    <t>Професійний цикл</t>
  </si>
  <si>
    <t>Трудове право / Конституційне право</t>
  </si>
  <si>
    <t>1 семестр 15 тижнів</t>
  </si>
  <si>
    <t>3 семестр 15 тижнів</t>
  </si>
  <si>
    <t>Історія України та української культури</t>
  </si>
  <si>
    <t>Навчальна пратика "Вступ до фаху"</t>
  </si>
  <si>
    <t>Бухгалтерський облік</t>
  </si>
  <si>
    <t>Ф</t>
  </si>
  <si>
    <t>М</t>
  </si>
  <si>
    <t>ЕП</t>
  </si>
  <si>
    <t>ОА</t>
  </si>
  <si>
    <t>Г</t>
  </si>
  <si>
    <t>Маркетинг</t>
  </si>
  <si>
    <t>Вступ до навчального процесу</t>
  </si>
  <si>
    <t>Мікро- та макроекономіка</t>
  </si>
  <si>
    <t>2а</t>
  </si>
  <si>
    <t>2б</t>
  </si>
  <si>
    <t>4а</t>
  </si>
  <si>
    <t>4б</t>
  </si>
  <si>
    <t>Договірне право / Основи адміністративного права</t>
  </si>
  <si>
    <t>ФВ</t>
  </si>
  <si>
    <t>ВМ</t>
  </si>
  <si>
    <t>ФБС</t>
  </si>
  <si>
    <t>Х</t>
  </si>
  <si>
    <t>4 семестр 13 тижнів</t>
  </si>
  <si>
    <t>МП</t>
  </si>
  <si>
    <t>Кількість кредитів ЄКТС ВНЗ</t>
  </si>
  <si>
    <t>Кількість кредитів ЄКТС академії</t>
  </si>
  <si>
    <t xml:space="preserve">Історія України </t>
  </si>
  <si>
    <t>Правознавство</t>
  </si>
  <si>
    <t>ФБСП</t>
  </si>
  <si>
    <t>Математика для економістів</t>
  </si>
  <si>
    <t>Регіоналістика</t>
  </si>
  <si>
    <t>Інвестування / Бізнес-моделювання</t>
  </si>
  <si>
    <t>Податкова система та оподаткування</t>
  </si>
  <si>
    <t>Фінансовий аналіз</t>
  </si>
  <si>
    <t>Курсова робота "Фінансовий аналіз"</t>
  </si>
  <si>
    <t>Контролінг та бюджетування діяльності суб'єктів підприємництва / Державний фінансовий контроль та державні закупівлі</t>
  </si>
  <si>
    <t>Звітність суб'єктів господарювання та фінансово-кредитних установ / Міжнародні стандарти фінансової звітності</t>
  </si>
  <si>
    <t>Фінанси, банківська справа та страхування (уск)</t>
  </si>
  <si>
    <t>Бюджетна система</t>
  </si>
  <si>
    <t>Банківська система</t>
  </si>
  <si>
    <t>Курсова робота "Банківська система"</t>
  </si>
  <si>
    <t>Фінансова діяльність суб'єктів господарювання</t>
  </si>
  <si>
    <t>Страхування</t>
  </si>
  <si>
    <t>Інформаційні системи та технології у фінансах / Програмне забезпечення обробки комп'ютерної інформації</t>
  </si>
  <si>
    <t>Історія української культури</t>
  </si>
  <si>
    <t>Тренінг "Ділова кар'єра та технологія працевлаштування"</t>
  </si>
  <si>
    <t>Іноземна мова (за професійним спрямуванням) / Політологія</t>
  </si>
  <si>
    <t>или</t>
  </si>
  <si>
    <t>МП/М</t>
  </si>
  <si>
    <t>ЗАТВЕРДЖЕНО:</t>
  </si>
  <si>
    <t>Міністерство освіти і науки України</t>
  </si>
  <si>
    <t>на засіданні Вченої ради</t>
  </si>
  <si>
    <t>Донбаська державна машинобудівна академія</t>
  </si>
  <si>
    <t xml:space="preserve">НАВЧАЛЬНИЙ ПЛАН </t>
  </si>
  <si>
    <t>Ректор ________________________</t>
  </si>
  <si>
    <t>(Ковальов В.Д.)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</si>
  <si>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</si>
  <si>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Срок навчання - 1 рік 10 місяців</t>
  </si>
  <si>
    <r>
      <t xml:space="preserve">з галузі знань: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</si>
  <si>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t>На основі освітньо-кваліфікаційного рівня "молодший спеціаліст", освітнього ступеня "молодший бакалавр"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</si>
  <si>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</si>
  <si>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</si>
  <si>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</si>
  <si>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</si>
  <si>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</si>
  <si>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</si>
  <si>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</si>
  <si>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</si>
  <si>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</si>
  <si>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</si>
  <si>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</si>
  <si>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</si>
  <si>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</si>
  <si>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</si>
  <si>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</si>
  <si>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</si>
  <si>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</si>
  <si>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Д</t>
  </si>
  <si>
    <t>А</t>
  </si>
  <si>
    <t xml:space="preserve"> 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</si>
  <si>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державна атестація </t>
  </si>
  <si>
    <t xml:space="preserve">       II. ЗВЕДЕНІ ДАНІ ПРО БЮДЖЕТ ЧАСУ, тижні  </t>
  </si>
  <si>
    <t xml:space="preserve">ІІІ. ПРАКТИКА </t>
  </si>
  <si>
    <t>Теоретичне навчання</t>
  </si>
  <si>
    <t>Екзаменаційна сесія та проміж. контроль</t>
  </si>
  <si>
    <t>Практика</t>
  </si>
  <si>
    <t>Канікули</t>
  </si>
  <si>
    <t>Усього</t>
  </si>
  <si>
    <t>Назва
 практики</t>
  </si>
  <si>
    <t>Семестр</t>
  </si>
  <si>
    <t>Тижні</t>
  </si>
  <si>
    <t>Назва навчальної дисципліни</t>
  </si>
  <si>
    <t>Переддипломна</t>
  </si>
  <si>
    <t xml:space="preserve">V. План навчального процесу                               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</si>
  <si>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</si>
  <si>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</si>
  <si>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</si>
  <si>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</si>
  <si>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</si>
  <si>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триместрами</t>
  </si>
  <si>
    <t>екзаменів</t>
  </si>
  <si>
    <t>заліків</t>
  </si>
  <si>
    <t>курсові</t>
  </si>
  <si>
    <t>Аудиторні</t>
  </si>
  <si>
    <t>Самостійна робота</t>
  </si>
  <si>
    <t>проекти</t>
  </si>
  <si>
    <t>роботи</t>
  </si>
  <si>
    <t xml:space="preserve">лаборат. </t>
  </si>
  <si>
    <t>практич</t>
  </si>
  <si>
    <t>1 курс</t>
  </si>
  <si>
    <t>2 курс</t>
  </si>
  <si>
    <t>кількість тижнів у триместрі</t>
  </si>
  <si>
    <t>1. ОБОВ'ЯЗКОВІ НАВЧАЛЬНІ ДИСЦИПЛІНИ</t>
  </si>
  <si>
    <t>1.1.  Цикл загальної підготовки</t>
  </si>
  <si>
    <t>1.1.1</t>
  </si>
  <si>
    <t>1.1.2</t>
  </si>
  <si>
    <t>1.1.2.1</t>
  </si>
  <si>
    <t>1.1.2.2</t>
  </si>
  <si>
    <t>2д</t>
  </si>
  <si>
    <t>1.1.2.3</t>
  </si>
  <si>
    <t>3ф*</t>
  </si>
  <si>
    <t>с*</t>
  </si>
  <si>
    <t>1.1.3</t>
  </si>
  <si>
    <t>Проблеми пізнання і розвитку суспільства у філософському, культурно-історичному та морально-етичному дискурсах</t>
  </si>
  <si>
    <t>1д</t>
  </si>
  <si>
    <t>1.1.4</t>
  </si>
  <si>
    <t>1.1.5</t>
  </si>
  <si>
    <t>3д</t>
  </si>
  <si>
    <t>Разом:</t>
  </si>
  <si>
    <t>1.2 Цикл професійної підготовки</t>
  </si>
  <si>
    <t>1.2.1</t>
  </si>
  <si>
    <t>1</t>
  </si>
  <si>
    <t>1.2.2</t>
  </si>
  <si>
    <t>1.2.2.1</t>
  </si>
  <si>
    <t>1.2.2.2</t>
  </si>
  <si>
    <t>1.2.3</t>
  </si>
  <si>
    <t>1.2.4</t>
  </si>
  <si>
    <t>1.2.5</t>
  </si>
  <si>
    <t>Менеджмент та маркетинг на підприємстві</t>
  </si>
  <si>
    <t>1.2.6</t>
  </si>
  <si>
    <t>1.2.7</t>
  </si>
  <si>
    <t>1.2.7.1</t>
  </si>
  <si>
    <t>1.2.7.2</t>
  </si>
  <si>
    <t>4д</t>
  </si>
  <si>
    <t>Разом п.1.2</t>
  </si>
  <si>
    <t>1.3. Практична підготовка</t>
  </si>
  <si>
    <t>3.1</t>
  </si>
  <si>
    <t>Виробнича практика</t>
  </si>
  <si>
    <t>3.2</t>
  </si>
  <si>
    <t>Разом п. 1.3</t>
  </si>
  <si>
    <t>1.4 Державна атестація</t>
  </si>
  <si>
    <t>4.1</t>
  </si>
  <si>
    <t>4.2</t>
  </si>
  <si>
    <t>Державна атестація (захист дипломної роботи)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</si>
  <si>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</si>
  <si>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</si>
  <si>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</si>
  <si>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</si>
  <si>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2.1.1</t>
  </si>
  <si>
    <t>Трудове право</t>
  </si>
  <si>
    <t>Договірне право</t>
  </si>
  <si>
    <t>Разом п.2.1</t>
  </si>
  <si>
    <t>2.2.  Цикл професійної підготовки</t>
  </si>
  <si>
    <t>2.2.1</t>
  </si>
  <si>
    <t xml:space="preserve">Інвестування </t>
  </si>
  <si>
    <t>Бізнес-моделювання</t>
  </si>
  <si>
    <t>2.2.2</t>
  </si>
  <si>
    <t xml:space="preserve">Фінансово-економічні ризики </t>
  </si>
  <si>
    <t>Фінанси зарубіжних корпорацій</t>
  </si>
  <si>
    <t>2.2.3</t>
  </si>
  <si>
    <t xml:space="preserve">Гроші, кредит та фінанси </t>
  </si>
  <si>
    <t>2</t>
  </si>
  <si>
    <t>Міжнародні фінансово-економічні відносини</t>
  </si>
  <si>
    <t>2.2.4</t>
  </si>
  <si>
    <t xml:space="preserve">Фінансовий ринок </t>
  </si>
  <si>
    <t>3</t>
  </si>
  <si>
    <t>Біржова діяльність</t>
  </si>
  <si>
    <t>2.2.5</t>
  </si>
  <si>
    <t>Контролінг та бюджетування діяльності суб'єктів підприємництва</t>
  </si>
  <si>
    <t>Державний фінансовий контроль та державні закупівлі</t>
  </si>
  <si>
    <t>2.2.6</t>
  </si>
  <si>
    <t xml:space="preserve">Місцеві фінанси </t>
  </si>
  <si>
    <t>Казначейська справа</t>
  </si>
  <si>
    <t>2.2.7</t>
  </si>
  <si>
    <t xml:space="preserve">Звітність суб'єктів господарювання та фінансово-кредитних установ </t>
  </si>
  <si>
    <t>Міжнародні стандарти фінансової звітності</t>
  </si>
  <si>
    <t>2.2.8</t>
  </si>
  <si>
    <t xml:space="preserve">Аналіз банківської діяльності </t>
  </si>
  <si>
    <t>Центральний банк та грошово-кредитна політика</t>
  </si>
  <si>
    <t>2.2.9</t>
  </si>
  <si>
    <t xml:space="preserve">Інформаційні системи та технології у фінансах </t>
  </si>
  <si>
    <t>Програмне забезпечення обробки комп'ютерної інформації</t>
  </si>
  <si>
    <t>2.2.10</t>
  </si>
  <si>
    <t xml:space="preserve">Соціальне страхування та відповідальність </t>
  </si>
  <si>
    <t>Інвестиційне кредитування</t>
  </si>
  <si>
    <t>Разом п. 2.2</t>
  </si>
  <si>
    <t>Разом вибіркові компоненти освітньої програми</t>
  </si>
  <si>
    <t>Загальна кількість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</si>
  <si>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</si>
  <si>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</si>
  <si>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</si>
  <si>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</si>
  <si>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</si>
  <si>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</si>
  <si>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</si>
  <si>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Декан факультету ФЕМ</t>
  </si>
  <si>
    <t>Є.В. Мироненко</t>
  </si>
  <si>
    <t>Зав. кафедри</t>
  </si>
  <si>
    <t>С.Я. Єлецьких</t>
  </si>
  <si>
    <t>Голова проектної групи</t>
  </si>
  <si>
    <t xml:space="preserve"> на базі академії</t>
  </si>
  <si>
    <t>Соціологія</t>
  </si>
  <si>
    <t>Психологія управління</t>
  </si>
  <si>
    <t>1 или 2 часа</t>
  </si>
  <si>
    <t>2б д</t>
  </si>
  <si>
    <t xml:space="preserve">Менеджмент </t>
  </si>
  <si>
    <t>2.1.1.1</t>
  </si>
  <si>
    <t>2.1.1.2</t>
  </si>
  <si>
    <t>Політологія</t>
  </si>
  <si>
    <t>1.1.6</t>
  </si>
  <si>
    <t>1.1.7</t>
  </si>
  <si>
    <t>1.1.8</t>
  </si>
  <si>
    <t>1.1.9</t>
  </si>
  <si>
    <t>1.1.10</t>
  </si>
  <si>
    <t>1.1.11</t>
  </si>
  <si>
    <t>Разом на базі академії</t>
  </si>
  <si>
    <t>Разом за п. 1.1:</t>
  </si>
  <si>
    <t>1.2.9</t>
  </si>
  <si>
    <t>1.2.8</t>
  </si>
  <si>
    <t>1.2.10</t>
  </si>
  <si>
    <t>1.2.11</t>
  </si>
  <si>
    <t>1.2.12</t>
  </si>
  <si>
    <t>1.2.14</t>
  </si>
  <si>
    <t>1.3.1</t>
  </si>
  <si>
    <t>1.3.2</t>
  </si>
  <si>
    <t>1.3.3</t>
  </si>
  <si>
    <t>1.3.4</t>
  </si>
  <si>
    <t>1.4.1</t>
  </si>
  <si>
    <t>2.1.2</t>
  </si>
  <si>
    <t>2.1.3</t>
  </si>
  <si>
    <t>2.1.4</t>
  </si>
  <si>
    <t>Разом обов'язкові компоненти освітньої програми на базі академії</t>
  </si>
  <si>
    <t>Разом вибіркові компоненти освітньої програми на базі академії</t>
  </si>
  <si>
    <t>ддма</t>
  </si>
  <si>
    <t>техн</t>
  </si>
  <si>
    <t>1.1.12</t>
  </si>
  <si>
    <t>Загальна кількість на базі академії</t>
  </si>
  <si>
    <t>разные кредиты</t>
  </si>
  <si>
    <t>Бізнес-планування та організація підприємницької діяльності</t>
  </si>
  <si>
    <t>у ПТ показаны др. кредиты</t>
  </si>
  <si>
    <t>разные кредиты с Фин</t>
  </si>
  <si>
    <t>Курсова робота "Бізнес-планування та організація підприємницької діяльності"</t>
  </si>
  <si>
    <t>Основи підприємницької та комерційної діяльності</t>
  </si>
  <si>
    <t>Підприємницько-аналітична практика</t>
  </si>
  <si>
    <t>Фін.-економічні ризики / Аналіз ринкової кон'юнктури</t>
  </si>
  <si>
    <t>Аналіз ринкової кон'юнктури</t>
  </si>
  <si>
    <t xml:space="preserve">Фін. діяльність суб'єктів господарювання / Зовнішньоекон. діяльність підприємн. структур </t>
  </si>
  <si>
    <t>Торговельне підприємництво</t>
  </si>
  <si>
    <t>Курсова робота "Основи підприємницької та комерційної діяльності"</t>
  </si>
  <si>
    <t>Курсова робота
 "Основи підприємницької та комерційної діяльності"</t>
  </si>
  <si>
    <t>Інноваційний бізнес / Комерційна діяльність</t>
  </si>
  <si>
    <t xml:space="preserve">Інноваційний бізнес </t>
  </si>
  <si>
    <t>Комерційна діяльність</t>
  </si>
  <si>
    <t>Оцінка та управління вартістю підприємства / Ціноутворення</t>
  </si>
  <si>
    <t xml:space="preserve">Оцінка та управління вартістю підприємства </t>
  </si>
  <si>
    <t xml:space="preserve"> Ціноутворення</t>
  </si>
  <si>
    <t>Соціальне страхування та відповідальність  /Електронна комерція</t>
  </si>
  <si>
    <t>Електронна комерція</t>
  </si>
  <si>
    <t xml:space="preserve">Організаційно-економічна практика </t>
  </si>
  <si>
    <t xml:space="preserve">Зовнішньоекономічна діяльність підприємницьких структур </t>
  </si>
  <si>
    <t>4 д</t>
  </si>
  <si>
    <t>1.1.5.1</t>
  </si>
  <si>
    <t>1.1.5.2</t>
  </si>
  <si>
    <t>1.1.6.1</t>
  </si>
  <si>
    <t>1.1.6.2</t>
  </si>
  <si>
    <t>2б, 2б**</t>
  </si>
  <si>
    <t>4ф*, 4**</t>
  </si>
  <si>
    <t>2+с*</t>
  </si>
  <si>
    <t>1.2.1.1</t>
  </si>
  <si>
    <t>1.2.1.2</t>
  </si>
  <si>
    <t>1.2.9.1</t>
  </si>
  <si>
    <t>1.2.9.2</t>
  </si>
  <si>
    <t>1.2.13</t>
  </si>
  <si>
    <t>спеціальність: 076 Підприємництво, торгівля та біржова діяльність</t>
  </si>
  <si>
    <t>освітня програма: Підприємництво,  торгівля та біржова діяльність</t>
  </si>
  <si>
    <t>ПК</t>
  </si>
  <si>
    <t>Кількість годин / тиждень</t>
  </si>
  <si>
    <t>Лекції</t>
  </si>
  <si>
    <t>Лаб. роботи</t>
  </si>
  <si>
    <t>Практ. заняття</t>
  </si>
  <si>
    <t>Семестровий  контроль</t>
  </si>
  <si>
    <t>1 семестр</t>
  </si>
  <si>
    <t>2а семестр</t>
  </si>
  <si>
    <t>2б семестр</t>
  </si>
  <si>
    <t>додати по ФКС</t>
  </si>
  <si>
    <t>кафедра ІІГ</t>
  </si>
  <si>
    <t>Нові інформаційні технології</t>
  </si>
  <si>
    <t>іспит</t>
  </si>
  <si>
    <t>ФКС-18-1</t>
  </si>
  <si>
    <t>кафедра Філософії</t>
  </si>
  <si>
    <t>кафедра Хіоп</t>
  </si>
  <si>
    <t>Безпека життєдіяльності</t>
  </si>
  <si>
    <t>залік</t>
  </si>
  <si>
    <t>Кафедра фізичного виховання і спорту</t>
  </si>
  <si>
    <t>Вступ до спеціальності</t>
  </si>
  <si>
    <t>Історія фізичної культури</t>
  </si>
  <si>
    <t xml:space="preserve">Теорія і методика викладання гімнастики </t>
  </si>
  <si>
    <t xml:space="preserve">Теорія і методика викладання спортивних ігор </t>
  </si>
  <si>
    <t>Підвищення спортивної майстерності з обраного виду спорту</t>
  </si>
  <si>
    <t xml:space="preserve">Анатомія людини з основами спортивної морфології. </t>
  </si>
  <si>
    <t xml:space="preserve">Перша долікарська допомога </t>
  </si>
  <si>
    <t>Ритміка і хореографія</t>
  </si>
  <si>
    <t>Теорія і методика оздоровчої фізичної культури та масовий спорт</t>
  </si>
  <si>
    <t>Теорія і методика викладання фітнесу</t>
  </si>
  <si>
    <t xml:space="preserve">Основи медичних знань та охорони здоров’я. </t>
  </si>
  <si>
    <t xml:space="preserve">Теорія і методика викладання легкої атлетики </t>
  </si>
  <si>
    <t xml:space="preserve">Теорія і методика викладання атлетизму </t>
  </si>
  <si>
    <t>Фізкультурно-спортивні споруди</t>
  </si>
  <si>
    <t>ПТ-19-1т</t>
  </si>
  <si>
    <t xml:space="preserve">Вища математика </t>
  </si>
  <si>
    <t xml:space="preserve">Гроші і кредит </t>
  </si>
  <si>
    <t>Фінанси</t>
  </si>
  <si>
    <t>Курсова робота
 "Бізнес-планування та організація підприємницької діяльності"</t>
  </si>
  <si>
    <t>Підприємництво, торгівля та біржова діяльність (уск)</t>
  </si>
  <si>
    <t>можна ДЗ</t>
  </si>
  <si>
    <t>можна 3,4а</t>
  </si>
  <si>
    <t>Підприємництво,  торгівля та біржова діяльність</t>
  </si>
  <si>
    <t>Економіко-математичні методи і моделі</t>
  </si>
  <si>
    <t>Макро- та мікроекономіка</t>
  </si>
  <si>
    <t xml:space="preserve">Іноземна мова </t>
  </si>
  <si>
    <t>4 семестр 18 тижнів</t>
  </si>
  <si>
    <t>Гроші та кредит</t>
  </si>
  <si>
    <t>Тренінг  "Ділова кар'єра, технологія працевлаштування"</t>
  </si>
  <si>
    <t>5 семестр 15 тижнів</t>
  </si>
  <si>
    <t xml:space="preserve">Інвестування / Бізнес-моделювання </t>
  </si>
  <si>
    <t>6 семестр 18 тижнів</t>
  </si>
  <si>
    <t xml:space="preserve">Податкова система та оподаткування </t>
  </si>
  <si>
    <t>7 семестр 15 тижнів</t>
  </si>
  <si>
    <t>8 семестр 13 тижнів</t>
  </si>
  <si>
    <t>Іноземна мова (за професійним спрямуванням) / Професійна етика</t>
  </si>
  <si>
    <t>Інформаційні системи та технології у підприємництві / Програмне забезпечення обробки комп'ютерної інформації</t>
  </si>
  <si>
    <t>Соціальне страхування та відповідальність  / Електронна комерція</t>
  </si>
  <si>
    <t>всего в плане
уск</t>
  </si>
  <si>
    <t>в плане 4 р</t>
  </si>
  <si>
    <t>разом за 1 та 2 сем</t>
  </si>
  <si>
    <t>разом</t>
  </si>
  <si>
    <t>Іноземна мова/ Проф. етика</t>
  </si>
  <si>
    <t>совместно с Ф</t>
  </si>
  <si>
    <t>так</t>
  </si>
  <si>
    <t>Професійна етика</t>
  </si>
  <si>
    <t>2.1.5</t>
  </si>
  <si>
    <t>ризики - так</t>
  </si>
  <si>
    <t>фдсх есть в плане 072 как обязательная, но 3  часа</t>
  </si>
  <si>
    <t>соцстрах - так</t>
  </si>
  <si>
    <t xml:space="preserve">2б </t>
  </si>
  <si>
    <t xml:space="preserve">2а </t>
  </si>
  <si>
    <t>2 семестр</t>
  </si>
  <si>
    <t>-ПТ-19-1т, Ф-19-1т</t>
  </si>
  <si>
    <t>С.Є Борисова</t>
  </si>
  <si>
    <t>Української культури</t>
  </si>
  <si>
    <t>Організаційно-економічна практика</t>
  </si>
  <si>
    <t>Тренінг "Ділова карєра та технологія працевлаштування"</t>
  </si>
  <si>
    <t xml:space="preserve">протокол № </t>
  </si>
  <si>
    <t>І . ГРАФІК ОСВІТНЬОГО ПРОЦЕСУ</t>
  </si>
  <si>
    <t>IV. АТЕСТАЦІЯ</t>
  </si>
  <si>
    <t>Форма  атестації (екзамен, дипломний проект (робота))</t>
  </si>
  <si>
    <t>1.1</t>
  </si>
  <si>
    <t>1.2</t>
  </si>
  <si>
    <t>1.3</t>
  </si>
  <si>
    <t xml:space="preserve">2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</si>
  <si>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</si>
  <si>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</si>
  <si>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Soft skills: теорія і практика</t>
  </si>
  <si>
    <t xml:space="preserve"> Примітка:  ф* / с* - секційні заняття (факультатив), 
 ** - щорічне оцінювання фізичної підготовки студентів</t>
  </si>
  <si>
    <t xml:space="preserve">Інформатика </t>
  </si>
  <si>
    <t>1.1.13</t>
  </si>
  <si>
    <t>1.2.12.1</t>
  </si>
  <si>
    <t>1.2.12.2</t>
  </si>
  <si>
    <t>на базі фахової передвищої освіти</t>
  </si>
  <si>
    <t>Іноземна мова на базі фахової передвищої освіти</t>
  </si>
  <si>
    <t>Історія України на базі фахової передвищої освіти</t>
  </si>
  <si>
    <t>Статистика на базі фахової передвищої освіти</t>
  </si>
  <si>
    <t>Українська мова за професійним спрямуванням на базі фахової передвищої освіти</t>
  </si>
  <si>
    <t>Разом на базі фахової передвищої освіти</t>
  </si>
  <si>
    <t>Договірне право на базі фахової передвищої освіти</t>
  </si>
  <si>
    <t>Трудове право на базі фахової передвищої освіти</t>
  </si>
  <si>
    <t>Конституційне право на базі фахової передвищої освіти</t>
  </si>
  <si>
    <t>Разомна базі фахової передвищої освіти</t>
  </si>
  <si>
    <t>Економіка праці та соціально-трудові відносини на базі фахової передвищої освіти</t>
  </si>
  <si>
    <t>Маркетинг на базі фахової передвищої освіти</t>
  </si>
  <si>
    <t>Навчальна пратика "Вступ до фаху"
 на базі фахової передвищої освіти</t>
  </si>
  <si>
    <t>Організаційно-економічна практика  на базі фахової передвищої освіти</t>
  </si>
  <si>
    <t>Підприємницько-аналітична практика на базі фахової передвищої освіти</t>
  </si>
  <si>
    <t>Разом обов'язкові компоненти освітньої програми на базі фахової передвищої освіти</t>
  </si>
  <si>
    <t>Фінансове право на базі фахової передвищої освіти</t>
  </si>
  <si>
    <t>Разом вибіркові компоненти освітньої програми на базі фахової передвищої освіти</t>
  </si>
  <si>
    <t>Загальна кількість на базі фахової передвищої освіти</t>
  </si>
  <si>
    <t xml:space="preserve">V. План освітнього процесу                               </t>
  </si>
  <si>
    <t>"       "                    2020    р.</t>
  </si>
  <si>
    <t>І-2</t>
  </si>
  <si>
    <t>З-10</t>
  </si>
  <si>
    <t>КР-1</t>
  </si>
  <si>
    <t>З-7</t>
  </si>
  <si>
    <t>Іноземна мова/Професійна етика</t>
  </si>
  <si>
    <t>І-4</t>
  </si>
  <si>
    <t>З-6</t>
  </si>
  <si>
    <t>І-0</t>
  </si>
  <si>
    <t>З-5</t>
  </si>
  <si>
    <t>2бд</t>
  </si>
  <si>
    <t>Підприємництво, торгівля та біржова діяльність (уск) 2020/2021</t>
  </si>
  <si>
    <t>Кількість аудиторних годин за семестрами</t>
  </si>
  <si>
    <t>кількість тижнів у семестрі</t>
  </si>
  <si>
    <t>Кваліфікаційна робота бакалавра</t>
  </si>
  <si>
    <t>Дисципліни з інших ОП ДДМА</t>
  </si>
  <si>
    <t>Вступ до освітнього процесу</t>
  </si>
  <si>
    <t>Кваліфікація:  бакалавр  підприємництва,  торгівлі та біржової  діяльності</t>
  </si>
  <si>
    <t>Атестація</t>
  </si>
  <si>
    <t>Виконання атестац. роботи</t>
  </si>
  <si>
    <t>1.4 Атестація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</si>
</sst>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\ _₽_-;\-* #,##0.00\ _₽_-;_-* &quot;-&quot;??\ _₽_-;_-@_-"/>
    <numFmt numFmtId="164" formatCode="_-* #,##0.00_р_._-;\-* #,##0.00_р_._-;_-* &quot;-&quot;??_р_._-;_-@_-"/>
    <numFmt numFmtId="165" formatCode="#,##0_-;\-* #,##0_-;\ _-;_-@_-"/>
    <numFmt numFmtId="166" formatCode="#,##0.0_ ;\-#,##0.0\ "/>
    <numFmt numFmtId="167" formatCode="0.0"/>
    <numFmt numFmtId="168" formatCode="#,##0.0_-;\-* #,##0.0_-;\ _-;_-@_-"/>
    <numFmt numFmtId="169" formatCode="#,##0_ ;\-#,##0\ "/>
    <numFmt numFmtId="170" formatCode="#,##0_-;\-* #,##0_-;\ &quot;&quot;_-;_-@_-"/>
    <numFmt numFmtId="171" formatCode="#,##0;\-* #,##0_-;\ &quot;&quot;_-;_-@_-"/>
    <numFmt numFmtId="172" formatCode="#,##0.0;\-* #,##0.0_-;\ &quot;&quot;_-;_-@_-"/>
    <numFmt numFmtId="173" formatCode="#,##0.0_-;\-* #,##0.0_-;\ &quot;&quot;_-;_-@_-"/>
  </numFmts>
  <fonts count="6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sz val="11"/>
      <name val="Calibri"/>
      <family val="2"/>
      <charset val="204"/>
    </font>
    <font>
      <sz val="8"/>
      <name val="Calibri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Arial Cyr"/>
      <family val="2"/>
      <charset val="204"/>
    </font>
    <font>
      <sz val="16"/>
      <name val="Times New Roman"/>
      <family val="1"/>
      <charset val="204"/>
    </font>
    <font>
      <sz val="14"/>
      <name val="Arial Cyr"/>
      <charset val="204"/>
    </font>
    <font>
      <b/>
      <sz val="16"/>
      <name val="Times New Roman Cyr"/>
      <charset val="204"/>
    </font>
    <font>
      <b/>
      <sz val="12"/>
      <name val="Times New Roman"/>
      <family val="1"/>
      <charset val="204"/>
    </font>
    <font>
      <sz val="14"/>
      <name val="Arial Cyr"/>
      <family val="2"/>
      <charset val="204"/>
    </font>
    <font>
      <sz val="16"/>
      <color indexed="8"/>
      <name val="Calibri"/>
      <family val="2"/>
      <charset val="204"/>
    </font>
    <font>
      <sz val="12"/>
      <name val="Times New Roman"/>
      <family val="1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color indexed="40"/>
      <name val="Times New Roman"/>
      <family val="1"/>
      <charset val="204"/>
    </font>
    <font>
      <sz val="12"/>
      <color indexed="40"/>
      <name val="Times New Roman"/>
      <family val="1"/>
      <charset val="204"/>
    </font>
    <font>
      <sz val="12"/>
      <color indexed="40"/>
      <name val="Arial"/>
      <family val="2"/>
    </font>
    <font>
      <sz val="10"/>
      <color indexed="40"/>
      <name val="Times New Roman"/>
      <family val="1"/>
      <charset val="204"/>
    </font>
    <font>
      <sz val="11"/>
      <color indexed="40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3"/>
      <name val="Times New Roman"/>
      <family val="1"/>
      <charset val="204"/>
    </font>
    <font>
      <sz val="13"/>
      <name val="Arial Cyr"/>
      <family val="2"/>
      <charset val="204"/>
    </font>
    <font>
      <sz val="6"/>
      <name val="Times New Roman"/>
      <family val="1"/>
      <charset val="204"/>
    </font>
    <font>
      <sz val="6"/>
      <name val="Arial Cyr"/>
      <family val="2"/>
      <charset val="204"/>
    </font>
    <font>
      <sz val="13"/>
      <color indexed="40"/>
      <name val="Times New Roman"/>
      <family val="1"/>
      <charset val="204"/>
    </font>
    <font>
      <sz val="13"/>
      <name val="Times New Roman"/>
      <family val="1"/>
      <charset val="204"/>
    </font>
    <font>
      <b/>
      <sz val="14"/>
      <name val="Arial Cyr"/>
      <family val="2"/>
      <charset val="204"/>
    </font>
    <font>
      <sz val="11"/>
      <name val="Calibri"/>
      <family val="2"/>
      <charset val="204"/>
    </font>
    <font>
      <sz val="12"/>
      <color indexed="40"/>
      <name val="Times New Roman"/>
      <family val="1"/>
      <charset val="204"/>
    </font>
    <font>
      <sz val="12"/>
      <color indexed="40"/>
      <name val="Arial"/>
      <family val="2"/>
    </font>
    <font>
      <sz val="11"/>
      <color indexed="10"/>
      <name val="Calibri"/>
      <family val="2"/>
      <charset val="204"/>
    </font>
    <font>
      <sz val="10"/>
      <color indexed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40"/>
      <name val="Times New Roman"/>
      <family val="1"/>
      <charset val="204"/>
    </font>
    <font>
      <b/>
      <sz val="10"/>
      <color indexed="40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color indexed="10"/>
      <name val="Times New Roman"/>
      <family val="1"/>
      <charset val="204"/>
    </font>
    <font>
      <sz val="13"/>
      <color indexed="10"/>
      <name val="Times New Roman"/>
      <family val="1"/>
      <charset val="204"/>
    </font>
    <font>
      <b/>
      <sz val="11.5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7"/>
        <bgColor indexed="64"/>
      </patternFill>
    </fill>
  </fills>
  <borders count="10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0" fontId="4" fillId="0" borderId="0"/>
    <xf numFmtId="0" fontId="37" fillId="0" borderId="0"/>
    <xf numFmtId="0" fontId="4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94">
    <xf numFmtId="0" fontId="0" fillId="0" borderId="0" xfId="0"/>
    <xf numFmtId="0" fontId="2" fillId="0" borderId="0" xfId="0" applyFont="1" applyFill="1" applyAlignment="1">
      <alignment horizontal="left" wrapText="1"/>
    </xf>
    <xf numFmtId="0" fontId="2" fillId="0" borderId="0" xfId="0" applyFont="1" applyFill="1" applyBorder="1" applyAlignment="1">
      <alignment horizontal="left" vertical="center" wrapText="1"/>
    </xf>
    <xf numFmtId="165" fontId="3" fillId="0" borderId="0" xfId="0" applyNumberFormat="1" applyFont="1" applyFill="1" applyBorder="1" applyAlignment="1" applyProtection="1">
      <alignment horizontal="center" vertical="center"/>
    </xf>
    <xf numFmtId="168" fontId="3" fillId="0" borderId="0" xfId="0" applyNumberFormat="1" applyFont="1" applyFill="1" applyBorder="1" applyAlignment="1" applyProtection="1">
      <alignment horizontal="center" vertical="center"/>
    </xf>
    <xf numFmtId="167" fontId="0" fillId="0" borderId="0" xfId="0" applyNumberFormat="1"/>
    <xf numFmtId="0" fontId="2" fillId="2" borderId="0" xfId="0" applyFont="1" applyFill="1"/>
    <xf numFmtId="0" fontId="0" fillId="2" borderId="0" xfId="0" applyFill="1"/>
    <xf numFmtId="0" fontId="3" fillId="0" borderId="1" xfId="0" applyFont="1" applyFill="1" applyBorder="1" applyAlignment="1">
      <alignment horizontal="left" wrapText="1"/>
    </xf>
    <xf numFmtId="16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0" fillId="0" borderId="0" xfId="0" applyFill="1"/>
    <xf numFmtId="0" fontId="2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168" fontId="3" fillId="0" borderId="3" xfId="0" applyNumberFormat="1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165" fontId="3" fillId="0" borderId="3" xfId="0" applyNumberFormat="1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>
      <alignment horizontal="left" wrapText="1"/>
    </xf>
    <xf numFmtId="165" fontId="2" fillId="0" borderId="0" xfId="0" applyNumberFormat="1" applyFont="1" applyFill="1" applyAlignment="1">
      <alignment horizontal="left" wrapText="1"/>
    </xf>
    <xf numFmtId="0" fontId="2" fillId="0" borderId="1" xfId="0" applyFont="1" applyFill="1" applyBorder="1" applyAlignment="1">
      <alignment horizontal="center"/>
    </xf>
    <xf numFmtId="167" fontId="3" fillId="0" borderId="3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center" wrapText="1"/>
    </xf>
    <xf numFmtId="167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6" xfId="0" applyFont="1" applyFill="1" applyBorder="1"/>
    <xf numFmtId="0" fontId="2" fillId="0" borderId="1" xfId="0" applyFont="1" applyFill="1" applyBorder="1"/>
    <xf numFmtId="167" fontId="2" fillId="0" borderId="7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ont="1" applyFill="1"/>
    <xf numFmtId="0" fontId="5" fillId="0" borderId="0" xfId="0" applyFont="1" applyFill="1"/>
    <xf numFmtId="0" fontId="2" fillId="0" borderId="8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/>
    <xf numFmtId="0" fontId="0" fillId="0" borderId="0" xfId="0" applyFill="1" applyBorder="1"/>
    <xf numFmtId="0" fontId="2" fillId="0" borderId="1" xfId="0" applyFont="1" applyFill="1" applyBorder="1" applyAlignment="1">
      <alignment wrapText="1"/>
    </xf>
    <xf numFmtId="0" fontId="6" fillId="0" borderId="0" xfId="0" applyFont="1" applyFill="1"/>
    <xf numFmtId="0" fontId="2" fillId="0" borderId="1" xfId="0" applyFont="1" applyFill="1" applyBorder="1" applyAlignment="1">
      <alignment horizontal="left" vertical="center" wrapText="1"/>
    </xf>
    <xf numFmtId="167" fontId="2" fillId="0" borderId="0" xfId="0" applyNumberFormat="1" applyFont="1" applyFill="1"/>
    <xf numFmtId="169" fontId="3" fillId="0" borderId="0" xfId="0" applyNumberFormat="1" applyFont="1" applyFill="1" applyAlignment="1">
      <alignment horizontal="center" vertical="center"/>
    </xf>
    <xf numFmtId="167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/>
    <xf numFmtId="167" fontId="0" fillId="0" borderId="0" xfId="0" applyNumberFormat="1" applyFill="1"/>
    <xf numFmtId="0" fontId="3" fillId="0" borderId="0" xfId="0" applyFont="1" applyFill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0" fillId="0" borderId="9" xfId="0" applyFill="1" applyBorder="1"/>
    <xf numFmtId="167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7" fontId="3" fillId="0" borderId="3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 wrapText="1"/>
    </xf>
    <xf numFmtId="167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167" fontId="2" fillId="3" borderId="7" xfId="0" applyNumberFormat="1" applyFont="1" applyFill="1" applyBorder="1" applyAlignment="1">
      <alignment horizontal="center" vertical="center"/>
    </xf>
    <xf numFmtId="166" fontId="2" fillId="3" borderId="7" xfId="4" applyNumberFormat="1" applyFont="1" applyFill="1" applyBorder="1" applyAlignment="1" applyProtection="1">
      <alignment horizontal="center" vertical="center"/>
    </xf>
    <xf numFmtId="0" fontId="2" fillId="3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/>
    </xf>
    <xf numFmtId="167" fontId="5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wrapText="1"/>
    </xf>
    <xf numFmtId="166" fontId="2" fillId="3" borderId="1" xfId="4" applyNumberFormat="1" applyFont="1" applyFill="1" applyBorder="1" applyAlignment="1" applyProtection="1">
      <alignment horizontal="center" vertical="center"/>
    </xf>
    <xf numFmtId="167" fontId="2" fillId="3" borderId="4" xfId="0" applyNumberFormat="1" applyFont="1" applyFill="1" applyBorder="1" applyAlignment="1">
      <alignment horizontal="center" vertical="center"/>
    </xf>
    <xf numFmtId="0" fontId="2" fillId="3" borderId="1" xfId="0" applyFont="1" applyFill="1" applyBorder="1"/>
    <xf numFmtId="0" fontId="2" fillId="3" borderId="4" xfId="0" applyFont="1" applyFill="1" applyBorder="1" applyAlignment="1">
      <alignment horizontal="center"/>
    </xf>
    <xf numFmtId="0" fontId="0" fillId="0" borderId="1" xfId="0" applyFill="1" applyBorder="1"/>
    <xf numFmtId="167" fontId="0" fillId="0" borderId="1" xfId="0" applyNumberFormat="1" applyFill="1" applyBorder="1"/>
    <xf numFmtId="166" fontId="0" fillId="0" borderId="1" xfId="0" applyNumberFormat="1" applyFill="1" applyBorder="1"/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170" fontId="10" fillId="0" borderId="0" xfId="3" applyNumberFormat="1" applyFont="1" applyFill="1" applyBorder="1" applyAlignment="1" applyProtection="1">
      <alignment vertical="center"/>
    </xf>
    <xf numFmtId="0" fontId="10" fillId="5" borderId="5" xfId="3" applyNumberFormat="1" applyFont="1" applyFill="1" applyBorder="1" applyAlignment="1" applyProtection="1">
      <alignment horizontal="center" vertical="center"/>
    </xf>
    <xf numFmtId="0" fontId="10" fillId="5" borderId="2" xfId="3" applyNumberFormat="1" applyFont="1" applyFill="1" applyBorder="1" applyAlignment="1" applyProtection="1">
      <alignment horizontal="center" vertical="center"/>
    </xf>
    <xf numFmtId="0" fontId="10" fillId="5" borderId="18" xfId="3" applyNumberFormat="1" applyFont="1" applyFill="1" applyBorder="1" applyAlignment="1" applyProtection="1">
      <alignment horizontal="center" vertical="center"/>
    </xf>
    <xf numFmtId="0" fontId="10" fillId="5" borderId="19" xfId="3" applyNumberFormat="1" applyFont="1" applyFill="1" applyBorder="1" applyAlignment="1" applyProtection="1">
      <alignment horizontal="center" vertical="center"/>
    </xf>
    <xf numFmtId="0" fontId="10" fillId="5" borderId="20" xfId="3" applyNumberFormat="1" applyFont="1" applyFill="1" applyBorder="1" applyAlignment="1" applyProtection="1">
      <alignment horizontal="center" vertical="center"/>
    </xf>
    <xf numFmtId="0" fontId="10" fillId="5" borderId="6" xfId="3" applyNumberFormat="1" applyFont="1" applyFill="1" applyBorder="1" applyAlignment="1" applyProtection="1">
      <alignment horizontal="center" vertical="center"/>
    </xf>
    <xf numFmtId="0" fontId="10" fillId="5" borderId="21" xfId="3" applyNumberFormat="1" applyFont="1" applyFill="1" applyBorder="1" applyAlignment="1" applyProtection="1">
      <alignment horizontal="center" vertical="center"/>
    </xf>
    <xf numFmtId="0" fontId="10" fillId="5" borderId="22" xfId="3" applyNumberFormat="1" applyFont="1" applyFill="1" applyBorder="1" applyAlignment="1" applyProtection="1">
      <alignment horizontal="center" vertical="center"/>
    </xf>
    <xf numFmtId="0" fontId="10" fillId="5" borderId="0" xfId="3" applyNumberFormat="1" applyFont="1" applyFill="1" applyBorder="1" applyAlignment="1" applyProtection="1">
      <alignment horizontal="center" vertical="center"/>
    </xf>
    <xf numFmtId="0" fontId="10" fillId="5" borderId="23" xfId="3" applyNumberFormat="1" applyFont="1" applyFill="1" applyBorder="1" applyAlignment="1" applyProtection="1">
      <alignment horizontal="center" vertical="center"/>
    </xf>
    <xf numFmtId="0" fontId="10" fillId="5" borderId="8" xfId="3" applyNumberFormat="1" applyFont="1" applyFill="1" applyBorder="1" applyAlignment="1" applyProtection="1">
      <alignment horizontal="center" vertical="center"/>
    </xf>
    <xf numFmtId="49" fontId="28" fillId="5" borderId="24" xfId="0" applyNumberFormat="1" applyFont="1" applyFill="1" applyBorder="1" applyAlignment="1" applyProtection="1">
      <alignment horizontal="center" vertical="center"/>
    </xf>
    <xf numFmtId="49" fontId="28" fillId="5" borderId="25" xfId="3" applyNumberFormat="1" applyFont="1" applyFill="1" applyBorder="1" applyAlignment="1">
      <alignment vertical="center" wrapText="1"/>
    </xf>
    <xf numFmtId="0" fontId="28" fillId="5" borderId="10" xfId="3" applyFont="1" applyFill="1" applyBorder="1" applyAlignment="1">
      <alignment horizontal="center" vertical="center" wrapText="1"/>
    </xf>
    <xf numFmtId="49" fontId="28" fillId="5" borderId="11" xfId="3" applyNumberFormat="1" applyFont="1" applyFill="1" applyBorder="1" applyAlignment="1">
      <alignment horizontal="center" vertical="center" wrapText="1"/>
    </xf>
    <xf numFmtId="49" fontId="28" fillId="5" borderId="26" xfId="3" applyNumberFormat="1" applyFont="1" applyFill="1" applyBorder="1" applyAlignment="1">
      <alignment horizontal="center" vertical="center" wrapText="1"/>
    </xf>
    <xf numFmtId="170" fontId="28" fillId="5" borderId="12" xfId="3" applyNumberFormat="1" applyFont="1" applyFill="1" applyBorder="1" applyAlignment="1" applyProtection="1">
      <alignment horizontal="center" vertical="center" wrapText="1"/>
    </xf>
    <xf numFmtId="167" fontId="28" fillId="5" borderId="27" xfId="3" applyNumberFormat="1" applyFont="1" applyFill="1" applyBorder="1" applyAlignment="1" applyProtection="1">
      <alignment horizontal="center" vertical="center"/>
    </xf>
    <xf numFmtId="1" fontId="28" fillId="5" borderId="24" xfId="3" applyNumberFormat="1" applyFont="1" applyFill="1" applyBorder="1" applyAlignment="1" applyProtection="1">
      <alignment horizontal="center" vertical="center"/>
    </xf>
    <xf numFmtId="1" fontId="28" fillId="5" borderId="10" xfId="3" applyNumberFormat="1" applyFont="1" applyFill="1" applyBorder="1" applyAlignment="1" applyProtection="1">
      <alignment horizontal="center" vertical="center"/>
    </xf>
    <xf numFmtId="1" fontId="28" fillId="5" borderId="11" xfId="3" applyNumberFormat="1" applyFont="1" applyFill="1" applyBorder="1" applyAlignment="1" applyProtection="1">
      <alignment horizontal="center" vertical="center"/>
    </xf>
    <xf numFmtId="1" fontId="28" fillId="5" borderId="12" xfId="3" applyNumberFormat="1" applyFont="1" applyFill="1" applyBorder="1" applyAlignment="1" applyProtection="1">
      <alignment horizontal="center" vertical="center"/>
    </xf>
    <xf numFmtId="0" fontId="31" fillId="5" borderId="13" xfId="3" applyFont="1" applyFill="1" applyBorder="1" applyAlignment="1">
      <alignment horizontal="center" vertical="center" wrapText="1"/>
    </xf>
    <xf numFmtId="0" fontId="31" fillId="5" borderId="28" xfId="3" applyFont="1" applyFill="1" applyBorder="1" applyAlignment="1">
      <alignment horizontal="center" vertical="center" wrapText="1"/>
    </xf>
    <xf numFmtId="0" fontId="31" fillId="5" borderId="12" xfId="3" applyFont="1" applyFill="1" applyBorder="1" applyAlignment="1">
      <alignment horizontal="center" vertical="center" wrapText="1"/>
    </xf>
    <xf numFmtId="0" fontId="31" fillId="5" borderId="10" xfId="3" applyFont="1" applyFill="1" applyBorder="1" applyAlignment="1">
      <alignment horizontal="center" vertical="center" wrapText="1"/>
    </xf>
    <xf numFmtId="170" fontId="31" fillId="0" borderId="0" xfId="3" applyNumberFormat="1" applyFont="1" applyFill="1" applyBorder="1" applyAlignment="1" applyProtection="1">
      <alignment vertical="center"/>
    </xf>
    <xf numFmtId="49" fontId="28" fillId="5" borderId="29" xfId="0" applyNumberFormat="1" applyFont="1" applyFill="1" applyBorder="1" applyAlignment="1" applyProtection="1">
      <alignment horizontal="center" vertical="center"/>
    </xf>
    <xf numFmtId="49" fontId="28" fillId="5" borderId="30" xfId="0" applyNumberFormat="1" applyFont="1" applyFill="1" applyBorder="1" applyAlignment="1">
      <alignment vertical="center" wrapText="1"/>
    </xf>
    <xf numFmtId="0" fontId="28" fillId="5" borderId="31" xfId="0" applyFont="1" applyFill="1" applyBorder="1" applyAlignment="1">
      <alignment horizontal="center" vertical="center" wrapText="1"/>
    </xf>
    <xf numFmtId="49" fontId="28" fillId="5" borderId="1" xfId="0" applyNumberFormat="1" applyFont="1" applyFill="1" applyBorder="1" applyAlignment="1">
      <alignment horizontal="center" vertical="center" wrapText="1"/>
    </xf>
    <xf numFmtId="170" fontId="28" fillId="5" borderId="32" xfId="0" applyNumberFormat="1" applyFont="1" applyFill="1" applyBorder="1" applyAlignment="1" applyProtection="1">
      <alignment horizontal="center" vertical="center" wrapText="1"/>
    </xf>
    <xf numFmtId="167" fontId="28" fillId="5" borderId="33" xfId="3" applyNumberFormat="1" applyFont="1" applyFill="1" applyBorder="1" applyAlignment="1" applyProtection="1">
      <alignment horizontal="center" vertical="center"/>
    </xf>
    <xf numFmtId="1" fontId="28" fillId="5" borderId="34" xfId="3" applyNumberFormat="1" applyFont="1" applyFill="1" applyBorder="1" applyAlignment="1" applyProtection="1">
      <alignment horizontal="center" vertical="center"/>
    </xf>
    <xf numFmtId="1" fontId="28" fillId="5" borderId="31" xfId="3" applyNumberFormat="1" applyFont="1" applyFill="1" applyBorder="1" applyAlignment="1" applyProtection="1">
      <alignment horizontal="center" vertical="center"/>
    </xf>
    <xf numFmtId="1" fontId="28" fillId="5" borderId="1" xfId="3" applyNumberFormat="1" applyFont="1" applyFill="1" applyBorder="1" applyAlignment="1" applyProtection="1">
      <alignment horizontal="center" vertical="center"/>
    </xf>
    <xf numFmtId="1" fontId="28" fillId="5" borderId="32" xfId="3" applyNumberFormat="1" applyFont="1" applyFill="1" applyBorder="1" applyAlignment="1" applyProtection="1">
      <alignment horizontal="center" vertical="center"/>
    </xf>
    <xf numFmtId="0" fontId="31" fillId="5" borderId="7" xfId="0" applyFont="1" applyFill="1" applyBorder="1" applyAlignment="1">
      <alignment horizontal="center" vertical="center" wrapText="1"/>
    </xf>
    <xf numFmtId="0" fontId="31" fillId="5" borderId="35" xfId="0" applyFont="1" applyFill="1" applyBorder="1" applyAlignment="1">
      <alignment horizontal="center" vertical="center" wrapText="1"/>
    </xf>
    <xf numFmtId="0" fontId="31" fillId="5" borderId="32" xfId="0" applyFont="1" applyFill="1" applyBorder="1" applyAlignment="1">
      <alignment horizontal="center" vertical="center" wrapText="1"/>
    </xf>
    <xf numFmtId="0" fontId="31" fillId="5" borderId="31" xfId="0" applyFont="1" applyFill="1" applyBorder="1" applyAlignment="1">
      <alignment horizontal="center" vertical="center" wrapText="1"/>
    </xf>
    <xf numFmtId="49" fontId="31" fillId="5" borderId="36" xfId="0" applyNumberFormat="1" applyFont="1" applyFill="1" applyBorder="1" applyAlignment="1" applyProtection="1">
      <alignment horizontal="center" vertical="center"/>
    </xf>
    <xf numFmtId="49" fontId="31" fillId="5" borderId="30" xfId="3" applyNumberFormat="1" applyFont="1" applyFill="1" applyBorder="1" applyAlignment="1">
      <alignment horizontal="left" vertical="center" wrapText="1"/>
    </xf>
    <xf numFmtId="0" fontId="28" fillId="5" borderId="37" xfId="0" applyNumberFormat="1" applyFont="1" applyFill="1" applyBorder="1" applyAlignment="1">
      <alignment horizontal="center" vertical="center" wrapText="1"/>
    </xf>
    <xf numFmtId="49" fontId="3" fillId="5" borderId="37" xfId="0" applyNumberFormat="1" applyFont="1" applyFill="1" applyBorder="1" applyAlignment="1">
      <alignment horizontal="center" vertical="center" wrapText="1"/>
    </xf>
    <xf numFmtId="165" fontId="28" fillId="5" borderId="38" xfId="0" applyNumberFormat="1" applyFont="1" applyFill="1" applyBorder="1" applyAlignment="1" applyProtection="1">
      <alignment horizontal="center" vertical="center" wrapText="1"/>
    </xf>
    <xf numFmtId="167" fontId="10" fillId="5" borderId="39" xfId="0" applyNumberFormat="1" applyFont="1" applyFill="1" applyBorder="1" applyAlignment="1" applyProtection="1">
      <alignment horizontal="center" vertical="center"/>
    </xf>
    <xf numFmtId="0" fontId="10" fillId="5" borderId="40" xfId="0" applyFont="1" applyFill="1" applyBorder="1" applyAlignment="1">
      <alignment horizontal="center" vertical="center" wrapText="1"/>
    </xf>
    <xf numFmtId="0" fontId="10" fillId="5" borderId="31" xfId="3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165" fontId="10" fillId="5" borderId="32" xfId="0" applyNumberFormat="1" applyFont="1" applyFill="1" applyBorder="1" applyAlignment="1">
      <alignment horizontal="center" vertical="center" wrapText="1"/>
    </xf>
    <xf numFmtId="0" fontId="31" fillId="5" borderId="7" xfId="3" applyFont="1" applyFill="1" applyBorder="1" applyAlignment="1">
      <alignment horizontal="center" vertical="center" wrapText="1"/>
    </xf>
    <xf numFmtId="0" fontId="31" fillId="5" borderId="35" xfId="3" applyFont="1" applyFill="1" applyBorder="1" applyAlignment="1">
      <alignment horizontal="center" vertical="center" wrapText="1"/>
    </xf>
    <xf numFmtId="0" fontId="31" fillId="5" borderId="32" xfId="3" applyFont="1" applyFill="1" applyBorder="1" applyAlignment="1">
      <alignment horizontal="center" vertical="center" wrapText="1"/>
    </xf>
    <xf numFmtId="0" fontId="31" fillId="5" borderId="31" xfId="3" applyFont="1" applyFill="1" applyBorder="1" applyAlignment="1">
      <alignment horizontal="center" vertical="center" wrapText="1"/>
    </xf>
    <xf numFmtId="0" fontId="10" fillId="5" borderId="31" xfId="3" applyNumberFormat="1" applyFont="1" applyFill="1" applyBorder="1" applyAlignment="1" applyProtection="1">
      <alignment vertical="center"/>
    </xf>
    <xf numFmtId="0" fontId="10" fillId="5" borderId="35" xfId="3" applyNumberFormat="1" applyFont="1" applyFill="1" applyBorder="1" applyAlignment="1" applyProtection="1">
      <alignment vertical="center"/>
    </xf>
    <xf numFmtId="0" fontId="10" fillId="5" borderId="32" xfId="3" applyNumberFormat="1" applyFont="1" applyFill="1" applyBorder="1" applyAlignment="1" applyProtection="1">
      <alignment vertical="center"/>
    </xf>
    <xf numFmtId="170" fontId="32" fillId="0" borderId="0" xfId="3" applyNumberFormat="1" applyFont="1" applyFill="1" applyBorder="1" applyAlignment="1" applyProtection="1">
      <alignment vertical="center"/>
    </xf>
    <xf numFmtId="0" fontId="28" fillId="5" borderId="1" xfId="3" applyNumberFormat="1" applyFont="1" applyFill="1" applyBorder="1" applyAlignment="1">
      <alignment horizontal="center" vertical="center" wrapText="1"/>
    </xf>
    <xf numFmtId="49" fontId="28" fillId="5" borderId="37" xfId="0" applyNumberFormat="1" applyFont="1" applyFill="1" applyBorder="1" applyAlignment="1">
      <alignment horizontal="center" vertical="center" wrapText="1"/>
    </xf>
    <xf numFmtId="49" fontId="28" fillId="5" borderId="1" xfId="3" applyNumberFormat="1" applyFont="1" applyFill="1" applyBorder="1" applyAlignment="1">
      <alignment horizontal="left" vertical="center" wrapText="1"/>
    </xf>
    <xf numFmtId="0" fontId="28" fillId="5" borderId="31" xfId="3" applyFont="1" applyFill="1" applyBorder="1" applyAlignment="1">
      <alignment horizontal="center" vertical="center" wrapText="1"/>
    </xf>
    <xf numFmtId="49" fontId="28" fillId="5" borderId="1" xfId="3" applyNumberFormat="1" applyFont="1" applyFill="1" applyBorder="1" applyAlignment="1">
      <alignment horizontal="center" vertical="center" wrapText="1"/>
    </xf>
    <xf numFmtId="49" fontId="28" fillId="5" borderId="41" xfId="3" applyNumberFormat="1" applyFont="1" applyFill="1" applyBorder="1" applyAlignment="1">
      <alignment horizontal="center" vertical="center" wrapText="1"/>
    </xf>
    <xf numFmtId="170" fontId="28" fillId="5" borderId="32" xfId="3" applyNumberFormat="1" applyFont="1" applyFill="1" applyBorder="1" applyAlignment="1" applyProtection="1">
      <alignment horizontal="center" vertical="center"/>
    </xf>
    <xf numFmtId="172" fontId="28" fillId="5" borderId="42" xfId="3" applyNumberFormat="1" applyFont="1" applyFill="1" applyBorder="1" applyAlignment="1" applyProtection="1">
      <alignment horizontal="center" vertical="center"/>
    </xf>
    <xf numFmtId="0" fontId="28" fillId="5" borderId="29" xfId="3" applyFont="1" applyFill="1" applyBorder="1" applyAlignment="1">
      <alignment horizontal="center" vertical="center" wrapText="1"/>
    </xf>
    <xf numFmtId="0" fontId="28" fillId="5" borderId="1" xfId="3" applyFont="1" applyFill="1" applyBorder="1" applyAlignment="1">
      <alignment horizontal="center" vertical="center" wrapText="1"/>
    </xf>
    <xf numFmtId="0" fontId="28" fillId="5" borderId="32" xfId="3" applyFont="1" applyFill="1" applyBorder="1" applyAlignment="1">
      <alignment horizontal="center" vertical="center" wrapText="1"/>
    </xf>
    <xf numFmtId="170" fontId="31" fillId="5" borderId="32" xfId="3" applyNumberFormat="1" applyFont="1" applyFill="1" applyBorder="1" applyAlignment="1" applyProtection="1">
      <alignment horizontal="center" vertical="center"/>
    </xf>
    <xf numFmtId="49" fontId="28" fillId="5" borderId="30" xfId="3" applyNumberFormat="1" applyFont="1" applyFill="1" applyBorder="1" applyAlignment="1">
      <alignment horizontal="left" vertical="center" wrapText="1"/>
    </xf>
    <xf numFmtId="0" fontId="28" fillId="5" borderId="41" xfId="3" applyFont="1" applyFill="1" applyBorder="1" applyAlignment="1">
      <alignment horizontal="center" vertical="center" wrapText="1"/>
    </xf>
    <xf numFmtId="171" fontId="33" fillId="5" borderId="32" xfId="3" applyNumberFormat="1" applyFont="1" applyFill="1" applyBorder="1" applyAlignment="1" applyProtection="1">
      <alignment horizontal="center" vertical="center"/>
    </xf>
    <xf numFmtId="0" fontId="28" fillId="5" borderId="36" xfId="3" applyFont="1" applyFill="1" applyBorder="1" applyAlignment="1">
      <alignment horizontal="center" vertical="center" wrapText="1"/>
    </xf>
    <xf numFmtId="0" fontId="28" fillId="5" borderId="43" xfId="3" applyFont="1" applyFill="1" applyBorder="1" applyAlignment="1">
      <alignment horizontal="center" vertical="center" wrapText="1"/>
    </xf>
    <xf numFmtId="0" fontId="28" fillId="5" borderId="4" xfId="3" applyFont="1" applyFill="1" applyBorder="1" applyAlignment="1">
      <alignment horizontal="center" vertical="center" wrapText="1"/>
    </xf>
    <xf numFmtId="0" fontId="28" fillId="5" borderId="44" xfId="3" applyFont="1" applyFill="1" applyBorder="1" applyAlignment="1">
      <alignment horizontal="center" vertical="center" wrapText="1"/>
    </xf>
    <xf numFmtId="0" fontId="28" fillId="0" borderId="19" xfId="3" applyFont="1" applyFill="1" applyBorder="1" applyAlignment="1">
      <alignment horizontal="center" vertical="center" wrapText="1"/>
    </xf>
    <xf numFmtId="0" fontId="28" fillId="0" borderId="22" xfId="3" applyFont="1" applyFill="1" applyBorder="1" applyAlignment="1">
      <alignment horizontal="center" vertical="center" wrapText="1"/>
    </xf>
    <xf numFmtId="0" fontId="28" fillId="0" borderId="8" xfId="3" applyFont="1" applyFill="1" applyBorder="1" applyAlignment="1">
      <alignment horizontal="center" vertical="center" wrapText="1"/>
    </xf>
    <xf numFmtId="167" fontId="34" fillId="0" borderId="22" xfId="3" applyNumberFormat="1" applyFont="1" applyFill="1" applyBorder="1" applyAlignment="1">
      <alignment horizontal="center" vertical="center" wrapText="1"/>
    </xf>
    <xf numFmtId="1" fontId="34" fillId="0" borderId="22" xfId="3" applyNumberFormat="1" applyFont="1" applyFill="1" applyBorder="1" applyAlignment="1">
      <alignment horizontal="center" vertical="center" wrapText="1"/>
    </xf>
    <xf numFmtId="1" fontId="34" fillId="0" borderId="19" xfId="3" applyNumberFormat="1" applyFont="1" applyFill="1" applyBorder="1" applyAlignment="1">
      <alignment horizontal="center" vertical="center" wrapText="1"/>
    </xf>
    <xf numFmtId="49" fontId="28" fillId="0" borderId="25" xfId="0" applyNumberFormat="1" applyFont="1" applyFill="1" applyBorder="1" applyAlignment="1" applyProtection="1">
      <alignment horizontal="center" vertical="center"/>
    </xf>
    <xf numFmtId="49" fontId="28" fillId="5" borderId="25" xfId="3" applyNumberFormat="1" applyFont="1" applyFill="1" applyBorder="1" applyAlignment="1">
      <alignment horizontal="left" vertical="center" wrapText="1"/>
    </xf>
    <xf numFmtId="49" fontId="28" fillId="0" borderId="10" xfId="0" applyNumberFormat="1" applyFont="1" applyFill="1" applyBorder="1" applyAlignment="1">
      <alignment horizontal="center" vertical="center"/>
    </xf>
    <xf numFmtId="49" fontId="28" fillId="0" borderId="11" xfId="0" applyNumberFormat="1" applyFont="1" applyFill="1" applyBorder="1" applyAlignment="1">
      <alignment horizontal="center" vertical="center"/>
    </xf>
    <xf numFmtId="49" fontId="28" fillId="0" borderId="26" xfId="0" applyNumberFormat="1" applyFont="1" applyFill="1" applyBorder="1" applyAlignment="1">
      <alignment horizontal="center" vertical="center"/>
    </xf>
    <xf numFmtId="0" fontId="28" fillId="0" borderId="12" xfId="0" applyNumberFormat="1" applyFont="1" applyFill="1" applyBorder="1" applyAlignment="1" applyProtection="1">
      <alignment horizontal="center" vertical="center"/>
    </xf>
    <xf numFmtId="166" fontId="28" fillId="0" borderId="27" xfId="0" applyNumberFormat="1" applyFont="1" applyFill="1" applyBorder="1" applyAlignment="1" applyProtection="1">
      <alignment horizontal="center" vertical="center"/>
    </xf>
    <xf numFmtId="0" fontId="28" fillId="5" borderId="24" xfId="3" applyFont="1" applyFill="1" applyBorder="1" applyAlignment="1">
      <alignment horizontal="center" vertical="center" wrapText="1"/>
    </xf>
    <xf numFmtId="1" fontId="28" fillId="0" borderId="11" xfId="0" applyNumberFormat="1" applyFont="1" applyFill="1" applyBorder="1" applyAlignment="1">
      <alignment horizontal="center" vertical="center"/>
    </xf>
    <xf numFmtId="0" fontId="28" fillId="5" borderId="12" xfId="3" applyFont="1" applyFill="1" applyBorder="1" applyAlignment="1">
      <alignment horizontal="center" vertical="center" wrapText="1"/>
    </xf>
    <xf numFmtId="0" fontId="10" fillId="0" borderId="10" xfId="0" applyNumberFormat="1" applyFont="1" applyFill="1" applyBorder="1" applyAlignment="1">
      <alignment horizontal="center" vertical="center" wrapText="1"/>
    </xf>
    <xf numFmtId="0" fontId="10" fillId="0" borderId="28" xfId="0" applyNumberFormat="1" applyFont="1" applyFill="1" applyBorder="1" applyAlignment="1">
      <alignment horizontal="center" vertical="center" wrapText="1"/>
    </xf>
    <xf numFmtId="0" fontId="10" fillId="0" borderId="12" xfId="3" applyFont="1" applyFill="1" applyBorder="1" applyAlignment="1">
      <alignment horizontal="center" vertical="center" wrapText="1"/>
    </xf>
    <xf numFmtId="0" fontId="10" fillId="0" borderId="10" xfId="3" applyFont="1" applyFill="1" applyBorder="1" applyAlignment="1">
      <alignment horizontal="center" vertical="center" wrapText="1"/>
    </xf>
    <xf numFmtId="0" fontId="10" fillId="0" borderId="28" xfId="3" applyFont="1" applyFill="1" applyBorder="1" applyAlignment="1">
      <alignment horizontal="center" vertical="center" wrapText="1"/>
    </xf>
    <xf numFmtId="0" fontId="10" fillId="0" borderId="13" xfId="3" applyFont="1" applyFill="1" applyBorder="1" applyAlignment="1">
      <alignment horizontal="center" vertical="center" wrapText="1"/>
    </xf>
    <xf numFmtId="49" fontId="28" fillId="5" borderId="30" xfId="0" applyNumberFormat="1" applyFont="1" applyFill="1" applyBorder="1" applyAlignment="1" applyProtection="1">
      <alignment horizontal="center" vertical="center"/>
    </xf>
    <xf numFmtId="49" fontId="10" fillId="5" borderId="30" xfId="0" applyNumberFormat="1" applyFont="1" applyFill="1" applyBorder="1" applyAlignment="1" applyProtection="1">
      <alignment horizontal="center" vertical="center"/>
    </xf>
    <xf numFmtId="49" fontId="10" fillId="5" borderId="30" xfId="3" applyNumberFormat="1" applyFont="1" applyFill="1" applyBorder="1" applyAlignment="1">
      <alignment horizontal="left" vertical="center" wrapText="1"/>
    </xf>
    <xf numFmtId="0" fontId="10" fillId="5" borderId="1" xfId="3" applyFont="1" applyFill="1" applyBorder="1" applyAlignment="1">
      <alignment horizontal="center" vertical="center" wrapText="1"/>
    </xf>
    <xf numFmtId="0" fontId="10" fillId="5" borderId="41" xfId="3" applyFont="1" applyFill="1" applyBorder="1" applyAlignment="1">
      <alignment horizontal="center" vertical="center" wrapText="1"/>
    </xf>
    <xf numFmtId="171" fontId="35" fillId="5" borderId="32" xfId="3" applyNumberFormat="1" applyFont="1" applyFill="1" applyBorder="1" applyAlignment="1" applyProtection="1">
      <alignment horizontal="center" vertical="center"/>
    </xf>
    <xf numFmtId="172" fontId="10" fillId="5" borderId="42" xfId="3" applyNumberFormat="1" applyFont="1" applyFill="1" applyBorder="1" applyAlignment="1" applyProtection="1">
      <alignment horizontal="center" vertical="center"/>
    </xf>
    <xf numFmtId="0" fontId="10" fillId="5" borderId="29" xfId="3" applyFont="1" applyFill="1" applyBorder="1" applyAlignment="1">
      <alignment horizontal="center" vertical="center" wrapText="1"/>
    </xf>
    <xf numFmtId="0" fontId="10" fillId="5" borderId="32" xfId="3" applyFont="1" applyFill="1" applyBorder="1" applyAlignment="1">
      <alignment horizontal="center" vertical="center" wrapText="1"/>
    </xf>
    <xf numFmtId="171" fontId="10" fillId="5" borderId="32" xfId="3" applyNumberFormat="1" applyFont="1" applyFill="1" applyBorder="1" applyAlignment="1" applyProtection="1">
      <alignment horizontal="center" vertical="center"/>
    </xf>
    <xf numFmtId="49" fontId="28" fillId="5" borderId="45" xfId="0" applyNumberFormat="1" applyFont="1" applyFill="1" applyBorder="1" applyAlignment="1" applyProtection="1">
      <alignment horizontal="center" vertical="center"/>
    </xf>
    <xf numFmtId="0" fontId="28" fillId="0" borderId="30" xfId="0" applyFont="1" applyBorder="1" applyAlignment="1">
      <alignment horizontal="left" wrapText="1"/>
    </xf>
    <xf numFmtId="170" fontId="28" fillId="5" borderId="31" xfId="3" applyNumberFormat="1" applyFont="1" applyFill="1" applyBorder="1" applyAlignment="1" applyProtection="1">
      <alignment horizontal="center" vertical="center"/>
    </xf>
    <xf numFmtId="172" fontId="28" fillId="5" borderId="46" xfId="3" applyNumberFormat="1" applyFont="1" applyFill="1" applyBorder="1" applyAlignment="1" applyProtection="1">
      <alignment horizontal="center" vertical="center"/>
    </xf>
    <xf numFmtId="0" fontId="10" fillId="5" borderId="35" xfId="3" applyFont="1" applyFill="1" applyBorder="1" applyAlignment="1">
      <alignment horizontal="center" vertical="center" wrapText="1"/>
    </xf>
    <xf numFmtId="0" fontId="28" fillId="0" borderId="30" xfId="0" applyFont="1" applyBorder="1" applyAlignment="1">
      <alignment wrapText="1"/>
    </xf>
    <xf numFmtId="49" fontId="28" fillId="5" borderId="30" xfId="3" applyNumberFormat="1" applyFont="1" applyFill="1" applyBorder="1" applyAlignment="1">
      <alignment vertical="center" wrapText="1"/>
    </xf>
    <xf numFmtId="0" fontId="28" fillId="0" borderId="30" xfId="0" applyFont="1" applyFill="1" applyBorder="1" applyAlignment="1">
      <alignment horizontal="left" wrapText="1"/>
    </xf>
    <xf numFmtId="170" fontId="31" fillId="5" borderId="32" xfId="3" applyNumberFormat="1" applyFont="1" applyFill="1" applyBorder="1" applyAlignment="1" applyProtection="1">
      <alignment vertical="center"/>
    </xf>
    <xf numFmtId="171" fontId="28" fillId="5" borderId="35" xfId="3" applyNumberFormat="1" applyFont="1" applyFill="1" applyBorder="1" applyAlignment="1" applyProtection="1">
      <alignment horizontal="center" vertical="center"/>
    </xf>
    <xf numFmtId="171" fontId="28" fillId="5" borderId="31" xfId="3" applyNumberFormat="1" applyFont="1" applyFill="1" applyBorder="1" applyAlignment="1" applyProtection="1">
      <alignment horizontal="center" vertical="center"/>
    </xf>
    <xf numFmtId="171" fontId="28" fillId="5" borderId="1" xfId="3" applyNumberFormat="1" applyFont="1" applyFill="1" applyBorder="1" applyAlignment="1" applyProtection="1">
      <alignment horizontal="center" vertical="center"/>
    </xf>
    <xf numFmtId="171" fontId="28" fillId="5" borderId="32" xfId="3" applyNumberFormat="1" applyFont="1" applyFill="1" applyBorder="1" applyAlignment="1" applyProtection="1">
      <alignment horizontal="center" vertical="center"/>
    </xf>
    <xf numFmtId="49" fontId="31" fillId="0" borderId="30" xfId="0" applyNumberFormat="1" applyFont="1" applyFill="1" applyBorder="1" applyAlignment="1" applyProtection="1">
      <alignment horizontal="center" vertical="center"/>
    </xf>
    <xf numFmtId="0" fontId="10" fillId="0" borderId="30" xfId="0" applyFont="1" applyFill="1" applyBorder="1" applyAlignment="1">
      <alignment horizontal="left" wrapText="1"/>
    </xf>
    <xf numFmtId="1" fontId="28" fillId="0" borderId="31" xfId="3" applyNumberFormat="1" applyFont="1" applyFill="1" applyBorder="1" applyAlignment="1">
      <alignment horizontal="center" vertical="center"/>
    </xf>
    <xf numFmtId="49" fontId="10" fillId="0" borderId="1" xfId="3" applyNumberFormat="1" applyFont="1" applyFill="1" applyBorder="1" applyAlignment="1">
      <alignment horizontal="center" vertical="center"/>
    </xf>
    <xf numFmtId="49" fontId="10" fillId="0" borderId="32" xfId="3" applyNumberFormat="1" applyFont="1" applyFill="1" applyBorder="1" applyAlignment="1">
      <alignment horizontal="center" vertical="center"/>
    </xf>
    <xf numFmtId="172" fontId="10" fillId="5" borderId="46" xfId="3" applyNumberFormat="1" applyFont="1" applyFill="1" applyBorder="1" applyAlignment="1" applyProtection="1">
      <alignment horizontal="center" vertical="center"/>
    </xf>
    <xf numFmtId="0" fontId="10" fillId="0" borderId="31" xfId="3" applyNumberFormat="1" applyFont="1" applyFill="1" applyBorder="1" applyAlignment="1">
      <alignment horizontal="center" vertical="center" wrapText="1"/>
    </xf>
    <xf numFmtId="0" fontId="10" fillId="0" borderId="35" xfId="3" applyNumberFormat="1" applyFont="1" applyFill="1" applyBorder="1" applyAlignment="1">
      <alignment horizontal="center" vertical="center" wrapText="1"/>
    </xf>
    <xf numFmtId="0" fontId="10" fillId="0" borderId="32" xfId="3" applyNumberFormat="1" applyFont="1" applyFill="1" applyBorder="1" applyAlignment="1">
      <alignment horizontal="center" vertical="center" wrapText="1"/>
    </xf>
    <xf numFmtId="0" fontId="10" fillId="0" borderId="7" xfId="3" applyNumberFormat="1" applyFont="1" applyFill="1" applyBorder="1" applyAlignment="1">
      <alignment horizontal="center" vertical="center" wrapText="1"/>
    </xf>
    <xf numFmtId="49" fontId="10" fillId="5" borderId="47" xfId="0" applyNumberFormat="1" applyFont="1" applyFill="1" applyBorder="1" applyAlignment="1" applyProtection="1">
      <alignment horizontal="center" vertical="center"/>
    </xf>
    <xf numFmtId="49" fontId="10" fillId="5" borderId="47" xfId="3" applyNumberFormat="1" applyFont="1" applyFill="1" applyBorder="1" applyAlignment="1">
      <alignment vertical="center" wrapText="1"/>
    </xf>
    <xf numFmtId="170" fontId="10" fillId="5" borderId="14" xfId="3" applyNumberFormat="1" applyFont="1" applyFill="1" applyBorder="1" applyAlignment="1" applyProtection="1">
      <alignment horizontal="center" vertical="center"/>
    </xf>
    <xf numFmtId="0" fontId="10" fillId="5" borderId="15" xfId="3" applyFont="1" applyFill="1" applyBorder="1" applyAlignment="1">
      <alignment horizontal="center" vertical="center" wrapText="1"/>
    </xf>
    <xf numFmtId="0" fontId="10" fillId="5" borderId="16" xfId="3" applyFont="1" applyFill="1" applyBorder="1" applyAlignment="1">
      <alignment horizontal="center" vertical="center" wrapText="1"/>
    </xf>
    <xf numFmtId="172" fontId="10" fillId="5" borderId="48" xfId="3" applyNumberFormat="1" applyFont="1" applyFill="1" applyBorder="1" applyAlignment="1" applyProtection="1">
      <alignment horizontal="center" vertical="center"/>
    </xf>
    <xf numFmtId="0" fontId="10" fillId="5" borderId="49" xfId="3" applyFont="1" applyFill="1" applyBorder="1" applyAlignment="1">
      <alignment horizontal="center" vertical="center" wrapText="1"/>
    </xf>
    <xf numFmtId="0" fontId="10" fillId="5" borderId="14" xfId="3" applyFont="1" applyFill="1" applyBorder="1" applyAlignment="1">
      <alignment horizontal="center" vertical="center" wrapText="1"/>
    </xf>
    <xf numFmtId="0" fontId="10" fillId="5" borderId="50" xfId="3" applyFont="1" applyFill="1" applyBorder="1" applyAlignment="1">
      <alignment horizontal="center" vertical="center" wrapText="1"/>
    </xf>
    <xf numFmtId="167" fontId="28" fillId="5" borderId="22" xfId="3" applyNumberFormat="1" applyFont="1" applyFill="1" applyBorder="1" applyAlignment="1">
      <alignment horizontal="center" vertical="center" wrapText="1"/>
    </xf>
    <xf numFmtId="1" fontId="28" fillId="5" borderId="22" xfId="3" applyNumberFormat="1" applyFont="1" applyFill="1" applyBorder="1" applyAlignment="1">
      <alignment horizontal="center" vertical="center" wrapText="1"/>
    </xf>
    <xf numFmtId="1" fontId="28" fillId="5" borderId="19" xfId="3" applyNumberFormat="1" applyFont="1" applyFill="1" applyBorder="1" applyAlignment="1">
      <alignment horizontal="center" vertical="center" wrapText="1"/>
    </xf>
    <xf numFmtId="0" fontId="28" fillId="5" borderId="25" xfId="0" applyNumberFormat="1" applyFont="1" applyFill="1" applyBorder="1" applyAlignment="1" applyProtection="1">
      <alignment horizontal="left" vertical="center"/>
    </xf>
    <xf numFmtId="0" fontId="10" fillId="5" borderId="10" xfId="0" applyFont="1" applyFill="1" applyBorder="1" applyAlignment="1">
      <alignment horizontal="center" vertical="center" wrapText="1"/>
    </xf>
    <xf numFmtId="0" fontId="10" fillId="5" borderId="11" xfId="0" applyFont="1" applyFill="1" applyBorder="1" applyAlignment="1">
      <alignment horizontal="center" vertical="center" wrapText="1"/>
    </xf>
    <xf numFmtId="171" fontId="35" fillId="5" borderId="12" xfId="0" applyNumberFormat="1" applyFont="1" applyFill="1" applyBorder="1" applyAlignment="1" applyProtection="1">
      <alignment horizontal="center" vertical="center"/>
    </xf>
    <xf numFmtId="167" fontId="28" fillId="5" borderId="25" xfId="0" applyNumberFormat="1" applyFont="1" applyFill="1" applyBorder="1" applyAlignment="1" applyProtection="1">
      <alignment horizontal="center" vertical="center"/>
    </xf>
    <xf numFmtId="1" fontId="28" fillId="5" borderId="24" xfId="0" applyNumberFormat="1" applyFont="1" applyFill="1" applyBorder="1" applyAlignment="1">
      <alignment horizontal="center" vertical="center" wrapText="1"/>
    </xf>
    <xf numFmtId="0" fontId="28" fillId="5" borderId="11" xfId="3" applyFont="1" applyFill="1" applyBorder="1" applyAlignment="1">
      <alignment horizontal="center" vertical="center" wrapText="1"/>
    </xf>
    <xf numFmtId="167" fontId="28" fillId="5" borderId="51" xfId="3" applyNumberFormat="1" applyFont="1" applyFill="1" applyBorder="1" applyAlignment="1" applyProtection="1">
      <alignment horizontal="center" vertical="center"/>
    </xf>
    <xf numFmtId="1" fontId="28" fillId="5" borderId="52" xfId="3" applyNumberFormat="1" applyFont="1" applyFill="1" applyBorder="1" applyAlignment="1" applyProtection="1">
      <alignment horizontal="center" vertical="center"/>
    </xf>
    <xf numFmtId="1" fontId="28" fillId="5" borderId="53" xfId="3" applyNumberFormat="1" applyFont="1" applyFill="1" applyBorder="1" applyAlignment="1" applyProtection="1">
      <alignment horizontal="center" vertical="center"/>
    </xf>
    <xf numFmtId="167" fontId="28" fillId="5" borderId="54" xfId="3" applyNumberFormat="1" applyFont="1" applyFill="1" applyBorder="1" applyAlignment="1" applyProtection="1">
      <alignment horizontal="center" vertical="center"/>
    </xf>
    <xf numFmtId="167" fontId="28" fillId="5" borderId="52" xfId="3" applyNumberFormat="1" applyFont="1" applyFill="1" applyBorder="1" applyAlignment="1" applyProtection="1">
      <alignment horizontal="center" vertical="center"/>
    </xf>
    <xf numFmtId="49" fontId="28" fillId="5" borderId="36" xfId="0" applyNumberFormat="1" applyFont="1" applyFill="1" applyBorder="1" applyAlignment="1" applyProtection="1">
      <alignment horizontal="center" vertical="center"/>
    </xf>
    <xf numFmtId="0" fontId="28" fillId="5" borderId="45" xfId="0" applyNumberFormat="1" applyFont="1" applyFill="1" applyBorder="1" applyAlignment="1" applyProtection="1">
      <alignment horizontal="left" vertical="center"/>
    </xf>
    <xf numFmtId="0" fontId="10" fillId="5" borderId="4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171" fontId="35" fillId="5" borderId="44" xfId="0" applyNumberFormat="1" applyFont="1" applyFill="1" applyBorder="1" applyAlignment="1" applyProtection="1">
      <alignment horizontal="center" vertical="center"/>
    </xf>
    <xf numFmtId="167" fontId="28" fillId="5" borderId="47" xfId="0" applyNumberFormat="1" applyFont="1" applyFill="1" applyBorder="1" applyAlignment="1" applyProtection="1">
      <alignment horizontal="center" vertical="center"/>
    </xf>
    <xf numFmtId="1" fontId="28" fillId="5" borderId="49" xfId="0" applyNumberFormat="1" applyFont="1" applyFill="1" applyBorder="1" applyAlignment="1" applyProtection="1">
      <alignment horizontal="center" vertical="center"/>
    </xf>
    <xf numFmtId="0" fontId="28" fillId="5" borderId="14" xfId="3" applyFont="1" applyFill="1" applyBorder="1" applyAlignment="1">
      <alignment horizontal="center" vertical="center" wrapText="1"/>
    </xf>
    <xf numFmtId="0" fontId="28" fillId="5" borderId="15" xfId="3" applyFont="1" applyFill="1" applyBorder="1" applyAlignment="1">
      <alignment horizontal="center" vertical="center" wrapText="1"/>
    </xf>
    <xf numFmtId="0" fontId="28" fillId="5" borderId="16" xfId="3" applyFont="1" applyFill="1" applyBorder="1" applyAlignment="1">
      <alignment horizontal="center" vertical="center" wrapText="1"/>
    </xf>
    <xf numFmtId="167" fontId="28" fillId="5" borderId="7" xfId="3" applyNumberFormat="1" applyFont="1" applyFill="1" applyBorder="1" applyAlignment="1" applyProtection="1">
      <alignment horizontal="center" vertical="center"/>
    </xf>
    <xf numFmtId="167" fontId="28" fillId="5" borderId="35" xfId="3" applyNumberFormat="1" applyFont="1" applyFill="1" applyBorder="1" applyAlignment="1" applyProtection="1">
      <alignment horizontal="center" vertical="center"/>
    </xf>
    <xf numFmtId="167" fontId="28" fillId="5" borderId="31" xfId="3" applyNumberFormat="1" applyFont="1" applyFill="1" applyBorder="1" applyAlignment="1" applyProtection="1">
      <alignment horizontal="center" vertical="center"/>
    </xf>
    <xf numFmtId="167" fontId="28" fillId="5" borderId="0" xfId="3" applyNumberFormat="1" applyFont="1" applyFill="1" applyBorder="1" applyAlignment="1" applyProtection="1">
      <alignment horizontal="center" vertical="center"/>
    </xf>
    <xf numFmtId="1" fontId="28" fillId="5" borderId="55" xfId="0" applyNumberFormat="1" applyFont="1" applyFill="1" applyBorder="1" applyAlignment="1" applyProtection="1">
      <alignment horizontal="center" vertical="center"/>
    </xf>
    <xf numFmtId="1" fontId="28" fillId="5" borderId="56" xfId="0" applyNumberFormat="1" applyFont="1" applyFill="1" applyBorder="1" applyAlignment="1" applyProtection="1">
      <alignment horizontal="center" vertical="center"/>
    </xf>
    <xf numFmtId="49" fontId="28" fillId="5" borderId="25" xfId="0" applyNumberFormat="1" applyFont="1" applyFill="1" applyBorder="1" applyAlignment="1" applyProtection="1">
      <alignment horizontal="center" vertical="center"/>
    </xf>
    <xf numFmtId="171" fontId="28" fillId="5" borderId="28" xfId="0" applyNumberFormat="1" applyFont="1" applyFill="1" applyBorder="1" applyAlignment="1" applyProtection="1">
      <alignment horizontal="left" vertical="center" wrapText="1"/>
    </xf>
    <xf numFmtId="171" fontId="10" fillId="5" borderId="10" xfId="0" applyNumberFormat="1" applyFont="1" applyFill="1" applyBorder="1" applyAlignment="1" applyProtection="1">
      <alignment horizontal="center" vertical="center"/>
    </xf>
    <xf numFmtId="171" fontId="10" fillId="5" borderId="11" xfId="0" applyNumberFormat="1" applyFont="1" applyFill="1" applyBorder="1" applyAlignment="1" applyProtection="1">
      <alignment horizontal="center" vertical="center"/>
    </xf>
    <xf numFmtId="171" fontId="10" fillId="5" borderId="26" xfId="0" applyNumberFormat="1" applyFont="1" applyFill="1" applyBorder="1" applyAlignment="1" applyProtection="1">
      <alignment horizontal="center" vertical="center"/>
    </xf>
    <xf numFmtId="167" fontId="28" fillId="5" borderId="24" xfId="0" applyNumberFormat="1" applyFont="1" applyFill="1" applyBorder="1" applyAlignment="1" applyProtection="1">
      <alignment horizontal="center" vertical="center"/>
    </xf>
    <xf numFmtId="171" fontId="28" fillId="5" borderId="24" xfId="0" applyNumberFormat="1" applyFont="1" applyFill="1" applyBorder="1" applyAlignment="1" applyProtection="1">
      <alignment horizontal="center" vertical="center"/>
    </xf>
    <xf numFmtId="0" fontId="28" fillId="5" borderId="10" xfId="0" applyFont="1" applyFill="1" applyBorder="1" applyAlignment="1">
      <alignment horizontal="center" vertical="center" wrapText="1"/>
    </xf>
    <xf numFmtId="0" fontId="28" fillId="5" borderId="11" xfId="0" applyFont="1" applyFill="1" applyBorder="1" applyAlignment="1">
      <alignment horizontal="left" vertical="top" wrapText="1"/>
    </xf>
    <xf numFmtId="0" fontId="28" fillId="5" borderId="13" xfId="0" applyFont="1" applyFill="1" applyBorder="1" applyAlignment="1">
      <alignment horizontal="left" vertical="top" wrapText="1"/>
    </xf>
    <xf numFmtId="0" fontId="28" fillId="5" borderId="28" xfId="0" applyFont="1" applyFill="1" applyBorder="1" applyAlignment="1">
      <alignment horizontal="left" vertical="top" wrapText="1"/>
    </xf>
    <xf numFmtId="0" fontId="28" fillId="5" borderId="26" xfId="0" applyFont="1" applyFill="1" applyBorder="1" applyAlignment="1">
      <alignment horizontal="left" vertical="top" wrapText="1"/>
    </xf>
    <xf numFmtId="0" fontId="28" fillId="5" borderId="10" xfId="0" applyFont="1" applyFill="1" applyBorder="1" applyAlignment="1">
      <alignment horizontal="left" vertical="top" wrapText="1"/>
    </xf>
    <xf numFmtId="0" fontId="28" fillId="5" borderId="12" xfId="0" applyFont="1" applyFill="1" applyBorder="1" applyAlignment="1">
      <alignment horizontal="left" vertical="top" wrapText="1"/>
    </xf>
    <xf numFmtId="49" fontId="28" fillId="5" borderId="47" xfId="0" applyNumberFormat="1" applyFont="1" applyFill="1" applyBorder="1" applyAlignment="1" applyProtection="1">
      <alignment horizontal="center" vertical="center"/>
    </xf>
    <xf numFmtId="171" fontId="28" fillId="5" borderId="50" xfId="0" applyNumberFormat="1" applyFont="1" applyFill="1" applyBorder="1" applyAlignment="1" applyProtection="1">
      <alignment horizontal="left" vertical="top" wrapText="1"/>
    </xf>
    <xf numFmtId="171" fontId="10" fillId="5" borderId="14" xfId="0" applyNumberFormat="1" applyFont="1" applyFill="1" applyBorder="1" applyAlignment="1" applyProtection="1">
      <alignment horizontal="center" vertical="center"/>
    </xf>
    <xf numFmtId="171" fontId="10" fillId="5" borderId="15" xfId="0" applyNumberFormat="1" applyFont="1" applyFill="1" applyBorder="1" applyAlignment="1" applyProtection="1">
      <alignment horizontal="center" vertical="center"/>
    </xf>
    <xf numFmtId="171" fontId="10" fillId="5" borderId="17" xfId="0" applyNumberFormat="1" applyFont="1" applyFill="1" applyBorder="1" applyAlignment="1" applyProtection="1">
      <alignment horizontal="center" vertical="center"/>
    </xf>
    <xf numFmtId="167" fontId="28" fillId="5" borderId="49" xfId="0" applyNumberFormat="1" applyFont="1" applyFill="1" applyBorder="1" applyAlignment="1" applyProtection="1">
      <alignment horizontal="center" vertical="center"/>
    </xf>
    <xf numFmtId="171" fontId="28" fillId="5" borderId="49" xfId="0" applyNumberFormat="1" applyFont="1" applyFill="1" applyBorder="1" applyAlignment="1" applyProtection="1">
      <alignment horizontal="center" vertical="center"/>
    </xf>
    <xf numFmtId="0" fontId="28" fillId="5" borderId="14" xfId="0" applyFont="1" applyFill="1" applyBorder="1" applyAlignment="1">
      <alignment horizontal="center" vertical="center" wrapText="1"/>
    </xf>
    <xf numFmtId="0" fontId="28" fillId="5" borderId="15" xfId="0" applyFont="1" applyFill="1" applyBorder="1" applyAlignment="1">
      <alignment horizontal="left" vertical="top" wrapText="1"/>
    </xf>
    <xf numFmtId="171" fontId="28" fillId="5" borderId="16" xfId="3" applyNumberFormat="1" applyFont="1" applyFill="1" applyBorder="1" applyAlignment="1">
      <alignment horizontal="center" vertical="center" wrapText="1"/>
    </xf>
    <xf numFmtId="0" fontId="28" fillId="5" borderId="57" xfId="0" applyFont="1" applyFill="1" applyBorder="1" applyAlignment="1">
      <alignment horizontal="left" vertical="top" wrapText="1"/>
    </xf>
    <xf numFmtId="0" fontId="28" fillId="5" borderId="50" xfId="0" applyFont="1" applyFill="1" applyBorder="1" applyAlignment="1">
      <alignment horizontal="left" vertical="top" wrapText="1"/>
    </xf>
    <xf numFmtId="0" fontId="28" fillId="5" borderId="17" xfId="0" applyFont="1" applyFill="1" applyBorder="1" applyAlignment="1">
      <alignment horizontal="left" vertical="top" wrapText="1"/>
    </xf>
    <xf numFmtId="0" fontId="28" fillId="5" borderId="14" xfId="0" applyFont="1" applyFill="1" applyBorder="1" applyAlignment="1">
      <alignment horizontal="left" vertical="top" wrapText="1"/>
    </xf>
    <xf numFmtId="0" fontId="28" fillId="5" borderId="16" xfId="0" applyFont="1" applyFill="1" applyBorder="1" applyAlignment="1">
      <alignment horizontal="left" vertical="top" wrapText="1"/>
    </xf>
    <xf numFmtId="167" fontId="28" fillId="5" borderId="58" xfId="0" applyNumberFormat="1" applyFont="1" applyFill="1" applyBorder="1" applyAlignment="1" applyProtection="1">
      <alignment horizontal="center" vertical="center"/>
    </xf>
    <xf numFmtId="1" fontId="28" fillId="5" borderId="58" xfId="0" applyNumberFormat="1" applyFont="1" applyFill="1" applyBorder="1" applyAlignment="1" applyProtection="1">
      <alignment horizontal="center" vertical="center"/>
    </xf>
    <xf numFmtId="1" fontId="28" fillId="5" borderId="59" xfId="0" applyNumberFormat="1" applyFont="1" applyFill="1" applyBorder="1" applyAlignment="1" applyProtection="1">
      <alignment horizontal="center" vertical="center"/>
    </xf>
    <xf numFmtId="167" fontId="28" fillId="5" borderId="55" xfId="3" applyNumberFormat="1" applyFont="1" applyFill="1" applyBorder="1" applyAlignment="1">
      <alignment horizontal="center" vertical="center" wrapText="1"/>
    </xf>
    <xf numFmtId="1" fontId="28" fillId="5" borderId="55" xfId="3" applyNumberFormat="1" applyFont="1" applyFill="1" applyBorder="1" applyAlignment="1">
      <alignment horizontal="center" vertical="center" wrapText="1"/>
    </xf>
    <xf numFmtId="49" fontId="10" fillId="5" borderId="27" xfId="3" applyNumberFormat="1" applyFont="1" applyFill="1" applyBorder="1" applyAlignment="1">
      <alignment vertical="center" wrapText="1"/>
    </xf>
    <xf numFmtId="0" fontId="10" fillId="5" borderId="10" xfId="3" applyNumberFormat="1" applyFont="1" applyFill="1" applyBorder="1" applyAlignment="1" applyProtection="1">
      <alignment horizontal="center" vertical="center"/>
    </xf>
    <xf numFmtId="0" fontId="10" fillId="5" borderId="11" xfId="3" applyNumberFormat="1" applyFont="1" applyFill="1" applyBorder="1" applyAlignment="1" applyProtection="1">
      <alignment horizontal="center" vertical="center"/>
    </xf>
    <xf numFmtId="0" fontId="10" fillId="5" borderId="12" xfId="3" applyNumberFormat="1" applyFont="1" applyFill="1" applyBorder="1" applyAlignment="1" applyProtection="1">
      <alignment horizontal="center" vertical="center"/>
    </xf>
    <xf numFmtId="172" fontId="10" fillId="5" borderId="25" xfId="3" applyNumberFormat="1" applyFont="1" applyFill="1" applyBorder="1" applyAlignment="1" applyProtection="1">
      <alignment horizontal="center" vertical="center"/>
    </xf>
    <xf numFmtId="171" fontId="10" fillId="5" borderId="25" xfId="3" applyNumberFormat="1" applyFont="1" applyFill="1" applyBorder="1" applyAlignment="1" applyProtection="1">
      <alignment horizontal="center" vertical="center"/>
    </xf>
    <xf numFmtId="171" fontId="10" fillId="5" borderId="10" xfId="3" applyNumberFormat="1" applyFont="1" applyFill="1" applyBorder="1" applyAlignment="1" applyProtection="1">
      <alignment horizontal="center" vertical="center"/>
    </xf>
    <xf numFmtId="171" fontId="10" fillId="5" borderId="11" xfId="3" applyNumberFormat="1" applyFont="1" applyFill="1" applyBorder="1" applyAlignment="1" applyProtection="1">
      <alignment horizontal="center" vertical="center"/>
    </xf>
    <xf numFmtId="171" fontId="10" fillId="5" borderId="12" xfId="3" applyNumberFormat="1" applyFont="1" applyFill="1" applyBorder="1" applyAlignment="1" applyProtection="1">
      <alignment horizontal="center" vertical="center"/>
    </xf>
    <xf numFmtId="0" fontId="10" fillId="5" borderId="28" xfId="3" applyNumberFormat="1" applyFont="1" applyFill="1" applyBorder="1" applyAlignment="1" applyProtection="1">
      <alignment horizontal="center" vertical="center"/>
    </xf>
    <xf numFmtId="49" fontId="10" fillId="5" borderId="60" xfId="3" applyNumberFormat="1" applyFont="1" applyFill="1" applyBorder="1" applyAlignment="1">
      <alignment vertical="center" wrapText="1"/>
    </xf>
    <xf numFmtId="0" fontId="10" fillId="5" borderId="61" xfId="3" applyNumberFormat="1" applyFont="1" applyFill="1" applyBorder="1" applyAlignment="1" applyProtection="1">
      <alignment horizontal="center" vertical="center"/>
    </xf>
    <xf numFmtId="0" fontId="10" fillId="5" borderId="62" xfId="3" applyNumberFormat="1" applyFont="1" applyFill="1" applyBorder="1" applyAlignment="1" applyProtection="1">
      <alignment horizontal="center" vertical="center"/>
    </xf>
    <xf numFmtId="0" fontId="10" fillId="5" borderId="63" xfId="3" applyNumberFormat="1" applyFont="1" applyFill="1" applyBorder="1" applyAlignment="1" applyProtection="1">
      <alignment horizontal="center" vertical="center"/>
    </xf>
    <xf numFmtId="172" fontId="10" fillId="5" borderId="59" xfId="3" applyNumberFormat="1" applyFont="1" applyFill="1" applyBorder="1" applyAlignment="1" applyProtection="1">
      <alignment horizontal="center" vertical="center"/>
    </xf>
    <xf numFmtId="171" fontId="10" fillId="5" borderId="59" xfId="3" applyNumberFormat="1" applyFont="1" applyFill="1" applyBorder="1" applyAlignment="1" applyProtection="1">
      <alignment horizontal="center" vertical="center"/>
    </xf>
    <xf numFmtId="171" fontId="10" fillId="5" borderId="61" xfId="3" applyNumberFormat="1" applyFont="1" applyFill="1" applyBorder="1" applyAlignment="1" applyProtection="1">
      <alignment horizontal="center" vertical="center"/>
    </xf>
    <xf numFmtId="171" fontId="10" fillId="5" borderId="62" xfId="3" applyNumberFormat="1" applyFont="1" applyFill="1" applyBorder="1" applyAlignment="1" applyProtection="1">
      <alignment horizontal="center" vertical="center"/>
    </xf>
    <xf numFmtId="171" fontId="10" fillId="5" borderId="63" xfId="3" applyNumberFormat="1" applyFont="1" applyFill="1" applyBorder="1" applyAlignment="1" applyProtection="1">
      <alignment horizontal="center" vertical="center"/>
    </xf>
    <xf numFmtId="0" fontId="10" fillId="5" borderId="9" xfId="3" applyNumberFormat="1" applyFont="1" applyFill="1" applyBorder="1" applyAlignment="1" applyProtection="1">
      <alignment horizontal="center" vertical="center"/>
    </xf>
    <xf numFmtId="167" fontId="28" fillId="5" borderId="59" xfId="3" applyNumberFormat="1" applyFont="1" applyFill="1" applyBorder="1" applyAlignment="1">
      <alignment horizontal="center" vertical="center" wrapText="1"/>
    </xf>
    <xf numFmtId="1" fontId="28" fillId="5" borderId="59" xfId="3" applyNumberFormat="1" applyFont="1" applyFill="1" applyBorder="1" applyAlignment="1">
      <alignment horizontal="center" vertical="center" wrapText="1"/>
    </xf>
    <xf numFmtId="1" fontId="28" fillId="5" borderId="60" xfId="3" applyNumberFormat="1" applyFont="1" applyFill="1" applyBorder="1" applyAlignment="1">
      <alignment horizontal="center" vertical="center" wrapText="1"/>
    </xf>
    <xf numFmtId="0" fontId="10" fillId="0" borderId="25" xfId="0" applyFont="1" applyBorder="1" applyAlignment="1">
      <alignment horizontal="left" wrapText="1"/>
    </xf>
    <xf numFmtId="0" fontId="10" fillId="0" borderId="1" xfId="3" applyNumberFormat="1" applyFont="1" applyFill="1" applyBorder="1" applyAlignment="1" applyProtection="1">
      <alignment horizontal="center" vertical="center"/>
    </xf>
    <xf numFmtId="172" fontId="10" fillId="0" borderId="64" xfId="3" applyNumberFormat="1" applyFont="1" applyFill="1" applyBorder="1" applyAlignment="1" applyProtection="1">
      <alignment horizontal="center" vertical="center"/>
    </xf>
    <xf numFmtId="0" fontId="10" fillId="0" borderId="65" xfId="3" applyFont="1" applyFill="1" applyBorder="1" applyAlignment="1">
      <alignment horizontal="center" vertical="center" wrapText="1"/>
    </xf>
    <xf numFmtId="0" fontId="10" fillId="0" borderId="10" xfId="3" applyNumberFormat="1" applyFont="1" applyFill="1" applyBorder="1" applyAlignment="1" applyProtection="1">
      <alignment horizontal="center" vertical="center"/>
    </xf>
    <xf numFmtId="0" fontId="10" fillId="0" borderId="11" xfId="3" applyNumberFormat="1" applyFont="1" applyFill="1" applyBorder="1" applyAlignment="1" applyProtection="1">
      <alignment horizontal="center" vertical="center"/>
    </xf>
    <xf numFmtId="1" fontId="10" fillId="0" borderId="12" xfId="3" applyNumberFormat="1" applyFont="1" applyFill="1" applyBorder="1" applyAlignment="1">
      <alignment horizontal="center" vertical="center" wrapText="1"/>
    </xf>
    <xf numFmtId="0" fontId="10" fillId="0" borderId="66" xfId="3" applyNumberFormat="1" applyFont="1" applyFill="1" applyBorder="1" applyAlignment="1" applyProtection="1">
      <alignment horizontal="center" vertical="center"/>
    </xf>
    <xf numFmtId="0" fontId="10" fillId="0" borderId="34" xfId="3" applyNumberFormat="1" applyFont="1" applyFill="1" applyBorder="1" applyAlignment="1" applyProtection="1">
      <alignment horizontal="center" vertical="center"/>
    </xf>
    <xf numFmtId="0" fontId="10" fillId="0" borderId="67" xfId="3" applyNumberFormat="1" applyFont="1" applyFill="1" applyBorder="1" applyAlignment="1" applyProtection="1">
      <alignment horizontal="center" vertical="center"/>
    </xf>
    <xf numFmtId="0" fontId="10" fillId="0" borderId="27" xfId="3" applyNumberFormat="1" applyFont="1" applyFill="1" applyBorder="1" applyAlignment="1" applyProtection="1">
      <alignment horizontal="center" vertical="center"/>
    </xf>
    <xf numFmtId="0" fontId="10" fillId="0" borderId="68" xfId="3" applyNumberFormat="1" applyFont="1" applyFill="1" applyBorder="1" applyAlignment="1" applyProtection="1">
      <alignment horizontal="center" vertical="center"/>
    </xf>
    <xf numFmtId="49" fontId="10" fillId="0" borderId="30" xfId="3" applyNumberFormat="1" applyFont="1" applyFill="1" applyBorder="1" applyAlignment="1">
      <alignment vertical="center" wrapText="1"/>
    </xf>
    <xf numFmtId="1" fontId="10" fillId="0" borderId="7" xfId="3" applyNumberFormat="1" applyFont="1" applyFill="1" applyBorder="1" applyAlignment="1">
      <alignment horizontal="center" vertical="center"/>
    </xf>
    <xf numFmtId="49" fontId="10" fillId="0" borderId="41" xfId="3" applyNumberFormat="1" applyFont="1" applyFill="1" applyBorder="1" applyAlignment="1">
      <alignment horizontal="center" vertical="center"/>
    </xf>
    <xf numFmtId="0" fontId="10" fillId="0" borderId="41" xfId="3" applyNumberFormat="1" applyFont="1" applyFill="1" applyBorder="1" applyAlignment="1">
      <alignment horizontal="center" vertical="center"/>
    </xf>
    <xf numFmtId="172" fontId="10" fillId="0" borderId="30" xfId="3" applyNumberFormat="1" applyFont="1" applyFill="1" applyBorder="1" applyAlignment="1" applyProtection="1">
      <alignment horizontal="center" vertical="center"/>
    </xf>
    <xf numFmtId="171" fontId="10" fillId="0" borderId="29" xfId="3" applyNumberFormat="1" applyFont="1" applyFill="1" applyBorder="1" applyAlignment="1" applyProtection="1">
      <alignment horizontal="center" vertical="center"/>
    </xf>
    <xf numFmtId="171" fontId="10" fillId="0" borderId="31" xfId="3" applyNumberFormat="1" applyFont="1" applyFill="1" applyBorder="1" applyAlignment="1" applyProtection="1">
      <alignment horizontal="center" vertical="center"/>
    </xf>
    <xf numFmtId="171" fontId="10" fillId="0" borderId="1" xfId="3" applyNumberFormat="1" applyFont="1" applyFill="1" applyBorder="1" applyAlignment="1" applyProtection="1">
      <alignment horizontal="center" vertical="center"/>
    </xf>
    <xf numFmtId="171" fontId="10" fillId="0" borderId="32" xfId="3" applyNumberFormat="1" applyFont="1" applyFill="1" applyBorder="1" applyAlignment="1" applyProtection="1">
      <alignment horizontal="center" vertical="center"/>
    </xf>
    <xf numFmtId="0" fontId="10" fillId="0" borderId="7" xfId="3" applyNumberFormat="1" applyFont="1" applyFill="1" applyBorder="1" applyAlignment="1" applyProtection="1">
      <alignment horizontal="center" vertical="center"/>
    </xf>
    <xf numFmtId="0" fontId="10" fillId="0" borderId="35" xfId="3" applyNumberFormat="1" applyFont="1" applyFill="1" applyBorder="1" applyAlignment="1" applyProtection="1">
      <alignment horizontal="center" vertical="center"/>
    </xf>
    <xf numFmtId="0" fontId="10" fillId="0" borderId="32" xfId="3" applyNumberFormat="1" applyFont="1" applyFill="1" applyBorder="1" applyAlignment="1" applyProtection="1">
      <alignment horizontal="center" vertical="center"/>
    </xf>
    <xf numFmtId="0" fontId="10" fillId="0" borderId="31" xfId="3" applyNumberFormat="1" applyFont="1" applyFill="1" applyBorder="1" applyAlignment="1" applyProtection="1">
      <alignment horizontal="center" vertical="center"/>
    </xf>
    <xf numFmtId="0" fontId="10" fillId="0" borderId="42" xfId="3" applyNumberFormat="1" applyFont="1" applyFill="1" applyBorder="1" applyAlignment="1" applyProtection="1">
      <alignment horizontal="center" vertical="center"/>
    </xf>
    <xf numFmtId="1" fontId="10" fillId="0" borderId="29" xfId="3" applyNumberFormat="1" applyFont="1" applyFill="1" applyBorder="1" applyAlignment="1">
      <alignment horizontal="center" vertical="center"/>
    </xf>
    <xf numFmtId="1" fontId="10" fillId="0" borderId="31" xfId="3" applyNumberFormat="1" applyFont="1" applyFill="1" applyBorder="1" applyAlignment="1" applyProtection="1">
      <alignment horizontal="center" vertical="center"/>
    </xf>
    <xf numFmtId="1" fontId="10" fillId="0" borderId="1" xfId="3" applyNumberFormat="1" applyFont="1" applyFill="1" applyBorder="1" applyAlignment="1">
      <alignment horizontal="center" vertical="center"/>
    </xf>
    <xf numFmtId="0" fontId="10" fillId="0" borderId="1" xfId="3" applyNumberFormat="1" applyFont="1" applyFill="1" applyBorder="1" applyAlignment="1">
      <alignment horizontal="center" vertical="center"/>
    </xf>
    <xf numFmtId="1" fontId="10" fillId="0" borderId="32" xfId="3" applyNumberFormat="1" applyFont="1" applyFill="1" applyBorder="1" applyAlignment="1">
      <alignment horizontal="center" vertical="center" wrapText="1"/>
    </xf>
    <xf numFmtId="0" fontId="10" fillId="0" borderId="42" xfId="3" applyNumberFormat="1" applyFont="1" applyFill="1" applyBorder="1" applyAlignment="1">
      <alignment horizontal="center" vertical="center" wrapText="1"/>
    </xf>
    <xf numFmtId="0" fontId="10" fillId="0" borderId="30" xfId="0" applyFont="1" applyBorder="1" applyAlignment="1">
      <alignment horizontal="left" wrapText="1"/>
    </xf>
    <xf numFmtId="0" fontId="10" fillId="0" borderId="41" xfId="3" applyNumberFormat="1" applyFont="1" applyFill="1" applyBorder="1" applyAlignment="1">
      <alignment horizontal="center" vertical="center" wrapText="1"/>
    </xf>
    <xf numFmtId="0" fontId="10" fillId="0" borderId="32" xfId="3" applyFont="1" applyFill="1" applyBorder="1" applyAlignment="1">
      <alignment horizontal="center" vertical="center" wrapText="1"/>
    </xf>
    <xf numFmtId="0" fontId="10" fillId="0" borderId="29" xfId="3" applyNumberFormat="1" applyFont="1" applyFill="1" applyBorder="1" applyAlignment="1" applyProtection="1">
      <alignment horizontal="center" vertical="center"/>
    </xf>
    <xf numFmtId="1" fontId="10" fillId="0" borderId="32" xfId="3" applyNumberFormat="1" applyFont="1" applyFill="1" applyBorder="1" applyAlignment="1" applyProtection="1">
      <alignment horizontal="center" vertical="center"/>
    </xf>
    <xf numFmtId="0" fontId="10" fillId="0" borderId="30" xfId="0" applyFont="1" applyBorder="1"/>
    <xf numFmtId="0" fontId="10" fillId="0" borderId="29" xfId="3" applyFont="1" applyFill="1" applyBorder="1" applyAlignment="1">
      <alignment horizontal="center" vertical="center" wrapText="1"/>
    </xf>
    <xf numFmtId="172" fontId="10" fillId="0" borderId="29" xfId="3" applyNumberFormat="1" applyFont="1" applyFill="1" applyBorder="1" applyAlignment="1" applyProtection="1">
      <alignment horizontal="center" vertical="center"/>
    </xf>
    <xf numFmtId="172" fontId="10" fillId="0" borderId="31" xfId="3" applyNumberFormat="1" applyFont="1" applyFill="1" applyBorder="1" applyAlignment="1" applyProtection="1">
      <alignment horizontal="center" vertical="center"/>
    </xf>
    <xf numFmtId="172" fontId="10" fillId="0" borderId="1" xfId="3" applyNumberFormat="1" applyFont="1" applyFill="1" applyBorder="1" applyAlignment="1" applyProtection="1">
      <alignment horizontal="center" vertical="center"/>
    </xf>
    <xf numFmtId="0" fontId="10" fillId="0" borderId="47" xfId="0" applyFont="1" applyBorder="1" applyAlignment="1">
      <alignment horizontal="left" wrapText="1"/>
    </xf>
    <xf numFmtId="0" fontId="10" fillId="0" borderId="14" xfId="3" applyNumberFormat="1" applyFont="1" applyFill="1" applyBorder="1" applyAlignment="1">
      <alignment horizontal="center" vertical="center" wrapText="1"/>
    </xf>
    <xf numFmtId="0" fontId="10" fillId="0" borderId="48" xfId="3" applyNumberFormat="1" applyFont="1" applyFill="1" applyBorder="1" applyAlignment="1">
      <alignment horizontal="center" vertical="center" wrapText="1"/>
    </xf>
    <xf numFmtId="167" fontId="28" fillId="5" borderId="22" xfId="3" applyNumberFormat="1" applyFont="1" applyFill="1" applyBorder="1" applyAlignment="1" applyProtection="1">
      <alignment horizontal="center" vertical="center"/>
    </xf>
    <xf numFmtId="1" fontId="28" fillId="5" borderId="22" xfId="3" applyNumberFormat="1" applyFont="1" applyFill="1" applyBorder="1" applyAlignment="1" applyProtection="1">
      <alignment horizontal="center" vertical="center"/>
    </xf>
    <xf numFmtId="167" fontId="36" fillId="2" borderId="59" xfId="3" applyNumberFormat="1" applyFont="1" applyFill="1" applyBorder="1" applyAlignment="1" applyProtection="1">
      <alignment horizontal="center" vertical="center"/>
    </xf>
    <xf numFmtId="0" fontId="28" fillId="5" borderId="60" xfId="0" applyFont="1" applyFill="1" applyBorder="1" applyAlignment="1">
      <alignment horizontal="center" vertical="center" wrapText="1"/>
    </xf>
    <xf numFmtId="1" fontId="28" fillId="5" borderId="69" xfId="3" applyNumberFormat="1" applyFont="1" applyFill="1" applyBorder="1" applyAlignment="1">
      <alignment horizontal="center" vertical="center" wrapText="1"/>
    </xf>
    <xf numFmtId="0" fontId="28" fillId="5" borderId="69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10" fillId="5" borderId="22" xfId="0" applyFont="1" applyFill="1" applyBorder="1" applyAlignment="1">
      <alignment horizontal="center" vertical="center" wrapText="1"/>
    </xf>
    <xf numFmtId="0" fontId="10" fillId="5" borderId="19" xfId="0" applyFont="1" applyFill="1" applyBorder="1" applyAlignment="1">
      <alignment horizontal="center" vertical="center" wrapText="1"/>
    </xf>
    <xf numFmtId="0" fontId="10" fillId="5" borderId="70" xfId="0" applyFont="1" applyFill="1" applyBorder="1" applyAlignment="1">
      <alignment horizontal="center" vertical="center"/>
    </xf>
    <xf numFmtId="0" fontId="28" fillId="5" borderId="22" xfId="0" applyFont="1" applyFill="1" applyBorder="1" applyAlignment="1">
      <alignment horizontal="center" vertical="center" wrapText="1"/>
    </xf>
    <xf numFmtId="0" fontId="10" fillId="5" borderId="60" xfId="0" applyFont="1" applyFill="1" applyBorder="1" applyAlignment="1">
      <alignment horizontal="center" vertical="center"/>
    </xf>
    <xf numFmtId="0" fontId="28" fillId="5" borderId="60" xfId="0" applyFont="1" applyFill="1" applyBorder="1" applyAlignment="1">
      <alignment horizontal="center" vertical="center"/>
    </xf>
    <xf numFmtId="173" fontId="10" fillId="0" borderId="0" xfId="3" applyNumberFormat="1" applyFont="1" applyFill="1" applyBorder="1" applyAlignment="1" applyProtection="1">
      <alignment vertical="center"/>
    </xf>
    <xf numFmtId="170" fontId="10" fillId="5" borderId="0" xfId="3" applyNumberFormat="1" applyFont="1" applyFill="1" applyBorder="1" applyAlignment="1" applyProtection="1">
      <alignment horizontal="right" vertical="center"/>
    </xf>
    <xf numFmtId="167" fontId="10" fillId="5" borderId="0" xfId="3" applyNumberFormat="1" applyFont="1" applyFill="1" applyBorder="1" applyAlignment="1" applyProtection="1">
      <alignment horizontal="center" vertical="center"/>
    </xf>
    <xf numFmtId="172" fontId="10" fillId="5" borderId="0" xfId="3" applyNumberFormat="1" applyFont="1" applyFill="1" applyBorder="1" applyAlignment="1" applyProtection="1">
      <alignment horizontal="center" vertical="center"/>
    </xf>
    <xf numFmtId="170" fontId="10" fillId="5" borderId="0" xfId="3" applyNumberFormat="1" applyFont="1" applyFill="1" applyBorder="1" applyAlignment="1" applyProtection="1">
      <alignment vertical="center"/>
    </xf>
    <xf numFmtId="0" fontId="28" fillId="5" borderId="0" xfId="0" applyFont="1" applyFill="1" applyBorder="1" applyAlignment="1" applyProtection="1">
      <alignment horizontal="right" vertical="center"/>
    </xf>
    <xf numFmtId="0" fontId="10" fillId="5" borderId="0" xfId="3" applyFont="1" applyFill="1" applyBorder="1" applyAlignment="1">
      <alignment horizontal="left" wrapText="1"/>
    </xf>
    <xf numFmtId="0" fontId="10" fillId="5" borderId="0" xfId="3" applyFont="1" applyFill="1" applyBorder="1" applyAlignment="1">
      <alignment horizontal="center" wrapText="1"/>
    </xf>
    <xf numFmtId="0" fontId="31" fillId="5" borderId="0" xfId="3" applyNumberFormat="1" applyFont="1" applyFill="1" applyBorder="1" applyAlignment="1" applyProtection="1">
      <alignment horizontal="center" vertical="center"/>
    </xf>
    <xf numFmtId="170" fontId="32" fillId="5" borderId="0" xfId="3" applyNumberFormat="1" applyFont="1" applyFill="1" applyBorder="1" applyAlignment="1" applyProtection="1">
      <alignment vertical="center"/>
    </xf>
    <xf numFmtId="170" fontId="32" fillId="5" borderId="0" xfId="3" applyNumberFormat="1" applyFont="1" applyFill="1" applyBorder="1" applyAlignment="1" applyProtection="1">
      <alignment horizontal="center" vertical="center" wrapText="1"/>
    </xf>
    <xf numFmtId="0" fontId="32" fillId="5" borderId="0" xfId="3" applyNumberFormat="1" applyFont="1" applyFill="1" applyBorder="1" applyAlignment="1" applyProtection="1">
      <alignment horizontal="center" vertical="center" wrapText="1"/>
    </xf>
    <xf numFmtId="0" fontId="42" fillId="0" borderId="1" xfId="0" applyFont="1" applyFill="1" applyBorder="1" applyAlignment="1">
      <alignment horizontal="left" wrapText="1"/>
    </xf>
    <xf numFmtId="0" fontId="39" fillId="0" borderId="1" xfId="0" applyFont="1" applyFill="1" applyBorder="1" applyAlignment="1">
      <alignment horizontal="left" wrapText="1"/>
    </xf>
    <xf numFmtId="0" fontId="42" fillId="0" borderId="1" xfId="0" applyFont="1" applyFill="1" applyBorder="1" applyAlignment="1">
      <alignment horizontal="center"/>
    </xf>
    <xf numFmtId="167" fontId="42" fillId="0" borderId="1" xfId="0" applyNumberFormat="1" applyFont="1" applyFill="1" applyBorder="1" applyAlignment="1">
      <alignment horizontal="center" vertical="center"/>
    </xf>
    <xf numFmtId="0" fontId="42" fillId="0" borderId="1" xfId="0" applyFont="1" applyFill="1" applyBorder="1" applyAlignment="1">
      <alignment horizontal="center" vertical="center"/>
    </xf>
    <xf numFmtId="0" fontId="42" fillId="0" borderId="0" xfId="0" applyFont="1" applyFill="1"/>
    <xf numFmtId="0" fontId="43" fillId="0" borderId="0" xfId="0" applyFont="1" applyFill="1"/>
    <xf numFmtId="0" fontId="43" fillId="0" borderId="1" xfId="0" applyFont="1" applyFill="1" applyBorder="1"/>
    <xf numFmtId="167" fontId="43" fillId="0" borderId="1" xfId="0" applyNumberFormat="1" applyFont="1" applyFill="1" applyBorder="1"/>
    <xf numFmtId="0" fontId="42" fillId="3" borderId="1" xfId="0" applyFont="1" applyFill="1" applyBorder="1" applyAlignment="1">
      <alignment horizontal="center"/>
    </xf>
    <xf numFmtId="167" fontId="42" fillId="3" borderId="1" xfId="0" applyNumberFormat="1" applyFont="1" applyFill="1" applyBorder="1" applyAlignment="1">
      <alignment horizontal="center" vertical="center"/>
    </xf>
    <xf numFmtId="49" fontId="28" fillId="0" borderId="64" xfId="0" applyNumberFormat="1" applyFont="1" applyFill="1" applyBorder="1" applyAlignment="1" applyProtection="1">
      <alignment horizontal="center" vertical="center"/>
    </xf>
    <xf numFmtId="49" fontId="28" fillId="0" borderId="71" xfId="0" applyNumberFormat="1" applyFont="1" applyFill="1" applyBorder="1" applyAlignment="1">
      <alignment horizontal="center" vertical="center"/>
    </xf>
    <xf numFmtId="49" fontId="28" fillId="0" borderId="72" xfId="0" applyNumberFormat="1" applyFont="1" applyFill="1" applyBorder="1" applyAlignment="1">
      <alignment horizontal="center" vertical="center"/>
    </xf>
    <xf numFmtId="0" fontId="28" fillId="0" borderId="67" xfId="0" applyNumberFormat="1" applyFont="1" applyFill="1" applyBorder="1" applyAlignment="1" applyProtection="1">
      <alignment horizontal="center" vertical="center"/>
    </xf>
    <xf numFmtId="1" fontId="28" fillId="0" borderId="71" xfId="0" applyNumberFormat="1" applyFont="1" applyFill="1" applyBorder="1" applyAlignment="1">
      <alignment horizontal="center" vertical="center"/>
    </xf>
    <xf numFmtId="0" fontId="10" fillId="0" borderId="68" xfId="0" applyNumberFormat="1" applyFont="1" applyFill="1" applyBorder="1" applyAlignment="1">
      <alignment horizontal="center" vertical="center" wrapText="1"/>
    </xf>
    <xf numFmtId="0" fontId="10" fillId="0" borderId="67" xfId="3" applyFont="1" applyFill="1" applyBorder="1" applyAlignment="1">
      <alignment horizontal="center" vertical="center" wrapText="1"/>
    </xf>
    <xf numFmtId="0" fontId="10" fillId="0" borderId="68" xfId="3" applyFont="1" applyFill="1" applyBorder="1" applyAlignment="1">
      <alignment horizontal="center" vertical="center" wrapText="1"/>
    </xf>
    <xf numFmtId="0" fontId="10" fillId="0" borderId="34" xfId="3" applyFont="1" applyFill="1" applyBorder="1" applyAlignment="1">
      <alignment horizontal="center" vertical="center" wrapText="1"/>
    </xf>
    <xf numFmtId="0" fontId="10" fillId="0" borderId="66" xfId="3" applyFont="1" applyFill="1" applyBorder="1" applyAlignment="1">
      <alignment horizontal="center" vertical="center" wrapText="1"/>
    </xf>
    <xf numFmtId="0" fontId="10" fillId="0" borderId="1" xfId="3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/>
    </xf>
    <xf numFmtId="0" fontId="28" fillId="0" borderId="34" xfId="3" applyFont="1" applyFill="1" applyBorder="1" applyAlignment="1">
      <alignment horizontal="center" vertical="center" wrapText="1"/>
    </xf>
    <xf numFmtId="0" fontId="28" fillId="0" borderId="66" xfId="3" applyFont="1" applyFill="1" applyBorder="1" applyAlignment="1">
      <alignment horizontal="center" vertical="center" wrapText="1"/>
    </xf>
    <xf numFmtId="0" fontId="28" fillId="0" borderId="71" xfId="3" applyFont="1" applyFill="1" applyBorder="1" applyAlignment="1">
      <alignment horizontal="center" vertical="center" wrapText="1"/>
    </xf>
    <xf numFmtId="0" fontId="28" fillId="0" borderId="72" xfId="3" applyFont="1" applyFill="1" applyBorder="1" applyAlignment="1">
      <alignment horizontal="center" vertical="center" wrapText="1"/>
    </xf>
    <xf numFmtId="170" fontId="32" fillId="0" borderId="1" xfId="3" applyNumberFormat="1" applyFont="1" applyFill="1" applyBorder="1" applyAlignment="1" applyProtection="1">
      <alignment vertical="center"/>
    </xf>
    <xf numFmtId="0" fontId="10" fillId="0" borderId="1" xfId="3" applyNumberFormat="1" applyFont="1" applyFill="1" applyBorder="1" applyAlignment="1">
      <alignment horizontal="center" vertical="center" wrapText="1"/>
    </xf>
    <xf numFmtId="0" fontId="10" fillId="0" borderId="29" xfId="3" applyNumberFormat="1" applyFont="1" applyFill="1" applyBorder="1" applyAlignment="1">
      <alignment horizontal="center" vertical="center" wrapText="1"/>
    </xf>
    <xf numFmtId="167" fontId="10" fillId="0" borderId="29" xfId="3" applyNumberFormat="1" applyFont="1" applyFill="1" applyBorder="1" applyAlignment="1">
      <alignment horizontal="center" vertical="center" wrapText="1"/>
    </xf>
    <xf numFmtId="167" fontId="10" fillId="0" borderId="1" xfId="3" applyNumberFormat="1" applyFont="1" applyFill="1" applyBorder="1" applyAlignment="1">
      <alignment horizontal="center" vertical="center" wrapText="1"/>
    </xf>
    <xf numFmtId="1" fontId="10" fillId="0" borderId="1" xfId="3" applyNumberFormat="1" applyFont="1" applyFill="1" applyBorder="1" applyAlignment="1" applyProtection="1">
      <alignment horizontal="center" vertical="center"/>
    </xf>
    <xf numFmtId="1" fontId="10" fillId="0" borderId="1" xfId="3" applyNumberFormat="1" applyFont="1" applyFill="1" applyBorder="1" applyAlignment="1">
      <alignment horizontal="center" vertical="center" wrapText="1"/>
    </xf>
    <xf numFmtId="1" fontId="10" fillId="0" borderId="73" xfId="3" applyNumberFormat="1" applyFont="1" applyFill="1" applyBorder="1" applyAlignment="1">
      <alignment horizontal="center" vertical="center"/>
    </xf>
    <xf numFmtId="0" fontId="10" fillId="0" borderId="4" xfId="3" applyNumberFormat="1" applyFont="1" applyFill="1" applyBorder="1" applyAlignment="1">
      <alignment horizontal="center" vertical="center"/>
    </xf>
    <xf numFmtId="0" fontId="10" fillId="0" borderId="74" xfId="3" applyNumberFormat="1" applyFont="1" applyFill="1" applyBorder="1" applyAlignment="1">
      <alignment horizontal="center" vertical="center"/>
    </xf>
    <xf numFmtId="172" fontId="10" fillId="0" borderId="45" xfId="3" applyNumberFormat="1" applyFont="1" applyFill="1" applyBorder="1" applyAlignment="1" applyProtection="1">
      <alignment horizontal="center" vertical="center"/>
    </xf>
    <xf numFmtId="1" fontId="10" fillId="0" borderId="4" xfId="3" applyNumberFormat="1" applyFont="1" applyFill="1" applyBorder="1" applyAlignment="1">
      <alignment horizontal="center" vertical="center"/>
    </xf>
    <xf numFmtId="1" fontId="10" fillId="0" borderId="44" xfId="3" applyNumberFormat="1" applyFont="1" applyFill="1" applyBorder="1" applyAlignment="1">
      <alignment horizontal="center" vertical="center" wrapText="1"/>
    </xf>
    <xf numFmtId="0" fontId="10" fillId="0" borderId="73" xfId="3" applyNumberFormat="1" applyFont="1" applyFill="1" applyBorder="1" applyAlignment="1">
      <alignment horizontal="center" vertical="center" wrapText="1"/>
    </xf>
    <xf numFmtId="0" fontId="10" fillId="0" borderId="75" xfId="3" applyNumberFormat="1" applyFont="1" applyFill="1" applyBorder="1" applyAlignment="1">
      <alignment horizontal="center" vertical="center" wrapText="1"/>
    </xf>
    <xf numFmtId="0" fontId="10" fillId="0" borderId="74" xfId="3" applyNumberFormat="1" applyFont="1" applyFill="1" applyBorder="1" applyAlignment="1">
      <alignment horizontal="center" vertical="center" wrapText="1"/>
    </xf>
    <xf numFmtId="0" fontId="10" fillId="0" borderId="36" xfId="3" applyNumberFormat="1" applyFont="1" applyFill="1" applyBorder="1" applyAlignment="1">
      <alignment horizontal="center" vertical="center" wrapText="1"/>
    </xf>
    <xf numFmtId="0" fontId="10" fillId="0" borderId="4" xfId="3" applyNumberFormat="1" applyFont="1" applyFill="1" applyBorder="1" applyAlignment="1">
      <alignment horizontal="center" vertical="center" wrapText="1"/>
    </xf>
    <xf numFmtId="0" fontId="10" fillId="0" borderId="44" xfId="3" applyNumberFormat="1" applyFont="1" applyFill="1" applyBorder="1" applyAlignment="1">
      <alignment horizontal="center" vertical="center" wrapText="1"/>
    </xf>
    <xf numFmtId="0" fontId="10" fillId="0" borderId="43" xfId="3" applyNumberFormat="1" applyFont="1" applyFill="1" applyBorder="1" applyAlignment="1">
      <alignment horizontal="center" vertical="center" wrapText="1"/>
    </xf>
    <xf numFmtId="49" fontId="28" fillId="0" borderId="1" xfId="3" applyNumberFormat="1" applyFont="1" applyFill="1" applyBorder="1" applyAlignment="1">
      <alignment horizontal="center" vertical="center" wrapText="1"/>
    </xf>
    <xf numFmtId="167" fontId="45" fillId="0" borderId="0" xfId="0" applyNumberFormat="1" applyFont="1" applyFill="1"/>
    <xf numFmtId="166" fontId="45" fillId="0" borderId="0" xfId="0" applyNumberFormat="1" applyFont="1" applyFill="1"/>
    <xf numFmtId="0" fontId="45" fillId="0" borderId="0" xfId="0" applyFont="1" applyFill="1"/>
    <xf numFmtId="0" fontId="42" fillId="6" borderId="0" xfId="0" applyFont="1" applyFill="1" applyAlignment="1">
      <alignment vertical="center"/>
    </xf>
    <xf numFmtId="0" fontId="42" fillId="6" borderId="76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76" xfId="0" applyFont="1" applyFill="1" applyBorder="1" applyAlignment="1">
      <alignment vertical="center"/>
    </xf>
    <xf numFmtId="0" fontId="44" fillId="0" borderId="1" xfId="0" applyFont="1" applyFill="1" applyBorder="1"/>
    <xf numFmtId="0" fontId="45" fillId="0" borderId="1" xfId="0" applyFont="1" applyFill="1" applyBorder="1"/>
    <xf numFmtId="166" fontId="31" fillId="0" borderId="0" xfId="3" applyNumberFormat="1" applyFont="1" applyFill="1" applyBorder="1" applyAlignment="1" applyProtection="1">
      <alignment vertical="center"/>
    </xf>
    <xf numFmtId="166" fontId="0" fillId="0" borderId="0" xfId="0" applyNumberFormat="1" applyFill="1"/>
    <xf numFmtId="0" fontId="2" fillId="7" borderId="1" xfId="0" applyFont="1" applyFill="1" applyBorder="1" applyAlignment="1">
      <alignment horizontal="left" wrapText="1"/>
    </xf>
    <xf numFmtId="167" fontId="2" fillId="7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0" fontId="2" fillId="0" borderId="74" xfId="0" applyFont="1" applyFill="1" applyBorder="1" applyAlignment="1">
      <alignment horizontal="left" wrapText="1"/>
    </xf>
    <xf numFmtId="0" fontId="2" fillId="8" borderId="1" xfId="0" applyFont="1" applyFill="1" applyBorder="1" applyAlignment="1">
      <alignment horizontal="left" wrapText="1"/>
    </xf>
    <xf numFmtId="167" fontId="2" fillId="9" borderId="1" xfId="0" applyNumberFormat="1" applyFont="1" applyFill="1" applyBorder="1" applyAlignment="1">
      <alignment horizontal="center" vertical="center"/>
    </xf>
    <xf numFmtId="0" fontId="28" fillId="0" borderId="41" xfId="3" applyFont="1" applyFill="1" applyBorder="1" applyAlignment="1">
      <alignment horizontal="center" vertical="center" wrapText="1"/>
    </xf>
    <xf numFmtId="0" fontId="31" fillId="0" borderId="7" xfId="3" applyFont="1" applyFill="1" applyBorder="1" applyAlignment="1">
      <alignment horizontal="center" vertical="center" wrapText="1"/>
    </xf>
    <xf numFmtId="0" fontId="31" fillId="0" borderId="35" xfId="3" applyFont="1" applyFill="1" applyBorder="1" applyAlignment="1">
      <alignment horizontal="center" vertical="center" wrapText="1"/>
    </xf>
    <xf numFmtId="0" fontId="31" fillId="0" borderId="32" xfId="3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 wrapText="1"/>
    </xf>
    <xf numFmtId="1" fontId="28" fillId="0" borderId="22" xfId="3" applyNumberFormat="1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3" applyNumberFormat="1" applyFont="1" applyFill="1" applyBorder="1" applyAlignment="1" applyProtection="1">
      <alignment horizontal="center" vertical="center"/>
    </xf>
    <xf numFmtId="0" fontId="10" fillId="0" borderId="2" xfId="3" applyNumberFormat="1" applyFont="1" applyFill="1" applyBorder="1" applyAlignment="1" applyProtection="1">
      <alignment horizontal="center" vertical="center"/>
    </xf>
    <xf numFmtId="0" fontId="10" fillId="0" borderId="18" xfId="3" applyNumberFormat="1" applyFont="1" applyFill="1" applyBorder="1" applyAlignment="1" applyProtection="1">
      <alignment horizontal="center" vertical="center"/>
    </xf>
    <xf numFmtId="0" fontId="10" fillId="0" borderId="6" xfId="3" applyNumberFormat="1" applyFont="1" applyFill="1" applyBorder="1" applyAlignment="1" applyProtection="1">
      <alignment horizontal="center" vertical="center"/>
    </xf>
    <xf numFmtId="0" fontId="10" fillId="0" borderId="8" xfId="3" applyNumberFormat="1" applyFont="1" applyFill="1" applyBorder="1" applyAlignment="1" applyProtection="1">
      <alignment horizontal="center" vertical="center"/>
    </xf>
    <xf numFmtId="0" fontId="10" fillId="0" borderId="21" xfId="3" applyNumberFormat="1" applyFont="1" applyFill="1" applyBorder="1" applyAlignment="1" applyProtection="1">
      <alignment horizontal="center" vertical="center"/>
    </xf>
    <xf numFmtId="0" fontId="10" fillId="0" borderId="22" xfId="3" applyNumberFormat="1" applyFont="1" applyFill="1" applyBorder="1" applyAlignment="1" applyProtection="1">
      <alignment horizontal="center" vertical="center"/>
    </xf>
    <xf numFmtId="0" fontId="10" fillId="0" borderId="0" xfId="3" applyNumberFormat="1" applyFont="1" applyFill="1" applyBorder="1" applyAlignment="1" applyProtection="1">
      <alignment horizontal="center" vertical="center"/>
    </xf>
    <xf numFmtId="0" fontId="10" fillId="0" borderId="23" xfId="3" applyNumberFormat="1" applyFont="1" applyFill="1" applyBorder="1" applyAlignment="1" applyProtection="1">
      <alignment horizontal="center" vertical="center"/>
    </xf>
    <xf numFmtId="0" fontId="28" fillId="0" borderId="31" xfId="3" applyFont="1" applyFill="1" applyBorder="1" applyAlignment="1">
      <alignment horizontal="center" vertical="center" wrapText="1"/>
    </xf>
    <xf numFmtId="0" fontId="10" fillId="0" borderId="43" xfId="3" applyFont="1" applyFill="1" applyBorder="1" applyAlignment="1">
      <alignment horizontal="center" vertical="center" wrapText="1"/>
    </xf>
    <xf numFmtId="0" fontId="28" fillId="0" borderId="44" xfId="3" applyFont="1" applyFill="1" applyBorder="1" applyAlignment="1">
      <alignment horizontal="center" vertical="center" wrapText="1"/>
    </xf>
    <xf numFmtId="0" fontId="10" fillId="0" borderId="7" xfId="3" applyFont="1" applyFill="1" applyBorder="1" applyAlignment="1">
      <alignment horizontal="center" vertical="center" wrapText="1"/>
    </xf>
    <xf numFmtId="0" fontId="10" fillId="0" borderId="35" xfId="3" applyFont="1" applyFill="1" applyBorder="1" applyAlignment="1">
      <alignment horizontal="center" vertical="center" wrapText="1"/>
    </xf>
    <xf numFmtId="0" fontId="10" fillId="0" borderId="31" xfId="3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 applyProtection="1">
      <alignment horizontal="center" vertical="center"/>
    </xf>
    <xf numFmtId="0" fontId="28" fillId="0" borderId="32" xfId="3" applyFont="1" applyFill="1" applyBorder="1" applyAlignment="1">
      <alignment horizontal="center" vertical="center" wrapText="1"/>
    </xf>
    <xf numFmtId="0" fontId="31" fillId="0" borderId="1" xfId="3" applyFont="1" applyFill="1" applyBorder="1" applyAlignment="1">
      <alignment horizontal="center" vertical="center" wrapText="1"/>
    </xf>
    <xf numFmtId="0" fontId="28" fillId="0" borderId="68" xfId="3" applyFont="1" applyFill="1" applyBorder="1" applyAlignment="1">
      <alignment horizontal="center" vertical="center" wrapText="1"/>
    </xf>
    <xf numFmtId="49" fontId="28" fillId="0" borderId="30" xfId="0" applyNumberFormat="1" applyFont="1" applyFill="1" applyBorder="1" applyAlignment="1" applyProtection="1">
      <alignment horizontal="center" vertical="center"/>
    </xf>
    <xf numFmtId="171" fontId="33" fillId="0" borderId="32" xfId="3" applyNumberFormat="1" applyFont="1" applyFill="1" applyBorder="1" applyAlignment="1" applyProtection="1">
      <alignment horizontal="center" vertical="center"/>
    </xf>
    <xf numFmtId="0" fontId="31" fillId="0" borderId="31" xfId="3" applyFont="1" applyFill="1" applyBorder="1" applyAlignment="1">
      <alignment horizontal="center" vertical="center" wrapText="1"/>
    </xf>
    <xf numFmtId="170" fontId="31" fillId="0" borderId="32" xfId="3" applyNumberFormat="1" applyFont="1" applyFill="1" applyBorder="1" applyAlignment="1" applyProtection="1">
      <alignment horizontal="center" vertical="center"/>
    </xf>
    <xf numFmtId="1" fontId="28" fillId="0" borderId="1" xfId="3" applyNumberFormat="1" applyFont="1" applyFill="1" applyBorder="1" applyAlignment="1" applyProtection="1">
      <alignment horizontal="center" vertical="center"/>
    </xf>
    <xf numFmtId="0" fontId="28" fillId="0" borderId="67" xfId="3" applyFont="1" applyFill="1" applyBorder="1" applyAlignment="1">
      <alignment horizontal="center" vertical="center" wrapText="1"/>
    </xf>
    <xf numFmtId="170" fontId="10" fillId="0" borderId="43" xfId="3" applyNumberFormat="1" applyFont="1" applyFill="1" applyBorder="1" applyAlignment="1" applyProtection="1">
      <alignment horizontal="center" vertical="center"/>
    </xf>
    <xf numFmtId="0" fontId="10" fillId="0" borderId="4" xfId="3" applyFont="1" applyFill="1" applyBorder="1" applyAlignment="1">
      <alignment horizontal="center" vertical="center" wrapText="1"/>
    </xf>
    <xf numFmtId="0" fontId="10" fillId="0" borderId="44" xfId="3" applyFont="1" applyFill="1" applyBorder="1" applyAlignment="1">
      <alignment horizontal="center" vertical="center" wrapText="1"/>
    </xf>
    <xf numFmtId="49" fontId="10" fillId="0" borderId="30" xfId="0" applyNumberFormat="1" applyFont="1" applyFill="1" applyBorder="1" applyAlignment="1" applyProtection="1">
      <alignment horizontal="center" vertical="center"/>
    </xf>
    <xf numFmtId="0" fontId="10" fillId="0" borderId="41" xfId="3" applyFont="1" applyFill="1" applyBorder="1" applyAlignment="1">
      <alignment horizontal="center" vertical="center" wrapText="1"/>
    </xf>
    <xf numFmtId="171" fontId="35" fillId="0" borderId="32" xfId="3" applyNumberFormat="1" applyFont="1" applyFill="1" applyBorder="1" applyAlignment="1" applyProtection="1">
      <alignment horizontal="center" vertical="center"/>
    </xf>
    <xf numFmtId="170" fontId="28" fillId="0" borderId="31" xfId="3" applyNumberFormat="1" applyFont="1" applyFill="1" applyBorder="1" applyAlignment="1" applyProtection="1">
      <alignment horizontal="center" vertical="center"/>
    </xf>
    <xf numFmtId="167" fontId="10" fillId="0" borderId="35" xfId="3" applyNumberFormat="1" applyFont="1" applyFill="1" applyBorder="1" applyAlignment="1">
      <alignment horizontal="center" vertical="center" wrapText="1"/>
    </xf>
    <xf numFmtId="0" fontId="10" fillId="0" borderId="75" xfId="3" applyFont="1" applyFill="1" applyBorder="1" applyAlignment="1">
      <alignment horizontal="center" vertical="center" wrapText="1"/>
    </xf>
    <xf numFmtId="0" fontId="10" fillId="0" borderId="73" xfId="3" applyFont="1" applyFill="1" applyBorder="1" applyAlignment="1">
      <alignment horizontal="center" vertical="center" wrapText="1"/>
    </xf>
    <xf numFmtId="167" fontId="10" fillId="0" borderId="32" xfId="3" applyNumberFormat="1" applyFont="1" applyFill="1" applyBorder="1" applyAlignment="1">
      <alignment horizontal="center" vertical="center" wrapText="1"/>
    </xf>
    <xf numFmtId="1" fontId="28" fillId="0" borderId="59" xfId="3" applyNumberFormat="1" applyFont="1" applyFill="1" applyBorder="1" applyAlignment="1">
      <alignment horizontal="center" vertical="center" wrapText="1"/>
    </xf>
    <xf numFmtId="167" fontId="28" fillId="0" borderId="41" xfId="0" applyNumberFormat="1" applyFont="1" applyFill="1" applyBorder="1" applyAlignment="1" applyProtection="1">
      <alignment horizontal="center" vertical="center"/>
    </xf>
    <xf numFmtId="1" fontId="28" fillId="0" borderId="1" xfId="0" applyNumberFormat="1" applyFont="1" applyFill="1" applyBorder="1" applyAlignment="1">
      <alignment horizontal="center" vertical="center" wrapText="1"/>
    </xf>
    <xf numFmtId="167" fontId="28" fillId="0" borderId="1" xfId="0" applyNumberFormat="1" applyFont="1" applyFill="1" applyBorder="1" applyAlignment="1" applyProtection="1">
      <alignment horizontal="center" vertical="center"/>
    </xf>
    <xf numFmtId="1" fontId="28" fillId="0" borderId="65" xfId="0" applyNumberFormat="1" applyFont="1" applyFill="1" applyBorder="1" applyAlignment="1">
      <alignment horizontal="center" vertical="center" wrapText="1"/>
    </xf>
    <xf numFmtId="0" fontId="10" fillId="0" borderId="4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171" fontId="35" fillId="0" borderId="44" xfId="0" applyNumberFormat="1" applyFont="1" applyFill="1" applyBorder="1" applyAlignment="1" applyProtection="1">
      <alignment horizontal="center" vertical="center"/>
    </xf>
    <xf numFmtId="167" fontId="28" fillId="0" borderId="45" xfId="0" applyNumberFormat="1" applyFont="1" applyFill="1" applyBorder="1" applyAlignment="1" applyProtection="1">
      <alignment horizontal="center" vertical="center"/>
    </xf>
    <xf numFmtId="1" fontId="28" fillId="0" borderId="36" xfId="0" applyNumberFormat="1" applyFont="1" applyFill="1" applyBorder="1" applyAlignment="1" applyProtection="1">
      <alignment horizontal="center" vertical="center"/>
    </xf>
    <xf numFmtId="167" fontId="28" fillId="0" borderId="73" xfId="3" applyNumberFormat="1" applyFont="1" applyFill="1" applyBorder="1" applyAlignment="1" applyProtection="1">
      <alignment horizontal="center" vertical="center"/>
    </xf>
    <xf numFmtId="167" fontId="28" fillId="0" borderId="75" xfId="3" applyNumberFormat="1" applyFont="1" applyFill="1" applyBorder="1" applyAlignment="1" applyProtection="1">
      <alignment horizontal="center" vertical="center"/>
    </xf>
    <xf numFmtId="1" fontId="28" fillId="0" borderId="44" xfId="3" applyNumberFormat="1" applyFont="1" applyFill="1" applyBorder="1" applyAlignment="1" applyProtection="1">
      <alignment horizontal="center" vertical="center"/>
    </xf>
    <xf numFmtId="167" fontId="28" fillId="0" borderId="43" xfId="3" applyNumberFormat="1" applyFont="1" applyFill="1" applyBorder="1" applyAlignment="1" applyProtection="1">
      <alignment horizontal="center" vertical="center"/>
    </xf>
    <xf numFmtId="167" fontId="28" fillId="0" borderId="1" xfId="3" applyNumberFormat="1" applyFont="1" applyFill="1" applyBorder="1" applyAlignment="1" applyProtection="1">
      <alignment horizontal="center" vertical="center"/>
    </xf>
    <xf numFmtId="167" fontId="28" fillId="0" borderId="0" xfId="3" applyNumberFormat="1" applyFont="1" applyFill="1" applyBorder="1" applyAlignment="1" applyProtection="1">
      <alignment horizontal="center" vertical="center"/>
    </xf>
    <xf numFmtId="1" fontId="28" fillId="0" borderId="56" xfId="0" applyNumberFormat="1" applyFont="1" applyFill="1" applyBorder="1" applyAlignment="1" applyProtection="1">
      <alignment horizontal="center" vertical="center"/>
    </xf>
    <xf numFmtId="171" fontId="28" fillId="0" borderId="28" xfId="0" applyNumberFormat="1" applyFont="1" applyFill="1" applyBorder="1" applyAlignment="1" applyProtection="1">
      <alignment horizontal="left" vertical="center" wrapText="1"/>
    </xf>
    <xf numFmtId="171" fontId="10" fillId="0" borderId="10" xfId="0" applyNumberFormat="1" applyFont="1" applyFill="1" applyBorder="1" applyAlignment="1" applyProtection="1">
      <alignment horizontal="center" vertical="center"/>
    </xf>
    <xf numFmtId="171" fontId="10" fillId="0" borderId="11" xfId="0" applyNumberFormat="1" applyFont="1" applyFill="1" applyBorder="1" applyAlignment="1" applyProtection="1">
      <alignment horizontal="center" vertical="center"/>
    </xf>
    <xf numFmtId="171" fontId="10" fillId="0" borderId="26" xfId="0" applyNumberFormat="1" applyFont="1" applyFill="1" applyBorder="1" applyAlignment="1" applyProtection="1">
      <alignment horizontal="center" vertical="center"/>
    </xf>
    <xf numFmtId="167" fontId="28" fillId="0" borderId="24" xfId="0" applyNumberFormat="1" applyFont="1" applyFill="1" applyBorder="1" applyAlignment="1" applyProtection="1">
      <alignment horizontal="center" vertical="center"/>
    </xf>
    <xf numFmtId="171" fontId="28" fillId="0" borderId="24" xfId="0" applyNumberFormat="1" applyFont="1" applyFill="1" applyBorder="1" applyAlignment="1" applyProtection="1">
      <alignment horizontal="center" vertical="center"/>
    </xf>
    <xf numFmtId="0" fontId="28" fillId="0" borderId="10" xfId="0" applyFont="1" applyFill="1" applyBorder="1" applyAlignment="1">
      <alignment horizontal="center" vertical="center" wrapText="1"/>
    </xf>
    <xf numFmtId="0" fontId="28" fillId="0" borderId="11" xfId="0" applyFont="1" applyFill="1" applyBorder="1" applyAlignment="1">
      <alignment horizontal="left" vertical="top" wrapText="1"/>
    </xf>
    <xf numFmtId="0" fontId="28" fillId="0" borderId="12" xfId="3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left" vertical="top" wrapText="1"/>
    </xf>
    <xf numFmtId="0" fontId="28" fillId="0" borderId="28" xfId="0" applyFont="1" applyFill="1" applyBorder="1" applyAlignment="1">
      <alignment horizontal="left" vertical="top" wrapText="1"/>
    </xf>
    <xf numFmtId="0" fontId="28" fillId="0" borderId="26" xfId="0" applyFont="1" applyFill="1" applyBorder="1" applyAlignment="1">
      <alignment horizontal="left" vertical="top" wrapText="1"/>
    </xf>
    <xf numFmtId="0" fontId="28" fillId="0" borderId="10" xfId="0" applyFont="1" applyFill="1" applyBorder="1" applyAlignment="1">
      <alignment horizontal="left" vertical="top" wrapText="1"/>
    </xf>
    <xf numFmtId="0" fontId="28" fillId="0" borderId="12" xfId="0" applyFont="1" applyFill="1" applyBorder="1" applyAlignment="1">
      <alignment horizontal="left" vertical="top" wrapText="1"/>
    </xf>
    <xf numFmtId="171" fontId="28" fillId="0" borderId="50" xfId="0" applyNumberFormat="1" applyFont="1" applyFill="1" applyBorder="1" applyAlignment="1" applyProtection="1">
      <alignment horizontal="left" vertical="top" wrapText="1"/>
    </xf>
    <xf numFmtId="171" fontId="10" fillId="0" borderId="14" xfId="0" applyNumberFormat="1" applyFont="1" applyFill="1" applyBorder="1" applyAlignment="1" applyProtection="1">
      <alignment horizontal="center" vertical="center"/>
    </xf>
    <xf numFmtId="171" fontId="10" fillId="0" borderId="15" xfId="0" applyNumberFormat="1" applyFont="1" applyFill="1" applyBorder="1" applyAlignment="1" applyProtection="1">
      <alignment horizontal="center" vertical="center"/>
    </xf>
    <xf numFmtId="171" fontId="10" fillId="0" borderId="17" xfId="0" applyNumberFormat="1" applyFont="1" applyFill="1" applyBorder="1" applyAlignment="1" applyProtection="1">
      <alignment horizontal="center" vertical="center"/>
    </xf>
    <xf numFmtId="167" fontId="28" fillId="0" borderId="49" xfId="0" applyNumberFormat="1" applyFont="1" applyFill="1" applyBorder="1" applyAlignment="1" applyProtection="1">
      <alignment horizontal="center" vertical="center"/>
    </xf>
    <xf numFmtId="171" fontId="28" fillId="0" borderId="49" xfId="0" applyNumberFormat="1" applyFont="1" applyFill="1" applyBorder="1" applyAlignment="1" applyProtection="1">
      <alignment horizontal="center" vertical="center"/>
    </xf>
    <xf numFmtId="0" fontId="28" fillId="0" borderId="14" xfId="0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left" vertical="top" wrapText="1"/>
    </xf>
    <xf numFmtId="171" fontId="28" fillId="0" borderId="16" xfId="3" applyNumberFormat="1" applyFont="1" applyFill="1" applyBorder="1" applyAlignment="1">
      <alignment horizontal="center" vertical="center" wrapText="1"/>
    </xf>
    <xf numFmtId="0" fontId="28" fillId="0" borderId="57" xfId="0" applyFont="1" applyFill="1" applyBorder="1" applyAlignment="1">
      <alignment horizontal="left" vertical="top" wrapText="1"/>
    </xf>
    <xf numFmtId="0" fontId="28" fillId="0" borderId="50" xfId="0" applyFont="1" applyFill="1" applyBorder="1" applyAlignment="1">
      <alignment horizontal="left" vertical="top" wrapText="1"/>
    </xf>
    <xf numFmtId="0" fontId="28" fillId="0" borderId="17" xfId="0" applyFont="1" applyFill="1" applyBorder="1" applyAlignment="1">
      <alignment horizontal="left" vertical="top" wrapText="1"/>
    </xf>
    <xf numFmtId="0" fontId="28" fillId="0" borderId="14" xfId="0" applyFont="1" applyFill="1" applyBorder="1" applyAlignment="1">
      <alignment horizontal="left" vertical="top" wrapText="1"/>
    </xf>
    <xf numFmtId="0" fontId="28" fillId="0" borderId="16" xfId="0" applyFont="1" applyFill="1" applyBorder="1" applyAlignment="1">
      <alignment horizontal="left" vertical="top" wrapText="1"/>
    </xf>
    <xf numFmtId="167" fontId="28" fillId="0" borderId="77" xfId="0" applyNumberFormat="1" applyFont="1" applyFill="1" applyBorder="1" applyAlignment="1" applyProtection="1">
      <alignment horizontal="center" vertical="center"/>
    </xf>
    <xf numFmtId="1" fontId="28" fillId="0" borderId="77" xfId="0" applyNumberFormat="1" applyFont="1" applyFill="1" applyBorder="1" applyAlignment="1" applyProtection="1">
      <alignment horizontal="center" vertical="center"/>
    </xf>
    <xf numFmtId="1" fontId="28" fillId="0" borderId="1" xfId="0" applyNumberFormat="1" applyFont="1" applyFill="1" applyBorder="1" applyAlignment="1" applyProtection="1">
      <alignment horizontal="center" vertical="center"/>
    </xf>
    <xf numFmtId="167" fontId="28" fillId="0" borderId="56" xfId="3" applyNumberFormat="1" applyFont="1" applyFill="1" applyBorder="1" applyAlignment="1">
      <alignment horizontal="center" vertical="center" wrapText="1"/>
    </xf>
    <xf numFmtId="0" fontId="32" fillId="0" borderId="1" xfId="3" applyNumberFormat="1" applyFont="1" applyFill="1" applyBorder="1" applyAlignment="1" applyProtection="1">
      <alignment horizontal="center" vertical="center" wrapText="1"/>
    </xf>
    <xf numFmtId="167" fontId="28" fillId="0" borderId="59" xfId="3" applyNumberFormat="1" applyFont="1" applyFill="1" applyBorder="1" applyAlignment="1" applyProtection="1">
      <alignment horizontal="center" vertical="center"/>
    </xf>
    <xf numFmtId="1" fontId="28" fillId="0" borderId="59" xfId="3" applyNumberFormat="1" applyFont="1" applyFill="1" applyBorder="1" applyAlignment="1" applyProtection="1">
      <alignment horizontal="center" vertical="center"/>
    </xf>
    <xf numFmtId="1" fontId="28" fillId="0" borderId="22" xfId="3" applyNumberFormat="1" applyFont="1" applyFill="1" applyBorder="1" applyAlignment="1" applyProtection="1">
      <alignment horizontal="center" vertical="center"/>
    </xf>
    <xf numFmtId="167" fontId="28" fillId="0" borderId="22" xfId="3" applyNumberFormat="1" applyFont="1" applyFill="1" applyBorder="1" applyAlignment="1" applyProtection="1">
      <alignment horizontal="center" vertical="center"/>
    </xf>
    <xf numFmtId="167" fontId="28" fillId="0" borderId="22" xfId="3" applyNumberFormat="1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170" fontId="10" fillId="0" borderId="0" xfId="3" applyNumberFormat="1" applyFont="1" applyFill="1" applyBorder="1" applyAlignment="1" applyProtection="1">
      <alignment horizontal="right" vertical="center"/>
    </xf>
    <xf numFmtId="167" fontId="10" fillId="0" borderId="0" xfId="3" applyNumberFormat="1" applyFont="1" applyFill="1" applyBorder="1" applyAlignment="1" applyProtection="1">
      <alignment horizontal="center" vertical="center"/>
    </xf>
    <xf numFmtId="172" fontId="10" fillId="0" borderId="0" xfId="3" applyNumberFormat="1" applyFont="1" applyFill="1" applyBorder="1" applyAlignment="1" applyProtection="1">
      <alignment horizontal="center" vertical="center"/>
    </xf>
    <xf numFmtId="0" fontId="10" fillId="0" borderId="0" xfId="3" applyFont="1" applyFill="1" applyBorder="1" applyAlignment="1">
      <alignment horizontal="left" wrapText="1"/>
    </xf>
    <xf numFmtId="0" fontId="10" fillId="0" borderId="0" xfId="3" applyFont="1" applyFill="1" applyBorder="1" applyAlignment="1">
      <alignment horizontal="center" wrapText="1"/>
    </xf>
    <xf numFmtId="0" fontId="31" fillId="0" borderId="0" xfId="3" applyNumberFormat="1" applyFont="1" applyFill="1" applyBorder="1" applyAlignment="1" applyProtection="1">
      <alignment horizontal="center" vertical="center"/>
    </xf>
    <xf numFmtId="170" fontId="32" fillId="0" borderId="0" xfId="3" applyNumberFormat="1" applyFont="1" applyFill="1" applyBorder="1" applyAlignment="1" applyProtection="1">
      <alignment horizontal="center" vertical="center" wrapText="1"/>
    </xf>
    <xf numFmtId="0" fontId="32" fillId="0" borderId="0" xfId="3" applyNumberFormat="1" applyFont="1" applyFill="1" applyBorder="1" applyAlignment="1" applyProtection="1">
      <alignment horizontal="center" vertical="center" wrapText="1"/>
    </xf>
    <xf numFmtId="49" fontId="28" fillId="0" borderId="30" xfId="3" applyNumberFormat="1" applyFont="1" applyFill="1" applyBorder="1" applyAlignment="1">
      <alignment horizontal="left" vertical="center" wrapText="1"/>
    </xf>
    <xf numFmtId="49" fontId="10" fillId="0" borderId="30" xfId="0" applyNumberFormat="1" applyFont="1" applyFill="1" applyBorder="1" applyAlignment="1">
      <alignment vertical="center" wrapText="1"/>
    </xf>
    <xf numFmtId="49" fontId="10" fillId="0" borderId="30" xfId="3" applyNumberFormat="1" applyFont="1" applyFill="1" applyBorder="1" applyAlignment="1">
      <alignment horizontal="left" vertical="center" wrapText="1"/>
    </xf>
    <xf numFmtId="49" fontId="10" fillId="0" borderId="45" xfId="3" applyNumberFormat="1" applyFont="1" applyFill="1" applyBorder="1" applyAlignment="1">
      <alignment vertical="center" wrapText="1"/>
    </xf>
    <xf numFmtId="0" fontId="28" fillId="0" borderId="30" xfId="3" applyNumberFormat="1" applyFont="1" applyFill="1" applyBorder="1" applyAlignment="1">
      <alignment horizontal="left" vertical="center" wrapText="1"/>
    </xf>
    <xf numFmtId="0" fontId="28" fillId="0" borderId="30" xfId="0" applyNumberFormat="1" applyFont="1" applyFill="1" applyBorder="1" applyAlignment="1">
      <alignment wrapText="1"/>
    </xf>
    <xf numFmtId="49" fontId="28" fillId="0" borderId="1" xfId="0" applyNumberFormat="1" applyFont="1" applyFill="1" applyBorder="1" applyAlignment="1" applyProtection="1">
      <alignment horizontal="left" vertical="center" wrapText="1"/>
    </xf>
    <xf numFmtId="0" fontId="28" fillId="0" borderId="45" xfId="0" applyNumberFormat="1" applyFont="1" applyFill="1" applyBorder="1" applyAlignment="1" applyProtection="1">
      <alignment horizontal="left" vertical="center"/>
    </xf>
    <xf numFmtId="0" fontId="10" fillId="0" borderId="29" xfId="0" applyFont="1" applyFill="1" applyBorder="1" applyAlignment="1">
      <alignment horizontal="left" wrapText="1"/>
    </xf>
    <xf numFmtId="0" fontId="10" fillId="0" borderId="29" xfId="0" applyFont="1" applyFill="1" applyBorder="1"/>
    <xf numFmtId="0" fontId="10" fillId="0" borderId="30" xfId="0" applyFont="1" applyFill="1" applyBorder="1"/>
    <xf numFmtId="0" fontId="10" fillId="0" borderId="45" xfId="0" applyFont="1" applyFill="1" applyBorder="1" applyAlignment="1">
      <alignment horizontal="left" wrapText="1"/>
    </xf>
    <xf numFmtId="0" fontId="44" fillId="0" borderId="0" xfId="0" applyFont="1" applyFill="1" applyBorder="1"/>
    <xf numFmtId="167" fontId="0" fillId="0" borderId="0" xfId="0" applyNumberFormat="1" applyFill="1" applyBorder="1"/>
    <xf numFmtId="0" fontId="2" fillId="0" borderId="0" xfId="0" applyFont="1" applyFill="1" applyBorder="1"/>
    <xf numFmtId="0" fontId="47" fillId="0" borderId="0" xfId="2" applyFont="1" applyFill="1" applyBorder="1"/>
    <xf numFmtId="0" fontId="48" fillId="0" borderId="0" xfId="2" applyFont="1" applyFill="1" applyBorder="1" applyAlignment="1">
      <alignment horizontal="center" vertical="center" wrapText="1" shrinkToFit="1"/>
    </xf>
    <xf numFmtId="0" fontId="49" fillId="0" borderId="0" xfId="2" applyFont="1" applyFill="1" applyBorder="1" applyAlignment="1">
      <alignment horizontal="center" vertical="center" wrapText="1" shrinkToFit="1"/>
    </xf>
    <xf numFmtId="0" fontId="50" fillId="0" borderId="0" xfId="2" applyNumberFormat="1" applyFont="1" applyFill="1" applyBorder="1"/>
    <xf numFmtId="0" fontId="50" fillId="0" borderId="0" xfId="2" applyNumberFormat="1" applyFont="1" applyFill="1" applyBorder="1" applyAlignment="1">
      <alignment horizontal="center"/>
    </xf>
    <xf numFmtId="0" fontId="50" fillId="0" borderId="0" xfId="2" applyNumberFormat="1" applyFont="1" applyFill="1" applyBorder="1" applyAlignment="1">
      <alignment wrapText="1"/>
    </xf>
    <xf numFmtId="0" fontId="50" fillId="0" borderId="0" xfId="2" applyFont="1" applyFill="1" applyBorder="1"/>
    <xf numFmtId="0" fontId="50" fillId="0" borderId="0" xfId="2" applyFont="1" applyFill="1" applyBorder="1" applyAlignment="1">
      <alignment horizontal="center"/>
    </xf>
    <xf numFmtId="49" fontId="50" fillId="0" borderId="0" xfId="2" applyNumberFormat="1" applyFont="1" applyFill="1" applyBorder="1"/>
    <xf numFmtId="49" fontId="50" fillId="0" borderId="0" xfId="2" applyNumberFormat="1" applyFont="1" applyFill="1" applyBorder="1" applyAlignment="1">
      <alignment wrapText="1"/>
    </xf>
    <xf numFmtId="49" fontId="51" fillId="0" borderId="0" xfId="2" applyNumberFormat="1" applyFont="1" applyFill="1" applyBorder="1"/>
    <xf numFmtId="0" fontId="51" fillId="0" borderId="0" xfId="2" applyFont="1" applyFill="1" applyBorder="1"/>
    <xf numFmtId="0" fontId="51" fillId="0" borderId="0" xfId="2" applyFont="1" applyFill="1" applyBorder="1" applyAlignment="1">
      <alignment horizontal="center"/>
    </xf>
    <xf numFmtId="49" fontId="51" fillId="0" borderId="0" xfId="2" applyNumberFormat="1" applyFont="1" applyFill="1" applyBorder="1" applyAlignment="1">
      <alignment wrapText="1"/>
    </xf>
    <xf numFmtId="49" fontId="51" fillId="0" borderId="0" xfId="2" applyNumberFormat="1" applyFont="1" applyFill="1" applyAlignment="1">
      <alignment vertical="center"/>
    </xf>
    <xf numFmtId="0" fontId="51" fillId="0" borderId="0" xfId="2" applyFont="1" applyFill="1" applyAlignment="1">
      <alignment horizontal="left" vertical="center"/>
    </xf>
    <xf numFmtId="0" fontId="47" fillId="0" borderId="0" xfId="2" applyFont="1" applyFill="1"/>
    <xf numFmtId="0" fontId="51" fillId="0" borderId="0" xfId="2" applyFont="1" applyFill="1"/>
    <xf numFmtId="49" fontId="51" fillId="0" borderId="0" xfId="2" applyNumberFormat="1" applyFont="1" applyFill="1" applyBorder="1" applyAlignment="1">
      <alignment horizontal="left"/>
    </xf>
    <xf numFmtId="49" fontId="51" fillId="0" borderId="0" xfId="2" applyNumberFormat="1" applyFont="1" applyFill="1" applyBorder="1" applyAlignment="1">
      <alignment horizontal="center"/>
    </xf>
    <xf numFmtId="49" fontId="47" fillId="0" borderId="0" xfId="2" applyNumberFormat="1" applyFont="1" applyFill="1" applyBorder="1"/>
    <xf numFmtId="0" fontId="45" fillId="10" borderId="0" xfId="0" applyFont="1" applyFill="1"/>
    <xf numFmtId="167" fontId="2" fillId="0" borderId="7" xfId="0" applyNumberFormat="1" applyFont="1" applyBorder="1" applyAlignment="1">
      <alignment horizontal="center" vertical="center"/>
    </xf>
    <xf numFmtId="165" fontId="3" fillId="0" borderId="1" xfId="0" applyNumberFormat="1" applyFont="1" applyFill="1" applyBorder="1" applyAlignment="1" applyProtection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center" wrapText="1"/>
    </xf>
    <xf numFmtId="165" fontId="3" fillId="0" borderId="0" xfId="0" applyNumberFormat="1" applyFont="1" applyFill="1" applyBorder="1" applyAlignment="1" applyProtection="1">
      <alignment horizontal="center" vertical="center" textRotation="90" wrapText="1"/>
    </xf>
    <xf numFmtId="166" fontId="2" fillId="0" borderId="1" xfId="5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167" fontId="2" fillId="0" borderId="0" xfId="0" applyNumberFormat="1" applyFont="1" applyBorder="1" applyAlignment="1">
      <alignment horizontal="center" vertical="center"/>
    </xf>
    <xf numFmtId="168" fontId="3" fillId="0" borderId="1" xfId="0" applyNumberFormat="1" applyFont="1" applyFill="1" applyBorder="1" applyAlignment="1" applyProtection="1">
      <alignment horizontal="center" vertical="center"/>
    </xf>
    <xf numFmtId="0" fontId="2" fillId="0" borderId="71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169" fontId="3" fillId="0" borderId="0" xfId="0" applyNumberFormat="1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2" fillId="0" borderId="0" xfId="0" applyNumberFormat="1" applyFont="1"/>
    <xf numFmtId="167" fontId="2" fillId="0" borderId="0" xfId="0" applyNumberFormat="1" applyFont="1"/>
    <xf numFmtId="167" fontId="2" fillId="9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66" fontId="2" fillId="0" borderId="1" xfId="4" applyNumberFormat="1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/>
    </xf>
    <xf numFmtId="166" fontId="2" fillId="0" borderId="7" xfId="4" applyNumberFormat="1" applyFont="1" applyFill="1" applyBorder="1" applyAlignment="1" applyProtection="1">
      <alignment horizontal="center" vertical="center"/>
    </xf>
    <xf numFmtId="0" fontId="53" fillId="0" borderId="0" xfId="0" applyFont="1" applyFill="1"/>
    <xf numFmtId="167" fontId="53" fillId="0" borderId="0" xfId="0" applyNumberFormat="1" applyFont="1" applyFill="1"/>
    <xf numFmtId="0" fontId="6" fillId="0" borderId="1" xfId="0" applyFont="1" applyFill="1" applyBorder="1"/>
    <xf numFmtId="166" fontId="2" fillId="0" borderId="1" xfId="0" applyNumberFormat="1" applyFont="1" applyFill="1" applyBorder="1"/>
    <xf numFmtId="0" fontId="53" fillId="0" borderId="1" xfId="0" applyFont="1" applyFill="1" applyBorder="1"/>
    <xf numFmtId="0" fontId="53" fillId="0" borderId="1" xfId="0" applyFont="1" applyBorder="1"/>
    <xf numFmtId="0" fontId="53" fillId="0" borderId="0" xfId="0" applyFont="1" applyFill="1" applyBorder="1"/>
    <xf numFmtId="0" fontId="6" fillId="0" borderId="0" xfId="0" applyFont="1" applyFill="1" applyBorder="1"/>
    <xf numFmtId="0" fontId="53" fillId="0" borderId="0" xfId="0" applyFont="1" applyBorder="1"/>
    <xf numFmtId="0" fontId="53" fillId="2" borderId="0" xfId="0" applyFont="1" applyFill="1" applyBorder="1"/>
    <xf numFmtId="0" fontId="2" fillId="2" borderId="0" xfId="0" applyFont="1" applyFill="1" applyBorder="1"/>
    <xf numFmtId="0" fontId="2" fillId="9" borderId="1" xfId="0" applyFont="1" applyFill="1" applyBorder="1" applyAlignment="1">
      <alignment horizontal="center"/>
    </xf>
    <xf numFmtId="0" fontId="2" fillId="8" borderId="0" xfId="0" applyFont="1" applyFill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167" fontId="2" fillId="8" borderId="1" xfId="0" applyNumberFormat="1" applyFont="1" applyFill="1" applyBorder="1" applyAlignment="1">
      <alignment horizontal="center" vertical="center"/>
    </xf>
    <xf numFmtId="0" fontId="2" fillId="8" borderId="0" xfId="0" applyFont="1" applyFill="1"/>
    <xf numFmtId="0" fontId="53" fillId="8" borderId="0" xfId="0" applyFont="1" applyFill="1"/>
    <xf numFmtId="0" fontId="2" fillId="8" borderId="0" xfId="0" applyFont="1" applyFill="1" applyBorder="1"/>
    <xf numFmtId="0" fontId="2" fillId="8" borderId="1" xfId="0" applyFont="1" applyFill="1" applyBorder="1" applyAlignment="1">
      <alignment horizontal="center"/>
    </xf>
    <xf numFmtId="166" fontId="57" fillId="0" borderId="1" xfId="0" applyNumberFormat="1" applyFont="1" applyFill="1" applyBorder="1"/>
    <xf numFmtId="166" fontId="58" fillId="2" borderId="1" xfId="0" applyNumberFormat="1" applyFont="1" applyFill="1" applyBorder="1"/>
    <xf numFmtId="0" fontId="58" fillId="2" borderId="1" xfId="0" applyFont="1" applyFill="1" applyBorder="1"/>
    <xf numFmtId="0" fontId="56" fillId="0" borderId="1" xfId="0" applyFont="1" applyFill="1" applyBorder="1"/>
    <xf numFmtId="167" fontId="56" fillId="0" borderId="1" xfId="0" applyNumberFormat="1" applyFont="1" applyFill="1" applyBorder="1"/>
    <xf numFmtId="0" fontId="2" fillId="2" borderId="1" xfId="0" applyFont="1" applyFill="1" applyBorder="1" applyAlignment="1">
      <alignment horizontal="center" wrapText="1"/>
    </xf>
    <xf numFmtId="166" fontId="2" fillId="2" borderId="7" xfId="4" applyNumberFormat="1" applyFont="1" applyFill="1" applyBorder="1" applyAlignment="1" applyProtection="1">
      <alignment horizontal="center" vertical="center"/>
    </xf>
    <xf numFmtId="166" fontId="3" fillId="0" borderId="3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/>
    <xf numFmtId="0" fontId="59" fillId="0" borderId="1" xfId="0" applyFont="1" applyFill="1" applyBorder="1" applyAlignment="1">
      <alignment horizontal="left" wrapText="1"/>
    </xf>
    <xf numFmtId="0" fontId="59" fillId="11" borderId="1" xfId="0" applyFont="1" applyFill="1" applyBorder="1" applyAlignment="1">
      <alignment horizontal="left" wrapText="1"/>
    </xf>
    <xf numFmtId="0" fontId="60" fillId="0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vertical="center"/>
    </xf>
    <xf numFmtId="0" fontId="59" fillId="2" borderId="1" xfId="0" applyFont="1" applyFill="1" applyBorder="1" applyAlignment="1">
      <alignment horizontal="left" wrapText="1"/>
    </xf>
    <xf numFmtId="0" fontId="59" fillId="8" borderId="1" xfId="0" applyFont="1" applyFill="1" applyBorder="1" applyAlignment="1">
      <alignment horizontal="left" wrapText="1"/>
    </xf>
    <xf numFmtId="170" fontId="28" fillId="0" borderId="68" xfId="3" applyNumberFormat="1" applyFont="1" applyFill="1" applyBorder="1" applyAlignment="1" applyProtection="1">
      <alignment horizontal="center" vertical="center"/>
    </xf>
    <xf numFmtId="167" fontId="10" fillId="0" borderId="34" xfId="3" applyNumberFormat="1" applyFont="1" applyFill="1" applyBorder="1" applyAlignment="1">
      <alignment horizontal="center" vertical="center" wrapText="1"/>
    </xf>
    <xf numFmtId="0" fontId="59" fillId="0" borderId="74" xfId="0" applyFont="1" applyFill="1" applyBorder="1" applyAlignment="1">
      <alignment horizontal="left" wrapText="1"/>
    </xf>
    <xf numFmtId="0" fontId="59" fillId="0" borderId="1" xfId="0" applyFont="1" applyFill="1" applyBorder="1" applyAlignment="1">
      <alignment wrapText="1"/>
    </xf>
    <xf numFmtId="0" fontId="2" fillId="0" borderId="0" xfId="0" applyFont="1" applyFill="1" applyBorder="1" applyAlignment="1">
      <alignment vertical="center"/>
    </xf>
    <xf numFmtId="0" fontId="62" fillId="0" borderId="0" xfId="2" applyNumberFormat="1" applyFont="1" applyFill="1" applyBorder="1"/>
    <xf numFmtId="0" fontId="62" fillId="0" borderId="0" xfId="2" applyNumberFormat="1" applyFont="1" applyFill="1" applyBorder="1" applyAlignment="1">
      <alignment horizontal="center"/>
    </xf>
    <xf numFmtId="0" fontId="62" fillId="0" borderId="0" xfId="2" applyNumberFormat="1" applyFont="1" applyFill="1" applyBorder="1" applyAlignment="1">
      <alignment wrapText="1"/>
    </xf>
    <xf numFmtId="49" fontId="62" fillId="0" borderId="0" xfId="2" applyNumberFormat="1" applyFont="1" applyFill="1" applyBorder="1"/>
    <xf numFmtId="49" fontId="52" fillId="0" borderId="0" xfId="2" applyNumberFormat="1" applyFont="1" applyFill="1"/>
    <xf numFmtId="49" fontId="28" fillId="0" borderId="41" xfId="3" applyNumberFormat="1" applyFont="1" applyFill="1" applyBorder="1" applyAlignment="1">
      <alignment horizontal="center" vertical="center" wrapText="1"/>
    </xf>
    <xf numFmtId="170" fontId="28" fillId="0" borderId="32" xfId="3" applyNumberFormat="1" applyFont="1" applyFill="1" applyBorder="1" applyAlignment="1" applyProtection="1">
      <alignment horizontal="center" vertical="center"/>
    </xf>
    <xf numFmtId="170" fontId="10" fillId="0" borderId="32" xfId="3" applyNumberFormat="1" applyFont="1" applyFill="1" applyBorder="1" applyAlignment="1" applyProtection="1">
      <alignment horizontal="center" vertical="center"/>
    </xf>
    <xf numFmtId="49" fontId="10" fillId="0" borderId="45" xfId="3" applyNumberFormat="1" applyFont="1" applyFill="1" applyBorder="1" applyAlignment="1">
      <alignment horizontal="left" vertical="center" wrapText="1"/>
    </xf>
    <xf numFmtId="0" fontId="28" fillId="0" borderId="74" xfId="3" applyFont="1" applyFill="1" applyBorder="1" applyAlignment="1">
      <alignment horizontal="center" vertical="center" wrapText="1"/>
    </xf>
    <xf numFmtId="171" fontId="33" fillId="0" borderId="44" xfId="3" applyNumberFormat="1" applyFont="1" applyFill="1" applyBorder="1" applyAlignment="1" applyProtection="1">
      <alignment horizontal="center" vertical="center"/>
    </xf>
    <xf numFmtId="0" fontId="31" fillId="0" borderId="73" xfId="3" applyFont="1" applyFill="1" applyBorder="1" applyAlignment="1">
      <alignment horizontal="center" vertical="center" wrapText="1"/>
    </xf>
    <xf numFmtId="0" fontId="31" fillId="0" borderId="75" xfId="3" applyFont="1" applyFill="1" applyBorder="1" applyAlignment="1">
      <alignment horizontal="center" vertical="center" wrapText="1"/>
    </xf>
    <xf numFmtId="0" fontId="31" fillId="0" borderId="43" xfId="3" applyFont="1" applyFill="1" applyBorder="1" applyAlignment="1">
      <alignment horizontal="center" vertical="center" wrapText="1"/>
    </xf>
    <xf numFmtId="167" fontId="31" fillId="0" borderId="4" xfId="3" applyNumberFormat="1" applyFont="1" applyFill="1" applyBorder="1" applyAlignment="1">
      <alignment horizontal="center" vertical="center" wrapText="1"/>
    </xf>
    <xf numFmtId="0" fontId="31" fillId="0" borderId="44" xfId="3" applyFont="1" applyFill="1" applyBorder="1" applyAlignment="1">
      <alignment horizontal="center" vertical="center" wrapText="1"/>
    </xf>
    <xf numFmtId="49" fontId="28" fillId="0" borderId="71" xfId="3" applyNumberFormat="1" applyFont="1" applyFill="1" applyBorder="1" applyAlignment="1">
      <alignment horizontal="center" vertical="center" wrapText="1"/>
    </xf>
    <xf numFmtId="49" fontId="28" fillId="0" borderId="72" xfId="3" applyNumberFormat="1" applyFont="1" applyFill="1" applyBorder="1" applyAlignment="1">
      <alignment horizontal="center" vertical="center" wrapText="1"/>
    </xf>
    <xf numFmtId="170" fontId="28" fillId="0" borderId="67" xfId="3" applyNumberFormat="1" applyFont="1" applyFill="1" applyBorder="1" applyAlignment="1" applyProtection="1">
      <alignment horizontal="center" vertical="center" wrapText="1"/>
    </xf>
    <xf numFmtId="1" fontId="28" fillId="0" borderId="71" xfId="3" applyNumberFormat="1" applyFont="1" applyFill="1" applyBorder="1" applyAlignment="1" applyProtection="1">
      <alignment horizontal="center" vertical="center"/>
    </xf>
    <xf numFmtId="1" fontId="28" fillId="0" borderId="32" xfId="3" applyNumberFormat="1" applyFont="1" applyFill="1" applyBorder="1" applyAlignment="1" applyProtection="1">
      <alignment horizontal="center" vertical="center"/>
    </xf>
    <xf numFmtId="0" fontId="10" fillId="0" borderId="71" xfId="3" applyFont="1" applyFill="1" applyBorder="1" applyAlignment="1">
      <alignment horizontal="center" vertical="center" wrapText="1"/>
    </xf>
    <xf numFmtId="165" fontId="10" fillId="0" borderId="32" xfId="0" applyNumberFormat="1" applyFont="1" applyFill="1" applyBorder="1" applyAlignment="1">
      <alignment horizontal="center" vertical="center" wrapText="1"/>
    </xf>
    <xf numFmtId="171" fontId="28" fillId="0" borderId="1" xfId="3" applyNumberFormat="1" applyFont="1" applyFill="1" applyBorder="1" applyAlignment="1" applyProtection="1">
      <alignment horizontal="center" vertical="center"/>
    </xf>
    <xf numFmtId="49" fontId="28" fillId="0" borderId="64" xfId="3" applyNumberFormat="1" applyFont="1" applyFill="1" applyBorder="1" applyAlignment="1">
      <alignment vertical="center" wrapText="1"/>
    </xf>
    <xf numFmtId="1" fontId="28" fillId="0" borderId="68" xfId="3" applyNumberFormat="1" applyFont="1" applyFill="1" applyBorder="1" applyAlignment="1" applyProtection="1">
      <alignment horizontal="center" vertical="center"/>
    </xf>
    <xf numFmtId="1" fontId="28" fillId="0" borderId="67" xfId="3" applyNumberFormat="1" applyFont="1" applyFill="1" applyBorder="1" applyAlignment="1" applyProtection="1">
      <alignment horizontal="center" vertical="center"/>
    </xf>
    <xf numFmtId="49" fontId="10" fillId="0" borderId="29" xfId="3" applyNumberFormat="1" applyFont="1" applyFill="1" applyBorder="1" applyAlignment="1">
      <alignment horizontal="left" vertical="center" wrapText="1"/>
    </xf>
    <xf numFmtId="170" fontId="31" fillId="0" borderId="32" xfId="3" applyNumberFormat="1" applyFont="1" applyFill="1" applyBorder="1" applyAlignment="1" applyProtection="1">
      <alignment vertical="center"/>
    </xf>
    <xf numFmtId="49" fontId="10" fillId="0" borderId="45" xfId="0" applyNumberFormat="1" applyFont="1" applyFill="1" applyBorder="1" applyAlignment="1" applyProtection="1">
      <alignment horizontal="center" vertical="center"/>
    </xf>
    <xf numFmtId="166" fontId="31" fillId="0" borderId="32" xfId="3" applyNumberFormat="1" applyFont="1" applyFill="1" applyBorder="1" applyAlignment="1" applyProtection="1">
      <alignment horizontal="center" vertical="center"/>
    </xf>
    <xf numFmtId="49" fontId="28" fillId="0" borderId="30" xfId="3" applyNumberFormat="1" applyFont="1" applyFill="1" applyBorder="1" applyAlignment="1">
      <alignment vertical="center" wrapText="1"/>
    </xf>
    <xf numFmtId="49" fontId="28" fillId="0" borderId="45" xfId="0" applyNumberFormat="1" applyFont="1" applyFill="1" applyBorder="1" applyAlignment="1" applyProtection="1">
      <alignment horizontal="center" vertical="center"/>
    </xf>
    <xf numFmtId="171" fontId="28" fillId="0" borderId="31" xfId="3" applyNumberFormat="1" applyFont="1" applyFill="1" applyBorder="1" applyAlignment="1" applyProtection="1">
      <alignment horizontal="center" vertical="center"/>
    </xf>
    <xf numFmtId="171" fontId="28" fillId="0" borderId="32" xfId="3" applyNumberFormat="1" applyFont="1" applyFill="1" applyBorder="1" applyAlignment="1" applyProtection="1">
      <alignment horizontal="center" vertical="center"/>
    </xf>
    <xf numFmtId="0" fontId="10" fillId="0" borderId="71" xfId="3" applyNumberFormat="1" applyFont="1" applyFill="1" applyBorder="1" applyAlignment="1" applyProtection="1">
      <alignment horizontal="center" vertical="center"/>
    </xf>
    <xf numFmtId="171" fontId="10" fillId="0" borderId="64" xfId="3" applyNumberFormat="1" applyFont="1" applyFill="1" applyBorder="1" applyAlignment="1" applyProtection="1">
      <alignment horizontal="center" vertical="center"/>
    </xf>
    <xf numFmtId="171" fontId="10" fillId="0" borderId="71" xfId="3" applyNumberFormat="1" applyFont="1" applyFill="1" applyBorder="1" applyAlignment="1" applyProtection="1">
      <alignment horizontal="center" vertical="center"/>
    </xf>
    <xf numFmtId="171" fontId="10" fillId="0" borderId="67" xfId="3" applyNumberFormat="1" applyFont="1" applyFill="1" applyBorder="1" applyAlignment="1" applyProtection="1">
      <alignment horizontal="center" vertical="center"/>
    </xf>
    <xf numFmtId="0" fontId="10" fillId="0" borderId="78" xfId="3" applyNumberFormat="1" applyFont="1" applyFill="1" applyBorder="1" applyAlignment="1" applyProtection="1">
      <alignment horizontal="center" vertical="center"/>
    </xf>
    <xf numFmtId="172" fontId="10" fillId="0" borderId="56" xfId="3" applyNumberFormat="1" applyFont="1" applyFill="1" applyBorder="1" applyAlignment="1" applyProtection="1">
      <alignment horizontal="center" vertical="center"/>
    </xf>
    <xf numFmtId="171" fontId="10" fillId="0" borderId="79" xfId="3" applyNumberFormat="1" applyFont="1" applyFill="1" applyBorder="1" applyAlignment="1" applyProtection="1">
      <alignment horizontal="center" vertical="center"/>
    </xf>
    <xf numFmtId="171" fontId="10" fillId="0" borderId="78" xfId="3" applyNumberFormat="1" applyFont="1" applyFill="1" applyBorder="1" applyAlignment="1" applyProtection="1">
      <alignment horizontal="center" vertical="center"/>
    </xf>
    <xf numFmtId="0" fontId="10" fillId="0" borderId="76" xfId="3" applyNumberFormat="1" applyFont="1" applyFill="1" applyBorder="1" applyAlignment="1" applyProtection="1">
      <alignment horizontal="center" vertical="center"/>
    </xf>
    <xf numFmtId="0" fontId="10" fillId="0" borderId="25" xfId="0" applyFont="1" applyFill="1" applyBorder="1" applyAlignment="1">
      <alignment horizontal="left" wrapText="1"/>
    </xf>
    <xf numFmtId="1" fontId="10" fillId="0" borderId="67" xfId="3" applyNumberFormat="1" applyFont="1" applyFill="1" applyBorder="1" applyAlignment="1">
      <alignment horizontal="center" vertical="center" wrapText="1"/>
    </xf>
    <xf numFmtId="0" fontId="61" fillId="6" borderId="0" xfId="2" applyNumberFormat="1" applyFont="1" applyFill="1" applyBorder="1" applyAlignment="1">
      <alignment horizontal="center"/>
    </xf>
    <xf numFmtId="49" fontId="62" fillId="6" borderId="0" xfId="2" applyNumberFormat="1" applyFont="1" applyFill="1" applyBorder="1"/>
    <xf numFmtId="0" fontId="62" fillId="6" borderId="0" xfId="2" applyNumberFormat="1" applyFont="1" applyFill="1" applyBorder="1"/>
    <xf numFmtId="0" fontId="62" fillId="6" borderId="0" xfId="2" applyNumberFormat="1" applyFont="1" applyFill="1" applyBorder="1" applyAlignment="1">
      <alignment horizontal="center"/>
    </xf>
    <xf numFmtId="0" fontId="62" fillId="6" borderId="0" xfId="2" applyNumberFormat="1" applyFont="1" applyFill="1" applyBorder="1" applyAlignment="1">
      <alignment wrapText="1"/>
    </xf>
    <xf numFmtId="49" fontId="62" fillId="9" borderId="0" xfId="2" applyNumberFormat="1" applyFont="1" applyFill="1" applyBorder="1"/>
    <xf numFmtId="0" fontId="62" fillId="9" borderId="0" xfId="2" applyNumberFormat="1" applyFont="1" applyFill="1" applyBorder="1"/>
    <xf numFmtId="0" fontId="62" fillId="9" borderId="0" xfId="2" applyNumberFormat="1" applyFont="1" applyFill="1" applyBorder="1" applyAlignment="1">
      <alignment horizontal="center"/>
    </xf>
    <xf numFmtId="0" fontId="62" fillId="9" borderId="0" xfId="2" applyNumberFormat="1" applyFont="1" applyFill="1" applyBorder="1" applyAlignment="1">
      <alignment wrapText="1"/>
    </xf>
    <xf numFmtId="49" fontId="64" fillId="0" borderId="0" xfId="2" applyNumberFormat="1" applyFont="1" applyFill="1" applyBorder="1"/>
    <xf numFmtId="0" fontId="64" fillId="0" borderId="0" xfId="2" applyNumberFormat="1" applyFont="1" applyFill="1" applyBorder="1"/>
    <xf numFmtId="0" fontId="64" fillId="0" borderId="0" xfId="2" applyNumberFormat="1" applyFont="1" applyFill="1" applyBorder="1" applyAlignment="1">
      <alignment horizontal="center"/>
    </xf>
    <xf numFmtId="0" fontId="64" fillId="0" borderId="0" xfId="2" applyNumberFormat="1" applyFont="1" applyFill="1" applyBorder="1" applyAlignment="1">
      <alignment wrapText="1"/>
    </xf>
    <xf numFmtId="49" fontId="62" fillId="10" borderId="0" xfId="2" applyNumberFormat="1" applyFont="1" applyFill="1" applyBorder="1"/>
    <xf numFmtId="0" fontId="62" fillId="10" borderId="0" xfId="2" applyNumberFormat="1" applyFont="1" applyFill="1" applyBorder="1"/>
    <xf numFmtId="0" fontId="62" fillId="10" borderId="0" xfId="2" applyNumberFormat="1" applyFont="1" applyFill="1" applyBorder="1" applyAlignment="1">
      <alignment horizontal="center"/>
    </xf>
    <xf numFmtId="0" fontId="62" fillId="10" borderId="0" xfId="2" applyNumberFormat="1" applyFont="1" applyFill="1" applyBorder="1" applyAlignment="1">
      <alignment wrapText="1"/>
    </xf>
    <xf numFmtId="49" fontId="62" fillId="8" borderId="0" xfId="2" applyNumberFormat="1" applyFont="1" applyFill="1" applyBorder="1"/>
    <xf numFmtId="0" fontId="62" fillId="8" borderId="0" xfId="2" applyNumberFormat="1" applyFont="1" applyFill="1" applyBorder="1"/>
    <xf numFmtId="0" fontId="62" fillId="8" borderId="0" xfId="2" applyNumberFormat="1" applyFont="1" applyFill="1" applyBorder="1" applyAlignment="1">
      <alignment horizontal="center"/>
    </xf>
    <xf numFmtId="0" fontId="62" fillId="8" borderId="0" xfId="2" applyNumberFormat="1" applyFont="1" applyFill="1" applyBorder="1" applyAlignment="1">
      <alignment wrapText="1"/>
    </xf>
    <xf numFmtId="167" fontId="62" fillId="8" borderId="0" xfId="2" applyNumberFormat="1" applyFont="1" applyFill="1" applyBorder="1" applyAlignment="1">
      <alignment horizontal="center"/>
    </xf>
    <xf numFmtId="0" fontId="50" fillId="8" borderId="0" xfId="2" applyNumberFormat="1" applyFont="1" applyFill="1" applyBorder="1"/>
    <xf numFmtId="0" fontId="50" fillId="8" borderId="0" xfId="2" applyNumberFormat="1" applyFont="1" applyFill="1" applyBorder="1" applyAlignment="1">
      <alignment horizontal="center"/>
    </xf>
    <xf numFmtId="0" fontId="50" fillId="8" borderId="0" xfId="2" applyNumberFormat="1" applyFont="1" applyFill="1" applyBorder="1" applyAlignment="1">
      <alignment wrapText="1"/>
    </xf>
    <xf numFmtId="49" fontId="51" fillId="6" borderId="0" xfId="2" applyNumberFormat="1" applyFont="1" applyFill="1" applyBorder="1"/>
    <xf numFmtId="0" fontId="50" fillId="6" borderId="0" xfId="2" applyNumberFormat="1" applyFont="1" applyFill="1" applyBorder="1"/>
    <xf numFmtId="49" fontId="61" fillId="6" borderId="0" xfId="2" applyNumberFormat="1" applyFont="1" applyFill="1" applyBorder="1" applyAlignment="1">
      <alignment horizontal="center"/>
    </xf>
    <xf numFmtId="49" fontId="51" fillId="10" borderId="0" xfId="2" applyNumberFormat="1" applyFont="1" applyFill="1" applyBorder="1"/>
    <xf numFmtId="0" fontId="50" fillId="10" borderId="0" xfId="2" applyNumberFormat="1" applyFont="1" applyFill="1" applyBorder="1"/>
    <xf numFmtId="49" fontId="51" fillId="9" borderId="0" xfId="2" applyNumberFormat="1" applyFont="1" applyFill="1" applyBorder="1"/>
    <xf numFmtId="0" fontId="50" fillId="9" borderId="0" xfId="2" applyNumberFormat="1" applyFont="1" applyFill="1" applyBorder="1"/>
    <xf numFmtId="0" fontId="50" fillId="10" borderId="0" xfId="2" applyNumberFormat="1" applyFont="1" applyFill="1" applyBorder="1" applyAlignment="1">
      <alignment horizontal="center"/>
    </xf>
    <xf numFmtId="0" fontId="50" fillId="10" borderId="0" xfId="2" applyNumberFormat="1" applyFont="1" applyFill="1" applyBorder="1" applyAlignment="1">
      <alignment wrapText="1"/>
    </xf>
    <xf numFmtId="0" fontId="2" fillId="9" borderId="1" xfId="0" applyFont="1" applyFill="1" applyBorder="1" applyAlignment="1">
      <alignment horizontal="left" wrapText="1"/>
    </xf>
    <xf numFmtId="0" fontId="28" fillId="0" borderId="43" xfId="3" applyFont="1" applyFill="1" applyBorder="1" applyAlignment="1">
      <alignment horizontal="center" vertical="center" wrapText="1"/>
    </xf>
    <xf numFmtId="0" fontId="28" fillId="0" borderId="4" xfId="3" applyFont="1" applyFill="1" applyBorder="1" applyAlignment="1">
      <alignment horizontal="center" vertical="center" wrapText="1"/>
    </xf>
    <xf numFmtId="0" fontId="28" fillId="0" borderId="79" xfId="3" applyFont="1" applyFill="1" applyBorder="1" applyAlignment="1">
      <alignment horizontal="center" vertical="center" wrapText="1"/>
    </xf>
    <xf numFmtId="0" fontId="10" fillId="0" borderId="79" xfId="3" applyNumberFormat="1" applyFont="1" applyFill="1" applyBorder="1" applyAlignment="1" applyProtection="1">
      <alignment horizontal="center" vertical="center"/>
    </xf>
    <xf numFmtId="0" fontId="28" fillId="0" borderId="1" xfId="3" applyFont="1" applyFill="1" applyBorder="1" applyAlignment="1">
      <alignment horizontal="center" vertical="center" wrapText="1"/>
    </xf>
    <xf numFmtId="0" fontId="28" fillId="0" borderId="0" xfId="0" applyFont="1" applyFill="1" applyBorder="1" applyAlignment="1" applyProtection="1">
      <alignment horizontal="right" vertical="center"/>
    </xf>
    <xf numFmtId="49" fontId="28" fillId="0" borderId="68" xfId="0" applyNumberFormat="1" applyFont="1" applyFill="1" applyBorder="1" applyAlignment="1">
      <alignment horizontal="center" vertical="center"/>
    </xf>
    <xf numFmtId="0" fontId="10" fillId="0" borderId="34" xfId="0" applyNumberFormat="1" applyFont="1" applyFill="1" applyBorder="1" applyAlignment="1">
      <alignment horizontal="center" vertical="center" wrapText="1"/>
    </xf>
    <xf numFmtId="167" fontId="10" fillId="0" borderId="67" xfId="3" applyNumberFormat="1" applyFont="1" applyFill="1" applyBorder="1" applyAlignment="1">
      <alignment horizontal="center" vertical="center" wrapText="1"/>
    </xf>
    <xf numFmtId="0" fontId="28" fillId="0" borderId="78" xfId="3" applyFont="1" applyFill="1" applyBorder="1" applyAlignment="1">
      <alignment horizontal="center" vertical="center" wrapText="1"/>
    </xf>
    <xf numFmtId="170" fontId="10" fillId="0" borderId="32" xfId="3" applyNumberFormat="1" applyFont="1" applyFill="1" applyBorder="1" applyAlignment="1" applyProtection="1">
      <alignment horizontal="center" vertical="center" wrapText="1"/>
    </xf>
    <xf numFmtId="170" fontId="10" fillId="0" borderId="10" xfId="3" applyNumberFormat="1" applyFont="1" applyFill="1" applyBorder="1" applyAlignment="1" applyProtection="1">
      <alignment horizontal="center" vertical="center" wrapText="1"/>
    </xf>
    <xf numFmtId="170" fontId="10" fillId="0" borderId="12" xfId="3" applyNumberFormat="1" applyFont="1" applyFill="1" applyBorder="1" applyAlignment="1" applyProtection="1">
      <alignment horizontal="center" vertical="center" wrapText="1"/>
    </xf>
    <xf numFmtId="0" fontId="10" fillId="0" borderId="80" xfId="3" applyNumberFormat="1" applyFont="1" applyFill="1" applyBorder="1" applyAlignment="1" applyProtection="1">
      <alignment horizontal="center" vertical="center"/>
    </xf>
    <xf numFmtId="0" fontId="10" fillId="0" borderId="81" xfId="3" applyNumberFormat="1" applyFont="1" applyFill="1" applyBorder="1" applyAlignment="1" applyProtection="1">
      <alignment horizontal="center" vertical="center"/>
    </xf>
    <xf numFmtId="0" fontId="10" fillId="0" borderId="82" xfId="3" applyNumberFormat="1" applyFont="1" applyFill="1" applyBorder="1" applyAlignment="1" applyProtection="1">
      <alignment horizontal="center" vertical="center"/>
    </xf>
    <xf numFmtId="167" fontId="28" fillId="0" borderId="9" xfId="3" applyNumberFormat="1" applyFont="1" applyFill="1" applyBorder="1" applyAlignment="1" applyProtection="1">
      <alignment horizontal="center" vertical="center"/>
    </xf>
    <xf numFmtId="0" fontId="2" fillId="0" borderId="41" xfId="0" applyFont="1" applyFill="1" applyBorder="1" applyAlignment="1">
      <alignment horizontal="left" wrapText="1"/>
    </xf>
    <xf numFmtId="0" fontId="5" fillId="0" borderId="15" xfId="0" applyFont="1" applyFill="1" applyBorder="1" applyAlignment="1">
      <alignment horizontal="center" vertical="center"/>
    </xf>
    <xf numFmtId="167" fontId="5" fillId="0" borderId="15" xfId="0" applyNumberFormat="1" applyFont="1" applyFill="1" applyBorder="1" applyAlignment="1">
      <alignment horizontal="center" vertical="center"/>
    </xf>
    <xf numFmtId="0" fontId="2" fillId="0" borderId="71" xfId="0" applyFont="1" applyFill="1" applyBorder="1" applyAlignment="1">
      <alignment horizontal="center" vertical="center"/>
    </xf>
    <xf numFmtId="167" fontId="2" fillId="0" borderId="71" xfId="0" applyNumberFormat="1" applyFont="1" applyFill="1" applyBorder="1" applyAlignment="1">
      <alignment horizontal="center" vertical="center"/>
    </xf>
    <xf numFmtId="0" fontId="2" fillId="0" borderId="71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center" vertical="center" wrapText="1"/>
    </xf>
    <xf numFmtId="167" fontId="2" fillId="0" borderId="3" xfId="0" applyNumberFormat="1" applyFont="1" applyFill="1" applyBorder="1"/>
    <xf numFmtId="0" fontId="3" fillId="0" borderId="3" xfId="0" applyFont="1" applyFill="1" applyBorder="1" applyAlignment="1">
      <alignment horizontal="left" wrapText="1"/>
    </xf>
    <xf numFmtId="167" fontId="3" fillId="0" borderId="3" xfId="0" applyNumberFormat="1" applyFont="1" applyFill="1" applyBorder="1"/>
    <xf numFmtId="0" fontId="28" fillId="0" borderId="30" xfId="0" applyFont="1" applyFill="1" applyBorder="1" applyAlignment="1">
      <alignment horizontal="center" vertical="center" wrapText="1"/>
    </xf>
    <xf numFmtId="49" fontId="3" fillId="0" borderId="31" xfId="0" applyNumberFormat="1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>
      <alignment horizontal="center" vertical="center" wrapText="1"/>
    </xf>
    <xf numFmtId="165" fontId="28" fillId="0" borderId="32" xfId="0" applyNumberFormat="1" applyFont="1" applyFill="1" applyBorder="1" applyAlignment="1" applyProtection="1">
      <alignment horizontal="center" vertical="center" wrapText="1"/>
    </xf>
    <xf numFmtId="167" fontId="28" fillId="0" borderId="31" xfId="0" applyNumberFormat="1" applyFont="1" applyFill="1" applyBorder="1" applyAlignment="1" applyProtection="1">
      <alignment horizontal="center" vertical="center"/>
    </xf>
    <xf numFmtId="167" fontId="28" fillId="0" borderId="32" xfId="0" applyNumberFormat="1" applyFont="1" applyFill="1" applyBorder="1" applyAlignment="1" applyProtection="1">
      <alignment horizontal="center" vertical="center"/>
    </xf>
    <xf numFmtId="0" fontId="10" fillId="0" borderId="31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49" fontId="31" fillId="0" borderId="30" xfId="3" applyNumberFormat="1" applyFont="1" applyFill="1" applyBorder="1" applyAlignment="1">
      <alignment horizontal="left" vertical="center" wrapText="1"/>
    </xf>
    <xf numFmtId="1" fontId="10" fillId="0" borderId="30" xfId="3" applyNumberFormat="1" applyFont="1" applyFill="1" applyBorder="1" applyAlignment="1">
      <alignment horizontal="center" vertical="center"/>
    </xf>
    <xf numFmtId="1" fontId="10" fillId="0" borderId="31" xfId="3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31" fillId="0" borderId="47" xfId="0" applyNumberFormat="1" applyFont="1" applyFill="1" applyBorder="1" applyAlignment="1" applyProtection="1">
      <alignment horizontal="center" vertical="center"/>
    </xf>
    <xf numFmtId="49" fontId="31" fillId="0" borderId="47" xfId="3" applyNumberFormat="1" applyFont="1" applyFill="1" applyBorder="1" applyAlignment="1">
      <alignment horizontal="left" vertical="center" wrapText="1"/>
    </xf>
    <xf numFmtId="1" fontId="10" fillId="0" borderId="47" xfId="3" applyNumberFormat="1" applyFont="1" applyFill="1" applyBorder="1" applyAlignment="1">
      <alignment horizontal="center" vertical="center"/>
    </xf>
    <xf numFmtId="1" fontId="10" fillId="0" borderId="14" xfId="3" applyNumberFormat="1" applyFont="1" applyFill="1" applyBorder="1" applyAlignment="1">
      <alignment horizontal="center" vertical="center"/>
    </xf>
    <xf numFmtId="49" fontId="28" fillId="0" borderId="15" xfId="0" applyNumberFormat="1" applyFont="1" applyFill="1" applyBorder="1" applyAlignment="1">
      <alignment horizontal="center" vertical="center" wrapText="1"/>
    </xf>
    <xf numFmtId="165" fontId="28" fillId="0" borderId="16" xfId="0" applyNumberFormat="1" applyFont="1" applyFill="1" applyBorder="1" applyAlignment="1" applyProtection="1">
      <alignment horizontal="center" vertical="center" wrapText="1"/>
    </xf>
    <xf numFmtId="0" fontId="10" fillId="0" borderId="61" xfId="3" applyFont="1" applyFill="1" applyBorder="1" applyAlignment="1">
      <alignment horizontal="center" vertical="center" wrapText="1"/>
    </xf>
    <xf numFmtId="165" fontId="10" fillId="0" borderId="16" xfId="0" applyNumberFormat="1" applyFont="1" applyFill="1" applyBorder="1" applyAlignment="1">
      <alignment horizontal="center" vertical="center" wrapText="1"/>
    </xf>
    <xf numFmtId="0" fontId="31" fillId="0" borderId="14" xfId="3" applyFont="1" applyFill="1" applyBorder="1" applyAlignment="1">
      <alignment horizontal="center" vertical="center" wrapText="1"/>
    </xf>
    <xf numFmtId="0" fontId="31" fillId="0" borderId="15" xfId="3" applyFont="1" applyFill="1" applyBorder="1" applyAlignment="1">
      <alignment horizontal="center" vertical="center" wrapText="1"/>
    </xf>
    <xf numFmtId="0" fontId="31" fillId="0" borderId="16" xfId="3" applyFont="1" applyFill="1" applyBorder="1" applyAlignment="1">
      <alignment horizontal="center" vertical="center" wrapText="1"/>
    </xf>
    <xf numFmtId="0" fontId="10" fillId="0" borderId="14" xfId="0" applyNumberFormat="1" applyFont="1" applyFill="1" applyBorder="1" applyAlignment="1" applyProtection="1">
      <alignment horizontal="center" vertical="center"/>
    </xf>
    <xf numFmtId="0" fontId="10" fillId="0" borderId="15" xfId="0" applyNumberFormat="1" applyFont="1" applyFill="1" applyBorder="1" applyAlignment="1" applyProtection="1">
      <alignment horizontal="center" vertical="center"/>
    </xf>
    <xf numFmtId="0" fontId="10" fillId="0" borderId="25" xfId="3" applyNumberFormat="1" applyFont="1" applyFill="1" applyBorder="1" applyAlignment="1" applyProtection="1">
      <alignment horizontal="center" vertical="center"/>
    </xf>
    <xf numFmtId="170" fontId="10" fillId="0" borderId="25" xfId="3" applyNumberFormat="1" applyFont="1" applyFill="1" applyBorder="1" applyAlignment="1" applyProtection="1">
      <alignment vertical="center"/>
    </xf>
    <xf numFmtId="170" fontId="10" fillId="0" borderId="25" xfId="3" applyNumberFormat="1" applyFont="1" applyFill="1" applyBorder="1" applyAlignment="1" applyProtection="1">
      <alignment horizontal="center" vertical="center" wrapText="1"/>
    </xf>
    <xf numFmtId="0" fontId="10" fillId="0" borderId="10" xfId="3" applyNumberFormat="1" applyFont="1" applyFill="1" applyBorder="1" applyAlignment="1" applyProtection="1">
      <alignment horizontal="center" vertical="center" wrapText="1"/>
    </xf>
    <xf numFmtId="0" fontId="10" fillId="0" borderId="11" xfId="3" applyNumberFormat="1" applyFont="1" applyFill="1" applyBorder="1" applyAlignment="1" applyProtection="1">
      <alignment horizontal="center" vertical="center" wrapText="1"/>
    </xf>
    <xf numFmtId="170" fontId="10" fillId="0" borderId="10" xfId="3" applyNumberFormat="1" applyFont="1" applyFill="1" applyBorder="1" applyAlignment="1" applyProtection="1">
      <alignment vertical="center"/>
    </xf>
    <xf numFmtId="170" fontId="10" fillId="0" borderId="11" xfId="3" applyNumberFormat="1" applyFont="1" applyFill="1" applyBorder="1" applyAlignment="1" applyProtection="1">
      <alignment vertical="center"/>
    </xf>
    <xf numFmtId="170" fontId="10" fillId="0" borderId="12" xfId="3" applyNumberFormat="1" applyFont="1" applyFill="1" applyBorder="1" applyAlignment="1" applyProtection="1">
      <alignment vertical="center"/>
    </xf>
    <xf numFmtId="49" fontId="10" fillId="0" borderId="30" xfId="3" applyNumberFormat="1" applyFont="1" applyFill="1" applyBorder="1" applyAlignment="1" applyProtection="1">
      <alignment horizontal="center" vertical="center"/>
    </xf>
    <xf numFmtId="170" fontId="10" fillId="0" borderId="30" xfId="3" applyNumberFormat="1" applyFont="1" applyFill="1" applyBorder="1" applyAlignment="1" applyProtection="1">
      <alignment vertical="center"/>
    </xf>
    <xf numFmtId="170" fontId="10" fillId="0" borderId="30" xfId="3" applyNumberFormat="1" applyFont="1" applyFill="1" applyBorder="1" applyAlignment="1" applyProtection="1">
      <alignment horizontal="center" vertical="center" wrapText="1"/>
    </xf>
    <xf numFmtId="0" fontId="10" fillId="0" borderId="31" xfId="3" applyNumberFormat="1" applyFont="1" applyFill="1" applyBorder="1" applyAlignment="1" applyProtection="1">
      <alignment horizontal="center" vertical="center" wrapText="1"/>
    </xf>
    <xf numFmtId="0" fontId="10" fillId="0" borderId="1" xfId="3" applyNumberFormat="1" applyFont="1" applyFill="1" applyBorder="1" applyAlignment="1" applyProtection="1">
      <alignment horizontal="center" vertical="center" wrapText="1"/>
    </xf>
    <xf numFmtId="170" fontId="10" fillId="0" borderId="31" xfId="3" applyNumberFormat="1" applyFont="1" applyFill="1" applyBorder="1" applyAlignment="1" applyProtection="1">
      <alignment horizontal="center" vertical="center" wrapText="1"/>
    </xf>
    <xf numFmtId="170" fontId="10" fillId="0" borderId="31" xfId="3" applyNumberFormat="1" applyFont="1" applyFill="1" applyBorder="1" applyAlignment="1" applyProtection="1">
      <alignment vertical="center"/>
    </xf>
    <xf numFmtId="170" fontId="10" fillId="0" borderId="1" xfId="3" applyNumberFormat="1" applyFont="1" applyFill="1" applyBorder="1" applyAlignment="1" applyProtection="1">
      <alignment vertical="center"/>
    </xf>
    <xf numFmtId="170" fontId="10" fillId="0" borderId="32" xfId="3" applyNumberFormat="1" applyFont="1" applyFill="1" applyBorder="1" applyAlignment="1" applyProtection="1">
      <alignment vertical="center"/>
    </xf>
    <xf numFmtId="167" fontId="10" fillId="0" borderId="31" xfId="0" applyNumberFormat="1" applyFont="1" applyFill="1" applyBorder="1" applyAlignment="1" applyProtection="1">
      <alignment horizontal="center" vertical="center"/>
    </xf>
    <xf numFmtId="0" fontId="10" fillId="0" borderId="32" xfId="0" applyFont="1" applyFill="1" applyBorder="1" applyAlignment="1">
      <alignment horizontal="center" vertical="center" wrapText="1"/>
    </xf>
    <xf numFmtId="167" fontId="10" fillId="0" borderId="14" xfId="0" applyNumberFormat="1" applyFont="1" applyFill="1" applyBorder="1" applyAlignment="1" applyProtection="1">
      <alignment horizontal="center" vertical="center"/>
    </xf>
    <xf numFmtId="170" fontId="32" fillId="0" borderId="15" xfId="3" applyNumberFormat="1" applyFont="1" applyFill="1" applyBorder="1" applyAlignment="1" applyProtection="1">
      <alignment horizontal="center" vertical="center" wrapText="1"/>
    </xf>
    <xf numFmtId="170" fontId="32" fillId="0" borderId="15" xfId="3" applyNumberFormat="1" applyFont="1" applyFill="1" applyBorder="1" applyAlignment="1" applyProtection="1">
      <alignment vertical="center"/>
    </xf>
    <xf numFmtId="170" fontId="32" fillId="0" borderId="17" xfId="3" applyNumberFormat="1" applyFont="1" applyFill="1" applyBorder="1" applyAlignment="1" applyProtection="1">
      <alignment vertical="center"/>
    </xf>
    <xf numFmtId="0" fontId="10" fillId="0" borderId="41" xfId="0" applyNumberFormat="1" applyFont="1" applyFill="1" applyBorder="1" applyAlignment="1" applyProtection="1">
      <alignment horizontal="center" vertical="center"/>
    </xf>
    <xf numFmtId="0" fontId="10" fillId="0" borderId="17" xfId="0" applyNumberFormat="1" applyFont="1" applyFill="1" applyBorder="1" applyAlignment="1" applyProtection="1">
      <alignment horizontal="center" vertical="center"/>
    </xf>
    <xf numFmtId="0" fontId="10" fillId="0" borderId="42" xfId="3" applyNumberFormat="1" applyFont="1" applyFill="1" applyBorder="1" applyAlignment="1" applyProtection="1">
      <alignment vertical="center"/>
    </xf>
    <xf numFmtId="0" fontId="10" fillId="0" borderId="48" xfId="3" applyNumberFormat="1" applyFont="1" applyFill="1" applyBorder="1" applyAlignment="1" applyProtection="1">
      <alignment vertical="center"/>
    </xf>
    <xf numFmtId="0" fontId="10" fillId="0" borderId="30" xfId="0" applyNumberFormat="1" applyFont="1" applyFill="1" applyBorder="1" applyAlignment="1" applyProtection="1">
      <alignment horizontal="center" vertical="center"/>
    </xf>
    <xf numFmtId="0" fontId="10" fillId="0" borderId="47" xfId="0" applyNumberFormat="1" applyFont="1" applyFill="1" applyBorder="1" applyAlignment="1" applyProtection="1">
      <alignment horizontal="center" vertical="center"/>
    </xf>
    <xf numFmtId="49" fontId="28" fillId="0" borderId="25" xfId="3" applyNumberFormat="1" applyFont="1" applyFill="1" applyBorder="1" applyAlignment="1">
      <alignment horizontal="left" vertical="center" wrapText="1"/>
    </xf>
    <xf numFmtId="0" fontId="28" fillId="0" borderId="10" xfId="3" applyFont="1" applyFill="1" applyBorder="1" applyAlignment="1">
      <alignment horizontal="center" vertical="center" wrapText="1"/>
    </xf>
    <xf numFmtId="49" fontId="28" fillId="0" borderId="11" xfId="3" applyNumberFormat="1" applyFont="1" applyFill="1" applyBorder="1" applyAlignment="1">
      <alignment horizontal="center" vertical="center" wrapText="1"/>
    </xf>
    <xf numFmtId="49" fontId="28" fillId="0" borderId="26" xfId="3" applyNumberFormat="1" applyFont="1" applyFill="1" applyBorder="1" applyAlignment="1">
      <alignment horizontal="center" vertical="center" wrapText="1"/>
    </xf>
    <xf numFmtId="170" fontId="28" fillId="0" borderId="12" xfId="3" applyNumberFormat="1" applyFont="1" applyFill="1" applyBorder="1" applyAlignment="1" applyProtection="1">
      <alignment horizontal="center" vertical="center"/>
    </xf>
    <xf numFmtId="172" fontId="28" fillId="0" borderId="25" xfId="3" applyNumberFormat="1" applyFont="1" applyFill="1" applyBorder="1" applyAlignment="1" applyProtection="1">
      <alignment horizontal="center" vertical="center"/>
    </xf>
    <xf numFmtId="0" fontId="28" fillId="0" borderId="25" xfId="3" applyFont="1" applyFill="1" applyBorder="1" applyAlignment="1">
      <alignment horizontal="center" vertical="center" wrapText="1"/>
    </xf>
    <xf numFmtId="0" fontId="10" fillId="0" borderId="80" xfId="3" applyFont="1" applyFill="1" applyBorder="1" applyAlignment="1">
      <alignment horizontal="center" vertical="center" wrapText="1"/>
    </xf>
    <xf numFmtId="0" fontId="28" fillId="0" borderId="81" xfId="3" applyFont="1" applyFill="1" applyBorder="1" applyAlignment="1">
      <alignment horizontal="center" vertical="center" wrapText="1"/>
    </xf>
    <xf numFmtId="0" fontId="28" fillId="0" borderId="82" xfId="3" applyFont="1" applyFill="1" applyBorder="1" applyAlignment="1">
      <alignment horizontal="center" vertical="center" wrapText="1"/>
    </xf>
    <xf numFmtId="0" fontId="10" fillId="0" borderId="11" xfId="3" applyFont="1" applyFill="1" applyBorder="1" applyAlignment="1">
      <alignment horizontal="center" vertical="center" wrapText="1"/>
    </xf>
    <xf numFmtId="170" fontId="10" fillId="0" borderId="12" xfId="3" applyNumberFormat="1" applyFont="1" applyFill="1" applyBorder="1" applyAlignment="1" applyProtection="1">
      <alignment horizontal="center" vertical="center"/>
    </xf>
    <xf numFmtId="0" fontId="28" fillId="0" borderId="30" xfId="3" applyFont="1" applyFill="1" applyBorder="1" applyAlignment="1">
      <alignment horizontal="center" vertical="center" wrapText="1"/>
    </xf>
    <xf numFmtId="170" fontId="31" fillId="0" borderId="56" xfId="3" applyNumberFormat="1" applyFont="1" applyFill="1" applyBorder="1" applyAlignment="1" applyProtection="1">
      <alignment vertical="center"/>
    </xf>
    <xf numFmtId="0" fontId="28" fillId="0" borderId="45" xfId="3" applyFont="1" applyFill="1" applyBorder="1" applyAlignment="1">
      <alignment horizontal="center" vertical="center" wrapText="1"/>
    </xf>
    <xf numFmtId="170" fontId="10" fillId="0" borderId="44" xfId="3" applyNumberFormat="1" applyFont="1" applyFill="1" applyBorder="1" applyAlignment="1" applyProtection="1">
      <alignment horizontal="center" vertical="center"/>
    </xf>
    <xf numFmtId="0" fontId="31" fillId="0" borderId="4" xfId="3" applyFont="1" applyFill="1" applyBorder="1" applyAlignment="1">
      <alignment horizontal="center" vertical="center" wrapText="1"/>
    </xf>
    <xf numFmtId="167" fontId="31" fillId="0" borderId="31" xfId="3" applyNumberFormat="1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 wrapText="1"/>
    </xf>
    <xf numFmtId="49" fontId="28" fillId="0" borderId="64" xfId="3" applyNumberFormat="1" applyFont="1" applyFill="1" applyBorder="1" applyAlignment="1">
      <alignment horizontal="left" vertical="center" wrapText="1"/>
    </xf>
    <xf numFmtId="170" fontId="28" fillId="0" borderId="67" xfId="3" applyNumberFormat="1" applyFont="1" applyFill="1" applyBorder="1" applyAlignment="1" applyProtection="1">
      <alignment horizontal="center" vertical="center"/>
    </xf>
    <xf numFmtId="172" fontId="28" fillId="0" borderId="64" xfId="3" applyNumberFormat="1" applyFont="1" applyFill="1" applyBorder="1" applyAlignment="1" applyProtection="1">
      <alignment horizontal="center" vertical="center"/>
    </xf>
    <xf numFmtId="0" fontId="10" fillId="0" borderId="83" xfId="0" applyFont="1" applyFill="1" applyBorder="1" applyAlignment="1">
      <alignment horizontal="center" vertical="center" wrapText="1"/>
    </xf>
    <xf numFmtId="170" fontId="10" fillId="0" borderId="67" xfId="3" applyNumberFormat="1" applyFont="1" applyFill="1" applyBorder="1" applyAlignment="1" applyProtection="1">
      <alignment horizontal="center" vertical="center"/>
    </xf>
    <xf numFmtId="171" fontId="28" fillId="0" borderId="30" xfId="3" applyNumberFormat="1" applyFont="1" applyFill="1" applyBorder="1" applyAlignment="1" applyProtection="1">
      <alignment horizontal="left" vertical="center"/>
    </xf>
    <xf numFmtId="171" fontId="28" fillId="0" borderId="30" xfId="3" applyNumberFormat="1" applyFont="1" applyFill="1" applyBorder="1" applyAlignment="1" applyProtection="1">
      <alignment horizontal="center" vertical="center"/>
    </xf>
    <xf numFmtId="0" fontId="10" fillId="0" borderId="84" xfId="0" applyFont="1" applyFill="1" applyBorder="1" applyAlignment="1">
      <alignment horizontal="center" vertical="center" wrapText="1"/>
    </xf>
    <xf numFmtId="171" fontId="28" fillId="0" borderId="30" xfId="3" applyNumberFormat="1" applyFont="1" applyFill="1" applyBorder="1" applyAlignment="1" applyProtection="1">
      <alignment horizontal="left" vertical="center" wrapText="1"/>
    </xf>
    <xf numFmtId="167" fontId="28" fillId="0" borderId="64" xfId="3" applyNumberFormat="1" applyFont="1" applyFill="1" applyBorder="1" applyAlignment="1" applyProtection="1">
      <alignment horizontal="center" vertical="center"/>
    </xf>
    <xf numFmtId="0" fontId="10" fillId="0" borderId="85" xfId="0" applyFont="1" applyFill="1" applyBorder="1" applyAlignment="1">
      <alignment horizontal="center" vertical="center" wrapText="1"/>
    </xf>
    <xf numFmtId="172" fontId="28" fillId="0" borderId="30" xfId="3" applyNumberFormat="1" applyFont="1" applyFill="1" applyBorder="1" applyAlignment="1" applyProtection="1">
      <alignment horizontal="center" vertical="center"/>
    </xf>
    <xf numFmtId="49" fontId="28" fillId="0" borderId="30" xfId="3" applyNumberFormat="1" applyFont="1" applyFill="1" applyBorder="1" applyAlignment="1">
      <alignment horizontal="center" vertical="center" wrapText="1"/>
    </xf>
    <xf numFmtId="0" fontId="28" fillId="0" borderId="30" xfId="3" applyFont="1" applyFill="1" applyBorder="1" applyAlignment="1">
      <alignment horizontal="left" vertical="center" wrapText="1"/>
    </xf>
    <xf numFmtId="49" fontId="31" fillId="0" borderId="30" xfId="3" applyNumberFormat="1" applyFont="1" applyFill="1" applyBorder="1" applyAlignment="1" applyProtection="1">
      <alignment vertical="center"/>
    </xf>
    <xf numFmtId="170" fontId="32" fillId="0" borderId="56" xfId="3" applyNumberFormat="1" applyFont="1" applyFill="1" applyBorder="1" applyAlignment="1" applyProtection="1">
      <alignment vertical="center"/>
    </xf>
    <xf numFmtId="172" fontId="28" fillId="0" borderId="45" xfId="3" applyNumberFormat="1" applyFont="1" applyFill="1" applyBorder="1" applyAlignment="1" applyProtection="1">
      <alignment horizontal="center" vertical="center"/>
    </xf>
    <xf numFmtId="170" fontId="32" fillId="0" borderId="59" xfId="3" applyNumberFormat="1" applyFont="1" applyFill="1" applyBorder="1" applyAlignment="1" applyProtection="1">
      <alignment vertical="center"/>
    </xf>
    <xf numFmtId="49" fontId="10" fillId="0" borderId="47" xfId="3" applyNumberFormat="1" applyFont="1" applyFill="1" applyBorder="1" applyAlignment="1">
      <alignment horizontal="left" vertical="center" wrapText="1"/>
    </xf>
    <xf numFmtId="0" fontId="28" fillId="0" borderId="14" xfId="3" applyFont="1" applyFill="1" applyBorder="1" applyAlignment="1">
      <alignment horizontal="center" vertical="center" wrapText="1"/>
    </xf>
    <xf numFmtId="0" fontId="28" fillId="0" borderId="15" xfId="3" applyFont="1" applyFill="1" applyBorder="1" applyAlignment="1">
      <alignment horizontal="center" vertical="center" wrapText="1"/>
    </xf>
    <xf numFmtId="0" fontId="28" fillId="0" borderId="16" xfId="3" applyFont="1" applyFill="1" applyBorder="1" applyAlignment="1">
      <alignment horizontal="center" vertical="center" wrapText="1"/>
    </xf>
    <xf numFmtId="0" fontId="28" fillId="0" borderId="47" xfId="3" applyFont="1" applyFill="1" applyBorder="1" applyAlignment="1">
      <alignment horizontal="center" vertical="center" wrapText="1"/>
    </xf>
    <xf numFmtId="172" fontId="28" fillId="0" borderId="3" xfId="3" applyNumberFormat="1" applyFont="1" applyFill="1" applyBorder="1" applyAlignment="1" applyProtection="1">
      <alignment horizontal="center" vertical="center"/>
    </xf>
    <xf numFmtId="0" fontId="31" fillId="0" borderId="3" xfId="3" applyFont="1" applyFill="1" applyBorder="1" applyAlignment="1">
      <alignment horizontal="center" vertical="center" wrapText="1"/>
    </xf>
    <xf numFmtId="170" fontId="31" fillId="0" borderId="3" xfId="3" applyNumberFormat="1" applyFont="1" applyFill="1" applyBorder="1" applyAlignment="1" applyProtection="1">
      <alignment horizontal="center" vertical="center"/>
    </xf>
    <xf numFmtId="167" fontId="31" fillId="0" borderId="3" xfId="3" applyNumberFormat="1" applyFont="1" applyFill="1" applyBorder="1" applyAlignment="1">
      <alignment horizontal="center" vertical="center" wrapText="1"/>
    </xf>
    <xf numFmtId="0" fontId="31" fillId="0" borderId="6" xfId="3" applyFont="1" applyFill="1" applyBorder="1" applyAlignment="1">
      <alignment horizontal="center" vertical="center" wrapText="1"/>
    </xf>
    <xf numFmtId="166" fontId="31" fillId="0" borderId="3" xfId="3" applyNumberFormat="1" applyFont="1" applyFill="1" applyBorder="1" applyAlignment="1">
      <alignment horizontal="center" vertical="center" wrapText="1"/>
    </xf>
    <xf numFmtId="166" fontId="31" fillId="0" borderId="6" xfId="3" applyNumberFormat="1" applyFont="1" applyFill="1" applyBorder="1" applyAlignment="1">
      <alignment horizontal="center" vertical="center" wrapText="1"/>
    </xf>
    <xf numFmtId="170" fontId="10" fillId="0" borderId="14" xfId="3" applyNumberFormat="1" applyFont="1" applyFill="1" applyBorder="1" applyAlignment="1" applyProtection="1">
      <alignment horizontal="center" vertical="center"/>
    </xf>
    <xf numFmtId="0" fontId="10" fillId="0" borderId="15" xfId="3" applyFont="1" applyFill="1" applyBorder="1" applyAlignment="1">
      <alignment horizontal="center" vertical="center" wrapText="1"/>
    </xf>
    <xf numFmtId="0" fontId="10" fillId="0" borderId="16" xfId="3" applyFont="1" applyFill="1" applyBorder="1" applyAlignment="1">
      <alignment horizontal="center" vertical="center" wrapText="1"/>
    </xf>
    <xf numFmtId="172" fontId="10" fillId="0" borderId="47" xfId="3" applyNumberFormat="1" applyFont="1" applyFill="1" applyBorder="1" applyAlignment="1" applyProtection="1">
      <alignment horizontal="center" vertical="center"/>
    </xf>
    <xf numFmtId="0" fontId="10" fillId="0" borderId="47" xfId="3" applyFont="1" applyFill="1" applyBorder="1" applyAlignment="1">
      <alignment horizontal="center" vertical="center" wrapText="1"/>
    </xf>
    <xf numFmtId="0" fontId="10" fillId="0" borderId="14" xfId="3" applyFont="1" applyFill="1" applyBorder="1" applyAlignment="1">
      <alignment horizontal="center" vertical="center" wrapText="1"/>
    </xf>
    <xf numFmtId="0" fontId="10" fillId="0" borderId="57" xfId="3" applyFont="1" applyFill="1" applyBorder="1" applyAlignment="1">
      <alignment horizontal="center" vertical="center" wrapText="1"/>
    </xf>
    <xf numFmtId="49" fontId="10" fillId="0" borderId="27" xfId="0" applyNumberFormat="1" applyFont="1" applyFill="1" applyBorder="1" applyAlignment="1">
      <alignment vertical="center" wrapText="1"/>
    </xf>
    <xf numFmtId="170" fontId="10" fillId="0" borderId="28" xfId="3" applyNumberFormat="1" applyFont="1" applyFill="1" applyBorder="1" applyAlignment="1" applyProtection="1">
      <alignment horizontal="center" vertical="center"/>
    </xf>
    <xf numFmtId="0" fontId="10" fillId="0" borderId="55" xfId="3" applyFont="1" applyFill="1" applyBorder="1" applyAlignment="1">
      <alignment horizontal="center" vertical="center" wrapText="1"/>
    </xf>
    <xf numFmtId="49" fontId="10" fillId="0" borderId="48" xfId="3" applyNumberFormat="1" applyFont="1" applyFill="1" applyBorder="1" applyAlignment="1">
      <alignment horizontal="left" vertical="center" wrapText="1"/>
    </xf>
    <xf numFmtId="170" fontId="10" fillId="0" borderId="50" xfId="3" applyNumberFormat="1" applyFont="1" applyFill="1" applyBorder="1" applyAlignment="1" applyProtection="1">
      <alignment horizontal="center" vertical="center"/>
    </xf>
    <xf numFmtId="0" fontId="10" fillId="0" borderId="50" xfId="3" applyFont="1" applyFill="1" applyBorder="1" applyAlignment="1">
      <alignment horizontal="center" vertical="center" wrapText="1"/>
    </xf>
    <xf numFmtId="172" fontId="10" fillId="0" borderId="14" xfId="3" applyNumberFormat="1" applyFont="1" applyFill="1" applyBorder="1" applyAlignment="1" applyProtection="1">
      <alignment horizontal="center" vertical="center"/>
    </xf>
    <xf numFmtId="171" fontId="28" fillId="0" borderId="10" xfId="3" applyNumberFormat="1" applyFont="1" applyFill="1" applyBorder="1" applyAlignment="1" applyProtection="1">
      <alignment horizontal="center" vertical="center"/>
    </xf>
    <xf numFmtId="171" fontId="28" fillId="0" borderId="11" xfId="3" applyNumberFormat="1" applyFont="1" applyFill="1" applyBorder="1" applyAlignment="1" applyProtection="1">
      <alignment horizontal="center" vertical="center"/>
    </xf>
    <xf numFmtId="171" fontId="28" fillId="0" borderId="12" xfId="3" applyNumberFormat="1" applyFont="1" applyFill="1" applyBorder="1" applyAlignment="1" applyProtection="1">
      <alignment horizontal="center" vertical="center"/>
    </xf>
    <xf numFmtId="171" fontId="28" fillId="0" borderId="25" xfId="3" applyNumberFormat="1" applyFont="1" applyFill="1" applyBorder="1" applyAlignment="1" applyProtection="1">
      <alignment horizontal="center" vertical="center"/>
    </xf>
    <xf numFmtId="49" fontId="10" fillId="0" borderId="65" xfId="3" applyNumberFormat="1" applyFont="1" applyFill="1" applyBorder="1" applyAlignment="1">
      <alignment vertical="center" wrapText="1"/>
    </xf>
    <xf numFmtId="49" fontId="10" fillId="0" borderId="23" xfId="3" applyNumberFormat="1" applyFont="1" applyFill="1" applyBorder="1" applyAlignment="1">
      <alignment vertical="center" wrapText="1"/>
    </xf>
    <xf numFmtId="49" fontId="10" fillId="0" borderId="29" xfId="3" applyNumberFormat="1" applyFont="1" applyFill="1" applyBorder="1" applyAlignment="1">
      <alignment vertical="center" wrapText="1"/>
    </xf>
    <xf numFmtId="171" fontId="10" fillId="0" borderId="30" xfId="3" applyNumberFormat="1" applyFont="1" applyFill="1" applyBorder="1" applyAlignment="1" applyProtection="1">
      <alignment horizontal="center" vertical="center"/>
    </xf>
    <xf numFmtId="49" fontId="10" fillId="0" borderId="29" xfId="0" applyNumberFormat="1" applyFont="1" applyFill="1" applyBorder="1" applyAlignment="1">
      <alignment vertical="center" wrapText="1"/>
    </xf>
    <xf numFmtId="49" fontId="10" fillId="0" borderId="49" xfId="3" applyNumberFormat="1" applyFont="1" applyFill="1" applyBorder="1" applyAlignment="1">
      <alignment horizontal="left" vertical="center" wrapText="1"/>
    </xf>
    <xf numFmtId="0" fontId="10" fillId="0" borderId="14" xfId="3" applyNumberFormat="1" applyFont="1" applyFill="1" applyBorder="1" applyAlignment="1" applyProtection="1">
      <alignment horizontal="center" vertical="center"/>
    </xf>
    <xf numFmtId="0" fontId="10" fillId="0" borderId="15" xfId="3" applyNumberFormat="1" applyFont="1" applyFill="1" applyBorder="1" applyAlignment="1" applyProtection="1">
      <alignment horizontal="center" vertical="center"/>
    </xf>
    <xf numFmtId="0" fontId="10" fillId="0" borderId="16" xfId="3" applyNumberFormat="1" applyFont="1" applyFill="1" applyBorder="1" applyAlignment="1" applyProtection="1">
      <alignment horizontal="center" vertical="center"/>
    </xf>
    <xf numFmtId="171" fontId="10" fillId="0" borderId="47" xfId="3" applyNumberFormat="1" applyFont="1" applyFill="1" applyBorder="1" applyAlignment="1" applyProtection="1">
      <alignment horizontal="center" vertical="center"/>
    </xf>
    <xf numFmtId="171" fontId="10" fillId="0" borderId="15" xfId="3" applyNumberFormat="1" applyFont="1" applyFill="1" applyBorder="1" applyAlignment="1" applyProtection="1">
      <alignment horizontal="center" vertical="center"/>
    </xf>
    <xf numFmtId="171" fontId="10" fillId="0" borderId="11" xfId="3" applyNumberFormat="1" applyFont="1" applyFill="1" applyBorder="1" applyAlignment="1" applyProtection="1">
      <alignment horizontal="center" vertical="center"/>
    </xf>
    <xf numFmtId="0" fontId="10" fillId="0" borderId="12" xfId="3" applyNumberFormat="1" applyFont="1" applyFill="1" applyBorder="1" applyAlignment="1" applyProtection="1">
      <alignment horizontal="center" vertical="center"/>
    </xf>
    <xf numFmtId="172" fontId="10" fillId="0" borderId="32" xfId="3" applyNumberFormat="1" applyFont="1" applyFill="1" applyBorder="1" applyAlignment="1" applyProtection="1">
      <alignment horizontal="center" vertical="center"/>
    </xf>
    <xf numFmtId="49" fontId="31" fillId="0" borderId="0" xfId="0" applyNumberFormat="1" applyFont="1" applyFill="1" applyBorder="1" applyAlignment="1" applyProtection="1">
      <alignment horizontal="center" vertical="center" wrapText="1"/>
    </xf>
    <xf numFmtId="0" fontId="10" fillId="0" borderId="48" xfId="3" applyFont="1" applyFill="1" applyBorder="1" applyAlignment="1">
      <alignment horizontal="center" vertical="center" wrapText="1"/>
    </xf>
    <xf numFmtId="0" fontId="10" fillId="0" borderId="27" xfId="3" applyFont="1" applyFill="1" applyBorder="1" applyAlignment="1">
      <alignment horizontal="center" vertical="center" wrapText="1"/>
    </xf>
    <xf numFmtId="0" fontId="10" fillId="0" borderId="25" xfId="3" applyFont="1" applyFill="1" applyBorder="1" applyAlignment="1">
      <alignment horizontal="center" vertical="center" wrapText="1"/>
    </xf>
    <xf numFmtId="49" fontId="28" fillId="0" borderId="49" xfId="0" applyNumberFormat="1" applyFont="1" applyFill="1" applyBorder="1" applyAlignment="1" applyProtection="1">
      <alignment horizontal="center" vertical="center"/>
    </xf>
    <xf numFmtId="49" fontId="28" fillId="0" borderId="65" xfId="0" applyNumberFormat="1" applyFont="1" applyFill="1" applyBorder="1" applyAlignment="1" applyProtection="1">
      <alignment horizontal="center" vertical="center"/>
    </xf>
    <xf numFmtId="49" fontId="28" fillId="0" borderId="25" xfId="3" applyNumberFormat="1" applyFont="1" applyFill="1" applyBorder="1" applyAlignment="1">
      <alignment horizontal="center" vertical="center" wrapText="1"/>
    </xf>
    <xf numFmtId="49" fontId="28" fillId="0" borderId="64" xfId="3" applyNumberFormat="1" applyFont="1" applyFill="1" applyBorder="1" applyAlignment="1">
      <alignment horizontal="center" vertical="center" wrapText="1"/>
    </xf>
    <xf numFmtId="49" fontId="28" fillId="0" borderId="45" xfId="3" applyNumberFormat="1" applyFont="1" applyFill="1" applyBorder="1" applyAlignment="1">
      <alignment horizontal="center" vertical="center" wrapText="1"/>
    </xf>
    <xf numFmtId="49" fontId="32" fillId="0" borderId="56" xfId="3" applyNumberFormat="1" applyFont="1" applyFill="1" applyBorder="1" applyAlignment="1" applyProtection="1">
      <alignment vertical="center"/>
    </xf>
    <xf numFmtId="49" fontId="32" fillId="0" borderId="30" xfId="3" applyNumberFormat="1" applyFont="1" applyFill="1" applyBorder="1" applyAlignment="1" applyProtection="1">
      <alignment vertical="center"/>
    </xf>
    <xf numFmtId="49" fontId="28" fillId="0" borderId="47" xfId="0" applyNumberFormat="1" applyFont="1" applyFill="1" applyBorder="1" applyAlignment="1" applyProtection="1">
      <alignment horizontal="center" vertical="center"/>
    </xf>
    <xf numFmtId="0" fontId="28" fillId="0" borderId="45" xfId="3" applyFont="1" applyFill="1" applyBorder="1" applyAlignment="1">
      <alignment horizontal="left" vertical="center" wrapText="1"/>
    </xf>
    <xf numFmtId="49" fontId="28" fillId="0" borderId="47" xfId="3" applyNumberFormat="1" applyFont="1" applyFill="1" applyBorder="1" applyAlignment="1">
      <alignment vertical="center" wrapText="1"/>
    </xf>
    <xf numFmtId="172" fontId="10" fillId="0" borderId="7" xfId="3" applyNumberFormat="1" applyFont="1" applyFill="1" applyBorder="1" applyAlignment="1" applyProtection="1">
      <alignment horizontal="center" vertical="center"/>
    </xf>
    <xf numFmtId="0" fontId="28" fillId="0" borderId="80" xfId="3" applyFont="1" applyFill="1" applyBorder="1" applyAlignment="1">
      <alignment horizontal="center" vertical="center" wrapText="1"/>
    </xf>
    <xf numFmtId="170" fontId="10" fillId="0" borderId="31" xfId="3" applyNumberFormat="1" applyFont="1" applyFill="1" applyBorder="1" applyAlignment="1" applyProtection="1">
      <alignment horizontal="center" vertical="center"/>
    </xf>
    <xf numFmtId="166" fontId="28" fillId="0" borderId="55" xfId="3" applyNumberFormat="1" applyFont="1" applyFill="1" applyBorder="1" applyAlignment="1">
      <alignment horizontal="center" vertical="center" wrapText="1"/>
    </xf>
    <xf numFmtId="0" fontId="28" fillId="0" borderId="64" xfId="3" applyFont="1" applyFill="1" applyBorder="1" applyAlignment="1">
      <alignment horizontal="center" vertical="center" wrapText="1"/>
    </xf>
    <xf numFmtId="0" fontId="10" fillId="0" borderId="30" xfId="3" applyFont="1" applyFill="1" applyBorder="1" applyAlignment="1">
      <alignment horizontal="center" vertical="center" wrapText="1"/>
    </xf>
    <xf numFmtId="0" fontId="10" fillId="0" borderId="45" xfId="3" applyFont="1" applyFill="1" applyBorder="1" applyAlignment="1">
      <alignment horizontal="center" vertical="center" wrapText="1"/>
    </xf>
    <xf numFmtId="0" fontId="28" fillId="0" borderId="21" xfId="3" applyFont="1" applyFill="1" applyBorder="1" applyAlignment="1">
      <alignment horizontal="center" vertical="center" wrapText="1"/>
    </xf>
    <xf numFmtId="0" fontId="10" fillId="0" borderId="42" xfId="3" applyFont="1" applyFill="1" applyBorder="1" applyAlignment="1">
      <alignment horizontal="center" vertical="center" wrapText="1"/>
    </xf>
    <xf numFmtId="172" fontId="10" fillId="0" borderId="3" xfId="3" applyNumberFormat="1" applyFont="1" applyFill="1" applyBorder="1" applyAlignment="1" applyProtection="1">
      <alignment horizontal="center" vertical="center"/>
    </xf>
    <xf numFmtId="0" fontId="10" fillId="0" borderId="3" xfId="3" applyFont="1" applyFill="1" applyBorder="1" applyAlignment="1">
      <alignment horizontal="center" vertical="center" wrapText="1"/>
    </xf>
    <xf numFmtId="0" fontId="10" fillId="0" borderId="6" xfId="3" applyFont="1" applyFill="1" applyBorder="1" applyAlignment="1">
      <alignment horizontal="center" vertical="center" wrapText="1"/>
    </xf>
    <xf numFmtId="167" fontId="28" fillId="0" borderId="8" xfId="3" applyNumberFormat="1" applyFont="1" applyFill="1" applyBorder="1" applyAlignment="1">
      <alignment horizontal="center" vertical="center" wrapText="1"/>
    </xf>
    <xf numFmtId="1" fontId="28" fillId="0" borderId="19" xfId="3" applyNumberFormat="1" applyFont="1" applyFill="1" applyBorder="1" applyAlignment="1">
      <alignment horizontal="center" vertical="center" wrapText="1"/>
    </xf>
    <xf numFmtId="166" fontId="28" fillId="0" borderId="64" xfId="0" applyNumberFormat="1" applyFont="1" applyFill="1" applyBorder="1" applyAlignment="1" applyProtection="1">
      <alignment horizontal="center" vertical="center"/>
    </xf>
    <xf numFmtId="49" fontId="10" fillId="0" borderId="25" xfId="3" applyNumberFormat="1" applyFont="1" applyFill="1" applyBorder="1" applyAlignment="1" applyProtection="1">
      <alignment horizontal="center" vertical="center"/>
    </xf>
    <xf numFmtId="171" fontId="10" fillId="0" borderId="24" xfId="3" applyNumberFormat="1" applyFont="1" applyFill="1" applyBorder="1" applyAlignment="1" applyProtection="1">
      <alignment horizontal="left" vertical="center"/>
    </xf>
    <xf numFmtId="171" fontId="10" fillId="0" borderId="76" xfId="3" applyNumberFormat="1" applyFont="1" applyFill="1" applyBorder="1" applyAlignment="1" applyProtection="1">
      <alignment horizontal="center" vertical="center"/>
    </xf>
    <xf numFmtId="171" fontId="10" fillId="0" borderId="7" xfId="3" applyNumberFormat="1" applyFont="1" applyFill="1" applyBorder="1" applyAlignment="1" applyProtection="1">
      <alignment horizontal="center" vertical="center"/>
    </xf>
    <xf numFmtId="171" fontId="10" fillId="0" borderId="66" xfId="3" applyNumberFormat="1" applyFont="1" applyFill="1" applyBorder="1" applyAlignment="1" applyProtection="1">
      <alignment horizontal="center" vertical="center"/>
    </xf>
    <xf numFmtId="171" fontId="28" fillId="0" borderId="13" xfId="3" applyNumberFormat="1" applyFont="1" applyFill="1" applyBorder="1" applyAlignment="1" applyProtection="1">
      <alignment horizontal="center" vertical="center"/>
    </xf>
    <xf numFmtId="171" fontId="10" fillId="0" borderId="57" xfId="3" applyNumberFormat="1" applyFont="1" applyFill="1" applyBorder="1" applyAlignment="1" applyProtection="1">
      <alignment horizontal="center" vertical="center"/>
    </xf>
    <xf numFmtId="1" fontId="28" fillId="0" borderId="48" xfId="3" applyNumberFormat="1" applyFont="1" applyFill="1" applyBorder="1" applyAlignment="1">
      <alignment horizontal="center" vertical="center" wrapText="1"/>
    </xf>
    <xf numFmtId="172" fontId="10" fillId="0" borderId="80" xfId="3" applyNumberFormat="1" applyFont="1" applyFill="1" applyBorder="1" applyAlignment="1" applyProtection="1">
      <alignment horizontal="center" vertical="center"/>
    </xf>
    <xf numFmtId="171" fontId="10" fillId="0" borderId="80" xfId="3" applyNumberFormat="1" applyFont="1" applyFill="1" applyBorder="1" applyAlignment="1" applyProtection="1">
      <alignment horizontal="center" vertical="center"/>
    </xf>
    <xf numFmtId="171" fontId="10" fillId="0" borderId="81" xfId="3" applyNumberFormat="1" applyFont="1" applyFill="1" applyBorder="1" applyAlignment="1" applyProtection="1">
      <alignment horizontal="center" vertical="center"/>
    </xf>
    <xf numFmtId="171" fontId="10" fillId="0" borderId="82" xfId="3" applyNumberFormat="1" applyFont="1" applyFill="1" applyBorder="1" applyAlignment="1" applyProtection="1">
      <alignment horizontal="center" vertical="center"/>
    </xf>
    <xf numFmtId="167" fontId="28" fillId="0" borderId="61" xfId="3" applyNumberFormat="1" applyFont="1" applyFill="1" applyBorder="1" applyAlignment="1">
      <alignment horizontal="center" vertical="center" wrapText="1"/>
    </xf>
    <xf numFmtId="1" fontId="28" fillId="0" borderId="62" xfId="3" applyNumberFormat="1" applyFont="1" applyFill="1" applyBorder="1" applyAlignment="1">
      <alignment horizontal="center" vertical="center" wrapText="1"/>
    </xf>
    <xf numFmtId="1" fontId="28" fillId="0" borderId="63" xfId="3" applyNumberFormat="1" applyFont="1" applyFill="1" applyBorder="1" applyAlignment="1">
      <alignment horizontal="center" vertical="center" wrapText="1"/>
    </xf>
    <xf numFmtId="172" fontId="10" fillId="0" borderId="5" xfId="3" applyNumberFormat="1" applyFont="1" applyFill="1" applyBorder="1" applyAlignment="1" applyProtection="1">
      <alignment horizontal="center" vertical="center"/>
    </xf>
    <xf numFmtId="0" fontId="10" fillId="0" borderId="3" xfId="3" applyNumberFormat="1" applyFont="1" applyFill="1" applyBorder="1" applyAlignment="1" applyProtection="1">
      <alignment horizontal="center" vertical="center"/>
    </xf>
    <xf numFmtId="1" fontId="10" fillId="0" borderId="13" xfId="3" applyNumberFormat="1" applyFont="1" applyFill="1" applyBorder="1" applyAlignment="1">
      <alignment horizontal="center" vertical="center"/>
    </xf>
    <xf numFmtId="49" fontId="10" fillId="0" borderId="26" xfId="3" applyNumberFormat="1" applyFont="1" applyFill="1" applyBorder="1" applyAlignment="1">
      <alignment horizontal="center" vertical="center"/>
    </xf>
    <xf numFmtId="172" fontId="10" fillId="0" borderId="25" xfId="3" applyNumberFormat="1" applyFont="1" applyFill="1" applyBorder="1" applyAlignment="1" applyProtection="1">
      <alignment horizontal="center" vertical="center"/>
    </xf>
    <xf numFmtId="0" fontId="10" fillId="0" borderId="13" xfId="3" applyNumberFormat="1" applyFont="1" applyFill="1" applyBorder="1" applyAlignment="1" applyProtection="1">
      <alignment horizontal="center" vertical="center"/>
    </xf>
    <xf numFmtId="0" fontId="10" fillId="0" borderId="28" xfId="3" applyNumberFormat="1" applyFont="1" applyFill="1" applyBorder="1" applyAlignment="1" applyProtection="1">
      <alignment horizontal="center" vertical="center"/>
    </xf>
    <xf numFmtId="0" fontId="10" fillId="0" borderId="24" xfId="3" applyNumberFormat="1" applyFont="1" applyFill="1" applyBorder="1" applyAlignment="1" applyProtection="1">
      <alignment horizontal="center" vertical="center"/>
    </xf>
    <xf numFmtId="1" fontId="10" fillId="0" borderId="15" xfId="3" applyNumberFormat="1" applyFont="1" applyFill="1" applyBorder="1" applyAlignment="1">
      <alignment horizontal="center" vertical="center"/>
    </xf>
    <xf numFmtId="0" fontId="10" fillId="0" borderId="15" xfId="3" applyNumberFormat="1" applyFont="1" applyFill="1" applyBorder="1" applyAlignment="1">
      <alignment horizontal="center" vertical="center"/>
    </xf>
    <xf numFmtId="1" fontId="10" fillId="0" borderId="16" xfId="3" applyNumberFormat="1" applyFont="1" applyFill="1" applyBorder="1" applyAlignment="1">
      <alignment horizontal="center" vertical="center" wrapText="1"/>
    </xf>
    <xf numFmtId="0" fontId="10" fillId="0" borderId="57" xfId="3" applyNumberFormat="1" applyFont="1" applyFill="1" applyBorder="1" applyAlignment="1">
      <alignment horizontal="center" vertical="center" wrapText="1"/>
    </xf>
    <xf numFmtId="0" fontId="10" fillId="0" borderId="50" xfId="3" applyNumberFormat="1" applyFont="1" applyFill="1" applyBorder="1" applyAlignment="1">
      <alignment horizontal="center" vertical="center" wrapText="1"/>
    </xf>
    <xf numFmtId="0" fontId="10" fillId="0" borderId="17" xfId="3" applyNumberFormat="1" applyFont="1" applyFill="1" applyBorder="1" applyAlignment="1">
      <alignment horizontal="center" vertical="center" wrapText="1"/>
    </xf>
    <xf numFmtId="0" fontId="10" fillId="0" borderId="49" xfId="3" applyNumberFormat="1" applyFont="1" applyFill="1" applyBorder="1" applyAlignment="1">
      <alignment horizontal="center" vertical="center" wrapText="1"/>
    </xf>
    <xf numFmtId="0" fontId="10" fillId="0" borderId="15" xfId="3" applyNumberFormat="1" applyFont="1" applyFill="1" applyBorder="1" applyAlignment="1">
      <alignment horizontal="center" vertical="center" wrapText="1"/>
    </xf>
    <xf numFmtId="0" fontId="10" fillId="0" borderId="16" xfId="3" applyNumberFormat="1" applyFont="1" applyFill="1" applyBorder="1" applyAlignment="1">
      <alignment horizontal="center" vertical="center" wrapText="1"/>
    </xf>
    <xf numFmtId="0" fontId="10" fillId="0" borderId="26" xfId="3" applyNumberFormat="1" applyFont="1" applyFill="1" applyBorder="1" applyAlignment="1">
      <alignment horizontal="center" vertical="center"/>
    </xf>
    <xf numFmtId="170" fontId="32" fillId="0" borderId="41" xfId="3" applyNumberFormat="1" applyFont="1" applyFill="1" applyBorder="1" applyAlignment="1" applyProtection="1">
      <alignment horizontal="center" vertical="center" wrapText="1"/>
    </xf>
    <xf numFmtId="170" fontId="32" fillId="0" borderId="41" xfId="3" applyNumberFormat="1" applyFont="1" applyFill="1" applyBorder="1" applyAlignment="1" applyProtection="1">
      <alignment vertical="center"/>
    </xf>
    <xf numFmtId="49" fontId="10" fillId="0" borderId="74" xfId="3" applyNumberFormat="1" applyFont="1" applyFill="1" applyBorder="1" applyAlignment="1">
      <alignment horizontal="center" vertical="center"/>
    </xf>
    <xf numFmtId="49" fontId="10" fillId="0" borderId="17" xfId="3" applyNumberFormat="1" applyFont="1" applyFill="1" applyBorder="1" applyAlignment="1">
      <alignment horizontal="center" vertical="center"/>
    </xf>
    <xf numFmtId="170" fontId="32" fillId="0" borderId="7" xfId="3" applyNumberFormat="1" applyFont="1" applyFill="1" applyBorder="1" applyAlignment="1" applyProtection="1">
      <alignment vertical="center"/>
    </xf>
    <xf numFmtId="170" fontId="32" fillId="0" borderId="30" xfId="3" applyNumberFormat="1" applyFont="1" applyFill="1" applyBorder="1" applyAlignment="1" applyProtection="1">
      <alignment horizontal="center" vertical="center" wrapText="1"/>
    </xf>
    <xf numFmtId="170" fontId="32" fillId="0" borderId="30" xfId="3" applyNumberFormat="1" applyFont="1" applyFill="1" applyBorder="1" applyAlignment="1" applyProtection="1">
      <alignment vertical="center"/>
    </xf>
    <xf numFmtId="1" fontId="10" fillId="0" borderId="13" xfId="3" applyNumberFormat="1" applyFont="1" applyFill="1" applyBorder="1" applyAlignment="1" applyProtection="1">
      <alignment horizontal="center" vertical="center"/>
    </xf>
    <xf numFmtId="1" fontId="10" fillId="0" borderId="7" xfId="3" applyNumberFormat="1" applyFont="1" applyFill="1" applyBorder="1" applyAlignment="1" applyProtection="1">
      <alignment horizontal="center" vertical="center"/>
    </xf>
    <xf numFmtId="1" fontId="10" fillId="0" borderId="73" xfId="3" applyNumberFormat="1" applyFont="1" applyFill="1" applyBorder="1" applyAlignment="1" applyProtection="1">
      <alignment horizontal="center" vertical="center"/>
    </xf>
    <xf numFmtId="1" fontId="10" fillId="0" borderId="57" xfId="3" applyNumberFormat="1" applyFont="1" applyFill="1" applyBorder="1" applyAlignment="1" applyProtection="1">
      <alignment horizontal="center" vertical="center"/>
    </xf>
    <xf numFmtId="0" fontId="10" fillId="0" borderId="64" xfId="3" applyFont="1" applyFill="1" applyBorder="1" applyAlignment="1">
      <alignment horizontal="center" vertical="center" wrapText="1"/>
    </xf>
    <xf numFmtId="0" fontId="10" fillId="0" borderId="30" xfId="3" applyNumberFormat="1" applyFont="1" applyFill="1" applyBorder="1" applyAlignment="1" applyProtection="1">
      <alignment horizontal="center" vertical="center"/>
    </xf>
    <xf numFmtId="167" fontId="28" fillId="0" borderId="64" xfId="3" applyNumberFormat="1" applyFont="1" applyFill="1" applyBorder="1" applyAlignment="1">
      <alignment horizontal="center" vertical="center" wrapText="1"/>
    </xf>
    <xf numFmtId="167" fontId="28" fillId="0" borderId="30" xfId="3" applyNumberFormat="1" applyFont="1" applyFill="1" applyBorder="1" applyAlignment="1">
      <alignment horizontal="center" vertical="center" wrapText="1"/>
    </xf>
    <xf numFmtId="1" fontId="28" fillId="0" borderId="60" xfId="3" applyNumberFormat="1" applyFont="1" applyFill="1" applyBorder="1" applyAlignment="1">
      <alignment horizontal="center" vertical="center" wrapText="1"/>
    </xf>
    <xf numFmtId="1" fontId="10" fillId="0" borderId="25" xfId="3" applyNumberFormat="1" applyFont="1" applyFill="1" applyBorder="1" applyAlignment="1">
      <alignment horizontal="center" vertical="center"/>
    </xf>
    <xf numFmtId="1" fontId="10" fillId="0" borderId="25" xfId="3" applyNumberFormat="1" applyFont="1" applyFill="1" applyBorder="1" applyAlignment="1" applyProtection="1">
      <alignment horizontal="center" vertical="center"/>
    </xf>
    <xf numFmtId="172" fontId="10" fillId="0" borderId="35" xfId="3" applyNumberFormat="1" applyFont="1" applyFill="1" applyBorder="1" applyAlignment="1" applyProtection="1">
      <alignment horizontal="center" vertical="center"/>
    </xf>
    <xf numFmtId="167" fontId="28" fillId="0" borderId="35" xfId="3" applyNumberFormat="1" applyFont="1" applyFill="1" applyBorder="1" applyAlignment="1">
      <alignment horizontal="center" vertical="center" wrapText="1"/>
    </xf>
    <xf numFmtId="1" fontId="28" fillId="0" borderId="9" xfId="3" applyNumberFormat="1" applyFont="1" applyFill="1" applyBorder="1" applyAlignment="1" applyProtection="1">
      <alignment horizontal="center" vertical="center"/>
    </xf>
    <xf numFmtId="1" fontId="28" fillId="0" borderId="2" xfId="3" applyNumberFormat="1" applyFont="1" applyFill="1" applyBorder="1" applyAlignment="1" applyProtection="1">
      <alignment horizontal="center" vertical="center"/>
    </xf>
    <xf numFmtId="167" fontId="28" fillId="0" borderId="2" xfId="3" applyNumberFormat="1" applyFont="1" applyFill="1" applyBorder="1" applyAlignment="1" applyProtection="1">
      <alignment horizontal="center" vertical="center"/>
    </xf>
    <xf numFmtId="0" fontId="10" fillId="0" borderId="25" xfId="3" applyNumberFormat="1" applyFont="1" applyFill="1" applyBorder="1" applyAlignment="1">
      <alignment horizontal="center" vertical="center" wrapText="1"/>
    </xf>
    <xf numFmtId="1" fontId="28" fillId="0" borderId="2" xfId="3" applyNumberFormat="1" applyFont="1" applyFill="1" applyBorder="1" applyAlignment="1">
      <alignment horizontal="center" vertical="center" wrapText="1"/>
    </xf>
    <xf numFmtId="1" fontId="28" fillId="0" borderId="9" xfId="3" applyNumberFormat="1" applyFont="1" applyFill="1" applyBorder="1" applyAlignment="1">
      <alignment horizontal="center" vertical="center" wrapText="1"/>
    </xf>
    <xf numFmtId="1" fontId="10" fillId="0" borderId="28" xfId="3" applyNumberFormat="1" applyFont="1" applyFill="1" applyBorder="1" applyAlignment="1">
      <alignment horizontal="center" vertical="center"/>
    </xf>
    <xf numFmtId="1" fontId="10" fillId="0" borderId="28" xfId="3" applyNumberFormat="1" applyFont="1" applyFill="1" applyBorder="1" applyAlignment="1">
      <alignment horizontal="center" vertical="center" wrapText="1"/>
    </xf>
    <xf numFmtId="0" fontId="10" fillId="0" borderId="28" xfId="3" applyNumberFormat="1" applyFont="1" applyFill="1" applyBorder="1" applyAlignment="1">
      <alignment horizontal="center" vertical="center" wrapText="1"/>
    </xf>
    <xf numFmtId="0" fontId="10" fillId="0" borderId="13" xfId="3" applyNumberFormat="1" applyFont="1" applyFill="1" applyBorder="1" applyAlignment="1">
      <alignment horizontal="center" vertical="center" wrapText="1"/>
    </xf>
    <xf numFmtId="0" fontId="10" fillId="0" borderId="11" xfId="3" applyNumberFormat="1" applyFont="1" applyFill="1" applyBorder="1" applyAlignment="1">
      <alignment horizontal="center" vertical="center" wrapText="1"/>
    </xf>
    <xf numFmtId="0" fontId="10" fillId="0" borderId="12" xfId="3" applyNumberFormat="1" applyFont="1" applyFill="1" applyBorder="1" applyAlignment="1">
      <alignment horizontal="center" vertical="center" wrapText="1"/>
    </xf>
    <xf numFmtId="167" fontId="28" fillId="0" borderId="59" xfId="3" applyNumberFormat="1" applyFont="1" applyFill="1" applyBorder="1" applyAlignment="1">
      <alignment horizontal="center" vertical="center" wrapText="1"/>
    </xf>
    <xf numFmtId="167" fontId="28" fillId="0" borderId="9" xfId="3" applyNumberFormat="1" applyFont="1" applyFill="1" applyBorder="1" applyAlignment="1">
      <alignment horizontal="center" vertical="center" wrapText="1"/>
    </xf>
    <xf numFmtId="0" fontId="28" fillId="0" borderId="69" xfId="0" applyFont="1" applyFill="1" applyBorder="1" applyAlignment="1">
      <alignment horizontal="center" vertical="center" wrapText="1"/>
    </xf>
    <xf numFmtId="0" fontId="10" fillId="0" borderId="59" xfId="0" applyFont="1" applyFill="1" applyBorder="1" applyAlignment="1">
      <alignment horizontal="center" vertical="center" wrapText="1"/>
    </xf>
    <xf numFmtId="0" fontId="28" fillId="0" borderId="19" xfId="0" applyFont="1" applyFill="1" applyBorder="1" applyAlignment="1">
      <alignment horizontal="center" vertical="center" wrapText="1"/>
    </xf>
    <xf numFmtId="0" fontId="10" fillId="0" borderId="70" xfId="0" applyFont="1" applyFill="1" applyBorder="1" applyAlignment="1">
      <alignment horizontal="center" vertical="center"/>
    </xf>
    <xf numFmtId="0" fontId="28" fillId="0" borderId="59" xfId="0" applyFont="1" applyFill="1" applyBorder="1" applyAlignment="1">
      <alignment horizontal="center" vertical="center" wrapText="1"/>
    </xf>
    <xf numFmtId="0" fontId="10" fillId="0" borderId="60" xfId="0" applyFont="1" applyFill="1" applyBorder="1" applyAlignment="1">
      <alignment horizontal="center" vertical="center"/>
    </xf>
    <xf numFmtId="0" fontId="28" fillId="0" borderId="9" xfId="0" applyFont="1" applyFill="1" applyBorder="1" applyAlignment="1">
      <alignment horizontal="center" vertical="center"/>
    </xf>
    <xf numFmtId="0" fontId="28" fillId="0" borderId="60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/>
    </xf>
    <xf numFmtId="0" fontId="13" fillId="0" borderId="0" xfId="0" applyFont="1" applyFill="1" applyBorder="1" applyAlignment="1">
      <alignment horizontal="left" wrapText="1"/>
    </xf>
    <xf numFmtId="0" fontId="5" fillId="0" borderId="15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9" fillId="0" borderId="0" xfId="0" applyFont="1" applyFill="1" applyAlignment="1"/>
    <xf numFmtId="0" fontId="10" fillId="0" borderId="0" xfId="0" applyFont="1" applyFill="1"/>
    <xf numFmtId="0" fontId="11" fillId="0" borderId="0" xfId="0" applyFont="1" applyFill="1" applyAlignment="1">
      <alignment vertical="center" wrapText="1"/>
    </xf>
    <xf numFmtId="0" fontId="12" fillId="0" borderId="0" xfId="0" applyFont="1" applyFill="1" applyBorder="1" applyAlignment="1"/>
    <xf numFmtId="0" fontId="17" fillId="0" borderId="0" xfId="0" applyFont="1" applyFill="1" applyBorder="1" applyAlignment="1"/>
    <xf numFmtId="0" fontId="17" fillId="0" borderId="0" xfId="0" applyFont="1" applyFill="1"/>
    <xf numFmtId="0" fontId="13" fillId="0" borderId="0" xfId="0" applyFont="1" applyFill="1" applyAlignment="1">
      <alignment horizontal="left" wrapText="1"/>
    </xf>
    <xf numFmtId="0" fontId="20" fillId="0" borderId="0" xfId="0" applyFont="1" applyFill="1" applyAlignment="1">
      <alignment horizontal="left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left" wrapText="1"/>
    </xf>
    <xf numFmtId="0" fontId="17" fillId="0" borderId="0" xfId="0" applyFont="1" applyFill="1" applyAlignment="1">
      <alignment horizontal="left" vertical="center" wrapText="1"/>
    </xf>
    <xf numFmtId="0" fontId="22" fillId="0" borderId="0" xfId="0" applyFont="1" applyFill="1" applyBorder="1" applyAlignment="1">
      <alignment horizontal="center"/>
    </xf>
    <xf numFmtId="0" fontId="10" fillId="0" borderId="4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44" xfId="0" applyFont="1" applyFill="1" applyBorder="1" applyAlignment="1">
      <alignment horizontal="center" vertical="center"/>
    </xf>
    <xf numFmtId="0" fontId="10" fillId="0" borderId="74" xfId="0" applyFont="1" applyFill="1" applyBorder="1" applyAlignment="1">
      <alignment horizontal="center" vertical="center"/>
    </xf>
    <xf numFmtId="0" fontId="17" fillId="0" borderId="25" xfId="0" applyFont="1" applyFill="1" applyBorder="1" applyAlignment="1">
      <alignment horizontal="center"/>
    </xf>
    <xf numFmtId="0" fontId="17" fillId="0" borderId="47" xfId="0" applyFont="1" applyFill="1" applyBorder="1" applyAlignment="1">
      <alignment horizontal="center"/>
    </xf>
    <xf numFmtId="0" fontId="10" fillId="0" borderId="57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10" fillId="0" borderId="0" xfId="0" applyFont="1" applyFill="1" applyBorder="1"/>
    <xf numFmtId="0" fontId="10" fillId="0" borderId="0" xfId="0" applyFont="1" applyFill="1" applyAlignment="1">
      <alignment horizontal="center"/>
    </xf>
    <xf numFmtId="0" fontId="18" fillId="0" borderId="0" xfId="1" applyFont="1" applyFill="1"/>
    <xf numFmtId="0" fontId="25" fillId="0" borderId="0" xfId="1" applyFont="1" applyFill="1"/>
    <xf numFmtId="0" fontId="22" fillId="0" borderId="0" xfId="1" applyFont="1" applyFill="1"/>
    <xf numFmtId="0" fontId="26" fillId="0" borderId="0" xfId="1" applyFont="1" applyFill="1"/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right" vertical="center"/>
    </xf>
    <xf numFmtId="1" fontId="28" fillId="0" borderId="55" xfId="3" applyNumberFormat="1" applyFont="1" applyFill="1" applyBorder="1" applyAlignment="1">
      <alignment horizontal="center" vertical="center" wrapText="1"/>
    </xf>
    <xf numFmtId="1" fontId="28" fillId="0" borderId="69" xfId="3" applyNumberFormat="1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4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170" fontId="40" fillId="0" borderId="0" xfId="3" applyNumberFormat="1" applyFont="1" applyFill="1" applyBorder="1" applyAlignment="1" applyProtection="1">
      <alignment vertical="center"/>
    </xf>
    <xf numFmtId="170" fontId="41" fillId="0" borderId="0" xfId="3" applyNumberFormat="1" applyFont="1" applyFill="1" applyBorder="1" applyAlignment="1" applyProtection="1">
      <alignment vertical="center"/>
    </xf>
    <xf numFmtId="0" fontId="32" fillId="0" borderId="0" xfId="3" applyNumberFormat="1" applyFont="1" applyFill="1" applyBorder="1" applyAlignment="1" applyProtection="1">
      <alignment vertical="center"/>
    </xf>
    <xf numFmtId="172" fontId="10" fillId="0" borderId="10" xfId="3" applyNumberFormat="1" applyFont="1" applyFill="1" applyBorder="1" applyAlignment="1" applyProtection="1">
      <alignment horizontal="center" vertical="center"/>
    </xf>
    <xf numFmtId="170" fontId="55" fillId="0" borderId="0" xfId="3" applyNumberFormat="1" applyFont="1" applyFill="1" applyBorder="1" applyAlignment="1" applyProtection="1">
      <alignment vertical="center"/>
    </xf>
    <xf numFmtId="170" fontId="54" fillId="0" borderId="0" xfId="3" applyNumberFormat="1" applyFont="1" applyFill="1" applyBorder="1" applyAlignment="1" applyProtection="1">
      <alignment vertical="center"/>
    </xf>
    <xf numFmtId="1" fontId="28" fillId="0" borderId="0" xfId="3" applyNumberFormat="1" applyFont="1" applyFill="1" applyBorder="1" applyAlignment="1">
      <alignment horizontal="center" vertical="center" wrapText="1"/>
    </xf>
    <xf numFmtId="167" fontId="36" fillId="0" borderId="59" xfId="3" applyNumberFormat="1" applyFont="1" applyFill="1" applyBorder="1" applyAlignment="1" applyProtection="1">
      <alignment horizontal="center" vertical="center"/>
    </xf>
    <xf numFmtId="0" fontId="31" fillId="0" borderId="28" xfId="0" applyFont="1" applyFill="1" applyBorder="1" applyAlignment="1">
      <alignment horizontal="center" vertical="center" wrapText="1"/>
    </xf>
    <xf numFmtId="0" fontId="31" fillId="0" borderId="10" xfId="0" applyFont="1" applyFill="1" applyBorder="1" applyAlignment="1">
      <alignment horizontal="center" vertical="center" wrapText="1"/>
    </xf>
    <xf numFmtId="0" fontId="31" fillId="0" borderId="26" xfId="0" applyFont="1" applyFill="1" applyBorder="1" applyAlignment="1">
      <alignment horizontal="center" vertical="center" wrapText="1"/>
    </xf>
    <xf numFmtId="0" fontId="31" fillId="0" borderId="25" xfId="0" applyFont="1" applyFill="1" applyBorder="1" applyAlignment="1">
      <alignment horizontal="center" vertical="center" wrapText="1"/>
    </xf>
    <xf numFmtId="0" fontId="31" fillId="0" borderId="27" xfId="0" applyFont="1" applyFill="1" applyBorder="1" applyAlignment="1">
      <alignment horizontal="center" vertical="center" wrapText="1"/>
    </xf>
    <xf numFmtId="0" fontId="10" fillId="0" borderId="31" xfId="3" applyNumberFormat="1" applyFont="1" applyFill="1" applyBorder="1" applyAlignment="1" applyProtection="1">
      <alignment vertical="center"/>
    </xf>
    <xf numFmtId="0" fontId="10" fillId="0" borderId="35" xfId="3" applyNumberFormat="1" applyFont="1" applyFill="1" applyBorder="1" applyAlignment="1" applyProtection="1">
      <alignment vertical="center"/>
    </xf>
    <xf numFmtId="0" fontId="10" fillId="0" borderId="41" xfId="3" applyNumberFormat="1" applyFont="1" applyFill="1" applyBorder="1" applyAlignment="1" applyProtection="1">
      <alignment vertical="center"/>
    </xf>
    <xf numFmtId="0" fontId="10" fillId="0" borderId="30" xfId="3" applyNumberFormat="1" applyFont="1" applyFill="1" applyBorder="1" applyAlignment="1" applyProtection="1">
      <alignment vertical="center"/>
    </xf>
    <xf numFmtId="0" fontId="10" fillId="0" borderId="43" xfId="0" applyNumberFormat="1" applyFont="1" applyFill="1" applyBorder="1" applyAlignment="1" applyProtection="1">
      <alignment horizontal="center" vertical="center"/>
    </xf>
    <xf numFmtId="0" fontId="10" fillId="0" borderId="75" xfId="0" applyNumberFormat="1" applyFont="1" applyFill="1" applyBorder="1" applyAlignment="1" applyProtection="1">
      <alignment horizontal="center" vertical="center"/>
    </xf>
    <xf numFmtId="0" fontId="10" fillId="0" borderId="74" xfId="0" applyNumberFormat="1" applyFont="1" applyFill="1" applyBorder="1" applyAlignment="1" applyProtection="1">
      <alignment horizontal="center" vertical="center"/>
    </xf>
    <xf numFmtId="0" fontId="10" fillId="0" borderId="45" xfId="0" applyNumberFormat="1" applyFont="1" applyFill="1" applyBorder="1" applyAlignment="1" applyProtection="1">
      <alignment horizontal="center" vertical="center"/>
    </xf>
    <xf numFmtId="0" fontId="10" fillId="0" borderId="46" xfId="3" applyNumberFormat="1" applyFont="1" applyFill="1" applyBorder="1" applyAlignment="1" applyProtection="1">
      <alignment vertical="center"/>
    </xf>
    <xf numFmtId="49" fontId="31" fillId="0" borderId="68" xfId="0" applyNumberFormat="1" applyFont="1" applyFill="1" applyBorder="1" applyAlignment="1" applyProtection="1">
      <alignment horizontal="center" vertical="center"/>
    </xf>
    <xf numFmtId="49" fontId="31" fillId="0" borderId="71" xfId="3" applyNumberFormat="1" applyFont="1" applyFill="1" applyBorder="1" applyAlignment="1">
      <alignment horizontal="left" vertical="center" wrapText="1"/>
    </xf>
    <xf numFmtId="1" fontId="10" fillId="0" borderId="66" xfId="3" applyNumberFormat="1" applyFont="1" applyFill="1" applyBorder="1" applyAlignment="1">
      <alignment horizontal="center" vertical="center"/>
    </xf>
    <xf numFmtId="49" fontId="28" fillId="0" borderId="71" xfId="0" applyNumberFormat="1" applyFont="1" applyFill="1" applyBorder="1" applyAlignment="1">
      <alignment horizontal="center" vertical="center" wrapText="1"/>
    </xf>
    <xf numFmtId="165" fontId="28" fillId="0" borderId="71" xfId="0" applyNumberFormat="1" applyFont="1" applyFill="1" applyBorder="1" applyAlignment="1" applyProtection="1">
      <alignment horizontal="center" vertical="center" wrapText="1"/>
    </xf>
    <xf numFmtId="167" fontId="10" fillId="0" borderId="71" xfId="0" applyNumberFormat="1" applyFont="1" applyFill="1" applyBorder="1" applyAlignment="1" applyProtection="1">
      <alignment horizontal="center" vertical="center"/>
    </xf>
    <xf numFmtId="0" fontId="10" fillId="0" borderId="71" xfId="0" applyFont="1" applyFill="1" applyBorder="1" applyAlignment="1">
      <alignment horizontal="center" vertical="center" wrapText="1"/>
    </xf>
    <xf numFmtId="165" fontId="10" fillId="0" borderId="67" xfId="0" applyNumberFormat="1" applyFont="1" applyFill="1" applyBorder="1" applyAlignment="1">
      <alignment horizontal="center" vertical="center" wrapText="1"/>
    </xf>
    <xf numFmtId="0" fontId="31" fillId="0" borderId="71" xfId="3" applyFont="1" applyFill="1" applyBorder="1" applyAlignment="1">
      <alignment horizontal="center" vertical="center" wrapText="1"/>
    </xf>
    <xf numFmtId="0" fontId="10" fillId="0" borderId="71" xfId="0" applyNumberFormat="1" applyFont="1" applyFill="1" applyBorder="1" applyAlignment="1" applyProtection="1">
      <alignment horizontal="center" vertical="center"/>
    </xf>
    <xf numFmtId="0" fontId="10" fillId="0" borderId="72" xfId="0" applyNumberFormat="1" applyFont="1" applyFill="1" applyBorder="1" applyAlignment="1" applyProtection="1">
      <alignment horizontal="center" vertical="center"/>
    </xf>
    <xf numFmtId="0" fontId="10" fillId="0" borderId="64" xfId="0" applyNumberFormat="1" applyFont="1" applyFill="1" applyBorder="1" applyAlignment="1" applyProtection="1">
      <alignment horizontal="center" vertical="center"/>
    </xf>
    <xf numFmtId="0" fontId="10" fillId="0" borderId="33" xfId="3" applyNumberFormat="1" applyFont="1" applyFill="1" applyBorder="1" applyAlignment="1" applyProtection="1">
      <alignment vertical="center"/>
    </xf>
    <xf numFmtId="49" fontId="31" fillId="0" borderId="31" xfId="0" applyNumberFormat="1" applyFont="1" applyFill="1" applyBorder="1" applyAlignment="1" applyProtection="1">
      <alignment horizontal="center" vertical="center"/>
    </xf>
    <xf numFmtId="49" fontId="31" fillId="0" borderId="1" xfId="3" applyNumberFormat="1" applyFont="1" applyFill="1" applyBorder="1" applyAlignment="1">
      <alignment horizontal="left" vertical="center" wrapText="1"/>
    </xf>
    <xf numFmtId="165" fontId="28" fillId="0" borderId="1" xfId="0" applyNumberFormat="1" applyFont="1" applyFill="1" applyBorder="1" applyAlignment="1" applyProtection="1">
      <alignment horizontal="center" vertical="center" wrapText="1"/>
    </xf>
    <xf numFmtId="167" fontId="10" fillId="0" borderId="1" xfId="0" applyNumberFormat="1" applyFont="1" applyFill="1" applyBorder="1" applyAlignment="1" applyProtection="1">
      <alignment horizontal="center" vertical="center"/>
    </xf>
    <xf numFmtId="0" fontId="10" fillId="0" borderId="4" xfId="0" applyNumberFormat="1" applyFont="1" applyFill="1" applyBorder="1" applyAlignment="1" applyProtection="1">
      <alignment horizontal="center" vertical="center"/>
    </xf>
    <xf numFmtId="0" fontId="31" fillId="0" borderId="22" xfId="3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 applyProtection="1">
      <alignment horizontal="center" vertical="center"/>
    </xf>
    <xf numFmtId="0" fontId="10" fillId="0" borderId="2" xfId="0" applyNumberFormat="1" applyFont="1" applyFill="1" applyBorder="1" applyAlignment="1" applyProtection="1">
      <alignment horizontal="center" vertical="center"/>
    </xf>
    <xf numFmtId="0" fontId="10" fillId="0" borderId="18" xfId="0" applyNumberFormat="1" applyFont="1" applyFill="1" applyBorder="1" applyAlignment="1" applyProtection="1">
      <alignment horizontal="center" vertical="center"/>
    </xf>
    <xf numFmtId="0" fontId="31" fillId="0" borderId="0" xfId="3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0" fillId="0" borderId="0" xfId="3" applyNumberFormat="1" applyFont="1" applyFill="1" applyBorder="1" applyAlignment="1" applyProtection="1">
      <alignment vertical="center"/>
    </xf>
    <xf numFmtId="0" fontId="10" fillId="0" borderId="20" xfId="3" applyNumberFormat="1" applyFont="1" applyFill="1" applyBorder="1" applyAlignment="1" applyProtection="1">
      <alignment horizontal="center" vertical="center"/>
    </xf>
    <xf numFmtId="0" fontId="10" fillId="0" borderId="59" xfId="3" applyNumberFormat="1" applyFont="1" applyFill="1" applyBorder="1" applyAlignment="1" applyProtection="1">
      <alignment horizontal="center" vertical="center"/>
    </xf>
    <xf numFmtId="49" fontId="28" fillId="0" borderId="30" xfId="0" applyNumberFormat="1" applyFont="1" applyFill="1" applyBorder="1" applyAlignment="1">
      <alignment vertical="center" wrapText="1"/>
    </xf>
    <xf numFmtId="0" fontId="10" fillId="5" borderId="89" xfId="3" applyNumberFormat="1" applyFont="1" applyFill="1" applyBorder="1" applyAlignment="1" applyProtection="1">
      <alignment horizontal="center" vertical="center"/>
    </xf>
    <xf numFmtId="0" fontId="10" fillId="5" borderId="88" xfId="3" applyNumberFormat="1" applyFont="1" applyFill="1" applyBorder="1" applyAlignment="1" applyProtection="1">
      <alignment horizontal="center" vertical="center"/>
    </xf>
    <xf numFmtId="0" fontId="10" fillId="5" borderId="90" xfId="3" applyNumberFormat="1" applyFont="1" applyFill="1" applyBorder="1" applyAlignment="1" applyProtection="1">
      <alignment horizontal="center" vertical="center"/>
    </xf>
    <xf numFmtId="170" fontId="10" fillId="5" borderId="44" xfId="3" applyNumberFormat="1" applyFont="1" applyFill="1" applyBorder="1" applyAlignment="1" applyProtection="1">
      <alignment horizontal="center" vertical="center" textRotation="90" wrapText="1"/>
    </xf>
    <xf numFmtId="170" fontId="10" fillId="5" borderId="78" xfId="3" applyNumberFormat="1" applyFont="1" applyFill="1" applyBorder="1" applyAlignment="1" applyProtection="1">
      <alignment horizontal="center" vertical="center" textRotation="90" wrapText="1"/>
    </xf>
    <xf numFmtId="170" fontId="10" fillId="5" borderId="94" xfId="3" applyNumberFormat="1" applyFont="1" applyFill="1" applyBorder="1" applyAlignment="1" applyProtection="1">
      <alignment horizontal="center" vertical="center" textRotation="90" wrapText="1"/>
    </xf>
    <xf numFmtId="170" fontId="10" fillId="5" borderId="95" xfId="3" applyNumberFormat="1" applyFont="1" applyFill="1" applyBorder="1" applyAlignment="1" applyProtection="1">
      <alignment horizontal="center" vertical="center" textRotation="90" wrapText="1"/>
    </xf>
    <xf numFmtId="170" fontId="10" fillId="5" borderId="31" xfId="3" applyNumberFormat="1" applyFont="1" applyFill="1" applyBorder="1" applyAlignment="1" applyProtection="1">
      <alignment horizontal="center" vertical="center" textRotation="90" wrapText="1"/>
    </xf>
    <xf numFmtId="170" fontId="10" fillId="5" borderId="14" xfId="3" applyNumberFormat="1" applyFont="1" applyFill="1" applyBorder="1" applyAlignment="1" applyProtection="1">
      <alignment horizontal="center" vertical="center" textRotation="90" wrapText="1"/>
    </xf>
    <xf numFmtId="170" fontId="10" fillId="5" borderId="32" xfId="3" applyNumberFormat="1" applyFont="1" applyFill="1" applyBorder="1" applyAlignment="1" applyProtection="1">
      <alignment horizontal="center" vertical="center" textRotation="90" wrapText="1"/>
    </xf>
    <xf numFmtId="170" fontId="10" fillId="5" borderId="16" xfId="3" applyNumberFormat="1" applyFont="1" applyFill="1" applyBorder="1" applyAlignment="1" applyProtection="1">
      <alignment horizontal="center" vertical="center" textRotation="90" wrapText="1"/>
    </xf>
    <xf numFmtId="170" fontId="22" fillId="5" borderId="89" xfId="3" applyNumberFormat="1" applyFont="1" applyFill="1" applyBorder="1" applyAlignment="1" applyProtection="1">
      <alignment horizontal="center" vertical="center" wrapText="1"/>
    </xf>
    <xf numFmtId="0" fontId="29" fillId="5" borderId="88" xfId="0" applyFont="1" applyFill="1" applyBorder="1" applyAlignment="1">
      <alignment horizontal="center" vertical="center" wrapText="1"/>
    </xf>
    <xf numFmtId="0" fontId="29" fillId="5" borderId="90" xfId="0" applyFont="1" applyFill="1" applyBorder="1" applyAlignment="1">
      <alignment horizontal="center" vertical="center" wrapText="1"/>
    </xf>
    <xf numFmtId="0" fontId="10" fillId="5" borderId="55" xfId="3" applyNumberFormat="1" applyFont="1" applyFill="1" applyBorder="1" applyAlignment="1" applyProtection="1">
      <alignment horizontal="center" vertical="center" textRotation="90"/>
    </xf>
    <xf numFmtId="0" fontId="10" fillId="5" borderId="56" xfId="3" applyNumberFormat="1" applyFont="1" applyFill="1" applyBorder="1" applyAlignment="1" applyProtection="1">
      <alignment horizontal="center" vertical="center" textRotation="90"/>
    </xf>
    <xf numFmtId="0" fontId="10" fillId="5" borderId="59" xfId="3" applyNumberFormat="1" applyFont="1" applyFill="1" applyBorder="1" applyAlignment="1" applyProtection="1">
      <alignment horizontal="center" vertical="center" textRotation="90"/>
    </xf>
    <xf numFmtId="170" fontId="10" fillId="5" borderId="55" xfId="3" applyNumberFormat="1" applyFont="1" applyFill="1" applyBorder="1" applyAlignment="1" applyProtection="1">
      <alignment horizontal="center" vertical="center"/>
    </xf>
    <xf numFmtId="170" fontId="10" fillId="5" borderId="56" xfId="3" applyNumberFormat="1" applyFont="1" applyFill="1" applyBorder="1" applyAlignment="1" applyProtection="1">
      <alignment horizontal="center" vertical="center"/>
    </xf>
    <xf numFmtId="170" fontId="10" fillId="5" borderId="59" xfId="3" applyNumberFormat="1" applyFont="1" applyFill="1" applyBorder="1" applyAlignment="1" applyProtection="1">
      <alignment horizontal="center" vertical="center"/>
    </xf>
    <xf numFmtId="170" fontId="10" fillId="5" borderId="10" xfId="3" applyNumberFormat="1" applyFont="1" applyFill="1" applyBorder="1" applyAlignment="1" applyProtection="1">
      <alignment horizontal="center" vertical="center" wrapText="1"/>
    </xf>
    <xf numFmtId="170" fontId="10" fillId="5" borderId="11" xfId="3" applyNumberFormat="1" applyFont="1" applyFill="1" applyBorder="1" applyAlignment="1" applyProtection="1">
      <alignment horizontal="center" vertical="center" wrapText="1"/>
    </xf>
    <xf numFmtId="170" fontId="10" fillId="5" borderId="12" xfId="3" applyNumberFormat="1" applyFont="1" applyFill="1" applyBorder="1" applyAlignment="1" applyProtection="1">
      <alignment horizontal="center" vertical="center" wrapText="1"/>
    </xf>
    <xf numFmtId="170" fontId="10" fillId="5" borderId="55" xfId="3" applyNumberFormat="1" applyFont="1" applyFill="1" applyBorder="1" applyAlignment="1" applyProtection="1">
      <alignment horizontal="center" vertical="center" textRotation="90" wrapText="1"/>
    </xf>
    <xf numFmtId="170" fontId="10" fillId="5" borderId="56" xfId="3" applyNumberFormat="1" applyFont="1" applyFill="1" applyBorder="1" applyAlignment="1" applyProtection="1">
      <alignment horizontal="center" vertical="center" textRotation="90" wrapText="1"/>
    </xf>
    <xf numFmtId="170" fontId="10" fillId="5" borderId="59" xfId="3" applyNumberFormat="1" applyFont="1" applyFill="1" applyBorder="1" applyAlignment="1" applyProtection="1">
      <alignment horizontal="center" vertical="center" textRotation="90" wrapText="1"/>
    </xf>
    <xf numFmtId="170" fontId="10" fillId="5" borderId="24" xfId="3" applyNumberFormat="1" applyFont="1" applyFill="1" applyBorder="1" applyAlignment="1" applyProtection="1">
      <alignment horizontal="center" vertical="center" wrapText="1"/>
    </xf>
    <xf numFmtId="170" fontId="10" fillId="5" borderId="28" xfId="3" applyNumberFormat="1" applyFont="1" applyFill="1" applyBorder="1" applyAlignment="1" applyProtection="1">
      <alignment horizontal="center" vertical="center" wrapText="1"/>
    </xf>
    <xf numFmtId="170" fontId="10" fillId="5" borderId="27" xfId="3" applyNumberFormat="1" applyFont="1" applyFill="1" applyBorder="1" applyAlignment="1" applyProtection="1">
      <alignment horizontal="center" vertical="center" wrapText="1"/>
    </xf>
    <xf numFmtId="0" fontId="10" fillId="5" borderId="89" xfId="3" applyNumberFormat="1" applyFont="1" applyFill="1" applyBorder="1" applyAlignment="1" applyProtection="1">
      <alignment horizontal="center" vertical="center" wrapText="1"/>
    </xf>
    <xf numFmtId="0" fontId="10" fillId="5" borderId="88" xfId="3" applyNumberFormat="1" applyFont="1" applyFill="1" applyBorder="1" applyAlignment="1" applyProtection="1">
      <alignment horizontal="center" vertical="center" wrapText="1"/>
    </xf>
    <xf numFmtId="0" fontId="10" fillId="5" borderId="90" xfId="3" applyNumberFormat="1" applyFont="1" applyFill="1" applyBorder="1" applyAlignment="1" applyProtection="1">
      <alignment horizontal="center" vertical="center" wrapText="1"/>
    </xf>
    <xf numFmtId="0" fontId="10" fillId="5" borderId="70" xfId="3" applyNumberFormat="1" applyFont="1" applyFill="1" applyBorder="1" applyAlignment="1" applyProtection="1">
      <alignment horizontal="center" vertical="center" wrapText="1"/>
    </xf>
    <xf numFmtId="0" fontId="10" fillId="5" borderId="9" xfId="3" applyNumberFormat="1" applyFont="1" applyFill="1" applyBorder="1" applyAlignment="1" applyProtection="1">
      <alignment horizontal="center" vertical="center" wrapText="1"/>
    </xf>
    <xf numFmtId="0" fontId="10" fillId="5" borderId="60" xfId="3" applyNumberFormat="1" applyFont="1" applyFill="1" applyBorder="1" applyAlignment="1" applyProtection="1">
      <alignment horizontal="center" vertical="center" wrapText="1"/>
    </xf>
    <xf numFmtId="0" fontId="10" fillId="5" borderId="80" xfId="3" applyNumberFormat="1" applyFont="1" applyFill="1" applyBorder="1" applyAlignment="1" applyProtection="1">
      <alignment horizontal="center" vertical="center"/>
    </xf>
    <xf numFmtId="0" fontId="10" fillId="5" borderId="91" xfId="3" applyNumberFormat="1" applyFont="1" applyFill="1" applyBorder="1" applyAlignment="1" applyProtection="1">
      <alignment horizontal="center" vertical="center"/>
    </xf>
    <xf numFmtId="0" fontId="10" fillId="5" borderId="81" xfId="3" applyNumberFormat="1" applyFont="1" applyFill="1" applyBorder="1" applyAlignment="1" applyProtection="1">
      <alignment horizontal="center" vertical="center"/>
    </xf>
    <xf numFmtId="0" fontId="10" fillId="5" borderId="82" xfId="3" applyNumberFormat="1" applyFont="1" applyFill="1" applyBorder="1" applyAlignment="1" applyProtection="1">
      <alignment horizontal="center" vertical="center"/>
    </xf>
    <xf numFmtId="170" fontId="10" fillId="5" borderId="4" xfId="3" applyNumberFormat="1" applyFont="1" applyFill="1" applyBorder="1" applyAlignment="1" applyProtection="1">
      <alignment horizontal="center" vertical="center" textRotation="90" wrapText="1"/>
    </xf>
    <xf numFmtId="170" fontId="10" fillId="5" borderId="79" xfId="3" applyNumberFormat="1" applyFont="1" applyFill="1" applyBorder="1" applyAlignment="1" applyProtection="1">
      <alignment horizontal="center" vertical="center" textRotation="90" wrapText="1"/>
    </xf>
    <xf numFmtId="170" fontId="10" fillId="5" borderId="62" xfId="3" applyNumberFormat="1" applyFont="1" applyFill="1" applyBorder="1" applyAlignment="1" applyProtection="1">
      <alignment horizontal="center" vertical="center" textRotation="90" wrapText="1"/>
    </xf>
    <xf numFmtId="0" fontId="28" fillId="0" borderId="8" xfId="3" applyFont="1" applyFill="1" applyBorder="1" applyAlignment="1">
      <alignment horizontal="center" vertical="center" wrapText="1"/>
    </xf>
    <xf numFmtId="0" fontId="28" fillId="0" borderId="19" xfId="3" applyFont="1" applyFill="1" applyBorder="1" applyAlignment="1">
      <alignment horizontal="center" vertical="center" wrapText="1"/>
    </xf>
    <xf numFmtId="0" fontId="28" fillId="0" borderId="43" xfId="3" applyFont="1" applyFill="1" applyBorder="1" applyAlignment="1">
      <alignment horizontal="center" vertical="center" wrapText="1"/>
    </xf>
    <xf numFmtId="0" fontId="28" fillId="0" borderId="4" xfId="3" applyFont="1" applyFill="1" applyBorder="1" applyAlignment="1">
      <alignment horizontal="center" vertical="center" wrapText="1"/>
    </xf>
    <xf numFmtId="0" fontId="28" fillId="0" borderId="79" xfId="3" applyFont="1" applyFill="1" applyBorder="1" applyAlignment="1">
      <alignment horizontal="center" vertical="center" wrapText="1"/>
    </xf>
    <xf numFmtId="0" fontId="28" fillId="0" borderId="78" xfId="3" applyFont="1" applyFill="1" applyBorder="1" applyAlignment="1">
      <alignment horizontal="center" vertical="center" wrapText="1"/>
    </xf>
    <xf numFmtId="0" fontId="28" fillId="5" borderId="8" xfId="3" applyFont="1" applyFill="1" applyBorder="1" applyAlignment="1">
      <alignment horizontal="center" vertical="center" wrapText="1"/>
    </xf>
    <xf numFmtId="0" fontId="28" fillId="5" borderId="2" xfId="3" applyFont="1" applyFill="1" applyBorder="1" applyAlignment="1">
      <alignment horizontal="center" vertical="center" wrapText="1"/>
    </xf>
    <xf numFmtId="0" fontId="28" fillId="5" borderId="19" xfId="3" applyFont="1" applyFill="1" applyBorder="1" applyAlignment="1">
      <alignment horizontal="center" vertical="center" wrapText="1"/>
    </xf>
    <xf numFmtId="49" fontId="28" fillId="5" borderId="24" xfId="0" applyNumberFormat="1" applyFont="1" applyFill="1" applyBorder="1" applyAlignment="1" applyProtection="1">
      <alignment horizontal="center" vertical="center"/>
    </xf>
    <xf numFmtId="49" fontId="28" fillId="5" borderId="28" xfId="0" applyNumberFormat="1" applyFont="1" applyFill="1" applyBorder="1" applyAlignment="1" applyProtection="1">
      <alignment horizontal="center" vertical="center"/>
    </xf>
    <xf numFmtId="49" fontId="28" fillId="5" borderId="88" xfId="0" applyNumberFormat="1" applyFont="1" applyFill="1" applyBorder="1" applyAlignment="1" applyProtection="1">
      <alignment horizontal="center" vertical="center"/>
    </xf>
    <xf numFmtId="49" fontId="28" fillId="5" borderId="27" xfId="0" applyNumberFormat="1" applyFont="1" applyFill="1" applyBorder="1" applyAlignment="1" applyProtection="1">
      <alignment horizontal="center" vertical="center"/>
    </xf>
    <xf numFmtId="170" fontId="10" fillId="5" borderId="1" xfId="3" applyNumberFormat="1" applyFont="1" applyFill="1" applyBorder="1" applyAlignment="1" applyProtection="1">
      <alignment horizontal="center" vertical="center" wrapText="1"/>
    </xf>
    <xf numFmtId="170" fontId="10" fillId="5" borderId="32" xfId="3" applyNumberFormat="1" applyFont="1" applyFill="1" applyBorder="1" applyAlignment="1" applyProtection="1">
      <alignment horizontal="center" vertical="center" wrapText="1"/>
    </xf>
    <xf numFmtId="170" fontId="10" fillId="5" borderId="41" xfId="3" applyNumberFormat="1" applyFont="1" applyFill="1" applyBorder="1" applyAlignment="1" applyProtection="1">
      <alignment horizontal="center" vertical="center"/>
    </xf>
    <xf numFmtId="170" fontId="10" fillId="5" borderId="35" xfId="3" applyNumberFormat="1" applyFont="1" applyFill="1" applyBorder="1" applyAlignment="1" applyProtection="1">
      <alignment horizontal="center" vertical="center"/>
    </xf>
    <xf numFmtId="170" fontId="10" fillId="5" borderId="7" xfId="3" applyNumberFormat="1" applyFont="1" applyFill="1" applyBorder="1" applyAlignment="1" applyProtection="1">
      <alignment horizontal="center" vertical="center"/>
    </xf>
    <xf numFmtId="171" fontId="28" fillId="5" borderId="31" xfId="3" applyNumberFormat="1" applyFont="1" applyFill="1" applyBorder="1" applyAlignment="1" applyProtection="1">
      <alignment horizontal="center" vertical="center"/>
    </xf>
    <xf numFmtId="171" fontId="28" fillId="5" borderId="4" xfId="3" applyNumberFormat="1" applyFont="1" applyFill="1" applyBorder="1" applyAlignment="1" applyProtection="1">
      <alignment horizontal="center" vertical="center"/>
    </xf>
    <xf numFmtId="171" fontId="28" fillId="5" borderId="44" xfId="3" applyNumberFormat="1" applyFont="1" applyFill="1" applyBorder="1" applyAlignment="1" applyProtection="1">
      <alignment horizontal="center" vertical="center"/>
    </xf>
    <xf numFmtId="170" fontId="10" fillId="5" borderId="1" xfId="3" applyNumberFormat="1" applyFont="1" applyFill="1" applyBorder="1" applyAlignment="1" applyProtection="1">
      <alignment horizontal="center" vertical="center" textRotation="90" wrapText="1"/>
    </xf>
    <xf numFmtId="170" fontId="10" fillId="5" borderId="15" xfId="3" applyNumberFormat="1" applyFont="1" applyFill="1" applyBorder="1" applyAlignment="1" applyProtection="1">
      <alignment horizontal="center" vertical="center" textRotation="90" wrapText="1"/>
    </xf>
    <xf numFmtId="165" fontId="28" fillId="5" borderId="86" xfId="0" applyNumberFormat="1" applyFont="1" applyFill="1" applyBorder="1" applyAlignment="1" applyProtection="1">
      <alignment horizontal="center" vertical="center"/>
    </xf>
    <xf numFmtId="165" fontId="28" fillId="5" borderId="87" xfId="0" applyNumberFormat="1" applyFont="1" applyFill="1" applyBorder="1" applyAlignment="1" applyProtection="1">
      <alignment horizontal="center" vertical="center"/>
    </xf>
    <xf numFmtId="165" fontId="28" fillId="5" borderId="92" xfId="0" applyNumberFormat="1" applyFont="1" applyFill="1" applyBorder="1" applyAlignment="1" applyProtection="1">
      <alignment horizontal="center" vertical="center"/>
    </xf>
    <xf numFmtId="165" fontId="28" fillId="5" borderId="93" xfId="0" applyNumberFormat="1" applyFont="1" applyFill="1" applyBorder="1" applyAlignment="1" applyProtection="1">
      <alignment horizontal="center" vertical="center"/>
    </xf>
    <xf numFmtId="170" fontId="10" fillId="5" borderId="43" xfId="3" applyNumberFormat="1" applyFont="1" applyFill="1" applyBorder="1" applyAlignment="1" applyProtection="1">
      <alignment horizontal="center" vertical="center" textRotation="90" wrapText="1"/>
    </xf>
    <xf numFmtId="170" fontId="10" fillId="5" borderId="21" xfId="3" applyNumberFormat="1" applyFont="1" applyFill="1" applyBorder="1" applyAlignment="1" applyProtection="1">
      <alignment horizontal="center" vertical="center" textRotation="90" wrapText="1"/>
    </xf>
    <xf numFmtId="170" fontId="10" fillId="5" borderId="61" xfId="3" applyNumberFormat="1" applyFont="1" applyFill="1" applyBorder="1" applyAlignment="1" applyProtection="1">
      <alignment horizontal="center" vertical="center" textRotation="90" wrapText="1"/>
    </xf>
    <xf numFmtId="49" fontId="10" fillId="0" borderId="30" xfId="3" applyNumberFormat="1" applyFont="1" applyFill="1" applyBorder="1" applyAlignment="1">
      <alignment horizontal="center" vertical="center" wrapText="1"/>
    </xf>
    <xf numFmtId="49" fontId="28" fillId="5" borderId="89" xfId="0" applyNumberFormat="1" applyFont="1" applyFill="1" applyBorder="1" applyAlignment="1" applyProtection="1">
      <alignment horizontal="center" vertical="center"/>
    </xf>
    <xf numFmtId="49" fontId="28" fillId="5" borderId="90" xfId="0" applyNumberFormat="1" applyFont="1" applyFill="1" applyBorder="1" applyAlignment="1" applyProtection="1">
      <alignment horizontal="center" vertical="center"/>
    </xf>
    <xf numFmtId="49" fontId="10" fillId="5" borderId="55" xfId="3" applyNumberFormat="1" applyFont="1" applyFill="1" applyBorder="1" applyAlignment="1" applyProtection="1">
      <alignment horizontal="center" vertical="center"/>
    </xf>
    <xf numFmtId="49" fontId="10" fillId="5" borderId="59" xfId="3" applyNumberFormat="1" applyFont="1" applyFill="1" applyBorder="1" applyAlignment="1" applyProtection="1">
      <alignment horizontal="center" vertical="center"/>
    </xf>
    <xf numFmtId="171" fontId="28" fillId="5" borderId="43" xfId="3" applyNumberFormat="1" applyFont="1" applyFill="1" applyBorder="1" applyAlignment="1" applyProtection="1">
      <alignment horizontal="center" vertical="center"/>
    </xf>
    <xf numFmtId="171" fontId="28" fillId="5" borderId="15" xfId="3" applyNumberFormat="1" applyFont="1" applyFill="1" applyBorder="1" applyAlignment="1" applyProtection="1">
      <alignment horizontal="center" vertical="center"/>
    </xf>
    <xf numFmtId="171" fontId="28" fillId="5" borderId="16" xfId="3" applyNumberFormat="1" applyFont="1" applyFill="1" applyBorder="1" applyAlignment="1" applyProtection="1">
      <alignment horizontal="center" vertical="center"/>
    </xf>
    <xf numFmtId="49" fontId="10" fillId="0" borderId="25" xfId="3" applyNumberFormat="1" applyFont="1" applyFill="1" applyBorder="1" applyAlignment="1">
      <alignment horizontal="center" vertical="center" wrapText="1"/>
    </xf>
    <xf numFmtId="165" fontId="28" fillId="5" borderId="70" xfId="0" applyNumberFormat="1" applyFont="1" applyFill="1" applyBorder="1" applyAlignment="1" applyProtection="1">
      <alignment horizontal="center" vertical="center" wrapText="1"/>
    </xf>
    <xf numFmtId="165" fontId="28" fillId="5" borderId="9" xfId="0" applyNumberFormat="1" applyFont="1" applyFill="1" applyBorder="1" applyAlignment="1" applyProtection="1">
      <alignment horizontal="center" vertical="center" wrapText="1"/>
    </xf>
    <xf numFmtId="165" fontId="28" fillId="5" borderId="60" xfId="0" applyNumberFormat="1" applyFont="1" applyFill="1" applyBorder="1" applyAlignment="1" applyProtection="1">
      <alignment horizontal="center" vertical="center" wrapText="1"/>
    </xf>
    <xf numFmtId="0" fontId="28" fillId="5" borderId="96" xfId="0" applyFont="1" applyFill="1" applyBorder="1" applyAlignment="1">
      <alignment horizontal="center" vertical="center" wrapText="1"/>
    </xf>
    <xf numFmtId="0" fontId="28" fillId="5" borderId="97" xfId="0" applyFont="1" applyFill="1" applyBorder="1" applyAlignment="1">
      <alignment horizontal="center" vertical="center" wrapText="1"/>
    </xf>
    <xf numFmtId="0" fontId="28" fillId="5" borderId="89" xfId="3" applyNumberFormat="1" applyFont="1" applyFill="1" applyBorder="1" applyAlignment="1" applyProtection="1">
      <alignment horizontal="center" vertical="center"/>
    </xf>
    <xf numFmtId="0" fontId="28" fillId="5" borderId="88" xfId="3" applyNumberFormat="1" applyFont="1" applyFill="1" applyBorder="1" applyAlignment="1" applyProtection="1">
      <alignment horizontal="center" vertical="center"/>
    </xf>
    <xf numFmtId="0" fontId="28" fillId="5" borderId="90" xfId="3" applyNumberFormat="1" applyFont="1" applyFill="1" applyBorder="1" applyAlignment="1" applyProtection="1">
      <alignment horizontal="center" vertical="center"/>
    </xf>
    <xf numFmtId="0" fontId="28" fillId="5" borderId="70" xfId="3" applyFont="1" applyFill="1" applyBorder="1" applyAlignment="1">
      <alignment horizontal="center" vertical="center" wrapText="1"/>
    </xf>
    <xf numFmtId="0" fontId="28" fillId="5" borderId="9" xfId="3" applyFont="1" applyFill="1" applyBorder="1" applyAlignment="1">
      <alignment horizontal="center" vertical="center" wrapText="1"/>
    </xf>
    <xf numFmtId="0" fontId="28" fillId="5" borderId="60" xfId="3" applyFont="1" applyFill="1" applyBorder="1" applyAlignment="1">
      <alignment horizontal="center" vertical="center" wrapText="1"/>
    </xf>
    <xf numFmtId="171" fontId="28" fillId="5" borderId="14" xfId="3" applyNumberFormat="1" applyFont="1" applyFill="1" applyBorder="1" applyAlignment="1" applyProtection="1">
      <alignment horizontal="center" vertical="center"/>
    </xf>
    <xf numFmtId="0" fontId="28" fillId="5" borderId="22" xfId="3" applyFont="1" applyFill="1" applyBorder="1" applyAlignment="1" applyProtection="1">
      <alignment horizontal="right" vertical="center"/>
    </xf>
    <xf numFmtId="171" fontId="28" fillId="5" borderId="59" xfId="3" applyNumberFormat="1" applyFont="1" applyFill="1" applyBorder="1" applyAlignment="1" applyProtection="1">
      <alignment horizontal="center" vertical="center"/>
    </xf>
    <xf numFmtId="167" fontId="28" fillId="5" borderId="95" xfId="3" applyNumberFormat="1" applyFont="1" applyFill="1" applyBorder="1" applyAlignment="1" applyProtection="1">
      <alignment horizontal="center" vertical="center"/>
    </xf>
    <xf numFmtId="0" fontId="28" fillId="5" borderId="60" xfId="3" applyNumberFormat="1" applyFont="1" applyFill="1" applyBorder="1" applyAlignment="1" applyProtection="1">
      <alignment horizontal="center" vertical="center"/>
    </xf>
    <xf numFmtId="167" fontId="28" fillId="5" borderId="9" xfId="3" applyNumberFormat="1" applyFont="1" applyFill="1" applyBorder="1" applyAlignment="1" applyProtection="1">
      <alignment horizontal="center" vertical="center"/>
    </xf>
    <xf numFmtId="167" fontId="34" fillId="5" borderId="70" xfId="3" applyNumberFormat="1" applyFont="1" applyFill="1" applyBorder="1" applyAlignment="1" applyProtection="1">
      <alignment horizontal="center" vertical="center"/>
    </xf>
    <xf numFmtId="167" fontId="34" fillId="5" borderId="9" xfId="3" applyNumberFormat="1" applyFont="1" applyFill="1" applyBorder="1" applyAlignment="1" applyProtection="1">
      <alignment horizontal="center" vertical="center"/>
    </xf>
    <xf numFmtId="0" fontId="34" fillId="5" borderId="60" xfId="3" applyNumberFormat="1" applyFont="1" applyFill="1" applyBorder="1" applyAlignment="1" applyProtection="1">
      <alignment horizontal="center" vertical="center"/>
    </xf>
    <xf numFmtId="0" fontId="28" fillId="5" borderId="55" xfId="3" applyFont="1" applyFill="1" applyBorder="1" applyAlignment="1" applyProtection="1">
      <alignment horizontal="right" vertical="center"/>
    </xf>
    <xf numFmtId="49" fontId="10" fillId="0" borderId="47" xfId="3" applyNumberFormat="1" applyFont="1" applyFill="1" applyBorder="1" applyAlignment="1">
      <alignment horizontal="center" vertical="center" wrapText="1"/>
    </xf>
    <xf numFmtId="171" fontId="28" fillId="5" borderId="8" xfId="3" applyNumberFormat="1" applyFont="1" applyFill="1" applyBorder="1" applyAlignment="1" applyProtection="1">
      <alignment horizontal="center" vertical="center"/>
    </xf>
    <xf numFmtId="171" fontId="28" fillId="5" borderId="2" xfId="3" applyNumberFormat="1" applyFont="1" applyFill="1" applyBorder="1" applyAlignment="1" applyProtection="1">
      <alignment horizontal="center" vertical="center"/>
    </xf>
    <xf numFmtId="171" fontId="28" fillId="5" borderId="19" xfId="3" applyNumberFormat="1" applyFont="1" applyFill="1" applyBorder="1" applyAlignment="1" applyProtection="1">
      <alignment horizontal="center" vertical="center"/>
    </xf>
    <xf numFmtId="0" fontId="28" fillId="5" borderId="22" xfId="3" applyFont="1" applyFill="1" applyBorder="1" applyAlignment="1">
      <alignment horizontal="right" vertical="center"/>
    </xf>
    <xf numFmtId="170" fontId="38" fillId="5" borderId="0" xfId="3" applyNumberFormat="1" applyFont="1" applyFill="1" applyBorder="1" applyAlignment="1" applyProtection="1">
      <alignment horizontal="left"/>
    </xf>
    <xf numFmtId="0" fontId="28" fillId="5" borderId="34" xfId="0" applyFont="1" applyFill="1" applyBorder="1" applyAlignment="1" applyProtection="1">
      <alignment horizontal="right" vertical="center"/>
    </xf>
    <xf numFmtId="0" fontId="37" fillId="5" borderId="34" xfId="0" applyFont="1" applyFill="1" applyBorder="1" applyAlignment="1">
      <alignment horizontal="right" vertical="center"/>
    </xf>
    <xf numFmtId="0" fontId="28" fillId="5" borderId="0" xfId="0" applyFont="1" applyFill="1" applyBorder="1" applyAlignment="1" applyProtection="1">
      <alignment horizontal="right" vertical="center"/>
    </xf>
    <xf numFmtId="0" fontId="37" fillId="5" borderId="0" xfId="0" applyFont="1" applyFill="1" applyBorder="1" applyAlignment="1">
      <alignment horizontal="right" vertical="center"/>
    </xf>
    <xf numFmtId="170" fontId="28" fillId="5" borderId="5" xfId="3" applyNumberFormat="1" applyFont="1" applyFill="1" applyBorder="1" applyAlignment="1" applyProtection="1">
      <alignment horizontal="right" vertical="center"/>
    </xf>
    <xf numFmtId="170" fontId="28" fillId="5" borderId="3" xfId="3" applyNumberFormat="1" applyFont="1" applyFill="1" applyBorder="1" applyAlignment="1" applyProtection="1">
      <alignment horizontal="right" vertical="center"/>
    </xf>
    <xf numFmtId="170" fontId="28" fillId="5" borderId="6" xfId="3" applyNumberFormat="1" applyFont="1" applyFill="1" applyBorder="1" applyAlignment="1" applyProtection="1">
      <alignment horizontal="right" vertical="center"/>
    </xf>
    <xf numFmtId="0" fontId="37" fillId="5" borderId="0" xfId="0" applyFont="1" applyFill="1" applyAlignment="1">
      <alignment horizontal="right" vertical="center"/>
    </xf>
    <xf numFmtId="0" fontId="8" fillId="0" borderId="0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left" vertical="top" wrapText="1"/>
    </xf>
    <xf numFmtId="0" fontId="20" fillId="0" borderId="0" xfId="0" applyFont="1" applyFill="1" applyAlignment="1">
      <alignment vertical="top" wrapText="1"/>
    </xf>
    <xf numFmtId="0" fontId="13" fillId="0" borderId="0" xfId="0" applyFont="1" applyFill="1" applyAlignment="1">
      <alignment horizontal="left" vertical="top" wrapText="1"/>
    </xf>
    <xf numFmtId="0" fontId="13" fillId="0" borderId="0" xfId="0" applyFont="1" applyFill="1" applyAlignment="1">
      <alignment horizontal="left" wrapText="1"/>
    </xf>
    <xf numFmtId="0" fontId="20" fillId="0" borderId="0" xfId="0" applyFont="1" applyFill="1" applyAlignment="1">
      <alignment horizontal="left" wrapText="1"/>
    </xf>
    <xf numFmtId="0" fontId="45" fillId="0" borderId="0" xfId="0" applyFont="1" applyFill="1" applyAlignment="1">
      <alignment horizontal="left" wrapText="1"/>
    </xf>
    <xf numFmtId="0" fontId="18" fillId="0" borderId="0" xfId="0" applyFont="1" applyFill="1" applyBorder="1" applyAlignment="1">
      <alignment horizontal="left" vertical="center"/>
    </xf>
    <xf numFmtId="0" fontId="25" fillId="0" borderId="98" xfId="0" applyFont="1" applyFill="1" applyBorder="1" applyAlignment="1">
      <alignment horizontal="center" vertical="center" wrapText="1"/>
    </xf>
    <xf numFmtId="0" fontId="24" fillId="0" borderId="99" xfId="0" applyFont="1" applyFill="1" applyBorder="1" applyAlignment="1">
      <alignment horizontal="center" vertical="center" wrapText="1"/>
    </xf>
    <xf numFmtId="0" fontId="24" fillId="0" borderId="100" xfId="0" applyFont="1" applyFill="1" applyBorder="1" applyAlignment="1">
      <alignment horizontal="center" vertical="center" wrapText="1"/>
    </xf>
    <xf numFmtId="0" fontId="18" fillId="0" borderId="74" xfId="1" applyFont="1" applyFill="1" applyBorder="1" applyAlignment="1">
      <alignment horizontal="center" vertical="center" wrapText="1"/>
    </xf>
    <xf numFmtId="0" fontId="24" fillId="0" borderId="75" xfId="0" applyFont="1" applyFill="1" applyBorder="1" applyAlignment="1">
      <alignment horizontal="center" vertical="center" wrapText="1"/>
    </xf>
    <xf numFmtId="0" fontId="24" fillId="0" borderId="73" xfId="0" applyFont="1" applyFill="1" applyBorder="1" applyAlignment="1">
      <alignment horizontal="center" vertical="center" wrapText="1"/>
    </xf>
    <xf numFmtId="0" fontId="24" fillId="0" borderId="94" xfId="0" applyFont="1" applyFill="1" applyBorder="1" applyAlignment="1">
      <alignment horizontal="center" vertical="center" wrapText="1"/>
    </xf>
    <xf numFmtId="0" fontId="24" fillId="0" borderId="0" xfId="0" applyFont="1" applyFill="1" applyAlignment="1">
      <alignment horizontal="center" vertical="center" wrapText="1"/>
    </xf>
    <xf numFmtId="0" fontId="24" fillId="0" borderId="76" xfId="0" applyFont="1" applyFill="1" applyBorder="1" applyAlignment="1">
      <alignment horizontal="center" vertical="center" wrapText="1"/>
    </xf>
    <xf numFmtId="0" fontId="24" fillId="0" borderId="72" xfId="0" applyFont="1" applyFill="1" applyBorder="1" applyAlignment="1">
      <alignment horizontal="center" vertical="center" wrapText="1"/>
    </xf>
    <xf numFmtId="0" fontId="24" fillId="0" borderId="34" xfId="0" applyFont="1" applyFill="1" applyBorder="1" applyAlignment="1">
      <alignment horizontal="center" vertical="center" wrapText="1"/>
    </xf>
    <xf numFmtId="0" fontId="24" fillId="0" borderId="66" xfId="0" applyFont="1" applyFill="1" applyBorder="1" applyAlignment="1">
      <alignment horizontal="center" vertical="center" wrapText="1"/>
    </xf>
    <xf numFmtId="0" fontId="30" fillId="0" borderId="99" xfId="0" applyFont="1" applyFill="1" applyBorder="1" applyAlignment="1">
      <alignment horizontal="center" vertical="center" wrapText="1"/>
    </xf>
    <xf numFmtId="0" fontId="30" fillId="0" borderId="101" xfId="0" applyFont="1" applyFill="1" applyBorder="1" applyAlignment="1">
      <alignment horizontal="center" vertical="center" wrapText="1"/>
    </xf>
    <xf numFmtId="0" fontId="18" fillId="0" borderId="41" xfId="1" applyFont="1" applyFill="1" applyBorder="1" applyAlignment="1">
      <alignment horizontal="center" vertical="center" wrapText="1"/>
    </xf>
    <xf numFmtId="0" fontId="25" fillId="0" borderId="35" xfId="0" applyFont="1" applyFill="1" applyBorder="1" applyAlignment="1">
      <alignment vertical="center" wrapText="1"/>
    </xf>
    <xf numFmtId="0" fontId="25" fillId="0" borderId="7" xfId="0" applyFont="1" applyFill="1" applyBorder="1" applyAlignment="1">
      <alignment vertical="center" wrapText="1"/>
    </xf>
    <xf numFmtId="0" fontId="25" fillId="0" borderId="103" xfId="0" applyFont="1" applyFill="1" applyBorder="1" applyAlignment="1">
      <alignment horizontal="center" vertical="center" wrapText="1"/>
    </xf>
    <xf numFmtId="0" fontId="24" fillId="0" borderId="104" xfId="0" applyFont="1" applyFill="1" applyBorder="1" applyAlignment="1">
      <alignment horizontal="center" vertical="center" wrapText="1"/>
    </xf>
    <xf numFmtId="0" fontId="24" fillId="0" borderId="105" xfId="0" applyFont="1" applyFill="1" applyBorder="1" applyAlignment="1">
      <alignment horizontal="center" vertical="center" wrapText="1"/>
    </xf>
    <xf numFmtId="0" fontId="18" fillId="0" borderId="74" xfId="0" applyFont="1" applyFill="1" applyBorder="1" applyAlignment="1">
      <alignment horizontal="center" vertical="center" wrapText="1"/>
    </xf>
    <xf numFmtId="0" fontId="28" fillId="0" borderId="74" xfId="1" applyFont="1" applyFill="1" applyBorder="1" applyAlignment="1">
      <alignment horizontal="center" vertical="center" wrapText="1"/>
    </xf>
    <xf numFmtId="0" fontId="28" fillId="0" borderId="75" xfId="1" applyFont="1" applyFill="1" applyBorder="1" applyAlignment="1">
      <alignment horizontal="center" vertical="center" wrapText="1"/>
    </xf>
    <xf numFmtId="0" fontId="28" fillId="0" borderId="73" xfId="1" applyFont="1" applyFill="1" applyBorder="1" applyAlignment="1">
      <alignment horizontal="center" vertical="center" wrapText="1"/>
    </xf>
    <xf numFmtId="0" fontId="28" fillId="0" borderId="94" xfId="1" applyFont="1" applyFill="1" applyBorder="1" applyAlignment="1">
      <alignment horizontal="center" vertical="center" wrapText="1"/>
    </xf>
    <xf numFmtId="0" fontId="28" fillId="0" borderId="0" xfId="1" applyFont="1" applyFill="1" applyBorder="1" applyAlignment="1">
      <alignment horizontal="center" vertical="center" wrapText="1"/>
    </xf>
    <xf numFmtId="0" fontId="28" fillId="0" borderId="76" xfId="1" applyFont="1" applyFill="1" applyBorder="1" applyAlignment="1">
      <alignment horizontal="center" vertical="center" wrapText="1"/>
    </xf>
    <xf numFmtId="0" fontId="28" fillId="0" borderId="72" xfId="1" applyFont="1" applyFill="1" applyBorder="1" applyAlignment="1">
      <alignment horizontal="center" vertical="center" wrapText="1"/>
    </xf>
    <xf numFmtId="0" fontId="28" fillId="0" borderId="34" xfId="1" applyFont="1" applyFill="1" applyBorder="1" applyAlignment="1">
      <alignment horizontal="center" vertical="center" wrapText="1"/>
    </xf>
    <xf numFmtId="0" fontId="28" fillId="0" borderId="66" xfId="1" applyFont="1" applyFill="1" applyBorder="1" applyAlignment="1">
      <alignment horizontal="center" vertical="center" wrapText="1"/>
    </xf>
    <xf numFmtId="0" fontId="22" fillId="0" borderId="74" xfId="1" applyFont="1" applyFill="1" applyBorder="1" applyAlignment="1">
      <alignment horizontal="center" vertical="center" wrapText="1"/>
    </xf>
    <xf numFmtId="0" fontId="29" fillId="0" borderId="75" xfId="0" applyFont="1" applyFill="1" applyBorder="1" applyAlignment="1">
      <alignment horizontal="center" vertical="center" wrapText="1"/>
    </xf>
    <xf numFmtId="0" fontId="29" fillId="0" borderId="73" xfId="0" applyFont="1" applyFill="1" applyBorder="1" applyAlignment="1">
      <alignment horizontal="center" vertical="center" wrapText="1"/>
    </xf>
    <xf numFmtId="0" fontId="29" fillId="0" borderId="94" xfId="0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center" vertical="center" wrapText="1"/>
    </xf>
    <xf numFmtId="0" fontId="29" fillId="0" borderId="76" xfId="0" applyFont="1" applyFill="1" applyBorder="1" applyAlignment="1">
      <alignment horizontal="center" vertical="center" wrapText="1"/>
    </xf>
    <xf numFmtId="0" fontId="29" fillId="0" borderId="72" xfId="0" applyFont="1" applyFill="1" applyBorder="1" applyAlignment="1">
      <alignment horizontal="center" vertical="center" wrapText="1"/>
    </xf>
    <xf numFmtId="0" fontId="29" fillId="0" borderId="34" xfId="0" applyFont="1" applyFill="1" applyBorder="1" applyAlignment="1">
      <alignment horizontal="center" vertical="center" wrapText="1"/>
    </xf>
    <xf numFmtId="0" fontId="29" fillId="0" borderId="66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/>
    </xf>
    <xf numFmtId="0" fontId="10" fillId="0" borderId="28" xfId="0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textRotation="90"/>
    </xf>
    <xf numFmtId="0" fontId="10" fillId="0" borderId="47" xfId="0" applyFont="1" applyFill="1" applyBorder="1" applyAlignment="1">
      <alignment horizontal="center" vertical="center" textRotation="90"/>
    </xf>
    <xf numFmtId="0" fontId="0" fillId="0" borderId="28" xfId="0" applyFill="1" applyBorder="1" applyAlignment="1">
      <alignment horizontal="center" vertical="center" wrapText="1"/>
    </xf>
    <xf numFmtId="0" fontId="18" fillId="0" borderId="0" xfId="1" applyFont="1" applyFill="1" applyAlignment="1">
      <alignment horizontal="center"/>
    </xf>
    <xf numFmtId="0" fontId="27" fillId="0" borderId="74" xfId="1" applyFont="1" applyFill="1" applyBorder="1" applyAlignment="1">
      <alignment horizontal="center" vertical="center" wrapText="1"/>
    </xf>
    <xf numFmtId="0" fontId="24" fillId="0" borderId="75" xfId="0" applyFont="1" applyFill="1" applyBorder="1" applyAlignment="1">
      <alignment wrapText="1"/>
    </xf>
    <xf numFmtId="0" fontId="24" fillId="0" borderId="73" xfId="0" applyFont="1" applyFill="1" applyBorder="1" applyAlignment="1">
      <alignment wrapText="1"/>
    </xf>
    <xf numFmtId="0" fontId="24" fillId="0" borderId="94" xfId="0" applyFont="1" applyFill="1" applyBorder="1" applyAlignment="1">
      <alignment wrapText="1"/>
    </xf>
    <xf numFmtId="0" fontId="24" fillId="0" borderId="0" xfId="0" applyFont="1" applyFill="1" applyAlignment="1">
      <alignment wrapText="1"/>
    </xf>
    <xf numFmtId="0" fontId="24" fillId="0" borderId="76" xfId="0" applyFont="1" applyFill="1" applyBorder="1" applyAlignment="1">
      <alignment wrapText="1"/>
    </xf>
    <xf numFmtId="0" fontId="24" fillId="0" borderId="72" xfId="0" applyFont="1" applyFill="1" applyBorder="1" applyAlignment="1">
      <alignment wrapText="1"/>
    </xf>
    <xf numFmtId="0" fontId="24" fillId="0" borderId="34" xfId="0" applyFont="1" applyFill="1" applyBorder="1" applyAlignment="1">
      <alignment wrapText="1"/>
    </xf>
    <xf numFmtId="0" fontId="24" fillId="0" borderId="66" xfId="0" applyFont="1" applyFill="1" applyBorder="1" applyAlignment="1">
      <alignment wrapText="1"/>
    </xf>
    <xf numFmtId="0" fontId="25" fillId="0" borderId="1" xfId="0" applyFont="1" applyFill="1" applyBorder="1" applyAlignment="1">
      <alignment horizontal="center" vertical="center" wrapText="1"/>
    </xf>
    <xf numFmtId="49" fontId="25" fillId="0" borderId="74" xfId="1" applyNumberFormat="1" applyFont="1" applyFill="1" applyBorder="1" applyAlignment="1">
      <alignment horizontal="center" vertical="center" wrapText="1"/>
    </xf>
    <xf numFmtId="49" fontId="25" fillId="0" borderId="75" xfId="1" applyNumberFormat="1" applyFont="1" applyFill="1" applyBorder="1" applyAlignment="1">
      <alignment horizontal="center" vertical="center" wrapText="1"/>
    </xf>
    <xf numFmtId="49" fontId="25" fillId="0" borderId="73" xfId="1" applyNumberFormat="1" applyFont="1" applyFill="1" applyBorder="1" applyAlignment="1">
      <alignment horizontal="center" vertical="center" wrapText="1"/>
    </xf>
    <xf numFmtId="49" fontId="25" fillId="0" borderId="94" xfId="1" applyNumberFormat="1" applyFont="1" applyFill="1" applyBorder="1" applyAlignment="1">
      <alignment horizontal="center" vertical="center" wrapText="1"/>
    </xf>
    <xf numFmtId="49" fontId="25" fillId="0" borderId="0" xfId="1" applyNumberFormat="1" applyFont="1" applyFill="1" applyBorder="1" applyAlignment="1">
      <alignment horizontal="center" vertical="center" wrapText="1"/>
    </xf>
    <xf numFmtId="49" fontId="25" fillId="0" borderId="76" xfId="1" applyNumberFormat="1" applyFont="1" applyFill="1" applyBorder="1" applyAlignment="1">
      <alignment horizontal="center" vertical="center" wrapText="1"/>
    </xf>
    <xf numFmtId="49" fontId="25" fillId="0" borderId="72" xfId="1" applyNumberFormat="1" applyFont="1" applyFill="1" applyBorder="1" applyAlignment="1">
      <alignment horizontal="center" vertical="center" wrapText="1"/>
    </xf>
    <xf numFmtId="49" fontId="25" fillId="0" borderId="34" xfId="1" applyNumberFormat="1" applyFont="1" applyFill="1" applyBorder="1" applyAlignment="1">
      <alignment horizontal="center" vertical="center" wrapText="1"/>
    </xf>
    <xf numFmtId="49" fontId="25" fillId="0" borderId="66" xfId="1" applyNumberFormat="1" applyFont="1" applyFill="1" applyBorder="1" applyAlignment="1">
      <alignment horizontal="center" vertical="center" wrapText="1"/>
    </xf>
    <xf numFmtId="49" fontId="18" fillId="0" borderId="1" xfId="1" applyNumberFormat="1" applyFont="1" applyFill="1" applyBorder="1" applyAlignment="1">
      <alignment horizontal="center" vertical="center" wrapText="1"/>
    </xf>
    <xf numFmtId="0" fontId="18" fillId="0" borderId="1" xfId="1" applyFont="1" applyFill="1" applyBorder="1" applyAlignment="1">
      <alignment horizontal="center" vertical="center" wrapText="1"/>
    </xf>
    <xf numFmtId="0" fontId="25" fillId="0" borderId="41" xfId="1" applyFont="1" applyFill="1" applyBorder="1" applyAlignment="1">
      <alignment horizontal="center" vertical="center" wrapText="1"/>
    </xf>
    <xf numFmtId="0" fontId="25" fillId="0" borderId="103" xfId="0" applyNumberFormat="1" applyFont="1" applyFill="1" applyBorder="1" applyAlignment="1">
      <alignment horizontal="center" vertical="center" wrapText="1"/>
    </xf>
    <xf numFmtId="0" fontId="30" fillId="0" borderId="104" xfId="0" applyFont="1" applyFill="1" applyBorder="1" applyAlignment="1">
      <alignment horizontal="center" vertical="center" wrapText="1"/>
    </xf>
    <xf numFmtId="0" fontId="30" fillId="0" borderId="105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wrapText="1"/>
    </xf>
    <xf numFmtId="0" fontId="30" fillId="0" borderId="100" xfId="0" applyFont="1" applyFill="1" applyBorder="1" applyAlignment="1">
      <alignment horizontal="center" vertical="center" wrapText="1"/>
    </xf>
    <xf numFmtId="0" fontId="25" fillId="0" borderId="74" xfId="0" applyFont="1" applyFill="1" applyBorder="1" applyAlignment="1">
      <alignment horizontal="center" vertical="center" wrapText="1"/>
    </xf>
    <xf numFmtId="0" fontId="25" fillId="0" borderId="75" xfId="0" applyFont="1" applyFill="1" applyBorder="1" applyAlignment="1">
      <alignment horizontal="center" vertical="center" wrapText="1"/>
    </xf>
    <xf numFmtId="0" fontId="25" fillId="0" borderId="73" xfId="0" applyFont="1" applyFill="1" applyBorder="1" applyAlignment="1">
      <alignment horizontal="center" vertical="center" wrapText="1"/>
    </xf>
    <xf numFmtId="0" fontId="25" fillId="0" borderId="94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76" xfId="0" applyFont="1" applyFill="1" applyBorder="1" applyAlignment="1">
      <alignment horizontal="center" vertical="center" wrapText="1"/>
    </xf>
    <xf numFmtId="0" fontId="25" fillId="0" borderId="72" xfId="0" applyFont="1" applyFill="1" applyBorder="1" applyAlignment="1">
      <alignment horizontal="center" vertical="center" wrapText="1"/>
    </xf>
    <xf numFmtId="0" fontId="25" fillId="0" borderId="34" xfId="0" applyFont="1" applyFill="1" applyBorder="1" applyAlignment="1">
      <alignment horizontal="center" vertical="center" wrapText="1"/>
    </xf>
    <xf numFmtId="0" fontId="25" fillId="0" borderId="66" xfId="0" applyFont="1" applyFill="1" applyBorder="1" applyAlignment="1">
      <alignment horizontal="center" vertical="center" wrapText="1"/>
    </xf>
    <xf numFmtId="0" fontId="25" fillId="0" borderId="102" xfId="0" applyFont="1" applyFill="1" applyBorder="1" applyAlignment="1">
      <alignment horizontal="center" wrapText="1"/>
    </xf>
    <xf numFmtId="0" fontId="24" fillId="0" borderId="100" xfId="0" applyFont="1" applyFill="1" applyBorder="1" applyAlignment="1">
      <alignment horizontal="center" wrapText="1"/>
    </xf>
    <xf numFmtId="0" fontId="24" fillId="0" borderId="1" xfId="0" applyFont="1" applyFill="1" applyBorder="1" applyAlignment="1">
      <alignment wrapText="1"/>
    </xf>
    <xf numFmtId="0" fontId="25" fillId="0" borderId="1" xfId="1" applyFont="1" applyFill="1" applyBorder="1" applyAlignment="1">
      <alignment horizontal="center" vertical="center" wrapText="1"/>
    </xf>
    <xf numFmtId="49" fontId="2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5" fillId="0" borderId="106" xfId="0" applyFont="1" applyFill="1" applyBorder="1" applyAlignment="1">
      <alignment horizontal="center" wrapText="1"/>
    </xf>
    <xf numFmtId="0" fontId="24" fillId="0" borderId="105" xfId="0" applyFont="1" applyFill="1" applyBorder="1" applyAlignment="1">
      <alignment horizontal="center" wrapText="1"/>
    </xf>
    <xf numFmtId="1" fontId="25" fillId="0" borderId="103" xfId="0" applyNumberFormat="1" applyFont="1" applyFill="1" applyBorder="1" applyAlignment="1">
      <alignment horizontal="center" vertical="center" wrapText="1"/>
    </xf>
    <xf numFmtId="1" fontId="24" fillId="0" borderId="104" xfId="0" applyNumberFormat="1" applyFont="1" applyFill="1" applyBorder="1" applyAlignment="1">
      <alignment horizontal="center" vertical="center" wrapText="1"/>
    </xf>
    <xf numFmtId="1" fontId="24" fillId="0" borderId="105" xfId="0" applyNumberFormat="1" applyFont="1" applyFill="1" applyBorder="1" applyAlignment="1">
      <alignment horizontal="center" vertical="center" wrapText="1"/>
    </xf>
    <xf numFmtId="0" fontId="25" fillId="0" borderId="106" xfId="0" applyFont="1" applyFill="1" applyBorder="1" applyAlignment="1">
      <alignment horizontal="center" vertical="center" wrapText="1"/>
    </xf>
    <xf numFmtId="170" fontId="10" fillId="0" borderId="31" xfId="3" applyNumberFormat="1" applyFont="1" applyFill="1" applyBorder="1" applyAlignment="1" applyProtection="1">
      <alignment horizontal="center" vertical="center" textRotation="90" wrapText="1"/>
    </xf>
    <xf numFmtId="170" fontId="10" fillId="0" borderId="14" xfId="3" applyNumberFormat="1" applyFont="1" applyFill="1" applyBorder="1" applyAlignment="1" applyProtection="1">
      <alignment horizontal="center" vertical="center" textRotation="90" wrapText="1"/>
    </xf>
    <xf numFmtId="165" fontId="28" fillId="0" borderId="86" xfId="0" applyNumberFormat="1" applyFont="1" applyFill="1" applyBorder="1" applyAlignment="1" applyProtection="1">
      <alignment horizontal="center" vertical="center"/>
    </xf>
    <xf numFmtId="165" fontId="28" fillId="0" borderId="87" xfId="0" applyNumberFormat="1" applyFont="1" applyFill="1" applyBorder="1" applyAlignment="1" applyProtection="1">
      <alignment horizontal="center" vertical="center"/>
    </xf>
    <xf numFmtId="165" fontId="28" fillId="0" borderId="92" xfId="0" applyNumberFormat="1" applyFont="1" applyFill="1" applyBorder="1" applyAlignment="1" applyProtection="1">
      <alignment horizontal="center" vertical="center"/>
    </xf>
    <xf numFmtId="165" fontId="28" fillId="0" borderId="93" xfId="0" applyNumberFormat="1" applyFont="1" applyFill="1" applyBorder="1" applyAlignment="1" applyProtection="1">
      <alignment horizontal="center" vertical="center"/>
    </xf>
    <xf numFmtId="0" fontId="10" fillId="0" borderId="89" xfId="3" applyNumberFormat="1" applyFont="1" applyFill="1" applyBorder="1" applyAlignment="1" applyProtection="1">
      <alignment horizontal="center" vertical="center"/>
    </xf>
    <xf numFmtId="0" fontId="10" fillId="0" borderId="88" xfId="3" applyNumberFormat="1" applyFont="1" applyFill="1" applyBorder="1" applyAlignment="1" applyProtection="1">
      <alignment horizontal="center" vertical="center"/>
    </xf>
    <xf numFmtId="0" fontId="10" fillId="0" borderId="80" xfId="3" applyNumberFormat="1" applyFont="1" applyFill="1" applyBorder="1" applyAlignment="1" applyProtection="1">
      <alignment horizontal="center" vertical="center"/>
    </xf>
    <xf numFmtId="0" fontId="10" fillId="0" borderId="91" xfId="3" applyNumberFormat="1" applyFont="1" applyFill="1" applyBorder="1" applyAlignment="1" applyProtection="1">
      <alignment horizontal="center" vertical="center"/>
    </xf>
    <xf numFmtId="0" fontId="10" fillId="0" borderId="81" xfId="3" applyNumberFormat="1" applyFont="1" applyFill="1" applyBorder="1" applyAlignment="1" applyProtection="1">
      <alignment horizontal="center" vertical="center"/>
    </xf>
    <xf numFmtId="0" fontId="10" fillId="0" borderId="79" xfId="3" applyNumberFormat="1" applyFont="1" applyFill="1" applyBorder="1" applyAlignment="1" applyProtection="1">
      <alignment horizontal="center" vertical="center"/>
    </xf>
    <xf numFmtId="0" fontId="10" fillId="0" borderId="82" xfId="3" applyNumberFormat="1" applyFont="1" applyFill="1" applyBorder="1" applyAlignment="1" applyProtection="1">
      <alignment horizontal="center" vertical="center"/>
    </xf>
    <xf numFmtId="171" fontId="28" fillId="0" borderId="43" xfId="3" applyNumberFormat="1" applyFont="1" applyFill="1" applyBorder="1" applyAlignment="1" applyProtection="1">
      <alignment horizontal="center" vertical="center"/>
    </xf>
    <xf numFmtId="171" fontId="28" fillId="0" borderId="4" xfId="3" applyNumberFormat="1" applyFont="1" applyFill="1" applyBorder="1" applyAlignment="1" applyProtection="1">
      <alignment horizontal="center" vertical="center"/>
    </xf>
    <xf numFmtId="171" fontId="28" fillId="0" borderId="44" xfId="3" applyNumberFormat="1" applyFont="1" applyFill="1" applyBorder="1" applyAlignment="1" applyProtection="1">
      <alignment horizontal="center" vertical="center"/>
    </xf>
    <xf numFmtId="0" fontId="10" fillId="0" borderId="89" xfId="3" applyNumberFormat="1" applyFont="1" applyFill="1" applyBorder="1" applyAlignment="1" applyProtection="1">
      <alignment horizontal="center" vertical="center" wrapText="1"/>
    </xf>
    <xf numFmtId="0" fontId="10" fillId="0" borderId="88" xfId="3" applyNumberFormat="1" applyFont="1" applyFill="1" applyBorder="1" applyAlignment="1" applyProtection="1">
      <alignment horizontal="center" vertical="center" wrapText="1"/>
    </xf>
    <xf numFmtId="0" fontId="10" fillId="0" borderId="90" xfId="3" applyNumberFormat="1" applyFont="1" applyFill="1" applyBorder="1" applyAlignment="1" applyProtection="1">
      <alignment horizontal="center" vertical="center" wrapText="1"/>
    </xf>
    <xf numFmtId="0" fontId="10" fillId="0" borderId="70" xfId="3" applyNumberFormat="1" applyFont="1" applyFill="1" applyBorder="1" applyAlignment="1" applyProtection="1">
      <alignment horizontal="center" vertical="center" wrapText="1"/>
    </xf>
    <xf numFmtId="0" fontId="10" fillId="0" borderId="9" xfId="3" applyNumberFormat="1" applyFont="1" applyFill="1" applyBorder="1" applyAlignment="1" applyProtection="1">
      <alignment horizontal="center" vertical="center" wrapText="1"/>
    </xf>
    <xf numFmtId="0" fontId="10" fillId="0" borderId="60" xfId="3" applyNumberFormat="1" applyFont="1" applyFill="1" applyBorder="1" applyAlignment="1" applyProtection="1">
      <alignment horizontal="center" vertical="center" wrapText="1"/>
    </xf>
    <xf numFmtId="170" fontId="10" fillId="0" borderId="4" xfId="3" applyNumberFormat="1" applyFont="1" applyFill="1" applyBorder="1" applyAlignment="1" applyProtection="1">
      <alignment horizontal="center" vertical="center" textRotation="90" wrapText="1"/>
    </xf>
    <xf numFmtId="170" fontId="10" fillId="0" borderId="79" xfId="3" applyNumberFormat="1" applyFont="1" applyFill="1" applyBorder="1" applyAlignment="1" applyProtection="1">
      <alignment horizontal="center" vertical="center" textRotation="90" wrapText="1"/>
    </xf>
    <xf numFmtId="170" fontId="10" fillId="0" borderId="62" xfId="3" applyNumberFormat="1" applyFont="1" applyFill="1" applyBorder="1" applyAlignment="1" applyProtection="1">
      <alignment horizontal="center" vertical="center" textRotation="90" wrapText="1"/>
    </xf>
    <xf numFmtId="170" fontId="10" fillId="0" borderId="24" xfId="3" applyNumberFormat="1" applyFont="1" applyFill="1" applyBorder="1" applyAlignment="1" applyProtection="1">
      <alignment horizontal="center" vertical="center" wrapText="1"/>
    </xf>
    <xf numFmtId="170" fontId="10" fillId="0" borderId="28" xfId="3" applyNumberFormat="1" applyFont="1" applyFill="1" applyBorder="1" applyAlignment="1" applyProtection="1">
      <alignment horizontal="center" vertical="center" wrapText="1"/>
    </xf>
    <xf numFmtId="170" fontId="10" fillId="0" borderId="27" xfId="3" applyNumberFormat="1" applyFont="1" applyFill="1" applyBorder="1" applyAlignment="1" applyProtection="1">
      <alignment horizontal="center" vertical="center" wrapText="1"/>
    </xf>
    <xf numFmtId="0" fontId="10" fillId="0" borderId="90" xfId="3" applyNumberFormat="1" applyFont="1" applyFill="1" applyBorder="1" applyAlignment="1" applyProtection="1">
      <alignment horizontal="center" vertical="center"/>
    </xf>
    <xf numFmtId="0" fontId="10" fillId="0" borderId="55" xfId="3" applyNumberFormat="1" applyFont="1" applyFill="1" applyBorder="1" applyAlignment="1" applyProtection="1">
      <alignment horizontal="center" vertical="center" textRotation="90"/>
    </xf>
    <xf numFmtId="0" fontId="10" fillId="0" borderId="56" xfId="3" applyNumberFormat="1" applyFont="1" applyFill="1" applyBorder="1" applyAlignment="1" applyProtection="1">
      <alignment horizontal="center" vertical="center" textRotation="90"/>
    </xf>
    <xf numFmtId="0" fontId="10" fillId="0" borderId="59" xfId="3" applyNumberFormat="1" applyFont="1" applyFill="1" applyBorder="1" applyAlignment="1" applyProtection="1">
      <alignment horizontal="center" vertical="center" textRotation="90"/>
    </xf>
    <xf numFmtId="170" fontId="10" fillId="0" borderId="55" xfId="3" applyNumberFormat="1" applyFont="1" applyFill="1" applyBorder="1" applyAlignment="1" applyProtection="1">
      <alignment horizontal="center" vertical="center"/>
    </xf>
    <xf numFmtId="170" fontId="10" fillId="0" borderId="56" xfId="3" applyNumberFormat="1" applyFont="1" applyFill="1" applyBorder="1" applyAlignment="1" applyProtection="1">
      <alignment horizontal="center" vertical="center"/>
    </xf>
    <xf numFmtId="170" fontId="10" fillId="0" borderId="59" xfId="3" applyNumberFormat="1" applyFont="1" applyFill="1" applyBorder="1" applyAlignment="1" applyProtection="1">
      <alignment horizontal="center" vertical="center"/>
    </xf>
    <xf numFmtId="170" fontId="10" fillId="0" borderId="44" xfId="3" applyNumberFormat="1" applyFont="1" applyFill="1" applyBorder="1" applyAlignment="1" applyProtection="1">
      <alignment horizontal="center" vertical="center" textRotation="90" wrapText="1"/>
    </xf>
    <xf numFmtId="170" fontId="10" fillId="0" borderId="78" xfId="3" applyNumberFormat="1" applyFont="1" applyFill="1" applyBorder="1" applyAlignment="1" applyProtection="1">
      <alignment horizontal="center" vertical="center" textRotation="90" wrapText="1"/>
    </xf>
    <xf numFmtId="170" fontId="10" fillId="0" borderId="94" xfId="3" applyNumberFormat="1" applyFont="1" applyFill="1" applyBorder="1" applyAlignment="1" applyProtection="1">
      <alignment horizontal="center" vertical="center" textRotation="90" wrapText="1"/>
    </xf>
    <xf numFmtId="170" fontId="10" fillId="0" borderId="95" xfId="3" applyNumberFormat="1" applyFont="1" applyFill="1" applyBorder="1" applyAlignment="1" applyProtection="1">
      <alignment horizontal="center" vertical="center" textRotation="90" wrapText="1"/>
    </xf>
    <xf numFmtId="170" fontId="10" fillId="0" borderId="32" xfId="3" applyNumberFormat="1" applyFont="1" applyFill="1" applyBorder="1" applyAlignment="1" applyProtection="1">
      <alignment horizontal="center" vertical="center" textRotation="90" wrapText="1"/>
    </xf>
    <xf numFmtId="170" fontId="10" fillId="0" borderId="16" xfId="3" applyNumberFormat="1" applyFont="1" applyFill="1" applyBorder="1" applyAlignment="1" applyProtection="1">
      <alignment horizontal="center" vertical="center" textRotation="90" wrapText="1"/>
    </xf>
    <xf numFmtId="170" fontId="10" fillId="0" borderId="1" xfId="3" applyNumberFormat="1" applyFont="1" applyFill="1" applyBorder="1" applyAlignment="1" applyProtection="1">
      <alignment horizontal="center" vertical="center" textRotation="90" wrapText="1"/>
    </xf>
    <xf numFmtId="170" fontId="10" fillId="0" borderId="15" xfId="3" applyNumberFormat="1" applyFont="1" applyFill="1" applyBorder="1" applyAlignment="1" applyProtection="1">
      <alignment horizontal="center" vertical="center" textRotation="90" wrapText="1"/>
    </xf>
    <xf numFmtId="170" fontId="10" fillId="0" borderId="10" xfId="3" applyNumberFormat="1" applyFont="1" applyFill="1" applyBorder="1" applyAlignment="1" applyProtection="1">
      <alignment horizontal="center" vertical="center" wrapText="1"/>
    </xf>
    <xf numFmtId="170" fontId="10" fillId="0" borderId="11" xfId="3" applyNumberFormat="1" applyFont="1" applyFill="1" applyBorder="1" applyAlignment="1" applyProtection="1">
      <alignment horizontal="center" vertical="center" wrapText="1"/>
    </xf>
    <xf numFmtId="170" fontId="10" fillId="0" borderId="12" xfId="3" applyNumberFormat="1" applyFont="1" applyFill="1" applyBorder="1" applyAlignment="1" applyProtection="1">
      <alignment horizontal="center" vertical="center" wrapText="1"/>
    </xf>
    <xf numFmtId="170" fontId="10" fillId="0" borderId="41" xfId="3" applyNumberFormat="1" applyFont="1" applyFill="1" applyBorder="1" applyAlignment="1" applyProtection="1">
      <alignment horizontal="center" vertical="center"/>
    </xf>
    <xf numFmtId="170" fontId="10" fillId="0" borderId="35" xfId="3" applyNumberFormat="1" applyFont="1" applyFill="1" applyBorder="1" applyAlignment="1" applyProtection="1">
      <alignment horizontal="center" vertical="center"/>
    </xf>
    <xf numFmtId="170" fontId="10" fillId="0" borderId="7" xfId="3" applyNumberFormat="1" applyFont="1" applyFill="1" applyBorder="1" applyAlignment="1" applyProtection="1">
      <alignment horizontal="center" vertical="center"/>
    </xf>
    <xf numFmtId="170" fontId="10" fillId="0" borderId="43" xfId="3" applyNumberFormat="1" applyFont="1" applyFill="1" applyBorder="1" applyAlignment="1" applyProtection="1">
      <alignment horizontal="center" vertical="center" textRotation="90" wrapText="1"/>
    </xf>
    <xf numFmtId="170" fontId="10" fillId="0" borderId="21" xfId="3" applyNumberFormat="1" applyFont="1" applyFill="1" applyBorder="1" applyAlignment="1" applyProtection="1">
      <alignment horizontal="center" vertical="center" textRotation="90" wrapText="1"/>
    </xf>
    <xf numFmtId="170" fontId="10" fillId="0" borderId="61" xfId="3" applyNumberFormat="1" applyFont="1" applyFill="1" applyBorder="1" applyAlignment="1" applyProtection="1">
      <alignment horizontal="center" vertical="center" textRotation="90" wrapText="1"/>
    </xf>
    <xf numFmtId="170" fontId="10" fillId="0" borderId="1" xfId="3" applyNumberFormat="1" applyFont="1" applyFill="1" applyBorder="1" applyAlignment="1" applyProtection="1">
      <alignment horizontal="center" vertical="center" wrapText="1"/>
    </xf>
    <xf numFmtId="170" fontId="10" fillId="0" borderId="32" xfId="3" applyNumberFormat="1" applyFont="1" applyFill="1" applyBorder="1" applyAlignment="1" applyProtection="1">
      <alignment horizontal="center" vertical="center" wrapText="1"/>
    </xf>
    <xf numFmtId="170" fontId="10" fillId="0" borderId="55" xfId="3" applyNumberFormat="1" applyFont="1" applyFill="1" applyBorder="1" applyAlignment="1" applyProtection="1">
      <alignment horizontal="center" vertical="center" textRotation="90" wrapText="1"/>
    </xf>
    <xf numFmtId="170" fontId="10" fillId="0" borderId="56" xfId="3" applyNumberFormat="1" applyFont="1" applyFill="1" applyBorder="1" applyAlignment="1" applyProtection="1">
      <alignment horizontal="center" vertical="center" textRotation="90" wrapText="1"/>
    </xf>
    <xf numFmtId="170" fontId="10" fillId="0" borderId="59" xfId="3" applyNumberFormat="1" applyFont="1" applyFill="1" applyBorder="1" applyAlignment="1" applyProtection="1">
      <alignment horizontal="center" vertical="center" textRotation="90" wrapText="1"/>
    </xf>
    <xf numFmtId="49" fontId="10" fillId="0" borderId="8" xfId="3" applyNumberFormat="1" applyFont="1" applyFill="1" applyBorder="1" applyAlignment="1">
      <alignment horizontal="center" vertical="center" wrapText="1"/>
    </xf>
    <xf numFmtId="49" fontId="10" fillId="0" borderId="2" xfId="3" applyNumberFormat="1" applyFont="1" applyFill="1" applyBorder="1" applyAlignment="1">
      <alignment horizontal="center" vertical="center" wrapText="1"/>
    </xf>
    <xf numFmtId="49" fontId="10" fillId="0" borderId="20" xfId="3" applyNumberFormat="1" applyFont="1" applyFill="1" applyBorder="1" applyAlignment="1">
      <alignment horizontal="center" vertical="center" wrapText="1"/>
    </xf>
    <xf numFmtId="0" fontId="28" fillId="0" borderId="2" xfId="3" applyFont="1" applyFill="1" applyBorder="1" applyAlignment="1">
      <alignment horizontal="center" vertical="center" wrapText="1"/>
    </xf>
    <xf numFmtId="49" fontId="10" fillId="0" borderId="45" xfId="3" applyNumberFormat="1" applyFont="1" applyFill="1" applyBorder="1" applyAlignment="1" applyProtection="1">
      <alignment horizontal="center" vertical="center"/>
    </xf>
    <xf numFmtId="49" fontId="10" fillId="0" borderId="56" xfId="3" applyNumberFormat="1" applyFont="1" applyFill="1" applyBorder="1" applyAlignment="1" applyProtection="1">
      <alignment horizontal="center" vertical="center"/>
    </xf>
    <xf numFmtId="49" fontId="10" fillId="0" borderId="64" xfId="3" applyNumberFormat="1" applyFont="1" applyFill="1" applyBorder="1" applyAlignment="1" applyProtection="1">
      <alignment horizontal="center" vertical="center"/>
    </xf>
    <xf numFmtId="0" fontId="28" fillId="0" borderId="89" xfId="3" applyNumberFormat="1" applyFont="1" applyFill="1" applyBorder="1" applyAlignment="1" applyProtection="1">
      <alignment horizontal="center" vertical="center"/>
    </xf>
    <xf numFmtId="0" fontId="28" fillId="0" borderId="88" xfId="3" applyNumberFormat="1" applyFont="1" applyFill="1" applyBorder="1" applyAlignment="1" applyProtection="1">
      <alignment horizontal="center" vertical="center"/>
    </xf>
    <xf numFmtId="0" fontId="28" fillId="0" borderId="90" xfId="3" applyNumberFormat="1" applyFont="1" applyFill="1" applyBorder="1" applyAlignment="1" applyProtection="1">
      <alignment horizontal="center" vertical="center"/>
    </xf>
    <xf numFmtId="0" fontId="28" fillId="0" borderId="96" xfId="0" applyFont="1" applyFill="1" applyBorder="1" applyAlignment="1">
      <alignment horizontal="center" vertical="center" wrapText="1"/>
    </xf>
    <xf numFmtId="0" fontId="28" fillId="0" borderId="97" xfId="0" applyFont="1" applyFill="1" applyBorder="1" applyAlignment="1">
      <alignment horizontal="center" vertical="center" wrapText="1"/>
    </xf>
    <xf numFmtId="165" fontId="28" fillId="0" borderId="70" xfId="0" applyNumberFormat="1" applyFont="1" applyFill="1" applyBorder="1" applyAlignment="1" applyProtection="1">
      <alignment horizontal="center" vertical="center" wrapText="1"/>
    </xf>
    <xf numFmtId="165" fontId="28" fillId="0" borderId="9" xfId="0" applyNumberFormat="1" applyFont="1" applyFill="1" applyBorder="1" applyAlignment="1" applyProtection="1">
      <alignment horizontal="center" vertical="center" wrapText="1"/>
    </xf>
    <xf numFmtId="165" fontId="28" fillId="0" borderId="60" xfId="0" applyNumberFormat="1" applyFont="1" applyFill="1" applyBorder="1" applyAlignment="1" applyProtection="1">
      <alignment horizontal="center" vertical="center" wrapText="1"/>
    </xf>
    <xf numFmtId="49" fontId="28" fillId="0" borderId="23" xfId="0" applyNumberFormat="1" applyFont="1" applyFill="1" applyBorder="1" applyAlignment="1" applyProtection="1">
      <alignment horizontal="center" vertical="center"/>
    </xf>
    <xf numFmtId="49" fontId="28" fillId="0" borderId="0" xfId="0" applyNumberFormat="1" applyFont="1" applyFill="1" applyBorder="1" applyAlignment="1" applyProtection="1">
      <alignment horizontal="center" vertical="center"/>
    </xf>
    <xf numFmtId="49" fontId="28" fillId="0" borderId="69" xfId="0" applyNumberFormat="1" applyFont="1" applyFill="1" applyBorder="1" applyAlignment="1" applyProtection="1">
      <alignment horizontal="center" vertical="center"/>
    </xf>
    <xf numFmtId="0" fontId="34" fillId="0" borderId="96" xfId="0" applyFont="1" applyFill="1" applyBorder="1" applyAlignment="1">
      <alignment horizontal="center" vertical="center" wrapText="1"/>
    </xf>
    <xf numFmtId="0" fontId="34" fillId="0" borderId="97" xfId="0" applyFont="1" applyFill="1" applyBorder="1" applyAlignment="1">
      <alignment horizontal="center" vertical="center" wrapText="1"/>
    </xf>
    <xf numFmtId="49" fontId="10" fillId="0" borderId="41" xfId="3" applyNumberFormat="1" applyFont="1" applyFill="1" applyBorder="1" applyAlignment="1">
      <alignment horizontal="center" vertical="center" wrapText="1"/>
    </xf>
    <xf numFmtId="49" fontId="10" fillId="0" borderId="35" xfId="3" applyNumberFormat="1" applyFont="1" applyFill="1" applyBorder="1" applyAlignment="1">
      <alignment horizontal="center" vertical="center" wrapText="1"/>
    </xf>
    <xf numFmtId="49" fontId="10" fillId="0" borderId="7" xfId="3" applyNumberFormat="1" applyFont="1" applyFill="1" applyBorder="1" applyAlignment="1">
      <alignment horizontal="center" vertical="center" wrapText="1"/>
    </xf>
    <xf numFmtId="49" fontId="28" fillId="0" borderId="89" xfId="0" applyNumberFormat="1" applyFont="1" applyFill="1" applyBorder="1" applyAlignment="1" applyProtection="1">
      <alignment horizontal="center" vertical="center"/>
    </xf>
    <xf numFmtId="49" fontId="28" fillId="0" borderId="88" xfId="0" applyNumberFormat="1" applyFont="1" applyFill="1" applyBorder="1" applyAlignment="1" applyProtection="1">
      <alignment horizontal="center" vertical="center"/>
    </xf>
    <xf numFmtId="49" fontId="28" fillId="0" borderId="90" xfId="0" applyNumberFormat="1" applyFont="1" applyFill="1" applyBorder="1" applyAlignment="1" applyProtection="1">
      <alignment horizontal="center" vertical="center"/>
    </xf>
    <xf numFmtId="167" fontId="28" fillId="0" borderId="95" xfId="3" applyNumberFormat="1" applyFont="1" applyFill="1" applyBorder="1" applyAlignment="1" applyProtection="1">
      <alignment horizontal="center" vertical="center"/>
    </xf>
    <xf numFmtId="0" fontId="28" fillId="0" borderId="60" xfId="3" applyNumberFormat="1" applyFont="1" applyFill="1" applyBorder="1" applyAlignment="1" applyProtection="1">
      <alignment horizontal="center" vertical="center"/>
    </xf>
    <xf numFmtId="171" fontId="65" fillId="0" borderId="70" xfId="3" applyNumberFormat="1" applyFont="1" applyFill="1" applyBorder="1" applyAlignment="1" applyProtection="1">
      <alignment horizontal="center" vertical="center"/>
    </xf>
    <xf numFmtId="171" fontId="65" fillId="0" borderId="9" xfId="3" applyNumberFormat="1" applyFont="1" applyFill="1" applyBorder="1" applyAlignment="1" applyProtection="1">
      <alignment horizontal="center" vertical="center"/>
    </xf>
    <xf numFmtId="171" fontId="28" fillId="0" borderId="8" xfId="3" applyNumberFormat="1" applyFont="1" applyFill="1" applyBorder="1" applyAlignment="1" applyProtection="1">
      <alignment horizontal="center" vertical="center"/>
    </xf>
    <xf numFmtId="171" fontId="28" fillId="0" borderId="2" xfId="3" applyNumberFormat="1" applyFont="1" applyFill="1" applyBorder="1" applyAlignment="1" applyProtection="1">
      <alignment horizontal="center" vertical="center"/>
    </xf>
    <xf numFmtId="0" fontId="28" fillId="0" borderId="22" xfId="3" applyFont="1" applyFill="1" applyBorder="1" applyAlignment="1" applyProtection="1">
      <alignment horizontal="right" vertical="center"/>
    </xf>
    <xf numFmtId="0" fontId="28" fillId="0" borderId="22" xfId="3" applyFont="1" applyFill="1" applyBorder="1" applyAlignment="1">
      <alignment horizontal="right" vertical="center"/>
    </xf>
    <xf numFmtId="0" fontId="28" fillId="0" borderId="61" xfId="3" applyFont="1" applyFill="1" applyBorder="1" applyAlignment="1">
      <alignment horizontal="center" vertical="center" wrapText="1"/>
    </xf>
    <xf numFmtId="0" fontId="28" fillId="0" borderId="62" xfId="3" applyFont="1" applyFill="1" applyBorder="1" applyAlignment="1">
      <alignment horizontal="center" vertical="center" wrapText="1"/>
    </xf>
    <xf numFmtId="0" fontId="28" fillId="0" borderId="95" xfId="3" applyFont="1" applyFill="1" applyBorder="1" applyAlignment="1">
      <alignment horizontal="center" vertical="center" wrapText="1"/>
    </xf>
    <xf numFmtId="49" fontId="10" fillId="0" borderId="59" xfId="3" applyNumberFormat="1" applyFont="1" applyFill="1" applyBorder="1" applyAlignment="1" applyProtection="1">
      <alignment horizontal="center" vertical="center"/>
    </xf>
    <xf numFmtId="49" fontId="10" fillId="0" borderId="45" xfId="3" applyNumberFormat="1" applyFont="1" applyFill="1" applyBorder="1" applyAlignment="1">
      <alignment horizontal="center" vertical="center" wrapText="1"/>
    </xf>
    <xf numFmtId="49" fontId="10" fillId="0" borderId="56" xfId="3" applyNumberFormat="1" applyFont="1" applyFill="1" applyBorder="1" applyAlignment="1">
      <alignment horizontal="center" vertical="center" wrapText="1"/>
    </xf>
    <xf numFmtId="49" fontId="10" fillId="0" borderId="64" xfId="3" applyNumberFormat="1" applyFont="1" applyFill="1" applyBorder="1" applyAlignment="1">
      <alignment horizontal="center" vertical="center" wrapText="1"/>
    </xf>
    <xf numFmtId="49" fontId="10" fillId="0" borderId="94" xfId="3" applyNumberFormat="1" applyFont="1" applyFill="1" applyBorder="1" applyAlignment="1">
      <alignment horizontal="center" vertical="center" wrapText="1"/>
    </xf>
    <xf numFmtId="49" fontId="10" fillId="0" borderId="0" xfId="3" applyNumberFormat="1" applyFont="1" applyFill="1" applyBorder="1" applyAlignment="1">
      <alignment horizontal="center" vertical="center" wrapText="1"/>
    </xf>
    <xf numFmtId="171" fontId="28" fillId="0" borderId="21" xfId="3" applyNumberFormat="1" applyFont="1" applyFill="1" applyBorder="1" applyAlignment="1" applyProtection="1">
      <alignment horizontal="center" vertical="center"/>
    </xf>
    <xf numFmtId="171" fontId="28" fillId="0" borderId="79" xfId="3" applyNumberFormat="1" applyFont="1" applyFill="1" applyBorder="1" applyAlignment="1" applyProtection="1">
      <alignment horizontal="center" vertical="center"/>
    </xf>
    <xf numFmtId="171" fontId="28" fillId="0" borderId="78" xfId="3" applyNumberFormat="1" applyFont="1" applyFill="1" applyBorder="1" applyAlignment="1" applyProtection="1">
      <alignment horizontal="center" vertical="center"/>
    </xf>
    <xf numFmtId="49" fontId="10" fillId="0" borderId="55" xfId="3" applyNumberFormat="1" applyFont="1" applyFill="1" applyBorder="1" applyAlignment="1">
      <alignment horizontal="center" vertical="center" wrapText="1"/>
    </xf>
    <xf numFmtId="170" fontId="38" fillId="0" borderId="0" xfId="3" applyNumberFormat="1" applyFont="1" applyFill="1" applyBorder="1" applyAlignment="1" applyProtection="1">
      <alignment horizontal="left"/>
    </xf>
    <xf numFmtId="0" fontId="28" fillId="0" borderId="34" xfId="0" applyFont="1" applyFill="1" applyBorder="1" applyAlignment="1" applyProtection="1">
      <alignment horizontal="right" vertical="center"/>
    </xf>
    <xf numFmtId="0" fontId="37" fillId="0" borderId="34" xfId="0" applyFont="1" applyFill="1" applyBorder="1" applyAlignment="1">
      <alignment horizontal="right" vertical="center"/>
    </xf>
    <xf numFmtId="0" fontId="28" fillId="0" borderId="0" xfId="0" applyFont="1" applyFill="1" applyBorder="1" applyAlignment="1" applyProtection="1">
      <alignment horizontal="right" vertical="center"/>
    </xf>
    <xf numFmtId="0" fontId="37" fillId="0" borderId="0" xfId="0" applyFont="1" applyFill="1" applyBorder="1" applyAlignment="1">
      <alignment horizontal="right" vertical="center"/>
    </xf>
    <xf numFmtId="0" fontId="28" fillId="0" borderId="55" xfId="3" applyFont="1" applyFill="1" applyBorder="1" applyAlignment="1" applyProtection="1">
      <alignment horizontal="right" vertical="center"/>
    </xf>
    <xf numFmtId="170" fontId="28" fillId="0" borderId="5" xfId="3" applyNumberFormat="1" applyFont="1" applyFill="1" applyBorder="1" applyAlignment="1" applyProtection="1">
      <alignment horizontal="right" vertical="center"/>
    </xf>
    <xf numFmtId="170" fontId="28" fillId="0" borderId="3" xfId="3" applyNumberFormat="1" applyFont="1" applyFill="1" applyBorder="1" applyAlignment="1" applyProtection="1">
      <alignment horizontal="right" vertical="center"/>
    </xf>
    <xf numFmtId="170" fontId="28" fillId="0" borderId="6" xfId="3" applyNumberFormat="1" applyFont="1" applyFill="1" applyBorder="1" applyAlignment="1" applyProtection="1">
      <alignment horizontal="right" vertical="center"/>
    </xf>
    <xf numFmtId="49" fontId="31" fillId="0" borderId="49" xfId="0" applyNumberFormat="1" applyFont="1" applyFill="1" applyBorder="1" applyAlignment="1" applyProtection="1">
      <alignment horizontal="center" vertical="center" wrapText="1"/>
    </xf>
    <xf numFmtId="49" fontId="31" fillId="0" borderId="50" xfId="0" applyNumberFormat="1" applyFont="1" applyFill="1" applyBorder="1" applyAlignment="1" applyProtection="1">
      <alignment horizontal="center" vertical="center" wrapText="1"/>
    </xf>
    <xf numFmtId="49" fontId="31" fillId="0" borderId="57" xfId="0" applyNumberFormat="1" applyFont="1" applyFill="1" applyBorder="1" applyAlignment="1" applyProtection="1">
      <alignment horizontal="center" vertical="center" wrapText="1"/>
    </xf>
    <xf numFmtId="171" fontId="28" fillId="0" borderId="59" xfId="3" applyNumberFormat="1" applyFont="1" applyFill="1" applyBorder="1" applyAlignment="1" applyProtection="1">
      <alignment horizontal="center" vertical="center"/>
    </xf>
    <xf numFmtId="171" fontId="28" fillId="0" borderId="70" xfId="3" applyNumberFormat="1" applyFont="1" applyFill="1" applyBorder="1" applyAlignment="1" applyProtection="1">
      <alignment horizontal="center" vertical="center"/>
    </xf>
    <xf numFmtId="167" fontId="28" fillId="0" borderId="9" xfId="3" applyNumberFormat="1" applyFont="1" applyFill="1" applyBorder="1" applyAlignment="1" applyProtection="1">
      <alignment horizontal="center" vertical="center"/>
    </xf>
    <xf numFmtId="167" fontId="34" fillId="0" borderId="70" xfId="3" applyNumberFormat="1" applyFont="1" applyFill="1" applyBorder="1" applyAlignment="1" applyProtection="1">
      <alignment horizontal="center" vertical="center"/>
    </xf>
    <xf numFmtId="167" fontId="34" fillId="0" borderId="9" xfId="3" applyNumberFormat="1" applyFont="1" applyFill="1" applyBorder="1" applyAlignment="1" applyProtection="1">
      <alignment horizontal="center" vertical="center"/>
    </xf>
    <xf numFmtId="0" fontId="34" fillId="0" borderId="60" xfId="3" applyNumberFormat="1" applyFont="1" applyFill="1" applyBorder="1" applyAlignment="1" applyProtection="1">
      <alignment horizontal="center" vertical="center"/>
    </xf>
    <xf numFmtId="170" fontId="22" fillId="0" borderId="23" xfId="3" applyNumberFormat="1" applyFont="1" applyFill="1" applyBorder="1" applyAlignment="1" applyProtection="1">
      <alignment horizontal="center" vertical="center" wrapText="1"/>
    </xf>
    <xf numFmtId="49" fontId="10" fillId="0" borderId="24" xfId="3" applyNumberFormat="1" applyFont="1" applyFill="1" applyBorder="1" applyAlignment="1">
      <alignment horizontal="center" vertical="center" wrapText="1"/>
    </xf>
    <xf numFmtId="49" fontId="10" fillId="0" borderId="28" xfId="3" applyNumberFormat="1" applyFont="1" applyFill="1" applyBorder="1" applyAlignment="1">
      <alignment horizontal="center" vertical="center" wrapText="1"/>
    </xf>
    <xf numFmtId="0" fontId="28" fillId="0" borderId="70" xfId="3" applyFont="1" applyFill="1" applyBorder="1" applyAlignment="1">
      <alignment horizontal="center" vertical="center" wrapText="1"/>
    </xf>
    <xf numFmtId="0" fontId="28" fillId="0" borderId="9" xfId="3" applyFont="1" applyFill="1" applyBorder="1" applyAlignment="1">
      <alignment horizontal="center" vertical="center" wrapText="1"/>
    </xf>
    <xf numFmtId="49" fontId="10" fillId="0" borderId="59" xfId="3" applyNumberFormat="1" applyFont="1" applyFill="1" applyBorder="1" applyAlignment="1">
      <alignment horizontal="center" vertical="center" wrapText="1"/>
    </xf>
    <xf numFmtId="49" fontId="10" fillId="0" borderId="29" xfId="3" applyNumberFormat="1" applyFont="1" applyFill="1" applyBorder="1" applyAlignment="1">
      <alignment horizontal="center" vertical="center" wrapText="1"/>
    </xf>
    <xf numFmtId="0" fontId="46" fillId="4" borderId="0" xfId="0" applyFont="1" applyFill="1" applyAlignment="1">
      <alignment horizontal="center" wrapText="1"/>
    </xf>
    <xf numFmtId="165" fontId="2" fillId="0" borderId="4" xfId="0" applyNumberFormat="1" applyFont="1" applyFill="1" applyBorder="1" applyAlignment="1" applyProtection="1">
      <alignment horizontal="left" vertical="center" wrapText="1"/>
    </xf>
    <xf numFmtId="165" fontId="2" fillId="0" borderId="79" xfId="0" applyNumberFormat="1" applyFont="1" applyFill="1" applyBorder="1" applyAlignment="1" applyProtection="1">
      <alignment horizontal="left" vertical="center" wrapText="1"/>
    </xf>
    <xf numFmtId="165" fontId="2" fillId="0" borderId="71" xfId="0" applyNumberFormat="1" applyFont="1" applyFill="1" applyBorder="1" applyAlignment="1" applyProtection="1">
      <alignment horizontal="left" vertical="center" wrapText="1"/>
    </xf>
    <xf numFmtId="165" fontId="3" fillId="0" borderId="4" xfId="0" applyNumberFormat="1" applyFont="1" applyFill="1" applyBorder="1" applyAlignment="1" applyProtection="1">
      <alignment horizontal="center" vertical="center" textRotation="90" wrapText="1"/>
    </xf>
    <xf numFmtId="165" fontId="3" fillId="0" borderId="79" xfId="0" applyNumberFormat="1" applyFont="1" applyFill="1" applyBorder="1" applyAlignment="1" applyProtection="1">
      <alignment horizontal="center" vertical="center" textRotation="90" wrapText="1"/>
    </xf>
    <xf numFmtId="165" fontId="3" fillId="0" borderId="71" xfId="0" applyNumberFormat="1" applyFont="1" applyFill="1" applyBorder="1" applyAlignment="1" applyProtection="1">
      <alignment horizontal="center" vertical="center" textRotation="90" wrapText="1"/>
    </xf>
    <xf numFmtId="165" fontId="3" fillId="0" borderId="1" xfId="0" applyNumberFormat="1" applyFont="1" applyFill="1" applyBorder="1" applyAlignment="1" applyProtection="1">
      <alignment horizontal="center" vertical="center" textRotation="90" wrapText="1"/>
    </xf>
    <xf numFmtId="165" fontId="3" fillId="0" borderId="1" xfId="0" applyNumberFormat="1" applyFont="1" applyFill="1" applyBorder="1" applyAlignment="1" applyProtection="1">
      <alignment horizontal="center" vertical="center" wrapText="1"/>
    </xf>
    <xf numFmtId="165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76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 applyProtection="1">
      <alignment vertical="center" textRotation="90" wrapText="1"/>
    </xf>
    <xf numFmtId="0" fontId="2" fillId="0" borderId="0" xfId="0" applyFont="1" applyFill="1" applyAlignment="1">
      <alignment horizontal="center" wrapText="1"/>
    </xf>
    <xf numFmtId="49" fontId="46" fillId="0" borderId="0" xfId="2" applyNumberFormat="1" applyFont="1" applyFill="1" applyBorder="1" applyAlignment="1">
      <alignment horizontal="center"/>
    </xf>
    <xf numFmtId="0" fontId="61" fillId="8" borderId="0" xfId="2" applyNumberFormat="1" applyFont="1" applyFill="1" applyBorder="1" applyAlignment="1">
      <alignment horizontal="center"/>
    </xf>
    <xf numFmtId="0" fontId="61" fillId="6" borderId="0" xfId="2" applyNumberFormat="1" applyFont="1" applyFill="1" applyBorder="1" applyAlignment="1">
      <alignment horizontal="center"/>
    </xf>
    <xf numFmtId="0" fontId="61" fillId="10" borderId="0" xfId="2" applyNumberFormat="1" applyFont="1" applyFill="1" applyBorder="1" applyAlignment="1">
      <alignment horizontal="center"/>
    </xf>
    <xf numFmtId="0" fontId="61" fillId="0" borderId="0" xfId="2" applyNumberFormat="1" applyFont="1" applyFill="1" applyBorder="1" applyAlignment="1">
      <alignment horizontal="center"/>
    </xf>
    <xf numFmtId="0" fontId="61" fillId="9" borderId="0" xfId="2" applyNumberFormat="1" applyFont="1" applyFill="1" applyBorder="1" applyAlignment="1">
      <alignment horizontal="center"/>
    </xf>
    <xf numFmtId="0" fontId="63" fillId="0" borderId="0" xfId="2" applyNumberFormat="1" applyFont="1" applyFill="1" applyBorder="1" applyAlignment="1">
      <alignment horizontal="center"/>
    </xf>
    <xf numFmtId="49" fontId="48" fillId="0" borderId="0" xfId="2" applyNumberFormat="1" applyFont="1" applyFill="1" applyBorder="1" applyAlignment="1">
      <alignment horizontal="center"/>
    </xf>
    <xf numFmtId="0" fontId="48" fillId="0" borderId="0" xfId="2" applyFont="1" applyFill="1" applyBorder="1" applyAlignment="1">
      <alignment horizontal="center" wrapText="1"/>
    </xf>
    <xf numFmtId="165" fontId="2" fillId="0" borderId="1" xfId="0" applyNumberFormat="1" applyFont="1" applyFill="1" applyBorder="1" applyAlignment="1" applyProtection="1">
      <alignment horizontal="left" vertical="center" wrapText="1"/>
    </xf>
    <xf numFmtId="0" fontId="17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</cellXfs>
  <cellStyles count="6">
    <cellStyle name="Обычный" xfId="0" builtinId="0"/>
    <cellStyle name="Обычный 2" xfId="1"/>
    <cellStyle name="Обычный 3" xfId="2"/>
    <cellStyle name="Обычный_Plan Уч(бакал.) д_о 2013_14а" xfId="3"/>
    <cellStyle name="Финансовый" xfId="4" builtinId="3"/>
    <cellStyle name="Финансовый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2;&#1086;&#1080;%20&#1076;&#1086;&#1082;&#1091;&#1084;&#1077;&#1085;&#1090;&#1099;\&#1056;&#1072;&#1073;&#1086;&#1090;&#1072;\&#1082;&#1072;&#1092;&#1077;&#1076;&#1088;&#1072;\&#1085;&#1086;&#1074;&#1072;&#1103;%20&#1087;&#1072;&#1087;&#1082;&#1072;\2019-2020\&#1059;&#1063;&#1045;&#1041;&#1053;&#1067;&#1045;%20&#1055;&#1051;&#1040;&#1053;&#1067;\&#1043;&#1054;&#1058;&#1054;&#1042;&#1054;%2029.04.2020\&#1055;&#1051;&#1040;&#1053;%20072%20&#1073;&#1072;&#1082;.&#1087;&#1088;&#1080;&#1089;&#1082;&#1086;&#1088;.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(2)"/>
      <sheetName val="заготовка"/>
      <sheetName val="Титул 072 уск"/>
      <sheetName val="план "/>
      <sheetName val="семестровка"/>
      <sheetName val="план"/>
      <sheetName val="питання"/>
      <sheetName val="Семестровка уск виправлено"/>
      <sheetName val="Семестровка уск виправлено (2)"/>
      <sheetName val="семестровка 4 р"/>
      <sheetName val="до наказу"/>
      <sheetName val="сравнение семестровок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5">
          <cell r="C15" t="str">
            <v>Історія України та української культури</v>
          </cell>
        </row>
        <row r="17">
          <cell r="D17">
            <v>4</v>
          </cell>
        </row>
        <row r="19">
          <cell r="D19">
            <v>1.5</v>
          </cell>
          <cell r="E19">
            <v>1.5</v>
          </cell>
          <cell r="H19">
            <v>15</v>
          </cell>
          <cell r="J19">
            <v>15</v>
          </cell>
          <cell r="L19">
            <v>2</v>
          </cell>
        </row>
        <row r="23">
          <cell r="D23">
            <v>4</v>
          </cell>
          <cell r="E23">
            <v>2</v>
          </cell>
          <cell r="H23">
            <v>15</v>
          </cell>
          <cell r="J23">
            <v>15</v>
          </cell>
          <cell r="L23">
            <v>2</v>
          </cell>
        </row>
        <row r="29">
          <cell r="E29">
            <v>1</v>
          </cell>
          <cell r="H29">
            <v>8</v>
          </cell>
          <cell r="J29">
            <v>7</v>
          </cell>
          <cell r="L29">
            <v>1</v>
          </cell>
        </row>
        <row r="31">
          <cell r="E31">
            <v>1</v>
          </cell>
          <cell r="H31">
            <v>8</v>
          </cell>
          <cell r="J31">
            <v>7</v>
          </cell>
          <cell r="L31">
            <v>1</v>
          </cell>
        </row>
        <row r="33">
          <cell r="D33">
            <v>2.5</v>
          </cell>
          <cell r="E33">
            <v>1.5</v>
          </cell>
          <cell r="H33">
            <v>15</v>
          </cell>
          <cell r="J33">
            <v>7</v>
          </cell>
          <cell r="L33">
            <v>1.4666666666666666</v>
          </cell>
        </row>
        <row r="39">
          <cell r="E39">
            <v>2</v>
          </cell>
          <cell r="H39">
            <v>15</v>
          </cell>
          <cell r="J39">
            <v>15</v>
          </cell>
        </row>
        <row r="41">
          <cell r="D41">
            <v>3</v>
          </cell>
          <cell r="E41">
            <v>3</v>
          </cell>
          <cell r="H41">
            <v>30</v>
          </cell>
          <cell r="J41">
            <v>30</v>
          </cell>
          <cell r="L41">
            <v>4</v>
          </cell>
        </row>
        <row r="59">
          <cell r="D59">
            <v>3</v>
          </cell>
          <cell r="E59">
            <v>3</v>
          </cell>
          <cell r="H59">
            <v>18</v>
          </cell>
          <cell r="J59">
            <v>18</v>
          </cell>
          <cell r="L59">
            <v>4</v>
          </cell>
        </row>
        <row r="85">
          <cell r="D85">
            <v>5</v>
          </cell>
        </row>
        <row r="109">
          <cell r="D109">
            <v>1</v>
          </cell>
          <cell r="E109">
            <v>2</v>
          </cell>
          <cell r="H109">
            <v>15</v>
          </cell>
          <cell r="J109">
            <v>7</v>
          </cell>
          <cell r="L109">
            <v>1.5</v>
          </cell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5"/>
  <sheetViews>
    <sheetView view="pageBreakPreview" topLeftCell="A19" zoomScale="85" zoomScaleNormal="85" workbookViewId="0">
      <selection activeCell="B17" sqref="B17"/>
    </sheetView>
  </sheetViews>
  <sheetFormatPr defaultRowHeight="15.75" x14ac:dyDescent="0.25"/>
  <cols>
    <col min="1" max="1" width="11.28515625" style="381" customWidth="1"/>
    <col min="2" max="2" width="44.140625" style="382" customWidth="1"/>
    <col min="3" max="3" width="6.7109375" style="383" customWidth="1"/>
    <col min="4" max="4" width="12" style="384" customWidth="1"/>
    <col min="5" max="5" width="7.28515625" style="384" customWidth="1"/>
    <col min="6" max="6" width="6.42578125" style="383" customWidth="1"/>
    <col min="7" max="7" width="7.42578125" style="383" customWidth="1"/>
    <col min="8" max="8" width="9.85546875" style="383" customWidth="1"/>
    <col min="9" max="9" width="8.7109375" style="382" customWidth="1"/>
    <col min="10" max="10" width="8" style="382" customWidth="1"/>
    <col min="11" max="11" width="5.85546875" style="382" customWidth="1"/>
    <col min="12" max="12" width="7.85546875" style="382" customWidth="1"/>
    <col min="13" max="13" width="8.85546875" style="382" customWidth="1"/>
    <col min="14" max="21" width="3.85546875" style="382" customWidth="1"/>
    <col min="22" max="23" width="4" style="382" customWidth="1"/>
    <col min="24" max="28" width="0" style="143" hidden="1" customWidth="1"/>
    <col min="29" max="16384" width="9.140625" style="143"/>
  </cols>
  <sheetData>
    <row r="1" spans="1:28" s="84" customFormat="1" ht="18.75" thickBot="1" x14ac:dyDescent="0.3">
      <c r="A1" s="1117" t="s">
        <v>142</v>
      </c>
      <c r="B1" s="1118"/>
      <c r="C1" s="1118"/>
      <c r="D1" s="1118"/>
      <c r="E1" s="1118"/>
      <c r="F1" s="1118"/>
      <c r="G1" s="1118"/>
      <c r="H1" s="1118"/>
      <c r="I1" s="1118"/>
      <c r="J1" s="1118"/>
      <c r="K1" s="1118"/>
      <c r="L1" s="1118"/>
      <c r="M1" s="1118"/>
      <c r="N1" s="1118"/>
      <c r="O1" s="1118"/>
      <c r="P1" s="1118"/>
      <c r="Q1" s="1118"/>
      <c r="R1" s="1118"/>
      <c r="S1" s="1118"/>
      <c r="T1" s="1118"/>
      <c r="U1" s="1118"/>
      <c r="V1" s="1118"/>
      <c r="W1" s="1119"/>
    </row>
    <row r="2" spans="1:28" s="84" customFormat="1" x14ac:dyDescent="0.25">
      <c r="A2" s="1120" t="s">
        <v>143</v>
      </c>
      <c r="B2" s="1123" t="s">
        <v>144</v>
      </c>
      <c r="C2" s="1126" t="s">
        <v>145</v>
      </c>
      <c r="D2" s="1127"/>
      <c r="E2" s="1127"/>
      <c r="F2" s="1128"/>
      <c r="G2" s="1129" t="s">
        <v>146</v>
      </c>
      <c r="H2" s="1132" t="s">
        <v>147</v>
      </c>
      <c r="I2" s="1133"/>
      <c r="J2" s="1133"/>
      <c r="K2" s="1133"/>
      <c r="L2" s="1133"/>
      <c r="M2" s="1134"/>
      <c r="N2" s="1135" t="s">
        <v>148</v>
      </c>
      <c r="O2" s="1136"/>
      <c r="P2" s="1136"/>
      <c r="Q2" s="1136"/>
      <c r="R2" s="1136"/>
      <c r="S2" s="1136"/>
      <c r="T2" s="1136"/>
      <c r="U2" s="1136"/>
      <c r="V2" s="1136"/>
      <c r="W2" s="1137"/>
    </row>
    <row r="3" spans="1:28" s="84" customFormat="1" ht="16.5" thickBot="1" x14ac:dyDescent="0.3">
      <c r="A3" s="1121"/>
      <c r="B3" s="1124"/>
      <c r="C3" s="1113" t="s">
        <v>149</v>
      </c>
      <c r="D3" s="1169" t="s">
        <v>150</v>
      </c>
      <c r="E3" s="1161" t="s">
        <v>151</v>
      </c>
      <c r="F3" s="1162"/>
      <c r="G3" s="1130"/>
      <c r="H3" s="1175" t="s">
        <v>6</v>
      </c>
      <c r="I3" s="1163" t="s">
        <v>152</v>
      </c>
      <c r="J3" s="1164"/>
      <c r="K3" s="1164"/>
      <c r="L3" s="1165"/>
      <c r="M3" s="1109" t="s">
        <v>153</v>
      </c>
      <c r="N3" s="1138"/>
      <c r="O3" s="1139"/>
      <c r="P3" s="1139"/>
      <c r="Q3" s="1139"/>
      <c r="R3" s="1139"/>
      <c r="S3" s="1139"/>
      <c r="T3" s="1139"/>
      <c r="U3" s="1139"/>
      <c r="V3" s="1139"/>
      <c r="W3" s="1140"/>
    </row>
    <row r="4" spans="1:28" s="84" customFormat="1" ht="16.5" thickBot="1" x14ac:dyDescent="0.3">
      <c r="A4" s="1121"/>
      <c r="B4" s="1124"/>
      <c r="C4" s="1113"/>
      <c r="D4" s="1169"/>
      <c r="E4" s="1169" t="s">
        <v>154</v>
      </c>
      <c r="F4" s="1115" t="s">
        <v>155</v>
      </c>
      <c r="G4" s="1130"/>
      <c r="H4" s="1176"/>
      <c r="I4" s="1145" t="s">
        <v>22</v>
      </c>
      <c r="J4" s="1145" t="s">
        <v>26</v>
      </c>
      <c r="K4" s="1145" t="s">
        <v>156</v>
      </c>
      <c r="L4" s="1145" t="s">
        <v>157</v>
      </c>
      <c r="M4" s="1110"/>
      <c r="N4" s="1106" t="s">
        <v>158</v>
      </c>
      <c r="O4" s="1107"/>
      <c r="P4" s="1108"/>
      <c r="Q4" s="1106" t="s">
        <v>159</v>
      </c>
      <c r="R4" s="1107"/>
      <c r="S4" s="1106"/>
      <c r="T4" s="1107"/>
      <c r="U4" s="1108"/>
      <c r="V4" s="1106"/>
      <c r="W4" s="1108"/>
    </row>
    <row r="5" spans="1:28" s="84" customFormat="1" ht="16.5" thickBot="1" x14ac:dyDescent="0.3">
      <c r="A5" s="1121"/>
      <c r="B5" s="1124"/>
      <c r="C5" s="1113"/>
      <c r="D5" s="1169"/>
      <c r="E5" s="1169"/>
      <c r="F5" s="1115"/>
      <c r="G5" s="1130"/>
      <c r="H5" s="1176"/>
      <c r="I5" s="1146"/>
      <c r="J5" s="1146"/>
      <c r="K5" s="1146"/>
      <c r="L5" s="1146"/>
      <c r="M5" s="1110"/>
      <c r="N5" s="85">
        <v>1</v>
      </c>
      <c r="O5" s="86" t="s">
        <v>62</v>
      </c>
      <c r="P5" s="87" t="s">
        <v>63</v>
      </c>
      <c r="Q5" s="85">
        <v>3</v>
      </c>
      <c r="R5" s="88">
        <v>4</v>
      </c>
      <c r="S5" s="89"/>
      <c r="T5" s="86"/>
      <c r="U5" s="90"/>
      <c r="V5" s="85"/>
      <c r="W5" s="90"/>
    </row>
    <row r="6" spans="1:28" s="84" customFormat="1" ht="16.5" thickBot="1" x14ac:dyDescent="0.3">
      <c r="A6" s="1121"/>
      <c r="B6" s="1124"/>
      <c r="C6" s="1113"/>
      <c r="D6" s="1169"/>
      <c r="E6" s="1169"/>
      <c r="F6" s="1115"/>
      <c r="G6" s="1130"/>
      <c r="H6" s="1176"/>
      <c r="I6" s="1146"/>
      <c r="J6" s="1146"/>
      <c r="K6" s="1146"/>
      <c r="L6" s="1146"/>
      <c r="M6" s="1111"/>
      <c r="N6" s="1141" t="s">
        <v>160</v>
      </c>
      <c r="O6" s="1142"/>
      <c r="P6" s="1143"/>
      <c r="Q6" s="1143"/>
      <c r="R6" s="1143"/>
      <c r="S6" s="1143"/>
      <c r="T6" s="1143"/>
      <c r="U6" s="1143"/>
      <c r="V6" s="1143"/>
      <c r="W6" s="1144"/>
    </row>
    <row r="7" spans="1:28" s="84" customFormat="1" ht="25.5" customHeight="1" thickBot="1" x14ac:dyDescent="0.3">
      <c r="A7" s="1122"/>
      <c r="B7" s="1125"/>
      <c r="C7" s="1114"/>
      <c r="D7" s="1170"/>
      <c r="E7" s="1170"/>
      <c r="F7" s="1116"/>
      <c r="G7" s="1131"/>
      <c r="H7" s="1177"/>
      <c r="I7" s="1147"/>
      <c r="J7" s="1147"/>
      <c r="K7" s="1147"/>
      <c r="L7" s="1147"/>
      <c r="M7" s="1112"/>
      <c r="N7" s="85">
        <v>15</v>
      </c>
      <c r="O7" s="86">
        <v>9</v>
      </c>
      <c r="P7" s="90">
        <v>9</v>
      </c>
      <c r="Q7" s="85">
        <v>15</v>
      </c>
      <c r="R7" s="86">
        <v>13</v>
      </c>
      <c r="S7" s="85"/>
      <c r="T7" s="86"/>
      <c r="U7" s="90"/>
      <c r="V7" s="85"/>
      <c r="W7" s="90"/>
    </row>
    <row r="8" spans="1:28" s="84" customFormat="1" ht="16.5" thickBot="1" x14ac:dyDescent="0.3">
      <c r="A8" s="91">
        <v>1</v>
      </c>
      <c r="B8" s="92">
        <v>2</v>
      </c>
      <c r="C8" s="93">
        <v>3</v>
      </c>
      <c r="D8" s="91">
        <v>4</v>
      </c>
      <c r="E8" s="91">
        <v>5</v>
      </c>
      <c r="F8" s="91">
        <v>6</v>
      </c>
      <c r="G8" s="91">
        <v>7</v>
      </c>
      <c r="H8" s="91">
        <v>8</v>
      </c>
      <c r="I8" s="91">
        <v>9</v>
      </c>
      <c r="J8" s="91">
        <v>10</v>
      </c>
      <c r="K8" s="91">
        <v>11</v>
      </c>
      <c r="L8" s="91">
        <v>12</v>
      </c>
      <c r="M8" s="94">
        <v>13</v>
      </c>
      <c r="N8" s="85">
        <v>14</v>
      </c>
      <c r="O8" s="95">
        <v>15</v>
      </c>
      <c r="P8" s="85">
        <v>16</v>
      </c>
      <c r="Q8" s="95">
        <v>17</v>
      </c>
      <c r="R8" s="85">
        <v>18</v>
      </c>
      <c r="S8" s="85"/>
      <c r="T8" s="95"/>
      <c r="U8" s="85"/>
      <c r="V8" s="95"/>
      <c r="W8" s="92"/>
      <c r="X8" s="93">
        <v>25</v>
      </c>
      <c r="Y8" s="91">
        <v>26</v>
      </c>
      <c r="Z8" s="94">
        <v>27</v>
      </c>
      <c r="AA8" s="91">
        <v>28</v>
      </c>
      <c r="AB8" s="94">
        <v>29</v>
      </c>
    </row>
    <row r="9" spans="1:28" s="84" customFormat="1" ht="16.5" thickBot="1" x14ac:dyDescent="0.3">
      <c r="A9" s="1171" t="s">
        <v>161</v>
      </c>
      <c r="B9" s="1172"/>
      <c r="C9" s="1173"/>
      <c r="D9" s="1173"/>
      <c r="E9" s="1173"/>
      <c r="F9" s="1173"/>
      <c r="G9" s="1173"/>
      <c r="H9" s="1173"/>
      <c r="I9" s="1173"/>
      <c r="J9" s="1173"/>
      <c r="K9" s="1173"/>
      <c r="L9" s="1173"/>
      <c r="M9" s="1173"/>
      <c r="N9" s="1172"/>
      <c r="O9" s="1172"/>
      <c r="P9" s="1172"/>
      <c r="Q9" s="1172"/>
      <c r="R9" s="1172"/>
      <c r="S9" s="1172"/>
      <c r="T9" s="1172"/>
      <c r="U9" s="1172"/>
      <c r="V9" s="1172"/>
      <c r="W9" s="1174"/>
    </row>
    <row r="10" spans="1:28" s="84" customFormat="1" ht="16.5" thickBot="1" x14ac:dyDescent="0.3">
      <c r="A10" s="1166" t="s">
        <v>162</v>
      </c>
      <c r="B10" s="1167"/>
      <c r="C10" s="1167"/>
      <c r="D10" s="1167"/>
      <c r="E10" s="1167"/>
      <c r="F10" s="1167"/>
      <c r="G10" s="1167"/>
      <c r="H10" s="1167"/>
      <c r="I10" s="1167"/>
      <c r="J10" s="1167"/>
      <c r="K10" s="1167"/>
      <c r="L10" s="1167"/>
      <c r="M10" s="1167"/>
      <c r="N10" s="1167"/>
      <c r="O10" s="1167"/>
      <c r="P10" s="1167"/>
      <c r="Q10" s="1167"/>
      <c r="R10" s="1167"/>
      <c r="S10" s="1167"/>
      <c r="T10" s="1167"/>
      <c r="U10" s="1167"/>
      <c r="V10" s="1167"/>
      <c r="W10" s="1168"/>
    </row>
    <row r="11" spans="1:28" s="111" customFormat="1" x14ac:dyDescent="0.25">
      <c r="A11" s="96" t="s">
        <v>163</v>
      </c>
      <c r="B11" s="97" t="s">
        <v>15</v>
      </c>
      <c r="C11" s="98"/>
      <c r="D11" s="99"/>
      <c r="E11" s="100"/>
      <c r="F11" s="101"/>
      <c r="G11" s="102">
        <v>3</v>
      </c>
      <c r="H11" s="103">
        <f>G11*30</f>
        <v>90</v>
      </c>
      <c r="I11" s="104">
        <f>J11+K11+L11</f>
        <v>39</v>
      </c>
      <c r="J11" s="105"/>
      <c r="K11" s="105"/>
      <c r="L11" s="105">
        <v>39</v>
      </c>
      <c r="M11" s="106">
        <f>H11-I11</f>
        <v>51</v>
      </c>
      <c r="N11" s="107"/>
      <c r="O11" s="108"/>
      <c r="P11" s="109"/>
      <c r="Q11" s="110"/>
      <c r="R11" s="108">
        <v>3</v>
      </c>
      <c r="S11" s="110"/>
      <c r="T11" s="108"/>
      <c r="U11" s="109"/>
      <c r="V11" s="110"/>
      <c r="W11" s="109"/>
    </row>
    <row r="12" spans="1:28" s="111" customFormat="1" x14ac:dyDescent="0.25">
      <c r="A12" s="112" t="s">
        <v>164</v>
      </c>
      <c r="B12" s="113" t="s">
        <v>17</v>
      </c>
      <c r="C12" s="114"/>
      <c r="D12" s="115"/>
      <c r="E12" s="115"/>
      <c r="F12" s="116"/>
      <c r="G12" s="117">
        <f>G13+G14+G15</f>
        <v>6.5</v>
      </c>
      <c r="H12" s="118">
        <f t="shared" ref="H12:M12" si="0">H13+H14+H15</f>
        <v>195</v>
      </c>
      <c r="I12" s="119">
        <f t="shared" si="0"/>
        <v>132</v>
      </c>
      <c r="J12" s="120"/>
      <c r="K12" s="120"/>
      <c r="L12" s="120">
        <f t="shared" si="0"/>
        <v>132</v>
      </c>
      <c r="M12" s="121">
        <f t="shared" si="0"/>
        <v>63</v>
      </c>
      <c r="N12" s="122"/>
      <c r="O12" s="123"/>
      <c r="P12" s="124"/>
      <c r="Q12" s="125"/>
      <c r="R12" s="123"/>
      <c r="S12" s="125"/>
      <c r="T12" s="123"/>
      <c r="U12" s="124"/>
      <c r="V12" s="125"/>
      <c r="W12" s="124"/>
    </row>
    <row r="13" spans="1:28" x14ac:dyDescent="0.25">
      <c r="A13" s="126" t="s">
        <v>165</v>
      </c>
      <c r="B13" s="127" t="s">
        <v>17</v>
      </c>
      <c r="C13" s="114"/>
      <c r="D13" s="128">
        <v>1</v>
      </c>
      <c r="E13" s="129"/>
      <c r="F13" s="130"/>
      <c r="G13" s="131">
        <v>3</v>
      </c>
      <c r="H13" s="132">
        <f>G13*30</f>
        <v>90</v>
      </c>
      <c r="I13" s="133">
        <f>J13+K13+L13</f>
        <v>60</v>
      </c>
      <c r="J13" s="134"/>
      <c r="K13" s="134"/>
      <c r="L13" s="134">
        <v>60</v>
      </c>
      <c r="M13" s="135">
        <f t="shared" ref="M13:M18" si="1">H13-I13</f>
        <v>30</v>
      </c>
      <c r="N13" s="136">
        <v>4</v>
      </c>
      <c r="O13" s="137"/>
      <c r="P13" s="138"/>
      <c r="Q13" s="139"/>
      <c r="R13" s="137"/>
      <c r="S13" s="140"/>
      <c r="T13" s="141"/>
      <c r="U13" s="142"/>
      <c r="V13" s="140"/>
      <c r="W13" s="142"/>
    </row>
    <row r="14" spans="1:28" x14ac:dyDescent="0.25">
      <c r="A14" s="126" t="s">
        <v>166</v>
      </c>
      <c r="B14" s="127" t="s">
        <v>17</v>
      </c>
      <c r="C14" s="114"/>
      <c r="D14" s="144" t="s">
        <v>167</v>
      </c>
      <c r="E14" s="129"/>
      <c r="F14" s="130"/>
      <c r="G14" s="131">
        <v>3.5</v>
      </c>
      <c r="H14" s="132">
        <f>G14*30</f>
        <v>105</v>
      </c>
      <c r="I14" s="133">
        <f>J14+K14+L14</f>
        <v>72</v>
      </c>
      <c r="J14" s="134"/>
      <c r="K14" s="134"/>
      <c r="L14" s="134">
        <v>72</v>
      </c>
      <c r="M14" s="135">
        <f t="shared" si="1"/>
        <v>33</v>
      </c>
      <c r="N14" s="136"/>
      <c r="O14" s="137">
        <v>4</v>
      </c>
      <c r="P14" s="138">
        <v>4</v>
      </c>
      <c r="Q14" s="139"/>
      <c r="R14" s="137"/>
      <c r="S14" s="140"/>
      <c r="T14" s="141"/>
      <c r="U14" s="142"/>
      <c r="V14" s="140"/>
      <c r="W14" s="142"/>
    </row>
    <row r="15" spans="1:28" x14ac:dyDescent="0.25">
      <c r="A15" s="126" t="s">
        <v>168</v>
      </c>
      <c r="B15" s="127" t="s">
        <v>17</v>
      </c>
      <c r="C15" s="114"/>
      <c r="D15" s="128" t="s">
        <v>169</v>
      </c>
      <c r="E15" s="145"/>
      <c r="F15" s="130"/>
      <c r="G15" s="131"/>
      <c r="H15" s="132"/>
      <c r="I15" s="133"/>
      <c r="J15" s="134"/>
      <c r="K15" s="134"/>
      <c r="L15" s="134"/>
      <c r="M15" s="135">
        <f t="shared" si="1"/>
        <v>0</v>
      </c>
      <c r="N15" s="136"/>
      <c r="O15" s="137"/>
      <c r="P15" s="138"/>
      <c r="Q15" s="139" t="s">
        <v>170</v>
      </c>
      <c r="R15" s="137"/>
      <c r="S15" s="140"/>
      <c r="T15" s="141"/>
      <c r="U15" s="142"/>
      <c r="V15" s="140"/>
      <c r="W15" s="142"/>
    </row>
    <row r="16" spans="1:28" s="111" customFormat="1" ht="69.75" customHeight="1" x14ac:dyDescent="0.25">
      <c r="A16" s="112" t="s">
        <v>171</v>
      </c>
      <c r="B16" s="146" t="s">
        <v>172</v>
      </c>
      <c r="C16" s="147"/>
      <c r="D16" s="148" t="s">
        <v>173</v>
      </c>
      <c r="E16" s="149"/>
      <c r="F16" s="150"/>
      <c r="G16" s="151">
        <v>6</v>
      </c>
      <c r="H16" s="152">
        <f>G16*30</f>
        <v>180</v>
      </c>
      <c r="I16" s="147">
        <f>J16+L16</f>
        <v>60</v>
      </c>
      <c r="J16" s="153">
        <v>30</v>
      </c>
      <c r="K16" s="153"/>
      <c r="L16" s="153">
        <v>30</v>
      </c>
      <c r="M16" s="154">
        <f t="shared" si="1"/>
        <v>120</v>
      </c>
      <c r="N16" s="136">
        <v>3</v>
      </c>
      <c r="O16" s="137"/>
      <c r="P16" s="138"/>
      <c r="Q16" s="139"/>
      <c r="R16" s="137"/>
      <c r="S16" s="139"/>
      <c r="T16" s="137"/>
      <c r="U16" s="138"/>
      <c r="V16" s="139"/>
      <c r="W16" s="155"/>
    </row>
    <row r="17" spans="1:28" s="111" customFormat="1" ht="31.5" x14ac:dyDescent="0.25">
      <c r="A17" s="112" t="s">
        <v>174</v>
      </c>
      <c r="B17" s="156" t="s">
        <v>33</v>
      </c>
      <c r="C17" s="147"/>
      <c r="D17" s="148" t="s">
        <v>173</v>
      </c>
      <c r="E17" s="149"/>
      <c r="F17" s="150"/>
      <c r="G17" s="151">
        <v>4</v>
      </c>
      <c r="H17" s="152">
        <f>G17*30</f>
        <v>120</v>
      </c>
      <c r="I17" s="147">
        <f>J17+L17</f>
        <v>60</v>
      </c>
      <c r="J17" s="153">
        <v>30</v>
      </c>
      <c r="K17" s="153"/>
      <c r="L17" s="153">
        <v>30</v>
      </c>
      <c r="M17" s="154">
        <f t="shared" si="1"/>
        <v>60</v>
      </c>
      <c r="N17" s="136">
        <v>4</v>
      </c>
      <c r="O17" s="137"/>
      <c r="P17" s="138"/>
      <c r="Q17" s="139"/>
      <c r="R17" s="137"/>
      <c r="S17" s="139"/>
      <c r="T17" s="137"/>
      <c r="U17" s="138"/>
      <c r="V17" s="139"/>
      <c r="W17" s="155"/>
    </row>
    <row r="18" spans="1:28" s="111" customFormat="1" ht="32.25" thickBot="1" x14ac:dyDescent="0.3">
      <c r="A18" s="112" t="s">
        <v>175</v>
      </c>
      <c r="B18" s="156" t="s">
        <v>38</v>
      </c>
      <c r="C18" s="147"/>
      <c r="D18" s="153" t="s">
        <v>176</v>
      </c>
      <c r="E18" s="157"/>
      <c r="F18" s="158"/>
      <c r="G18" s="151">
        <v>3</v>
      </c>
      <c r="H18" s="159">
        <f>G18*30</f>
        <v>90</v>
      </c>
      <c r="I18" s="160">
        <f>J18+L18</f>
        <v>22</v>
      </c>
      <c r="J18" s="161">
        <v>15</v>
      </c>
      <c r="K18" s="161">
        <v>8</v>
      </c>
      <c r="L18" s="161">
        <v>7</v>
      </c>
      <c r="M18" s="162">
        <f t="shared" si="1"/>
        <v>68</v>
      </c>
      <c r="N18" s="136"/>
      <c r="O18" s="137"/>
      <c r="P18" s="155"/>
      <c r="Q18" s="139">
        <v>2</v>
      </c>
      <c r="R18" s="137"/>
      <c r="S18" s="139"/>
      <c r="T18" s="137"/>
      <c r="U18" s="138"/>
      <c r="V18" s="139"/>
      <c r="W18" s="138"/>
    </row>
    <row r="19" spans="1:28" s="84" customFormat="1" ht="16.5" thickBot="1" x14ac:dyDescent="0.3">
      <c r="A19" s="1148" t="s">
        <v>177</v>
      </c>
      <c r="B19" s="1149"/>
      <c r="C19" s="163"/>
      <c r="D19" s="164"/>
      <c r="E19" s="165"/>
      <c r="F19" s="165"/>
      <c r="G19" s="166">
        <f t="shared" ref="G19:M19" si="2">SUM(G16:G18)+G12+G11</f>
        <v>22.5</v>
      </c>
      <c r="H19" s="167">
        <f t="shared" si="2"/>
        <v>675</v>
      </c>
      <c r="I19" s="167">
        <f t="shared" si="2"/>
        <v>313</v>
      </c>
      <c r="J19" s="167">
        <f t="shared" si="2"/>
        <v>75</v>
      </c>
      <c r="K19" s="167">
        <f t="shared" si="2"/>
        <v>8</v>
      </c>
      <c r="L19" s="167">
        <f t="shared" si="2"/>
        <v>238</v>
      </c>
      <c r="M19" s="167">
        <f t="shared" si="2"/>
        <v>362</v>
      </c>
      <c r="N19" s="167">
        <f t="shared" ref="N19:AB19" si="3">SUM(N11:N18)</f>
        <v>11</v>
      </c>
      <c r="O19" s="167">
        <f t="shared" si="3"/>
        <v>4</v>
      </c>
      <c r="P19" s="167">
        <f t="shared" si="3"/>
        <v>4</v>
      </c>
      <c r="Q19" s="167">
        <f t="shared" si="3"/>
        <v>2</v>
      </c>
      <c r="R19" s="167">
        <f t="shared" si="3"/>
        <v>3</v>
      </c>
      <c r="S19" s="167">
        <f t="shared" si="3"/>
        <v>0</v>
      </c>
      <c r="T19" s="167">
        <f t="shared" si="3"/>
        <v>0</v>
      </c>
      <c r="U19" s="167">
        <f t="shared" si="3"/>
        <v>0</v>
      </c>
      <c r="V19" s="167">
        <f t="shared" si="3"/>
        <v>0</v>
      </c>
      <c r="W19" s="167">
        <f t="shared" si="3"/>
        <v>0</v>
      </c>
      <c r="X19" s="168">
        <f t="shared" si="3"/>
        <v>0</v>
      </c>
      <c r="Y19" s="167">
        <f t="shared" si="3"/>
        <v>0</v>
      </c>
      <c r="Z19" s="167">
        <f t="shared" si="3"/>
        <v>0</v>
      </c>
      <c r="AA19" s="167">
        <f t="shared" si="3"/>
        <v>0</v>
      </c>
      <c r="AB19" s="167">
        <f t="shared" si="3"/>
        <v>0</v>
      </c>
    </row>
    <row r="20" spans="1:28" ht="16.5" customHeight="1" thickBot="1" x14ac:dyDescent="0.3">
      <c r="A20" s="1150" t="s">
        <v>178</v>
      </c>
      <c r="B20" s="1151"/>
      <c r="C20" s="1151"/>
      <c r="D20" s="1151"/>
      <c r="E20" s="1151"/>
      <c r="F20" s="1151"/>
      <c r="G20" s="1151"/>
      <c r="H20" s="1151"/>
      <c r="I20" s="1151"/>
      <c r="J20" s="1151"/>
      <c r="K20" s="1151"/>
      <c r="L20" s="1151"/>
      <c r="M20" s="1151"/>
      <c r="N20" s="1152"/>
      <c r="O20" s="1152"/>
      <c r="P20" s="1152"/>
      <c r="Q20" s="1152"/>
      <c r="R20" s="1152"/>
      <c r="S20" s="1152"/>
      <c r="T20" s="1152"/>
      <c r="U20" s="1152"/>
      <c r="V20" s="1152"/>
      <c r="W20" s="1153"/>
    </row>
    <row r="21" spans="1:28" ht="16.5" customHeight="1" x14ac:dyDescent="0.25">
      <c r="A21" s="169" t="s">
        <v>179</v>
      </c>
      <c r="B21" s="170" t="s">
        <v>87</v>
      </c>
      <c r="C21" s="171" t="s">
        <v>180</v>
      </c>
      <c r="D21" s="172"/>
      <c r="E21" s="173"/>
      <c r="F21" s="174"/>
      <c r="G21" s="175">
        <v>5</v>
      </c>
      <c r="H21" s="176">
        <f>G21*30</f>
        <v>150</v>
      </c>
      <c r="I21" s="98">
        <f>J21+L21</f>
        <v>60</v>
      </c>
      <c r="J21" s="177">
        <v>30</v>
      </c>
      <c r="K21" s="177"/>
      <c r="L21" s="177">
        <v>30</v>
      </c>
      <c r="M21" s="178">
        <f>H21-I21</f>
        <v>90</v>
      </c>
      <c r="N21" s="179">
        <v>4</v>
      </c>
      <c r="O21" s="180"/>
      <c r="P21" s="181"/>
      <c r="Q21" s="182"/>
      <c r="R21" s="183"/>
      <c r="S21" s="182"/>
      <c r="T21" s="183"/>
      <c r="U21" s="181"/>
      <c r="V21" s="184"/>
      <c r="W21" s="181"/>
    </row>
    <row r="22" spans="1:28" x14ac:dyDescent="0.25">
      <c r="A22" s="185" t="s">
        <v>181</v>
      </c>
      <c r="B22" s="156" t="s">
        <v>88</v>
      </c>
      <c r="C22" s="147"/>
      <c r="D22" s="153"/>
      <c r="E22" s="157"/>
      <c r="F22" s="158"/>
      <c r="G22" s="151">
        <f>G23+G24</f>
        <v>6</v>
      </c>
      <c r="H22" s="152">
        <f>H23+H24</f>
        <v>180</v>
      </c>
      <c r="I22" s="147">
        <f>I23+I24</f>
        <v>60</v>
      </c>
      <c r="J22" s="153">
        <f>J23+J24</f>
        <v>30</v>
      </c>
      <c r="K22" s="153"/>
      <c r="L22" s="153">
        <f>L23+L24</f>
        <v>30</v>
      </c>
      <c r="M22" s="154">
        <f>M23+M24</f>
        <v>120</v>
      </c>
      <c r="N22" s="139"/>
      <c r="O22" s="137"/>
      <c r="P22" s="155"/>
      <c r="Q22" s="139"/>
      <c r="R22" s="137"/>
      <c r="S22" s="139"/>
      <c r="T22" s="137"/>
      <c r="U22" s="138"/>
      <c r="V22" s="139"/>
      <c r="W22" s="138"/>
    </row>
    <row r="23" spans="1:28" x14ac:dyDescent="0.25">
      <c r="A23" s="186" t="s">
        <v>182</v>
      </c>
      <c r="B23" s="187" t="s">
        <v>88</v>
      </c>
      <c r="C23" s="133">
        <v>1</v>
      </c>
      <c r="D23" s="188"/>
      <c r="E23" s="189"/>
      <c r="F23" s="190"/>
      <c r="G23" s="191">
        <v>5</v>
      </c>
      <c r="H23" s="192">
        <f t="shared" ref="H23:H28" si="4">G23*30</f>
        <v>150</v>
      </c>
      <c r="I23" s="133">
        <f>J23+L23</f>
        <v>60</v>
      </c>
      <c r="J23" s="188">
        <v>30</v>
      </c>
      <c r="K23" s="188"/>
      <c r="L23" s="188">
        <v>30</v>
      </c>
      <c r="M23" s="193">
        <f t="shared" ref="M23:M28" si="5">H23-I23</f>
        <v>90</v>
      </c>
      <c r="N23" s="139">
        <v>4</v>
      </c>
      <c r="O23" s="137"/>
      <c r="P23" s="155"/>
      <c r="Q23" s="139"/>
      <c r="R23" s="137"/>
      <c r="S23" s="139"/>
      <c r="T23" s="137"/>
      <c r="U23" s="138"/>
      <c r="V23" s="139"/>
      <c r="W23" s="138"/>
    </row>
    <row r="24" spans="1:28" x14ac:dyDescent="0.25">
      <c r="A24" s="186" t="s">
        <v>183</v>
      </c>
      <c r="B24" s="187" t="s">
        <v>89</v>
      </c>
      <c r="C24" s="133"/>
      <c r="D24" s="188"/>
      <c r="E24" s="189"/>
      <c r="F24" s="194" t="s">
        <v>167</v>
      </c>
      <c r="G24" s="191">
        <v>1</v>
      </c>
      <c r="H24" s="192">
        <f t="shared" si="4"/>
        <v>30</v>
      </c>
      <c r="I24" s="133">
        <f>J24+L24</f>
        <v>0</v>
      </c>
      <c r="J24" s="188"/>
      <c r="K24" s="188"/>
      <c r="L24" s="188"/>
      <c r="M24" s="193">
        <f t="shared" si="5"/>
        <v>30</v>
      </c>
      <c r="N24" s="139"/>
      <c r="O24" s="137"/>
      <c r="P24" s="155"/>
      <c r="Q24" s="139"/>
      <c r="R24" s="137"/>
      <c r="S24" s="139"/>
      <c r="T24" s="137"/>
      <c r="U24" s="138"/>
      <c r="V24" s="139"/>
      <c r="W24" s="138"/>
    </row>
    <row r="25" spans="1:28" s="111" customFormat="1" x14ac:dyDescent="0.25">
      <c r="A25" s="195" t="s">
        <v>184</v>
      </c>
      <c r="B25" s="196" t="s">
        <v>81</v>
      </c>
      <c r="C25" s="197">
        <v>2</v>
      </c>
      <c r="D25" s="153"/>
      <c r="E25" s="157"/>
      <c r="F25" s="154"/>
      <c r="G25" s="198">
        <v>4</v>
      </c>
      <c r="H25" s="152">
        <f t="shared" si="4"/>
        <v>120</v>
      </c>
      <c r="I25" s="147">
        <f>J25+K25+L25</f>
        <v>54</v>
      </c>
      <c r="J25" s="153">
        <v>36</v>
      </c>
      <c r="K25" s="153"/>
      <c r="L25" s="153">
        <v>18</v>
      </c>
      <c r="M25" s="154">
        <f t="shared" si="5"/>
        <v>66</v>
      </c>
      <c r="N25" s="133"/>
      <c r="O25" s="199">
        <v>3</v>
      </c>
      <c r="P25" s="193">
        <v>3</v>
      </c>
      <c r="Q25" s="133"/>
      <c r="R25" s="199"/>
      <c r="S25" s="133"/>
      <c r="T25" s="199"/>
      <c r="U25" s="193"/>
      <c r="V25" s="133"/>
      <c r="W25" s="193"/>
    </row>
    <row r="26" spans="1:28" ht="31.5" x14ac:dyDescent="0.25">
      <c r="A26" s="185" t="s">
        <v>185</v>
      </c>
      <c r="B26" s="200" t="s">
        <v>90</v>
      </c>
      <c r="C26" s="197">
        <v>2</v>
      </c>
      <c r="D26" s="153"/>
      <c r="E26" s="157"/>
      <c r="F26" s="154"/>
      <c r="G26" s="151">
        <v>5</v>
      </c>
      <c r="H26" s="152">
        <f t="shared" si="4"/>
        <v>150</v>
      </c>
      <c r="I26" s="147">
        <f>J26+K26+L26</f>
        <v>72</v>
      </c>
      <c r="J26" s="153">
        <v>36</v>
      </c>
      <c r="K26" s="153"/>
      <c r="L26" s="153">
        <v>36</v>
      </c>
      <c r="M26" s="154">
        <f t="shared" si="5"/>
        <v>78</v>
      </c>
      <c r="N26" s="133"/>
      <c r="O26" s="199">
        <v>4</v>
      </c>
      <c r="P26" s="193">
        <v>4</v>
      </c>
      <c r="Q26" s="133"/>
      <c r="R26" s="199"/>
      <c r="S26" s="133"/>
      <c r="T26" s="199"/>
      <c r="U26" s="193"/>
      <c r="V26" s="133"/>
      <c r="W26" s="193"/>
    </row>
    <row r="27" spans="1:28" ht="31.5" x14ac:dyDescent="0.25">
      <c r="A27" s="185" t="s">
        <v>186</v>
      </c>
      <c r="B27" s="201" t="s">
        <v>187</v>
      </c>
      <c r="C27" s="197"/>
      <c r="D27" s="153" t="s">
        <v>167</v>
      </c>
      <c r="E27" s="157"/>
      <c r="F27" s="154"/>
      <c r="G27" s="151">
        <v>4</v>
      </c>
      <c r="H27" s="152">
        <f t="shared" si="4"/>
        <v>120</v>
      </c>
      <c r="I27" s="147">
        <f>J27+K27+L27</f>
        <v>54</v>
      </c>
      <c r="J27" s="153">
        <v>36</v>
      </c>
      <c r="K27" s="153"/>
      <c r="L27" s="153">
        <v>18</v>
      </c>
      <c r="M27" s="154">
        <f t="shared" si="5"/>
        <v>66</v>
      </c>
      <c r="N27" s="133"/>
      <c r="O27" s="199">
        <v>3</v>
      </c>
      <c r="P27" s="193">
        <v>3</v>
      </c>
      <c r="Q27" s="133"/>
      <c r="R27" s="199"/>
      <c r="S27" s="133"/>
      <c r="T27" s="199"/>
      <c r="U27" s="193"/>
      <c r="V27" s="133"/>
      <c r="W27" s="193"/>
    </row>
    <row r="28" spans="1:28" x14ac:dyDescent="0.25">
      <c r="A28" s="185" t="s">
        <v>188</v>
      </c>
      <c r="B28" s="202" t="s">
        <v>91</v>
      </c>
      <c r="C28" s="147">
        <v>3</v>
      </c>
      <c r="D28" s="153"/>
      <c r="E28" s="157"/>
      <c r="F28" s="158"/>
      <c r="G28" s="151">
        <v>6</v>
      </c>
      <c r="H28" s="152">
        <f t="shared" si="4"/>
        <v>180</v>
      </c>
      <c r="I28" s="147">
        <f>J28+K28+L28</f>
        <v>60</v>
      </c>
      <c r="J28" s="153">
        <v>30</v>
      </c>
      <c r="K28" s="153"/>
      <c r="L28" s="153">
        <v>30</v>
      </c>
      <c r="M28" s="154">
        <f t="shared" si="5"/>
        <v>120</v>
      </c>
      <c r="N28" s="139"/>
      <c r="O28" s="137"/>
      <c r="P28" s="203"/>
      <c r="Q28" s="139">
        <v>4</v>
      </c>
      <c r="R28" s="137"/>
      <c r="S28" s="139"/>
      <c r="T28" s="137"/>
      <c r="U28" s="138"/>
      <c r="V28" s="139"/>
      <c r="W28" s="138"/>
    </row>
    <row r="29" spans="1:28" x14ac:dyDescent="0.25">
      <c r="A29" s="185" t="s">
        <v>189</v>
      </c>
      <c r="B29" s="202" t="s">
        <v>82</v>
      </c>
      <c r="C29" s="147"/>
      <c r="D29" s="153"/>
      <c r="E29" s="157"/>
      <c r="F29" s="158"/>
      <c r="G29" s="151">
        <f t="shared" ref="G29:M29" si="6">G30+G31</f>
        <v>6</v>
      </c>
      <c r="H29" s="204">
        <f t="shared" si="6"/>
        <v>180</v>
      </c>
      <c r="I29" s="205">
        <f t="shared" si="6"/>
        <v>65</v>
      </c>
      <c r="J29" s="206">
        <f t="shared" si="6"/>
        <v>26</v>
      </c>
      <c r="K29" s="206">
        <f t="shared" si="6"/>
        <v>0</v>
      </c>
      <c r="L29" s="206">
        <f t="shared" si="6"/>
        <v>39</v>
      </c>
      <c r="M29" s="207">
        <f t="shared" si="6"/>
        <v>115</v>
      </c>
      <c r="N29" s="139"/>
      <c r="O29" s="137"/>
      <c r="P29" s="203"/>
      <c r="Q29" s="139"/>
      <c r="R29" s="137"/>
      <c r="S29" s="139"/>
      <c r="T29" s="137"/>
      <c r="U29" s="138"/>
      <c r="V29" s="139"/>
      <c r="W29" s="138"/>
    </row>
    <row r="30" spans="1:28" x14ac:dyDescent="0.25">
      <c r="A30" s="208" t="s">
        <v>190</v>
      </c>
      <c r="B30" s="209" t="s">
        <v>82</v>
      </c>
      <c r="C30" s="210">
        <v>4</v>
      </c>
      <c r="D30" s="211"/>
      <c r="E30" s="211"/>
      <c r="F30" s="212"/>
      <c r="G30" s="213">
        <v>5</v>
      </c>
      <c r="H30" s="192">
        <f>G30*30</f>
        <v>150</v>
      </c>
      <c r="I30" s="133">
        <f>J30+K30+L30</f>
        <v>65</v>
      </c>
      <c r="J30" s="188">
        <v>26</v>
      </c>
      <c r="K30" s="188"/>
      <c r="L30" s="188">
        <v>39</v>
      </c>
      <c r="M30" s="193">
        <f>H30-I30</f>
        <v>85</v>
      </c>
      <c r="N30" s="214"/>
      <c r="O30" s="215"/>
      <c r="P30" s="216"/>
      <c r="Q30" s="214"/>
      <c r="R30" s="215">
        <v>5</v>
      </c>
      <c r="S30" s="214"/>
      <c r="T30" s="215"/>
      <c r="U30" s="216"/>
      <c r="V30" s="217"/>
      <c r="W30" s="216"/>
    </row>
    <row r="31" spans="1:28" ht="19.5" customHeight="1" thickBot="1" x14ac:dyDescent="0.3">
      <c r="A31" s="218" t="s">
        <v>191</v>
      </c>
      <c r="B31" s="219" t="s">
        <v>83</v>
      </c>
      <c r="C31" s="220"/>
      <c r="D31" s="221"/>
      <c r="E31" s="221"/>
      <c r="F31" s="222" t="s">
        <v>192</v>
      </c>
      <c r="G31" s="223">
        <v>1</v>
      </c>
      <c r="H31" s="224">
        <f>G31*30</f>
        <v>30</v>
      </c>
      <c r="I31" s="225">
        <f>J31+K31+L31</f>
        <v>0</v>
      </c>
      <c r="J31" s="221"/>
      <c r="K31" s="221"/>
      <c r="L31" s="221"/>
      <c r="M31" s="222">
        <f>H31-I31</f>
        <v>30</v>
      </c>
      <c r="N31" s="225"/>
      <c r="O31" s="226"/>
      <c r="P31" s="222"/>
      <c r="Q31" s="225"/>
      <c r="R31" s="226"/>
      <c r="S31" s="225"/>
      <c r="T31" s="226"/>
      <c r="U31" s="222"/>
      <c r="V31" s="225"/>
      <c r="W31" s="222"/>
    </row>
    <row r="32" spans="1:28" ht="16.5" thickBot="1" x14ac:dyDescent="0.3">
      <c r="A32" s="1154" t="s">
        <v>193</v>
      </c>
      <c r="B32" s="1155"/>
      <c r="C32" s="1155"/>
      <c r="D32" s="1155"/>
      <c r="E32" s="1155"/>
      <c r="F32" s="1156"/>
      <c r="G32" s="227">
        <f>SUM(G21:G31)-G23-G24-G30-G31</f>
        <v>36</v>
      </c>
      <c r="H32" s="228">
        <f t="shared" ref="H32:M32" si="7">SUM(H21:H31)-H23-H24-H30-H31</f>
        <v>1080</v>
      </c>
      <c r="I32" s="228">
        <f t="shared" si="7"/>
        <v>425</v>
      </c>
      <c r="J32" s="228">
        <f t="shared" si="7"/>
        <v>224</v>
      </c>
      <c r="K32" s="228">
        <f t="shared" si="7"/>
        <v>0</v>
      </c>
      <c r="L32" s="228">
        <f t="shared" si="7"/>
        <v>201</v>
      </c>
      <c r="M32" s="228">
        <f t="shared" si="7"/>
        <v>655</v>
      </c>
      <c r="N32" s="228">
        <f t="shared" ref="N32:AB32" si="8">SUM(N21:N31)</f>
        <v>8</v>
      </c>
      <c r="O32" s="228">
        <f t="shared" si="8"/>
        <v>10</v>
      </c>
      <c r="P32" s="228">
        <f t="shared" si="8"/>
        <v>10</v>
      </c>
      <c r="Q32" s="228">
        <f t="shared" si="8"/>
        <v>4</v>
      </c>
      <c r="R32" s="228">
        <f t="shared" si="8"/>
        <v>5</v>
      </c>
      <c r="S32" s="228">
        <f t="shared" si="8"/>
        <v>0</v>
      </c>
      <c r="T32" s="228">
        <f t="shared" si="8"/>
        <v>0</v>
      </c>
      <c r="U32" s="228">
        <f t="shared" si="8"/>
        <v>0</v>
      </c>
      <c r="V32" s="228">
        <f t="shared" si="8"/>
        <v>0</v>
      </c>
      <c r="W32" s="228">
        <f t="shared" si="8"/>
        <v>0</v>
      </c>
      <c r="X32" s="229">
        <f t="shared" si="8"/>
        <v>0</v>
      </c>
      <c r="Y32" s="228">
        <f t="shared" si="8"/>
        <v>0</v>
      </c>
      <c r="Z32" s="228">
        <f t="shared" si="8"/>
        <v>0</v>
      </c>
      <c r="AA32" s="228">
        <f t="shared" si="8"/>
        <v>0</v>
      </c>
      <c r="AB32" s="228">
        <f t="shared" si="8"/>
        <v>0</v>
      </c>
    </row>
    <row r="33" spans="1:28" ht="16.5" thickBot="1" x14ac:dyDescent="0.3">
      <c r="A33" s="1157" t="s">
        <v>194</v>
      </c>
      <c r="B33" s="1158"/>
      <c r="C33" s="1158"/>
      <c r="D33" s="1158"/>
      <c r="E33" s="1158"/>
      <c r="F33" s="1158"/>
      <c r="G33" s="1158"/>
      <c r="H33" s="1158"/>
      <c r="I33" s="1159"/>
      <c r="J33" s="1159"/>
      <c r="K33" s="1159"/>
      <c r="L33" s="1159"/>
      <c r="M33" s="1159"/>
      <c r="N33" s="1158"/>
      <c r="O33" s="1158"/>
      <c r="P33" s="1158"/>
      <c r="Q33" s="1158"/>
      <c r="R33" s="1158"/>
      <c r="S33" s="1158"/>
      <c r="T33" s="1158"/>
      <c r="U33" s="1158"/>
      <c r="V33" s="1158"/>
      <c r="W33" s="1160"/>
    </row>
    <row r="34" spans="1:28" s="84" customFormat="1" x14ac:dyDescent="0.25">
      <c r="A34" s="96" t="s">
        <v>195</v>
      </c>
      <c r="B34" s="230" t="s">
        <v>196</v>
      </c>
      <c r="C34" s="231"/>
      <c r="D34" s="232">
        <v>2</v>
      </c>
      <c r="E34" s="232"/>
      <c r="F34" s="233"/>
      <c r="G34" s="234">
        <v>4.5</v>
      </c>
      <c r="H34" s="235">
        <f>G34*30</f>
        <v>135</v>
      </c>
      <c r="I34" s="98">
        <f>J34+K34+L34</f>
        <v>0</v>
      </c>
      <c r="J34" s="236"/>
      <c r="K34" s="236"/>
      <c r="L34" s="236"/>
      <c r="M34" s="178">
        <f>H34-I34</f>
        <v>135</v>
      </c>
      <c r="N34" s="237"/>
      <c r="O34" s="238"/>
      <c r="P34" s="239"/>
      <c r="Q34" s="240"/>
      <c r="R34" s="241"/>
      <c r="S34" s="240"/>
      <c r="T34" s="241"/>
      <c r="U34" s="239"/>
      <c r="V34" s="240"/>
      <c r="W34" s="239"/>
    </row>
    <row r="35" spans="1:28" s="84" customFormat="1" ht="16.5" thickBot="1" x14ac:dyDescent="0.3">
      <c r="A35" s="242" t="s">
        <v>197</v>
      </c>
      <c r="B35" s="243" t="s">
        <v>44</v>
      </c>
      <c r="C35" s="244"/>
      <c r="D35" s="245" t="s">
        <v>192</v>
      </c>
      <c r="E35" s="245"/>
      <c r="F35" s="246"/>
      <c r="G35" s="247">
        <v>6</v>
      </c>
      <c r="H35" s="248">
        <f>G35*30</f>
        <v>180</v>
      </c>
      <c r="I35" s="249">
        <f>J35+K35+L35</f>
        <v>0</v>
      </c>
      <c r="J35" s="250"/>
      <c r="K35" s="250"/>
      <c r="L35" s="250"/>
      <c r="M35" s="251">
        <f>H35-I35</f>
        <v>180</v>
      </c>
      <c r="N35" s="252"/>
      <c r="O35" s="253"/>
      <c r="P35" s="121"/>
      <c r="Q35" s="254"/>
      <c r="R35" s="253"/>
      <c r="S35" s="254"/>
      <c r="T35" s="253"/>
      <c r="U35" s="121"/>
      <c r="V35" s="254"/>
      <c r="W35" s="121"/>
    </row>
    <row r="36" spans="1:28" s="84" customFormat="1" ht="16.5" thickBot="1" x14ac:dyDescent="0.3">
      <c r="A36" s="1179" t="s">
        <v>198</v>
      </c>
      <c r="B36" s="1159"/>
      <c r="C36" s="1159"/>
      <c r="D36" s="1159"/>
      <c r="E36" s="1159"/>
      <c r="F36" s="1180"/>
      <c r="G36" s="255">
        <f t="shared" ref="G36:W36" si="9">SUM(G34:G35)</f>
        <v>10.5</v>
      </c>
      <c r="H36" s="256">
        <f t="shared" si="9"/>
        <v>315</v>
      </c>
      <c r="I36" s="257">
        <f t="shared" si="9"/>
        <v>0</v>
      </c>
      <c r="J36" s="257">
        <f t="shared" si="9"/>
        <v>0</v>
      </c>
      <c r="K36" s="257">
        <f t="shared" si="9"/>
        <v>0</v>
      </c>
      <c r="L36" s="257">
        <f t="shared" si="9"/>
        <v>0</v>
      </c>
      <c r="M36" s="257">
        <f t="shared" si="9"/>
        <v>315</v>
      </c>
      <c r="N36" s="256">
        <f t="shared" si="9"/>
        <v>0</v>
      </c>
      <c r="O36" s="256">
        <f t="shared" si="9"/>
        <v>0</v>
      </c>
      <c r="P36" s="256">
        <f t="shared" si="9"/>
        <v>0</v>
      </c>
      <c r="Q36" s="256">
        <f t="shared" si="9"/>
        <v>0</v>
      </c>
      <c r="R36" s="256">
        <f t="shared" si="9"/>
        <v>0</v>
      </c>
      <c r="S36" s="256">
        <f t="shared" si="9"/>
        <v>0</v>
      </c>
      <c r="T36" s="256">
        <f t="shared" si="9"/>
        <v>0</v>
      </c>
      <c r="U36" s="256">
        <f t="shared" si="9"/>
        <v>0</v>
      </c>
      <c r="V36" s="256">
        <f t="shared" si="9"/>
        <v>0</v>
      </c>
      <c r="W36" s="256">
        <f t="shared" si="9"/>
        <v>0</v>
      </c>
    </row>
    <row r="37" spans="1:28" ht="16.5" thickBot="1" x14ac:dyDescent="0.3">
      <c r="A37" s="1179" t="s">
        <v>199</v>
      </c>
      <c r="B37" s="1159"/>
      <c r="C37" s="1159"/>
      <c r="D37" s="1159"/>
      <c r="E37" s="1159"/>
      <c r="F37" s="1159"/>
      <c r="G37" s="1159"/>
      <c r="H37" s="1159"/>
      <c r="I37" s="1159"/>
      <c r="J37" s="1159"/>
      <c r="K37" s="1159"/>
      <c r="L37" s="1159"/>
      <c r="M37" s="1159"/>
      <c r="N37" s="1159"/>
      <c r="O37" s="1159"/>
      <c r="P37" s="1159"/>
      <c r="Q37" s="1159"/>
      <c r="R37" s="1159"/>
      <c r="S37" s="1159"/>
      <c r="T37" s="1159"/>
      <c r="U37" s="1159"/>
      <c r="V37" s="1159"/>
      <c r="W37" s="1180"/>
    </row>
    <row r="38" spans="1:28" s="84" customFormat="1" x14ac:dyDescent="0.25">
      <c r="A38" s="258" t="s">
        <v>200</v>
      </c>
      <c r="B38" s="259" t="s">
        <v>42</v>
      </c>
      <c r="C38" s="260"/>
      <c r="D38" s="261"/>
      <c r="E38" s="261"/>
      <c r="F38" s="262"/>
      <c r="G38" s="263">
        <v>3</v>
      </c>
      <c r="H38" s="264">
        <f>G38*30</f>
        <v>90</v>
      </c>
      <c r="I38" s="265">
        <f>J38+K38+L38</f>
        <v>0</v>
      </c>
      <c r="J38" s="266"/>
      <c r="K38" s="266"/>
      <c r="L38" s="266"/>
      <c r="M38" s="178">
        <f>H38-I38</f>
        <v>90</v>
      </c>
      <c r="N38" s="267"/>
      <c r="O38" s="268"/>
      <c r="P38" s="269"/>
      <c r="Q38" s="270"/>
      <c r="R38" s="268"/>
      <c r="S38" s="270"/>
      <c r="T38" s="268"/>
      <c r="U38" s="269"/>
      <c r="V38" s="270"/>
      <c r="W38" s="271"/>
    </row>
    <row r="39" spans="1:28" s="84" customFormat="1" ht="32.25" thickBot="1" x14ac:dyDescent="0.3">
      <c r="A39" s="272" t="s">
        <v>201</v>
      </c>
      <c r="B39" s="273" t="s">
        <v>202</v>
      </c>
      <c r="C39" s="274">
        <v>4</v>
      </c>
      <c r="D39" s="275"/>
      <c r="E39" s="275"/>
      <c r="F39" s="276"/>
      <c r="G39" s="277">
        <v>3</v>
      </c>
      <c r="H39" s="278">
        <f>G39*30</f>
        <v>90</v>
      </c>
      <c r="I39" s="279">
        <f>J39+K39+L39</f>
        <v>0</v>
      </c>
      <c r="J39" s="280"/>
      <c r="K39" s="280"/>
      <c r="L39" s="280"/>
      <c r="M39" s="281">
        <f>H39-I39</f>
        <v>90</v>
      </c>
      <c r="N39" s="282"/>
      <c r="O39" s="283"/>
      <c r="P39" s="284"/>
      <c r="Q39" s="285"/>
      <c r="R39" s="283"/>
      <c r="S39" s="285"/>
      <c r="T39" s="283"/>
      <c r="U39" s="284"/>
      <c r="V39" s="285"/>
      <c r="W39" s="286"/>
    </row>
    <row r="40" spans="1:28" s="84" customFormat="1" ht="16.5" thickBot="1" x14ac:dyDescent="0.3">
      <c r="A40" s="1187" t="s">
        <v>203</v>
      </c>
      <c r="B40" s="1188"/>
      <c r="C40" s="1188"/>
      <c r="D40" s="1188"/>
      <c r="E40" s="1188"/>
      <c r="F40" s="1189"/>
      <c r="G40" s="287">
        <f>SUM(G38:G39)</f>
        <v>6</v>
      </c>
      <c r="H40" s="288">
        <f>SUM(H38:H39)</f>
        <v>180</v>
      </c>
      <c r="I40" s="288">
        <f t="shared" ref="I40:W40" si="10">I38</f>
        <v>0</v>
      </c>
      <c r="J40" s="288">
        <f t="shared" si="10"/>
        <v>0</v>
      </c>
      <c r="K40" s="288">
        <f t="shared" si="10"/>
        <v>0</v>
      </c>
      <c r="L40" s="288">
        <f t="shared" si="10"/>
        <v>0</v>
      </c>
      <c r="M40" s="288">
        <f>SUM(M38:M39)</f>
        <v>180</v>
      </c>
      <c r="N40" s="288">
        <f t="shared" si="10"/>
        <v>0</v>
      </c>
      <c r="O40" s="288">
        <f t="shared" si="10"/>
        <v>0</v>
      </c>
      <c r="P40" s="288">
        <f t="shared" si="10"/>
        <v>0</v>
      </c>
      <c r="Q40" s="288">
        <f t="shared" si="10"/>
        <v>0</v>
      </c>
      <c r="R40" s="288">
        <f t="shared" si="10"/>
        <v>0</v>
      </c>
      <c r="S40" s="288">
        <f t="shared" si="10"/>
        <v>0</v>
      </c>
      <c r="T40" s="288">
        <f t="shared" si="10"/>
        <v>0</v>
      </c>
      <c r="U40" s="288">
        <f t="shared" si="10"/>
        <v>0</v>
      </c>
      <c r="V40" s="288">
        <f t="shared" si="10"/>
        <v>0</v>
      </c>
      <c r="W40" s="289">
        <f t="shared" si="10"/>
        <v>0</v>
      </c>
    </row>
    <row r="41" spans="1:28" ht="16.5" thickBot="1" x14ac:dyDescent="0.3">
      <c r="A41" s="1190" t="s">
        <v>204</v>
      </c>
      <c r="B41" s="1191"/>
      <c r="C41" s="1191"/>
      <c r="D41" s="1191"/>
      <c r="E41" s="1191"/>
      <c r="F41" s="1191"/>
      <c r="G41" s="290">
        <f>G40+G36+G32+G19</f>
        <v>75</v>
      </c>
      <c r="H41" s="291">
        <f>H40+H36+H32+H19</f>
        <v>2250</v>
      </c>
      <c r="I41" s="291">
        <f t="shared" ref="I41:W41" si="11">I32+I19+I36+I40</f>
        <v>738</v>
      </c>
      <c r="J41" s="291">
        <f t="shared" si="11"/>
        <v>299</v>
      </c>
      <c r="K41" s="291">
        <f t="shared" si="11"/>
        <v>8</v>
      </c>
      <c r="L41" s="291">
        <f t="shared" si="11"/>
        <v>439</v>
      </c>
      <c r="M41" s="291">
        <f t="shared" si="11"/>
        <v>1512</v>
      </c>
      <c r="N41" s="291">
        <f t="shared" si="11"/>
        <v>19</v>
      </c>
      <c r="O41" s="291">
        <f t="shared" si="11"/>
        <v>14</v>
      </c>
      <c r="P41" s="291">
        <f t="shared" si="11"/>
        <v>14</v>
      </c>
      <c r="Q41" s="291">
        <f t="shared" si="11"/>
        <v>6</v>
      </c>
      <c r="R41" s="291">
        <f t="shared" si="11"/>
        <v>8</v>
      </c>
      <c r="S41" s="291">
        <f t="shared" si="11"/>
        <v>0</v>
      </c>
      <c r="T41" s="291">
        <f t="shared" si="11"/>
        <v>0</v>
      </c>
      <c r="U41" s="291">
        <f t="shared" si="11"/>
        <v>0</v>
      </c>
      <c r="V41" s="291">
        <f t="shared" si="11"/>
        <v>0</v>
      </c>
      <c r="W41" s="291">
        <f t="shared" si="11"/>
        <v>0</v>
      </c>
      <c r="X41" s="84">
        <f>30*G41</f>
        <v>2250</v>
      </c>
    </row>
    <row r="42" spans="1:28" x14ac:dyDescent="0.25">
      <c r="A42" s="1192" t="s">
        <v>205</v>
      </c>
      <c r="B42" s="1193"/>
      <c r="C42" s="1193"/>
      <c r="D42" s="1193"/>
      <c r="E42" s="1193"/>
      <c r="F42" s="1193"/>
      <c r="G42" s="1193"/>
      <c r="H42" s="1193"/>
      <c r="I42" s="1193"/>
      <c r="J42" s="1193"/>
      <c r="K42" s="1193"/>
      <c r="L42" s="1193"/>
      <c r="M42" s="1193"/>
      <c r="N42" s="1193"/>
      <c r="O42" s="1193"/>
      <c r="P42" s="1193"/>
      <c r="Q42" s="1193"/>
      <c r="R42" s="1193"/>
      <c r="S42" s="1193"/>
      <c r="T42" s="1193"/>
      <c r="U42" s="1193"/>
      <c r="V42" s="1193"/>
      <c r="W42" s="1194"/>
    </row>
    <row r="43" spans="1:28" ht="16.5" thickBot="1" x14ac:dyDescent="0.3">
      <c r="A43" s="1198" t="s">
        <v>206</v>
      </c>
      <c r="B43" s="1184"/>
      <c r="C43" s="1184"/>
      <c r="D43" s="1184"/>
      <c r="E43" s="1184"/>
      <c r="F43" s="1184"/>
      <c r="G43" s="1184"/>
      <c r="H43" s="1184"/>
      <c r="I43" s="1184"/>
      <c r="J43" s="1184"/>
      <c r="K43" s="1184"/>
      <c r="L43" s="1184"/>
      <c r="M43" s="1184"/>
      <c r="N43" s="1184"/>
      <c r="O43" s="1184"/>
      <c r="P43" s="1184"/>
      <c r="Q43" s="1184"/>
      <c r="R43" s="1184"/>
      <c r="S43" s="1184"/>
      <c r="T43" s="1184"/>
      <c r="U43" s="1184"/>
      <c r="V43" s="1184"/>
      <c r="W43" s="1185"/>
    </row>
    <row r="44" spans="1:28" x14ac:dyDescent="0.25">
      <c r="A44" s="1181" t="s">
        <v>207</v>
      </c>
      <c r="B44" s="292" t="s">
        <v>208</v>
      </c>
      <c r="C44" s="293"/>
      <c r="D44" s="294">
        <v>1</v>
      </c>
      <c r="E44" s="294"/>
      <c r="F44" s="295"/>
      <c r="G44" s="296">
        <v>3</v>
      </c>
      <c r="H44" s="297">
        <f>G44*30</f>
        <v>90</v>
      </c>
      <c r="I44" s="298">
        <f>J44+K44+L44</f>
        <v>30</v>
      </c>
      <c r="J44" s="299">
        <v>15</v>
      </c>
      <c r="K44" s="299"/>
      <c r="L44" s="299">
        <v>15</v>
      </c>
      <c r="M44" s="300">
        <f>H44-I44</f>
        <v>60</v>
      </c>
      <c r="N44" s="293">
        <v>2</v>
      </c>
      <c r="O44" s="301"/>
      <c r="P44" s="295"/>
      <c r="Q44" s="293"/>
      <c r="R44" s="301"/>
      <c r="S44" s="293"/>
      <c r="T44" s="301"/>
      <c r="U44" s="295"/>
      <c r="V44" s="293"/>
      <c r="W44" s="295"/>
    </row>
    <row r="45" spans="1:28" ht="16.5" thickBot="1" x14ac:dyDescent="0.3">
      <c r="A45" s="1182"/>
      <c r="B45" s="302" t="s">
        <v>209</v>
      </c>
      <c r="C45" s="303"/>
      <c r="D45" s="304"/>
      <c r="E45" s="304"/>
      <c r="F45" s="305"/>
      <c r="G45" s="306"/>
      <c r="H45" s="307"/>
      <c r="I45" s="308"/>
      <c r="J45" s="309"/>
      <c r="K45" s="309"/>
      <c r="L45" s="309"/>
      <c r="M45" s="310"/>
      <c r="N45" s="303"/>
      <c r="O45" s="311"/>
      <c r="P45" s="305"/>
      <c r="Q45" s="303"/>
      <c r="R45" s="311"/>
      <c r="S45" s="303"/>
      <c r="T45" s="311"/>
      <c r="U45" s="305"/>
      <c r="V45" s="303"/>
      <c r="W45" s="305"/>
    </row>
    <row r="46" spans="1:28" ht="16.5" thickBot="1" x14ac:dyDescent="0.3">
      <c r="A46" s="1195" t="s">
        <v>210</v>
      </c>
      <c r="B46" s="1196"/>
      <c r="C46" s="1196"/>
      <c r="D46" s="1196"/>
      <c r="E46" s="1196"/>
      <c r="F46" s="1197"/>
      <c r="G46" s="312">
        <f t="shared" ref="G46:AB46" si="12">SUM(G44:G45)</f>
        <v>3</v>
      </c>
      <c r="H46" s="313">
        <f t="shared" si="12"/>
        <v>90</v>
      </c>
      <c r="I46" s="313">
        <f t="shared" si="12"/>
        <v>30</v>
      </c>
      <c r="J46" s="313">
        <f t="shared" si="12"/>
        <v>15</v>
      </c>
      <c r="K46" s="313">
        <f t="shared" si="12"/>
        <v>0</v>
      </c>
      <c r="L46" s="313">
        <f t="shared" si="12"/>
        <v>15</v>
      </c>
      <c r="M46" s="313">
        <f t="shared" si="12"/>
        <v>60</v>
      </c>
      <c r="N46" s="313">
        <f t="shared" si="12"/>
        <v>2</v>
      </c>
      <c r="O46" s="313">
        <f t="shared" si="12"/>
        <v>0</v>
      </c>
      <c r="P46" s="313">
        <f t="shared" si="12"/>
        <v>0</v>
      </c>
      <c r="Q46" s="313">
        <f t="shared" si="12"/>
        <v>0</v>
      </c>
      <c r="R46" s="313">
        <f t="shared" si="12"/>
        <v>0</v>
      </c>
      <c r="S46" s="313">
        <f t="shared" si="12"/>
        <v>0</v>
      </c>
      <c r="T46" s="313">
        <f t="shared" si="12"/>
        <v>0</v>
      </c>
      <c r="U46" s="313">
        <f t="shared" si="12"/>
        <v>0</v>
      </c>
      <c r="V46" s="313">
        <f t="shared" si="12"/>
        <v>0</v>
      </c>
      <c r="W46" s="313">
        <f t="shared" si="12"/>
        <v>0</v>
      </c>
      <c r="X46" s="314">
        <f t="shared" si="12"/>
        <v>0</v>
      </c>
      <c r="Y46" s="313">
        <f t="shared" si="12"/>
        <v>0</v>
      </c>
      <c r="Z46" s="313">
        <f t="shared" si="12"/>
        <v>0</v>
      </c>
      <c r="AA46" s="313">
        <f t="shared" si="12"/>
        <v>0</v>
      </c>
      <c r="AB46" s="313">
        <f t="shared" si="12"/>
        <v>0</v>
      </c>
    </row>
    <row r="47" spans="1:28" ht="16.5" thickBot="1" x14ac:dyDescent="0.3">
      <c r="A47" s="1183" t="s">
        <v>211</v>
      </c>
      <c r="B47" s="1184"/>
      <c r="C47" s="1184"/>
      <c r="D47" s="1184"/>
      <c r="E47" s="1184"/>
      <c r="F47" s="1184"/>
      <c r="G47" s="1184"/>
      <c r="H47" s="1184"/>
      <c r="I47" s="1167"/>
      <c r="J47" s="1167"/>
      <c r="K47" s="1167"/>
      <c r="L47" s="1167"/>
      <c r="M47" s="1167"/>
      <c r="N47" s="1184"/>
      <c r="O47" s="1184"/>
      <c r="P47" s="1184"/>
      <c r="Q47" s="1184"/>
      <c r="R47" s="1184"/>
      <c r="S47" s="1184"/>
      <c r="T47" s="1184"/>
      <c r="U47" s="1184"/>
      <c r="V47" s="1184"/>
      <c r="W47" s="1185"/>
    </row>
    <row r="48" spans="1:28" x14ac:dyDescent="0.25">
      <c r="A48" s="1186" t="s">
        <v>212</v>
      </c>
      <c r="B48" s="315" t="s">
        <v>213</v>
      </c>
      <c r="C48" s="316">
        <v>1</v>
      </c>
      <c r="D48" s="316"/>
      <c r="E48" s="316"/>
      <c r="F48" s="316"/>
      <c r="G48" s="317">
        <v>4</v>
      </c>
      <c r="H48" s="318">
        <f>G48*30</f>
        <v>120</v>
      </c>
      <c r="I48" s="319">
        <f>J48+L48+K48</f>
        <v>45</v>
      </c>
      <c r="J48" s="320">
        <v>30</v>
      </c>
      <c r="K48" s="320"/>
      <c r="L48" s="320">
        <v>15</v>
      </c>
      <c r="M48" s="321">
        <f>H48-I48</f>
        <v>75</v>
      </c>
      <c r="N48" s="322">
        <v>3</v>
      </c>
      <c r="O48" s="323"/>
      <c r="P48" s="324"/>
      <c r="Q48" s="319"/>
      <c r="R48" s="325"/>
      <c r="S48" s="322"/>
      <c r="T48" s="323"/>
      <c r="U48" s="324"/>
      <c r="V48" s="326"/>
      <c r="W48" s="324"/>
    </row>
    <row r="49" spans="1:23" ht="16.5" customHeight="1" x14ac:dyDescent="0.25">
      <c r="A49" s="1178"/>
      <c r="B49" s="327" t="s">
        <v>214</v>
      </c>
      <c r="C49" s="328"/>
      <c r="D49" s="211"/>
      <c r="E49" s="329"/>
      <c r="F49" s="330"/>
      <c r="G49" s="331"/>
      <c r="H49" s="332"/>
      <c r="I49" s="333"/>
      <c r="J49" s="334"/>
      <c r="K49" s="334">
        <f>SUM(K50:K55)</f>
        <v>0</v>
      </c>
      <c r="L49" s="334"/>
      <c r="M49" s="335"/>
      <c r="N49" s="336"/>
      <c r="O49" s="337"/>
      <c r="P49" s="338"/>
      <c r="Q49" s="339"/>
      <c r="R49" s="340"/>
      <c r="S49" s="336"/>
      <c r="T49" s="337"/>
      <c r="U49" s="338"/>
      <c r="V49" s="339"/>
      <c r="W49" s="338"/>
    </row>
    <row r="50" spans="1:23" x14ac:dyDescent="0.25">
      <c r="A50" s="1178" t="s">
        <v>215</v>
      </c>
      <c r="B50" s="209" t="s">
        <v>216</v>
      </c>
      <c r="C50" s="328">
        <v>2</v>
      </c>
      <c r="D50" s="211"/>
      <c r="E50" s="329"/>
      <c r="F50" s="330"/>
      <c r="G50" s="331">
        <v>4</v>
      </c>
      <c r="H50" s="341">
        <f t="shared" ref="H50:H60" si="13">G50*30</f>
        <v>120</v>
      </c>
      <c r="I50" s="342">
        <f>J50+L50+K50</f>
        <v>54</v>
      </c>
      <c r="J50" s="343">
        <v>36</v>
      </c>
      <c r="K50" s="344"/>
      <c r="L50" s="344">
        <v>18</v>
      </c>
      <c r="M50" s="345">
        <f t="shared" ref="M50:M60" si="14">H50-I50</f>
        <v>66</v>
      </c>
      <c r="N50" s="217"/>
      <c r="O50" s="215">
        <v>3</v>
      </c>
      <c r="P50" s="216">
        <v>3</v>
      </c>
      <c r="Q50" s="214"/>
      <c r="R50" s="346"/>
      <c r="S50" s="217"/>
      <c r="T50" s="215"/>
      <c r="U50" s="216"/>
      <c r="V50" s="214"/>
      <c r="W50" s="338"/>
    </row>
    <row r="51" spans="1:23" x14ac:dyDescent="0.25">
      <c r="A51" s="1178"/>
      <c r="B51" s="327" t="s">
        <v>217</v>
      </c>
      <c r="C51" s="328"/>
      <c r="D51" s="211"/>
      <c r="E51" s="329"/>
      <c r="F51" s="330"/>
      <c r="G51" s="331"/>
      <c r="H51" s="341"/>
      <c r="I51" s="342"/>
      <c r="J51" s="343"/>
      <c r="K51" s="344"/>
      <c r="L51" s="344"/>
      <c r="M51" s="345"/>
      <c r="N51" s="217"/>
      <c r="O51" s="215"/>
      <c r="P51" s="216"/>
      <c r="Q51" s="214"/>
      <c r="R51" s="346"/>
      <c r="S51" s="217"/>
      <c r="T51" s="215"/>
      <c r="U51" s="216"/>
      <c r="V51" s="214"/>
      <c r="W51" s="338"/>
    </row>
    <row r="52" spans="1:23" x14ac:dyDescent="0.25">
      <c r="A52" s="1178" t="s">
        <v>218</v>
      </c>
      <c r="B52" s="209" t="s">
        <v>219</v>
      </c>
      <c r="C52" s="328"/>
      <c r="D52" s="211" t="s">
        <v>220</v>
      </c>
      <c r="E52" s="329"/>
      <c r="F52" s="330"/>
      <c r="G52" s="331">
        <v>4</v>
      </c>
      <c r="H52" s="341">
        <f>G52*30</f>
        <v>120</v>
      </c>
      <c r="I52" s="342">
        <f>J52+L52+K52</f>
        <v>54</v>
      </c>
      <c r="J52" s="343">
        <v>36</v>
      </c>
      <c r="K52" s="344"/>
      <c r="L52" s="344">
        <v>18</v>
      </c>
      <c r="M52" s="345">
        <f>H52-I52</f>
        <v>66</v>
      </c>
      <c r="N52" s="217"/>
      <c r="O52" s="215">
        <v>3</v>
      </c>
      <c r="P52" s="216">
        <v>3</v>
      </c>
      <c r="Q52" s="214"/>
      <c r="R52" s="346"/>
      <c r="S52" s="217"/>
      <c r="T52" s="215"/>
      <c r="U52" s="216"/>
      <c r="V52" s="214"/>
      <c r="W52" s="338"/>
    </row>
    <row r="53" spans="1:23" ht="31.5" x14ac:dyDescent="0.25">
      <c r="A53" s="1178"/>
      <c r="B53" s="209" t="s">
        <v>221</v>
      </c>
      <c r="C53" s="328"/>
      <c r="D53" s="211"/>
      <c r="E53" s="329"/>
      <c r="F53" s="330"/>
      <c r="G53" s="331"/>
      <c r="H53" s="341"/>
      <c r="I53" s="342"/>
      <c r="J53" s="343"/>
      <c r="K53" s="344"/>
      <c r="L53" s="344"/>
      <c r="M53" s="345"/>
      <c r="N53" s="217"/>
      <c r="O53" s="215"/>
      <c r="P53" s="216"/>
      <c r="Q53" s="214"/>
      <c r="R53" s="346"/>
      <c r="S53" s="217"/>
      <c r="T53" s="215"/>
      <c r="U53" s="216"/>
      <c r="V53" s="214"/>
      <c r="W53" s="338"/>
    </row>
    <row r="54" spans="1:23" x14ac:dyDescent="0.25">
      <c r="A54" s="1178" t="s">
        <v>222</v>
      </c>
      <c r="B54" s="347" t="s">
        <v>223</v>
      </c>
      <c r="C54" s="328"/>
      <c r="D54" s="211" t="s">
        <v>224</v>
      </c>
      <c r="E54" s="329"/>
      <c r="F54" s="330"/>
      <c r="G54" s="331">
        <v>4</v>
      </c>
      <c r="H54" s="341">
        <f t="shared" si="13"/>
        <v>120</v>
      </c>
      <c r="I54" s="342">
        <f>J54+L54+K54</f>
        <v>45</v>
      </c>
      <c r="J54" s="343">
        <v>30</v>
      </c>
      <c r="K54" s="344"/>
      <c r="L54" s="344">
        <v>15</v>
      </c>
      <c r="M54" s="345">
        <f t="shared" si="14"/>
        <v>75</v>
      </c>
      <c r="N54" s="217"/>
      <c r="O54" s="215"/>
      <c r="P54" s="348"/>
      <c r="Q54" s="214">
        <v>3</v>
      </c>
      <c r="R54" s="346"/>
      <c r="S54" s="217"/>
      <c r="T54" s="215"/>
      <c r="U54" s="216"/>
      <c r="V54" s="214"/>
      <c r="W54" s="338"/>
    </row>
    <row r="55" spans="1:23" x14ac:dyDescent="0.25">
      <c r="A55" s="1178"/>
      <c r="B55" s="347" t="s">
        <v>225</v>
      </c>
      <c r="C55" s="328"/>
      <c r="D55" s="211"/>
      <c r="E55" s="329"/>
      <c r="F55" s="330"/>
      <c r="G55" s="331"/>
      <c r="H55" s="341"/>
      <c r="I55" s="342"/>
      <c r="J55" s="343"/>
      <c r="K55" s="344"/>
      <c r="L55" s="344"/>
      <c r="M55" s="349"/>
      <c r="N55" s="217"/>
      <c r="O55" s="215"/>
      <c r="P55" s="348"/>
      <c r="Q55" s="214"/>
      <c r="R55" s="346"/>
      <c r="S55" s="217"/>
      <c r="T55" s="215"/>
      <c r="U55" s="216"/>
      <c r="V55" s="214"/>
      <c r="W55" s="338"/>
    </row>
    <row r="56" spans="1:23" ht="31.5" x14ac:dyDescent="0.25">
      <c r="A56" s="1178" t="s">
        <v>226</v>
      </c>
      <c r="B56" s="209" t="s">
        <v>227</v>
      </c>
      <c r="C56" s="328">
        <v>3</v>
      </c>
      <c r="D56" s="211"/>
      <c r="E56" s="329"/>
      <c r="F56" s="329"/>
      <c r="G56" s="331">
        <v>4</v>
      </c>
      <c r="H56" s="350">
        <f t="shared" si="13"/>
        <v>120</v>
      </c>
      <c r="I56" s="342">
        <f>J56+L56+K56</f>
        <v>45</v>
      </c>
      <c r="J56" s="343">
        <v>30</v>
      </c>
      <c r="K56" s="344"/>
      <c r="L56" s="344">
        <v>15</v>
      </c>
      <c r="M56" s="345">
        <f t="shared" si="14"/>
        <v>75</v>
      </c>
      <c r="N56" s="217"/>
      <c r="O56" s="215"/>
      <c r="P56" s="348"/>
      <c r="Q56" s="214">
        <v>3</v>
      </c>
      <c r="R56" s="346"/>
      <c r="S56" s="217"/>
      <c r="T56" s="215"/>
      <c r="U56" s="216"/>
      <c r="V56" s="214"/>
      <c r="W56" s="338"/>
    </row>
    <row r="57" spans="1:23" ht="31.5" x14ac:dyDescent="0.25">
      <c r="A57" s="1178"/>
      <c r="B57" s="209" t="s">
        <v>228</v>
      </c>
      <c r="C57" s="328"/>
      <c r="D57" s="211"/>
      <c r="E57" s="329"/>
      <c r="F57" s="329"/>
      <c r="G57" s="331"/>
      <c r="H57" s="332"/>
      <c r="I57" s="333"/>
      <c r="J57" s="334"/>
      <c r="K57" s="334"/>
      <c r="L57" s="334"/>
      <c r="M57" s="351"/>
      <c r="N57" s="217"/>
      <c r="O57" s="215"/>
      <c r="P57" s="348"/>
      <c r="Q57" s="214"/>
      <c r="R57" s="346"/>
      <c r="S57" s="217"/>
      <c r="T57" s="215"/>
      <c r="U57" s="216"/>
      <c r="V57" s="214"/>
      <c r="W57" s="338"/>
    </row>
    <row r="58" spans="1:23" x14ac:dyDescent="0.25">
      <c r="A58" s="1178" t="s">
        <v>229</v>
      </c>
      <c r="B58" s="352" t="s">
        <v>230</v>
      </c>
      <c r="C58" s="328"/>
      <c r="D58" s="211" t="s">
        <v>176</v>
      </c>
      <c r="E58" s="329"/>
      <c r="F58" s="330"/>
      <c r="G58" s="331">
        <v>4</v>
      </c>
      <c r="H58" s="350">
        <f t="shared" si="13"/>
        <v>120</v>
      </c>
      <c r="I58" s="342">
        <f>J58+L58</f>
        <v>45</v>
      </c>
      <c r="J58" s="343">
        <v>15</v>
      </c>
      <c r="K58" s="344"/>
      <c r="L58" s="344">
        <v>30</v>
      </c>
      <c r="M58" s="345">
        <f t="shared" si="14"/>
        <v>75</v>
      </c>
      <c r="N58" s="217"/>
      <c r="O58" s="215"/>
      <c r="P58" s="348"/>
      <c r="Q58" s="214">
        <v>3</v>
      </c>
      <c r="R58" s="346"/>
      <c r="S58" s="217"/>
      <c r="T58" s="215"/>
      <c r="U58" s="216"/>
      <c r="V58" s="214"/>
      <c r="W58" s="216"/>
    </row>
    <row r="59" spans="1:23" x14ac:dyDescent="0.25">
      <c r="A59" s="1178"/>
      <c r="B59" s="352" t="s">
        <v>231</v>
      </c>
      <c r="C59" s="328"/>
      <c r="D59" s="211"/>
      <c r="E59" s="329"/>
      <c r="F59" s="330"/>
      <c r="G59" s="331"/>
      <c r="H59" s="353"/>
      <c r="I59" s="342"/>
      <c r="J59" s="343"/>
      <c r="K59" s="344"/>
      <c r="L59" s="344"/>
      <c r="M59" s="345"/>
      <c r="N59" s="217"/>
      <c r="O59" s="215"/>
      <c r="P59" s="348"/>
      <c r="Q59" s="214"/>
      <c r="R59" s="346"/>
      <c r="S59" s="217"/>
      <c r="T59" s="215"/>
      <c r="U59" s="216"/>
      <c r="V59" s="214"/>
      <c r="W59" s="216"/>
    </row>
    <row r="60" spans="1:23" ht="31.5" x14ac:dyDescent="0.25">
      <c r="A60" s="1178" t="s">
        <v>232</v>
      </c>
      <c r="B60" s="209" t="s">
        <v>233</v>
      </c>
      <c r="C60" s="328"/>
      <c r="D60" s="344">
        <v>3</v>
      </c>
      <c r="E60" s="330"/>
      <c r="F60" s="329"/>
      <c r="G60" s="331">
        <v>4</v>
      </c>
      <c r="H60" s="341">
        <f t="shared" si="13"/>
        <v>120</v>
      </c>
      <c r="I60" s="342">
        <f>J60+L60+K60</f>
        <v>45</v>
      </c>
      <c r="J60" s="343">
        <v>30</v>
      </c>
      <c r="K60" s="344"/>
      <c r="L60" s="344">
        <v>15</v>
      </c>
      <c r="M60" s="345">
        <f t="shared" si="14"/>
        <v>75</v>
      </c>
      <c r="N60" s="217"/>
      <c r="O60" s="215"/>
      <c r="P60" s="348"/>
      <c r="Q60" s="214">
        <v>3</v>
      </c>
      <c r="R60" s="346"/>
      <c r="S60" s="217"/>
      <c r="T60" s="215"/>
      <c r="U60" s="216"/>
      <c r="V60" s="214"/>
      <c r="W60" s="216"/>
    </row>
    <row r="61" spans="1:23" x14ac:dyDescent="0.25">
      <c r="A61" s="1178"/>
      <c r="B61" s="209" t="s">
        <v>234</v>
      </c>
      <c r="C61" s="328"/>
      <c r="D61" s="344"/>
      <c r="E61" s="330"/>
      <c r="F61" s="329"/>
      <c r="G61" s="331"/>
      <c r="H61" s="354"/>
      <c r="I61" s="355"/>
      <c r="J61" s="356"/>
      <c r="K61" s="356"/>
      <c r="L61" s="356"/>
      <c r="M61" s="351"/>
      <c r="N61" s="217"/>
      <c r="O61" s="215"/>
      <c r="P61" s="348"/>
      <c r="Q61" s="214"/>
      <c r="R61" s="346"/>
      <c r="S61" s="217"/>
      <c r="T61" s="215"/>
      <c r="U61" s="216"/>
      <c r="V61" s="214"/>
      <c r="W61" s="216"/>
    </row>
    <row r="62" spans="1:23" x14ac:dyDescent="0.25">
      <c r="A62" s="1178" t="s">
        <v>235</v>
      </c>
      <c r="B62" s="347" t="s">
        <v>236</v>
      </c>
      <c r="C62" s="328">
        <v>3</v>
      </c>
      <c r="D62" s="344"/>
      <c r="E62" s="330"/>
      <c r="F62" s="329"/>
      <c r="G62" s="331">
        <v>5</v>
      </c>
      <c r="H62" s="341">
        <f>G62*30</f>
        <v>150</v>
      </c>
      <c r="I62" s="342">
        <f>J62+L62+K62</f>
        <v>60</v>
      </c>
      <c r="J62" s="343">
        <v>30</v>
      </c>
      <c r="K62" s="344"/>
      <c r="L62" s="344">
        <v>30</v>
      </c>
      <c r="M62" s="345">
        <f>H62-I62</f>
        <v>90</v>
      </c>
      <c r="N62" s="217"/>
      <c r="O62" s="215"/>
      <c r="P62" s="348"/>
      <c r="Q62" s="214">
        <v>4</v>
      </c>
      <c r="R62" s="346"/>
      <c r="S62" s="217"/>
      <c r="T62" s="215"/>
      <c r="U62" s="216"/>
      <c r="V62" s="214"/>
      <c r="W62" s="216"/>
    </row>
    <row r="63" spans="1:23" ht="31.5" x14ac:dyDescent="0.25">
      <c r="A63" s="1178"/>
      <c r="B63" s="347" t="s">
        <v>237</v>
      </c>
      <c r="C63" s="328"/>
      <c r="D63" s="344"/>
      <c r="E63" s="330"/>
      <c r="F63" s="329"/>
      <c r="G63" s="331"/>
      <c r="H63" s="354"/>
      <c r="I63" s="355"/>
      <c r="J63" s="356"/>
      <c r="K63" s="356"/>
      <c r="L63" s="356"/>
      <c r="M63" s="351"/>
      <c r="N63" s="217"/>
      <c r="O63" s="215"/>
      <c r="P63" s="348"/>
      <c r="Q63" s="214"/>
      <c r="R63" s="346"/>
      <c r="S63" s="217"/>
      <c r="T63" s="215"/>
      <c r="U63" s="216"/>
      <c r="V63" s="214"/>
      <c r="W63" s="216"/>
    </row>
    <row r="64" spans="1:23" ht="31.5" x14ac:dyDescent="0.25">
      <c r="A64" s="1178" t="s">
        <v>238</v>
      </c>
      <c r="B64" s="209" t="s">
        <v>239</v>
      </c>
      <c r="C64" s="328">
        <v>4</v>
      </c>
      <c r="D64" s="344"/>
      <c r="E64" s="330"/>
      <c r="F64" s="329"/>
      <c r="G64" s="331">
        <v>5</v>
      </c>
      <c r="H64" s="341">
        <f>G64*30</f>
        <v>150</v>
      </c>
      <c r="I64" s="342">
        <f>J64+L64+K64</f>
        <v>52</v>
      </c>
      <c r="J64" s="343">
        <v>26</v>
      </c>
      <c r="K64" s="344">
        <v>26</v>
      </c>
      <c r="L64" s="344"/>
      <c r="M64" s="345">
        <f>H64-I64</f>
        <v>98</v>
      </c>
      <c r="N64" s="217"/>
      <c r="O64" s="215"/>
      <c r="P64" s="348"/>
      <c r="Q64" s="214"/>
      <c r="R64" s="346">
        <v>4</v>
      </c>
      <c r="S64" s="217"/>
      <c r="T64" s="215"/>
      <c r="U64" s="216"/>
      <c r="V64" s="214"/>
      <c r="W64" s="216"/>
    </row>
    <row r="65" spans="1:28" ht="31.5" x14ac:dyDescent="0.25">
      <c r="A65" s="1178"/>
      <c r="B65" s="209" t="s">
        <v>240</v>
      </c>
      <c r="C65" s="328"/>
      <c r="D65" s="344"/>
      <c r="E65" s="330"/>
      <c r="F65" s="329"/>
      <c r="G65" s="331"/>
      <c r="H65" s="354"/>
      <c r="I65" s="355"/>
      <c r="J65" s="356"/>
      <c r="K65" s="356"/>
      <c r="L65" s="356"/>
      <c r="M65" s="351"/>
      <c r="N65" s="217"/>
      <c r="O65" s="215"/>
      <c r="P65" s="348"/>
      <c r="Q65" s="214"/>
      <c r="R65" s="346"/>
      <c r="S65" s="217"/>
      <c r="T65" s="215"/>
      <c r="U65" s="216"/>
      <c r="V65" s="214"/>
      <c r="W65" s="216"/>
    </row>
    <row r="66" spans="1:28" x14ac:dyDescent="0.25">
      <c r="A66" s="1178" t="s">
        <v>241</v>
      </c>
      <c r="B66" s="347" t="s">
        <v>242</v>
      </c>
      <c r="C66" s="328">
        <v>4</v>
      </c>
      <c r="D66" s="344"/>
      <c r="E66" s="330"/>
      <c r="F66" s="329"/>
      <c r="G66" s="331">
        <v>4</v>
      </c>
      <c r="H66" s="350">
        <f>G66*30</f>
        <v>120</v>
      </c>
      <c r="I66" s="342">
        <f>J66+L66+K66</f>
        <v>52</v>
      </c>
      <c r="J66" s="343">
        <v>26</v>
      </c>
      <c r="K66" s="344"/>
      <c r="L66" s="344">
        <v>26</v>
      </c>
      <c r="M66" s="345">
        <f>H66-I66</f>
        <v>68</v>
      </c>
      <c r="N66" s="217"/>
      <c r="O66" s="215"/>
      <c r="P66" s="348"/>
      <c r="Q66" s="214"/>
      <c r="R66" s="346">
        <v>4</v>
      </c>
      <c r="S66" s="217"/>
      <c r="T66" s="215"/>
      <c r="U66" s="216"/>
      <c r="V66" s="214"/>
      <c r="W66" s="216"/>
    </row>
    <row r="67" spans="1:28" ht="16.5" thickBot="1" x14ac:dyDescent="0.3">
      <c r="A67" s="1208"/>
      <c r="B67" s="357" t="s">
        <v>243</v>
      </c>
      <c r="C67" s="328"/>
      <c r="D67" s="344"/>
      <c r="E67" s="330"/>
      <c r="F67" s="329"/>
      <c r="G67" s="331"/>
      <c r="H67" s="350"/>
      <c r="I67" s="342"/>
      <c r="J67" s="343"/>
      <c r="K67" s="344"/>
      <c r="L67" s="344"/>
      <c r="M67" s="345"/>
      <c r="N67" s="217"/>
      <c r="O67" s="215"/>
      <c r="P67" s="348"/>
      <c r="Q67" s="358"/>
      <c r="R67" s="359"/>
      <c r="S67" s="217"/>
      <c r="T67" s="215"/>
      <c r="U67" s="216"/>
      <c r="V67" s="214"/>
      <c r="W67" s="216"/>
    </row>
    <row r="68" spans="1:28" ht="16.5" thickBot="1" x14ac:dyDescent="0.3">
      <c r="A68" s="1195" t="s">
        <v>244</v>
      </c>
      <c r="B68" s="1155"/>
      <c r="C68" s="1155"/>
      <c r="D68" s="1155"/>
      <c r="E68" s="1155"/>
      <c r="F68" s="1156"/>
      <c r="G68" s="227">
        <f t="shared" ref="G68:AB68" si="15">SUM(G48:G67)</f>
        <v>42</v>
      </c>
      <c r="H68" s="228">
        <f t="shared" si="15"/>
        <v>1260</v>
      </c>
      <c r="I68" s="228">
        <f t="shared" si="15"/>
        <v>497</v>
      </c>
      <c r="J68" s="228">
        <f t="shared" si="15"/>
        <v>289</v>
      </c>
      <c r="K68" s="228">
        <f t="shared" si="15"/>
        <v>26</v>
      </c>
      <c r="L68" s="228">
        <f t="shared" si="15"/>
        <v>182</v>
      </c>
      <c r="M68" s="228">
        <f t="shared" si="15"/>
        <v>763</v>
      </c>
      <c r="N68" s="228">
        <f t="shared" si="15"/>
        <v>3</v>
      </c>
      <c r="O68" s="228">
        <f t="shared" si="15"/>
        <v>6</v>
      </c>
      <c r="P68" s="228">
        <f t="shared" si="15"/>
        <v>6</v>
      </c>
      <c r="Q68" s="228">
        <f t="shared" si="15"/>
        <v>16</v>
      </c>
      <c r="R68" s="228">
        <f t="shared" si="15"/>
        <v>8</v>
      </c>
      <c r="S68" s="228">
        <f t="shared" si="15"/>
        <v>0</v>
      </c>
      <c r="T68" s="228">
        <f t="shared" si="15"/>
        <v>0</v>
      </c>
      <c r="U68" s="228">
        <f t="shared" si="15"/>
        <v>0</v>
      </c>
      <c r="V68" s="228">
        <f t="shared" si="15"/>
        <v>0</v>
      </c>
      <c r="W68" s="228">
        <f t="shared" si="15"/>
        <v>0</v>
      </c>
      <c r="X68" s="229">
        <f t="shared" si="15"/>
        <v>0</v>
      </c>
      <c r="Y68" s="228">
        <f t="shared" si="15"/>
        <v>0</v>
      </c>
      <c r="Z68" s="228">
        <f t="shared" si="15"/>
        <v>0</v>
      </c>
      <c r="AA68" s="228">
        <f t="shared" si="15"/>
        <v>0</v>
      </c>
      <c r="AB68" s="228">
        <f t="shared" si="15"/>
        <v>0</v>
      </c>
    </row>
    <row r="69" spans="1:28" ht="16.5" thickBot="1" x14ac:dyDescent="0.3">
      <c r="A69" s="1209" t="s">
        <v>245</v>
      </c>
      <c r="B69" s="1210"/>
      <c r="C69" s="1210"/>
      <c r="D69" s="1210"/>
      <c r="E69" s="1210"/>
      <c r="F69" s="1211"/>
      <c r="G69" s="360">
        <f t="shared" ref="G69:AB69" si="16">G68+G46</f>
        <v>45</v>
      </c>
      <c r="H69" s="361">
        <f t="shared" si="16"/>
        <v>1350</v>
      </c>
      <c r="I69" s="361">
        <f t="shared" si="16"/>
        <v>527</v>
      </c>
      <c r="J69" s="361">
        <f t="shared" si="16"/>
        <v>304</v>
      </c>
      <c r="K69" s="361">
        <f t="shared" si="16"/>
        <v>26</v>
      </c>
      <c r="L69" s="361">
        <f t="shared" si="16"/>
        <v>197</v>
      </c>
      <c r="M69" s="361">
        <f t="shared" si="16"/>
        <v>823</v>
      </c>
      <c r="N69" s="228">
        <f t="shared" si="16"/>
        <v>5</v>
      </c>
      <c r="O69" s="228">
        <f t="shared" si="16"/>
        <v>6</v>
      </c>
      <c r="P69" s="228">
        <f t="shared" si="16"/>
        <v>6</v>
      </c>
      <c r="Q69" s="228">
        <f t="shared" si="16"/>
        <v>16</v>
      </c>
      <c r="R69" s="228">
        <f t="shared" si="16"/>
        <v>8</v>
      </c>
      <c r="S69" s="228">
        <f t="shared" si="16"/>
        <v>0</v>
      </c>
      <c r="T69" s="228">
        <f t="shared" si="16"/>
        <v>0</v>
      </c>
      <c r="U69" s="228">
        <f t="shared" si="16"/>
        <v>0</v>
      </c>
      <c r="V69" s="228">
        <f t="shared" si="16"/>
        <v>0</v>
      </c>
      <c r="W69" s="228">
        <f t="shared" si="16"/>
        <v>0</v>
      </c>
      <c r="X69" s="229">
        <f t="shared" si="16"/>
        <v>0</v>
      </c>
      <c r="Y69" s="228">
        <f t="shared" si="16"/>
        <v>0</v>
      </c>
      <c r="Z69" s="228">
        <f t="shared" si="16"/>
        <v>0</v>
      </c>
      <c r="AA69" s="228">
        <f t="shared" si="16"/>
        <v>0</v>
      </c>
      <c r="AB69" s="228">
        <f t="shared" si="16"/>
        <v>0</v>
      </c>
    </row>
    <row r="70" spans="1:28" s="84" customFormat="1" ht="16.5" thickBot="1" x14ac:dyDescent="0.3">
      <c r="A70" s="1200" t="s">
        <v>246</v>
      </c>
      <c r="B70" s="1200"/>
      <c r="C70" s="1200"/>
      <c r="D70" s="1200"/>
      <c r="E70" s="1200"/>
      <c r="F70" s="1200"/>
      <c r="G70" s="360">
        <f t="shared" ref="G70:M70" si="17">G69+G41</f>
        <v>120</v>
      </c>
      <c r="H70" s="361">
        <f t="shared" si="17"/>
        <v>3600</v>
      </c>
      <c r="I70" s="361">
        <f>I69+I41</f>
        <v>1265</v>
      </c>
      <c r="J70" s="361">
        <f t="shared" si="17"/>
        <v>603</v>
      </c>
      <c r="K70" s="361">
        <f t="shared" si="17"/>
        <v>34</v>
      </c>
      <c r="L70" s="361">
        <f t="shared" si="17"/>
        <v>636</v>
      </c>
      <c r="M70" s="361">
        <f t="shared" si="17"/>
        <v>2335</v>
      </c>
      <c r="N70" s="228">
        <f t="shared" ref="N70:W70" si="18">N41+N69</f>
        <v>24</v>
      </c>
      <c r="O70" s="228">
        <f t="shared" si="18"/>
        <v>20</v>
      </c>
      <c r="P70" s="228">
        <f t="shared" si="18"/>
        <v>20</v>
      </c>
      <c r="Q70" s="228">
        <f t="shared" si="18"/>
        <v>22</v>
      </c>
      <c r="R70" s="228">
        <f t="shared" si="18"/>
        <v>16</v>
      </c>
      <c r="S70" s="228">
        <f t="shared" si="18"/>
        <v>0</v>
      </c>
      <c r="T70" s="228">
        <f t="shared" si="18"/>
        <v>0</v>
      </c>
      <c r="U70" s="228">
        <f t="shared" si="18"/>
        <v>0</v>
      </c>
      <c r="V70" s="228">
        <f t="shared" si="18"/>
        <v>0</v>
      </c>
      <c r="W70" s="228">
        <f t="shared" si="18"/>
        <v>0</v>
      </c>
      <c r="Z70" s="362">
        <v>22</v>
      </c>
      <c r="AA70" s="362">
        <v>22</v>
      </c>
      <c r="AB70" s="362">
        <v>22</v>
      </c>
    </row>
    <row r="71" spans="1:28" s="84" customFormat="1" ht="16.5" thickBot="1" x14ac:dyDescent="0.3">
      <c r="A71" s="1212" t="s">
        <v>247</v>
      </c>
      <c r="B71" s="1212"/>
      <c r="C71" s="1212"/>
      <c r="D71" s="1212"/>
      <c r="E71" s="1212"/>
      <c r="F71" s="1212"/>
      <c r="G71" s="1212"/>
      <c r="H71" s="1212"/>
      <c r="I71" s="1212"/>
      <c r="J71" s="1212"/>
      <c r="K71" s="1212"/>
      <c r="L71" s="1212"/>
      <c r="M71" s="1212"/>
      <c r="N71" s="228">
        <f>N70</f>
        <v>24</v>
      </c>
      <c r="O71" s="228">
        <f t="shared" ref="O71:AB71" si="19">O70</f>
        <v>20</v>
      </c>
      <c r="P71" s="228">
        <f t="shared" si="19"/>
        <v>20</v>
      </c>
      <c r="Q71" s="228">
        <f t="shared" si="19"/>
        <v>22</v>
      </c>
      <c r="R71" s="228">
        <f t="shared" si="19"/>
        <v>16</v>
      </c>
      <c r="S71" s="228">
        <f t="shared" si="19"/>
        <v>0</v>
      </c>
      <c r="T71" s="228">
        <f t="shared" si="19"/>
        <v>0</v>
      </c>
      <c r="U71" s="228">
        <f t="shared" si="19"/>
        <v>0</v>
      </c>
      <c r="V71" s="228">
        <f t="shared" si="19"/>
        <v>0</v>
      </c>
      <c r="W71" s="228">
        <f t="shared" si="19"/>
        <v>0</v>
      </c>
      <c r="X71" s="229">
        <f t="shared" si="19"/>
        <v>0</v>
      </c>
      <c r="Y71" s="228">
        <f t="shared" si="19"/>
        <v>0</v>
      </c>
      <c r="Z71" s="228">
        <f t="shared" si="19"/>
        <v>22</v>
      </c>
      <c r="AA71" s="228">
        <f t="shared" si="19"/>
        <v>22</v>
      </c>
      <c r="AB71" s="228">
        <f t="shared" si="19"/>
        <v>22</v>
      </c>
    </row>
    <row r="72" spans="1:28" s="84" customFormat="1" ht="16.5" thickBot="1" x14ac:dyDescent="0.3">
      <c r="A72" s="1199" t="s">
        <v>248</v>
      </c>
      <c r="B72" s="1199"/>
      <c r="C72" s="1199"/>
      <c r="D72" s="1199"/>
      <c r="E72" s="1199"/>
      <c r="F72" s="1199"/>
      <c r="G72" s="1199"/>
      <c r="H72" s="1199"/>
      <c r="I72" s="1199"/>
      <c r="J72" s="1199"/>
      <c r="K72" s="1199"/>
      <c r="L72" s="1199"/>
      <c r="M72" s="1199"/>
      <c r="N72" s="228">
        <v>3</v>
      </c>
      <c r="O72" s="314"/>
      <c r="P72" s="363">
        <v>3</v>
      </c>
      <c r="Q72" s="363">
        <v>3</v>
      </c>
      <c r="R72" s="363">
        <v>3</v>
      </c>
      <c r="S72" s="363"/>
      <c r="T72" s="363"/>
      <c r="U72" s="363"/>
      <c r="V72" s="363"/>
      <c r="W72" s="363"/>
    </row>
    <row r="73" spans="1:28" s="84" customFormat="1" ht="16.5" thickBot="1" x14ac:dyDescent="0.3">
      <c r="A73" s="1199" t="s">
        <v>249</v>
      </c>
      <c r="B73" s="1199"/>
      <c r="C73" s="1199"/>
      <c r="D73" s="1199"/>
      <c r="E73" s="1199"/>
      <c r="F73" s="1199"/>
      <c r="G73" s="1199"/>
      <c r="H73" s="1199"/>
      <c r="I73" s="1199"/>
      <c r="J73" s="1199"/>
      <c r="K73" s="1199"/>
      <c r="L73" s="1199"/>
      <c r="M73" s="1199"/>
      <c r="N73" s="291">
        <v>4</v>
      </c>
      <c r="O73" s="364"/>
      <c r="P73" s="365">
        <v>4</v>
      </c>
      <c r="Q73" s="365">
        <v>4</v>
      </c>
      <c r="R73" s="365">
        <v>2</v>
      </c>
      <c r="S73" s="365"/>
      <c r="T73" s="365"/>
      <c r="U73" s="365"/>
      <c r="V73" s="365"/>
      <c r="W73" s="365"/>
    </row>
    <row r="74" spans="1:28" s="84" customFormat="1" ht="16.5" thickBot="1" x14ac:dyDescent="0.3">
      <c r="A74" s="1199" t="s">
        <v>250</v>
      </c>
      <c r="B74" s="1199"/>
      <c r="C74" s="1199"/>
      <c r="D74" s="1199"/>
      <c r="E74" s="1199"/>
      <c r="F74" s="1199"/>
      <c r="G74" s="1199"/>
      <c r="H74" s="1199"/>
      <c r="I74" s="1199"/>
      <c r="J74" s="1199"/>
      <c r="K74" s="1199"/>
      <c r="L74" s="1199"/>
      <c r="M74" s="1199"/>
      <c r="N74" s="366"/>
      <c r="O74" s="367"/>
      <c r="P74" s="367"/>
      <c r="Q74" s="368"/>
      <c r="R74" s="368"/>
      <c r="S74" s="368"/>
      <c r="T74" s="368"/>
      <c r="U74" s="368"/>
      <c r="V74" s="368"/>
      <c r="W74" s="368"/>
    </row>
    <row r="75" spans="1:28" s="84" customFormat="1" ht="16.5" thickBot="1" x14ac:dyDescent="0.3">
      <c r="A75" s="1207" t="s">
        <v>251</v>
      </c>
      <c r="B75" s="1207"/>
      <c r="C75" s="1207"/>
      <c r="D75" s="1207"/>
      <c r="E75" s="1207"/>
      <c r="F75" s="1207"/>
      <c r="G75" s="1207"/>
      <c r="H75" s="1207"/>
      <c r="I75" s="1207"/>
      <c r="J75" s="1207"/>
      <c r="K75" s="1207"/>
      <c r="L75" s="1207"/>
      <c r="M75" s="1207"/>
      <c r="N75" s="369"/>
      <c r="O75" s="367"/>
      <c r="P75" s="370">
        <v>1</v>
      </c>
      <c r="Q75" s="371"/>
      <c r="R75" s="372">
        <v>1</v>
      </c>
      <c r="S75" s="372"/>
      <c r="T75" s="371"/>
      <c r="U75" s="372"/>
      <c r="V75" s="372"/>
      <c r="W75" s="372"/>
    </row>
    <row r="76" spans="1:28" s="84" customFormat="1" ht="16.5" thickBot="1" x14ac:dyDescent="0.3">
      <c r="A76" s="1218" t="s">
        <v>252</v>
      </c>
      <c r="B76" s="1219"/>
      <c r="C76" s="1219"/>
      <c r="D76" s="1219"/>
      <c r="E76" s="1219"/>
      <c r="F76" s="1219"/>
      <c r="G76" s="1219"/>
      <c r="H76" s="1219"/>
      <c r="I76" s="1219"/>
      <c r="J76" s="1219"/>
      <c r="K76" s="1219"/>
      <c r="L76" s="1219"/>
      <c r="M76" s="1220"/>
      <c r="N76" s="1204" t="s">
        <v>253</v>
      </c>
      <c r="O76" s="1205"/>
      <c r="P76" s="1206"/>
      <c r="Q76" s="1201">
        <f>G41/G70*100</f>
        <v>62.5</v>
      </c>
      <c r="R76" s="1203"/>
      <c r="S76" s="1201" t="s">
        <v>41</v>
      </c>
      <c r="T76" s="1203"/>
      <c r="U76" s="1202"/>
      <c r="V76" s="1201">
        <f>G69/G70*100</f>
        <v>37.5</v>
      </c>
      <c r="W76" s="1202"/>
      <c r="X76" s="373">
        <f>SUM(N76:W76)</f>
        <v>100</v>
      </c>
    </row>
    <row r="77" spans="1:28" s="84" customFormat="1" x14ac:dyDescent="0.25">
      <c r="A77" s="374"/>
      <c r="B77" s="374"/>
      <c r="C77" s="374"/>
      <c r="D77" s="374"/>
      <c r="E77" s="374"/>
      <c r="F77" s="374"/>
      <c r="G77" s="374"/>
      <c r="H77" s="374"/>
      <c r="I77" s="374"/>
      <c r="J77" s="374"/>
      <c r="K77" s="374"/>
      <c r="L77" s="374"/>
      <c r="M77" s="374"/>
      <c r="N77" s="375"/>
      <c r="O77" s="375"/>
      <c r="P77" s="375"/>
      <c r="Q77" s="376"/>
      <c r="R77" s="376"/>
      <c r="S77" s="375"/>
      <c r="T77" s="375"/>
      <c r="U77" s="375"/>
      <c r="V77" s="375"/>
      <c r="W77" s="375"/>
    </row>
    <row r="78" spans="1:28" s="84" customFormat="1" x14ac:dyDescent="0.25">
      <c r="A78" s="377"/>
      <c r="B78" s="377"/>
      <c r="C78" s="377"/>
      <c r="D78" s="377"/>
      <c r="E78" s="377"/>
      <c r="F78" s="377"/>
      <c r="G78" s="377"/>
      <c r="H78" s="377"/>
      <c r="I78" s="377"/>
      <c r="J78" s="377"/>
      <c r="K78" s="377"/>
      <c r="L78" s="377"/>
      <c r="M78" s="377"/>
      <c r="N78" s="377"/>
      <c r="O78" s="377"/>
      <c r="P78" s="377"/>
      <c r="Q78" s="377"/>
      <c r="R78" s="377"/>
      <c r="S78" s="377"/>
      <c r="T78" s="377"/>
      <c r="U78" s="377"/>
      <c r="V78" s="377"/>
      <c r="W78" s="377"/>
    </row>
    <row r="79" spans="1:28" s="84" customFormat="1" x14ac:dyDescent="0.25">
      <c r="A79" s="377"/>
      <c r="B79" s="378"/>
      <c r="C79" s="378"/>
      <c r="D79" s="378"/>
      <c r="E79" s="378"/>
      <c r="F79" s="378"/>
      <c r="G79" s="378"/>
      <c r="H79" s="378"/>
      <c r="I79" s="378"/>
      <c r="J79" s="378"/>
      <c r="K79" s="378"/>
      <c r="L79" s="377"/>
      <c r="M79" s="377"/>
      <c r="N79" s="377"/>
      <c r="O79" s="377"/>
      <c r="P79" s="377"/>
      <c r="Q79" s="377"/>
      <c r="R79" s="377"/>
      <c r="S79" s="377"/>
      <c r="T79" s="377"/>
      <c r="U79" s="377"/>
      <c r="V79" s="377"/>
      <c r="W79" s="377"/>
    </row>
    <row r="80" spans="1:28" s="84" customFormat="1" x14ac:dyDescent="0.25">
      <c r="A80" s="377"/>
      <c r="B80" s="378" t="s">
        <v>254</v>
      </c>
      <c r="C80" s="378"/>
      <c r="D80" s="1214"/>
      <c r="E80" s="1214"/>
      <c r="F80" s="1215"/>
      <c r="G80" s="1215"/>
      <c r="H80" s="378"/>
      <c r="I80" s="1216" t="s">
        <v>255</v>
      </c>
      <c r="J80" s="1221"/>
      <c r="K80" s="1221"/>
      <c r="L80" s="377"/>
      <c r="M80" s="377"/>
      <c r="N80" s="377"/>
      <c r="O80" s="377"/>
      <c r="P80" s="377"/>
      <c r="Q80" s="377"/>
      <c r="R80" s="377"/>
      <c r="S80" s="377"/>
      <c r="T80" s="377"/>
      <c r="U80" s="377"/>
      <c r="V80" s="377"/>
      <c r="W80" s="377"/>
    </row>
    <row r="81" spans="1:23" s="84" customFormat="1" x14ac:dyDescent="0.25">
      <c r="A81" s="377"/>
      <c r="B81" s="377"/>
      <c r="C81" s="377"/>
      <c r="D81" s="377"/>
      <c r="E81" s="377"/>
      <c r="F81" s="377"/>
      <c r="G81" s="377"/>
      <c r="H81" s="377"/>
      <c r="I81" s="377"/>
      <c r="J81" s="377"/>
      <c r="K81" s="377"/>
      <c r="L81" s="377"/>
      <c r="M81" s="377"/>
      <c r="N81" s="377"/>
      <c r="O81" s="377"/>
      <c r="P81" s="377"/>
      <c r="Q81" s="377"/>
      <c r="R81" s="377"/>
      <c r="S81" s="377"/>
      <c r="T81" s="377"/>
      <c r="U81" s="377"/>
      <c r="V81" s="377"/>
      <c r="W81" s="377"/>
    </row>
    <row r="82" spans="1:23" s="84" customFormat="1" x14ac:dyDescent="0.25">
      <c r="A82" s="377"/>
      <c r="B82" s="378" t="s">
        <v>256</v>
      </c>
      <c r="C82" s="378"/>
      <c r="D82" s="1214"/>
      <c r="E82" s="1214"/>
      <c r="F82" s="1215"/>
      <c r="G82" s="1215"/>
      <c r="H82" s="378"/>
      <c r="I82" s="1216" t="s">
        <v>257</v>
      </c>
      <c r="J82" s="1217"/>
      <c r="K82" s="1217"/>
      <c r="L82" s="377"/>
      <c r="M82" s="377"/>
      <c r="N82" s="377"/>
      <c r="O82" s="377"/>
      <c r="P82" s="377"/>
      <c r="Q82" s="377"/>
      <c r="R82" s="377"/>
      <c r="S82" s="377"/>
      <c r="T82" s="377"/>
      <c r="U82" s="377"/>
      <c r="V82" s="377"/>
      <c r="W82" s="377"/>
    </row>
    <row r="83" spans="1:23" s="84" customFormat="1" x14ac:dyDescent="0.25">
      <c r="A83" s="377"/>
      <c r="B83" s="377"/>
      <c r="C83" s="377"/>
      <c r="D83" s="377"/>
      <c r="E83" s="377"/>
      <c r="F83" s="377"/>
      <c r="G83" s="377"/>
      <c r="H83" s="377"/>
      <c r="I83" s="377"/>
      <c r="J83" s="377"/>
      <c r="K83" s="377"/>
      <c r="L83" s="377"/>
      <c r="M83" s="377"/>
      <c r="N83" s="377"/>
      <c r="O83" s="377"/>
      <c r="P83" s="377"/>
      <c r="Q83" s="377"/>
      <c r="R83" s="377"/>
      <c r="S83" s="377"/>
      <c r="T83" s="377"/>
      <c r="U83" s="377"/>
      <c r="V83" s="377"/>
      <c r="W83" s="377"/>
    </row>
    <row r="84" spans="1:23" s="84" customFormat="1" x14ac:dyDescent="0.25">
      <c r="A84" s="377"/>
      <c r="B84" s="378" t="s">
        <v>258</v>
      </c>
      <c r="C84" s="378"/>
      <c r="D84" s="1214"/>
      <c r="E84" s="1214"/>
      <c r="F84" s="1215"/>
      <c r="G84" s="1215"/>
      <c r="H84" s="378"/>
      <c r="I84" s="1216" t="s">
        <v>257</v>
      </c>
      <c r="J84" s="1217"/>
      <c r="K84" s="1217"/>
      <c r="L84" s="377"/>
      <c r="M84" s="377"/>
      <c r="N84" s="377"/>
      <c r="O84" s="377"/>
      <c r="P84" s="377"/>
      <c r="Q84" s="377"/>
      <c r="R84" s="377"/>
      <c r="S84" s="377"/>
      <c r="T84" s="377"/>
      <c r="U84" s="377"/>
      <c r="V84" s="377"/>
      <c r="W84" s="377"/>
    </row>
    <row r="85" spans="1:23" s="84" customFormat="1" x14ac:dyDescent="0.25">
      <c r="A85" s="93"/>
      <c r="B85" s="379"/>
      <c r="C85" s="1213" t="s">
        <v>128</v>
      </c>
      <c r="D85" s="1213"/>
      <c r="E85" s="1213"/>
      <c r="F85" s="1213"/>
      <c r="G85" s="1213"/>
      <c r="H85" s="1213"/>
      <c r="I85" s="1213"/>
      <c r="J85" s="1213"/>
      <c r="K85" s="1213"/>
      <c r="L85" s="380"/>
      <c r="M85" s="380"/>
      <c r="N85" s="377"/>
      <c r="O85" s="377"/>
      <c r="P85" s="377"/>
      <c r="Q85" s="377"/>
      <c r="R85" s="377"/>
      <c r="S85" s="377"/>
      <c r="T85" s="377"/>
      <c r="U85" s="377"/>
      <c r="V85" s="377"/>
      <c r="W85" s="377"/>
    </row>
  </sheetData>
  <mergeCells count="69">
    <mergeCell ref="C85:K85"/>
    <mergeCell ref="D84:G84"/>
    <mergeCell ref="I84:K84"/>
    <mergeCell ref="A76:M76"/>
    <mergeCell ref="D82:G82"/>
    <mergeCell ref="I82:K82"/>
    <mergeCell ref="D80:G80"/>
    <mergeCell ref="I80:K80"/>
    <mergeCell ref="A43:W43"/>
    <mergeCell ref="A72:M72"/>
    <mergeCell ref="A64:A65"/>
    <mergeCell ref="A70:F70"/>
    <mergeCell ref="V76:W76"/>
    <mergeCell ref="S76:U76"/>
    <mergeCell ref="N76:P76"/>
    <mergeCell ref="Q76:R76"/>
    <mergeCell ref="A73:M73"/>
    <mergeCell ref="A74:M74"/>
    <mergeCell ref="A75:M75"/>
    <mergeCell ref="A66:A67"/>
    <mergeCell ref="A68:F68"/>
    <mergeCell ref="A69:F69"/>
    <mergeCell ref="A71:M71"/>
    <mergeCell ref="A60:A61"/>
    <mergeCell ref="A62:A63"/>
    <mergeCell ref="A36:F36"/>
    <mergeCell ref="A58:A59"/>
    <mergeCell ref="A37:W37"/>
    <mergeCell ref="A44:A45"/>
    <mergeCell ref="A47:W47"/>
    <mergeCell ref="A48:A49"/>
    <mergeCell ref="A56:A57"/>
    <mergeCell ref="A54:A55"/>
    <mergeCell ref="A40:F40"/>
    <mergeCell ref="A41:F41"/>
    <mergeCell ref="A42:W42"/>
    <mergeCell ref="A52:A53"/>
    <mergeCell ref="A46:F46"/>
    <mergeCell ref="A50:A51"/>
    <mergeCell ref="A19:B19"/>
    <mergeCell ref="A20:W20"/>
    <mergeCell ref="A32:F32"/>
    <mergeCell ref="A33:W33"/>
    <mergeCell ref="E3:F3"/>
    <mergeCell ref="Q4:R4"/>
    <mergeCell ref="I3:L3"/>
    <mergeCell ref="J4:J7"/>
    <mergeCell ref="K4:K7"/>
    <mergeCell ref="L4:L7"/>
    <mergeCell ref="A10:W10"/>
    <mergeCell ref="D3:D7"/>
    <mergeCell ref="N4:P4"/>
    <mergeCell ref="A9:W9"/>
    <mergeCell ref="H3:H7"/>
    <mergeCell ref="E4:E7"/>
    <mergeCell ref="S4:U4"/>
    <mergeCell ref="M3:M7"/>
    <mergeCell ref="C3:C7"/>
    <mergeCell ref="F4:F7"/>
    <mergeCell ref="A1:W1"/>
    <mergeCell ref="A2:A7"/>
    <mergeCell ref="B2:B7"/>
    <mergeCell ref="C2:F2"/>
    <mergeCell ref="G2:G7"/>
    <mergeCell ref="H2:M2"/>
    <mergeCell ref="N2:W3"/>
    <mergeCell ref="N6:W6"/>
    <mergeCell ref="V4:W4"/>
    <mergeCell ref="I4:I7"/>
  </mergeCells>
  <phoneticPr fontId="7" type="noConversion"/>
  <pageMargins left="0.75" right="0.75" top="1" bottom="1" header="0.5" footer="0.5"/>
  <pageSetup paperSize="9" scale="56" orientation="landscape" r:id="rId1"/>
  <headerFooter alignWithMargins="0"/>
  <rowBreaks count="1" manualBreakCount="1">
    <brk id="4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6"/>
  <sheetViews>
    <sheetView view="pageBreakPreview" topLeftCell="A4" zoomScale="60" zoomScaleNormal="50" workbookViewId="0">
      <selection activeCell="Q29" sqref="Q29:S31"/>
    </sheetView>
  </sheetViews>
  <sheetFormatPr defaultColWidth="3.28515625" defaultRowHeight="15.75" x14ac:dyDescent="0.25"/>
  <cols>
    <col min="1" max="1" width="6.5703125" style="1021" customWidth="1"/>
    <col min="2" max="2" width="5.140625" style="1021" customWidth="1"/>
    <col min="3" max="3" width="4.42578125" style="1021" customWidth="1"/>
    <col min="4" max="4" width="6.42578125" style="1021" customWidth="1"/>
    <col min="5" max="5" width="4.28515625" style="1021" customWidth="1"/>
    <col min="6" max="6" width="4.42578125" style="1021" customWidth="1"/>
    <col min="7" max="7" width="3.7109375" style="1021" customWidth="1"/>
    <col min="8" max="8" width="3.85546875" style="1021" customWidth="1"/>
    <col min="9" max="9" width="4" style="1021" customWidth="1"/>
    <col min="10" max="10" width="4.140625" style="1021" customWidth="1"/>
    <col min="11" max="11" width="4.7109375" style="1021" customWidth="1"/>
    <col min="12" max="12" width="4.85546875" style="1021" customWidth="1"/>
    <col min="13" max="13" width="4" style="1021" customWidth="1"/>
    <col min="14" max="14" width="5" style="1021" customWidth="1"/>
    <col min="15" max="15" width="5.140625" style="1021" customWidth="1"/>
    <col min="16" max="16" width="5.7109375" style="1021" customWidth="1"/>
    <col min="17" max="18" width="4" style="1021" customWidth="1"/>
    <col min="19" max="19" width="3.85546875" style="1021" customWidth="1"/>
    <col min="20" max="20" width="4.85546875" style="1021" customWidth="1"/>
    <col min="21" max="21" width="4.7109375" style="1021" customWidth="1"/>
    <col min="22" max="22" width="6" style="1021" customWidth="1"/>
    <col min="23" max="23" width="6.7109375" style="1021" customWidth="1"/>
    <col min="24" max="24" width="6.140625" style="1021" customWidth="1"/>
    <col min="25" max="25" width="7" style="1021" customWidth="1"/>
    <col min="26" max="26" width="6.85546875" style="1021" customWidth="1"/>
    <col min="27" max="27" width="6.7109375" style="1021" customWidth="1"/>
    <col min="28" max="28" width="6" style="1021" customWidth="1"/>
    <col min="29" max="29" width="7.5703125" style="1021" customWidth="1"/>
    <col min="30" max="30" width="7.140625" style="1021" customWidth="1"/>
    <col min="31" max="31" width="5.7109375" style="1021" customWidth="1"/>
    <col min="32" max="32" width="7.42578125" style="1021" customWidth="1"/>
    <col min="33" max="33" width="7" style="1021" customWidth="1"/>
    <col min="34" max="34" width="7.42578125" style="1021" customWidth="1"/>
    <col min="35" max="35" width="7.85546875" style="1021" customWidth="1"/>
    <col min="36" max="36" width="8.140625" style="1021" customWidth="1"/>
    <col min="37" max="37" width="7.85546875" style="1021" customWidth="1"/>
    <col min="38" max="38" width="6.7109375" style="1021" customWidth="1"/>
    <col min="39" max="39" width="6" style="1021" customWidth="1"/>
    <col min="40" max="40" width="8.140625" style="1021" customWidth="1"/>
    <col min="41" max="41" width="7.42578125" style="1021" customWidth="1"/>
    <col min="42" max="42" width="5.140625" style="1021" customWidth="1"/>
    <col min="43" max="43" width="4.5703125" style="1021" customWidth="1"/>
    <col min="44" max="44" width="4.7109375" style="1021" customWidth="1"/>
    <col min="45" max="45" width="3.85546875" style="1021" customWidth="1"/>
    <col min="46" max="46" width="4.5703125" style="1021" customWidth="1"/>
    <col min="47" max="47" width="5.42578125" style="1021" customWidth="1"/>
    <col min="48" max="48" width="4.42578125" style="1021" customWidth="1"/>
    <col min="49" max="49" width="6.7109375" style="1021" customWidth="1"/>
    <col min="50" max="50" width="4.7109375" style="1021" customWidth="1"/>
    <col min="51" max="51" width="5.42578125" style="1021" customWidth="1"/>
    <col min="52" max="52" width="5.5703125" style="1021" customWidth="1"/>
    <col min="53" max="53" width="4" style="1021" customWidth="1"/>
    <col min="54" max="16384" width="3.28515625" style="1021"/>
  </cols>
  <sheetData>
    <row r="1" spans="1:53" ht="33.75" customHeight="1" x14ac:dyDescent="0.4">
      <c r="A1" s="1222" t="s">
        <v>98</v>
      </c>
      <c r="B1" s="1222"/>
      <c r="C1" s="1222"/>
      <c r="D1" s="1222"/>
      <c r="E1" s="1222"/>
      <c r="F1" s="1222"/>
      <c r="G1" s="1222"/>
      <c r="H1" s="1222"/>
      <c r="I1" s="1222"/>
      <c r="J1" s="1222"/>
      <c r="K1" s="1222"/>
      <c r="L1" s="1222"/>
      <c r="M1" s="1222"/>
      <c r="N1" s="1222"/>
      <c r="O1" s="1222"/>
      <c r="P1" s="1223" t="s">
        <v>99</v>
      </c>
      <c r="Q1" s="1223"/>
      <c r="R1" s="1223"/>
      <c r="S1" s="1223"/>
      <c r="T1" s="1223"/>
      <c r="U1" s="1223"/>
      <c r="V1" s="1223"/>
      <c r="W1" s="1223"/>
      <c r="X1" s="1223"/>
      <c r="Y1" s="1223"/>
      <c r="Z1" s="1223"/>
      <c r="AA1" s="1223"/>
      <c r="AB1" s="1223"/>
      <c r="AC1" s="1223"/>
      <c r="AD1" s="1223"/>
      <c r="AE1" s="1223"/>
      <c r="AF1" s="1223"/>
      <c r="AG1" s="1223"/>
      <c r="AH1" s="1223"/>
      <c r="AI1" s="1223"/>
      <c r="AJ1" s="1223"/>
      <c r="AK1" s="1223"/>
      <c r="AL1" s="1223"/>
      <c r="AM1" s="1223"/>
      <c r="AN1" s="1020"/>
    </row>
    <row r="2" spans="1:53" ht="30" x14ac:dyDescent="0.4">
      <c r="A2" s="1222" t="s">
        <v>100</v>
      </c>
      <c r="B2" s="1222"/>
      <c r="C2" s="1222"/>
      <c r="D2" s="1222"/>
      <c r="E2" s="1222"/>
      <c r="F2" s="1222"/>
      <c r="G2" s="1222"/>
      <c r="H2" s="1222"/>
      <c r="I2" s="1222"/>
      <c r="J2" s="1222"/>
      <c r="K2" s="1222"/>
      <c r="L2" s="1222"/>
      <c r="M2" s="1222"/>
      <c r="N2" s="1222"/>
      <c r="O2" s="1222"/>
      <c r="P2" s="1020"/>
      <c r="Q2" s="1020"/>
      <c r="R2" s="1020"/>
      <c r="S2" s="1020"/>
      <c r="T2" s="1020"/>
      <c r="U2" s="1020"/>
      <c r="V2" s="1020"/>
      <c r="W2" s="1020"/>
      <c r="X2" s="1020"/>
      <c r="Y2" s="1020"/>
      <c r="Z2" s="1020"/>
      <c r="AA2" s="1020"/>
      <c r="AB2" s="1020"/>
      <c r="AC2" s="1020"/>
      <c r="AD2" s="1020"/>
      <c r="AE2" s="1020"/>
      <c r="AF2" s="1020"/>
      <c r="AG2" s="1020"/>
      <c r="AH2" s="1020"/>
      <c r="AI2" s="1020"/>
      <c r="AJ2" s="1020"/>
      <c r="AK2" s="1020"/>
      <c r="AL2" s="1020"/>
      <c r="AM2" s="1020"/>
      <c r="AN2" s="1020"/>
      <c r="AO2" s="1022"/>
      <c r="AP2" s="1022"/>
      <c r="AQ2" s="1022"/>
      <c r="AR2" s="1022"/>
      <c r="AS2" s="1022"/>
      <c r="AT2" s="1022"/>
      <c r="AU2" s="1022"/>
      <c r="AV2" s="1022"/>
      <c r="AW2" s="1022"/>
      <c r="AX2" s="1022"/>
      <c r="AY2" s="1022"/>
      <c r="AZ2" s="1022"/>
      <c r="BA2" s="1022"/>
    </row>
    <row r="3" spans="1:53" ht="33" customHeight="1" x14ac:dyDescent="0.45">
      <c r="A3" s="1222" t="s">
        <v>411</v>
      </c>
      <c r="B3" s="1222"/>
      <c r="C3" s="1222"/>
      <c r="D3" s="1222"/>
      <c r="E3" s="1222"/>
      <c r="F3" s="1222"/>
      <c r="G3" s="1222"/>
      <c r="H3" s="1222"/>
      <c r="I3" s="1222"/>
      <c r="J3" s="1222"/>
      <c r="K3" s="1222"/>
      <c r="L3" s="1222"/>
      <c r="M3" s="1222"/>
      <c r="N3" s="1222"/>
      <c r="O3" s="1222"/>
      <c r="P3" s="1224" t="s">
        <v>101</v>
      </c>
      <c r="Q3" s="1224"/>
      <c r="R3" s="1224"/>
      <c r="S3" s="1224"/>
      <c r="T3" s="1224"/>
      <c r="U3" s="1224"/>
      <c r="V3" s="1224"/>
      <c r="W3" s="1224"/>
      <c r="X3" s="1224"/>
      <c r="Y3" s="1224"/>
      <c r="Z3" s="1224"/>
      <c r="AA3" s="1224"/>
      <c r="AB3" s="1224"/>
      <c r="AC3" s="1224"/>
      <c r="AD3" s="1224"/>
      <c r="AE3" s="1224"/>
      <c r="AF3" s="1224"/>
      <c r="AG3" s="1224"/>
      <c r="AH3" s="1224"/>
      <c r="AI3" s="1224"/>
      <c r="AJ3" s="1224"/>
      <c r="AK3" s="1224"/>
      <c r="AL3" s="1224"/>
      <c r="AM3" s="1224"/>
      <c r="AN3" s="1225" t="s">
        <v>464</v>
      </c>
      <c r="AO3" s="1225"/>
      <c r="AP3" s="1225"/>
      <c r="AQ3" s="1225"/>
      <c r="AR3" s="1225"/>
      <c r="AS3" s="1225"/>
      <c r="AT3" s="1225"/>
      <c r="AU3" s="1225"/>
      <c r="AV3" s="1225"/>
      <c r="AW3" s="1225"/>
      <c r="AX3" s="1225"/>
      <c r="AY3" s="1225"/>
      <c r="AZ3" s="1225"/>
      <c r="BA3" s="1225"/>
    </row>
    <row r="4" spans="1:53" ht="30.75" x14ac:dyDescent="0.45">
      <c r="A4" s="1226" t="s">
        <v>447</v>
      </c>
      <c r="B4" s="1222"/>
      <c r="C4" s="1222"/>
      <c r="D4" s="1222"/>
      <c r="E4" s="1222"/>
      <c r="F4" s="1222"/>
      <c r="G4" s="1222"/>
      <c r="H4" s="1222"/>
      <c r="I4" s="1222"/>
      <c r="J4" s="1222"/>
      <c r="K4" s="1222"/>
      <c r="L4" s="1222"/>
      <c r="M4" s="1222"/>
      <c r="N4" s="1222"/>
      <c r="O4" s="1222"/>
      <c r="P4" s="1023"/>
      <c r="Q4" s="1023"/>
      <c r="R4" s="1023"/>
      <c r="S4" s="1023"/>
      <c r="T4" s="1023"/>
      <c r="U4" s="1023"/>
      <c r="V4" s="1023"/>
      <c r="W4" s="1023"/>
      <c r="X4" s="1023"/>
      <c r="Y4" s="1023"/>
      <c r="Z4" s="1023"/>
      <c r="AA4" s="1023"/>
      <c r="AB4" s="1023"/>
      <c r="AC4" s="1023"/>
      <c r="AD4" s="1023"/>
      <c r="AE4" s="1023"/>
      <c r="AF4" s="1023"/>
      <c r="AG4" s="1023"/>
      <c r="AH4" s="1023"/>
      <c r="AI4" s="1023"/>
      <c r="AJ4" s="1023"/>
      <c r="AK4" s="1023"/>
      <c r="AL4" s="1023"/>
      <c r="AM4" s="1023"/>
      <c r="AN4" s="1225"/>
      <c r="AO4" s="1225"/>
      <c r="AP4" s="1225"/>
      <c r="AQ4" s="1225"/>
      <c r="AR4" s="1225"/>
      <c r="AS4" s="1225"/>
      <c r="AT4" s="1225"/>
      <c r="AU4" s="1225"/>
      <c r="AV4" s="1225"/>
      <c r="AW4" s="1225"/>
      <c r="AX4" s="1225"/>
      <c r="AY4" s="1225"/>
      <c r="AZ4" s="1225"/>
      <c r="BA4" s="1225"/>
    </row>
    <row r="5" spans="1:53" ht="36.75" customHeight="1" x14ac:dyDescent="0.4">
      <c r="A5" s="1019"/>
      <c r="B5" s="1019"/>
      <c r="C5" s="1019"/>
      <c r="D5" s="1019"/>
      <c r="E5" s="1019"/>
      <c r="F5" s="1019"/>
      <c r="G5" s="1019"/>
      <c r="H5" s="1019"/>
      <c r="I5" s="1019"/>
      <c r="J5" s="1019"/>
      <c r="K5" s="1019"/>
      <c r="L5" s="1019"/>
      <c r="M5" s="1019"/>
      <c r="N5" s="1019"/>
      <c r="O5" s="1019"/>
      <c r="P5" s="1227" t="s">
        <v>102</v>
      </c>
      <c r="Q5" s="1228"/>
      <c r="R5" s="1228"/>
      <c r="S5" s="1228"/>
      <c r="T5" s="1228"/>
      <c r="U5" s="1228"/>
      <c r="V5" s="1228"/>
      <c r="W5" s="1228"/>
      <c r="X5" s="1228"/>
      <c r="Y5" s="1228"/>
      <c r="Z5" s="1228"/>
      <c r="AA5" s="1228"/>
      <c r="AB5" s="1228"/>
      <c r="AC5" s="1228"/>
      <c r="AD5" s="1228"/>
      <c r="AE5" s="1228"/>
      <c r="AF5" s="1228"/>
      <c r="AG5" s="1228"/>
      <c r="AH5" s="1228"/>
      <c r="AI5" s="1228"/>
      <c r="AJ5" s="1228"/>
      <c r="AK5" s="1228"/>
      <c r="AL5" s="1228"/>
      <c r="AM5" s="1228"/>
    </row>
    <row r="6" spans="1:53" s="1025" customFormat="1" ht="24.75" customHeight="1" x14ac:dyDescent="0.4">
      <c r="A6" s="1222" t="s">
        <v>103</v>
      </c>
      <c r="B6" s="1222"/>
      <c r="C6" s="1222"/>
      <c r="D6" s="1222"/>
      <c r="E6" s="1222"/>
      <c r="F6" s="1222"/>
      <c r="G6" s="1222"/>
      <c r="H6" s="1222"/>
      <c r="I6" s="1222"/>
      <c r="J6" s="1222"/>
      <c r="K6" s="1222"/>
      <c r="L6" s="1222"/>
      <c r="M6" s="1222"/>
      <c r="N6" s="1222"/>
      <c r="O6" s="1222"/>
      <c r="P6" s="1024"/>
      <c r="Q6" s="1024"/>
      <c r="R6" s="1024"/>
      <c r="S6" s="1024"/>
      <c r="T6" s="1024"/>
      <c r="U6" s="1024"/>
      <c r="V6" s="1024"/>
      <c r="W6" s="1024"/>
      <c r="X6" s="1024"/>
      <c r="Y6" s="1024"/>
      <c r="Z6" s="1024"/>
      <c r="AA6" s="1024"/>
      <c r="AB6" s="1024"/>
      <c r="AC6" s="1024"/>
      <c r="AD6" s="1024"/>
      <c r="AE6" s="1024"/>
      <c r="AF6" s="1024"/>
      <c r="AG6" s="1024"/>
      <c r="AH6" s="1024"/>
      <c r="AI6" s="1024"/>
      <c r="AJ6" s="1024"/>
      <c r="AK6" s="1024"/>
      <c r="AL6" s="1024"/>
      <c r="AM6" s="1024"/>
      <c r="AN6" s="1024"/>
      <c r="AO6" s="1236"/>
      <c r="AP6" s="1236"/>
      <c r="AQ6" s="1236"/>
      <c r="AR6" s="1236"/>
      <c r="AS6" s="1236"/>
      <c r="AT6" s="1236"/>
      <c r="AU6" s="1236"/>
      <c r="AV6" s="1236"/>
      <c r="AW6" s="1236"/>
      <c r="AX6" s="1236"/>
      <c r="AY6" s="1236"/>
      <c r="AZ6" s="1236"/>
      <c r="BA6" s="1236"/>
    </row>
    <row r="7" spans="1:53" s="1025" customFormat="1" ht="27" customHeight="1" x14ac:dyDescent="0.4">
      <c r="A7" s="1222" t="s">
        <v>104</v>
      </c>
      <c r="B7" s="1222"/>
      <c r="C7" s="1222"/>
      <c r="D7" s="1222"/>
      <c r="E7" s="1222"/>
      <c r="F7" s="1222"/>
      <c r="G7" s="1222"/>
      <c r="H7" s="1222"/>
      <c r="I7" s="1222"/>
      <c r="J7" s="1222"/>
      <c r="K7" s="1222"/>
      <c r="L7" s="1222"/>
      <c r="M7" s="1222"/>
      <c r="N7" s="1222"/>
      <c r="O7" s="1222"/>
      <c r="P7" s="1225" t="s">
        <v>105</v>
      </c>
      <c r="Q7" s="1225"/>
      <c r="R7" s="1225"/>
      <c r="S7" s="1225"/>
      <c r="T7" s="1225"/>
      <c r="U7" s="1225"/>
      <c r="V7" s="1225"/>
      <c r="W7" s="1225"/>
      <c r="X7" s="1225"/>
      <c r="Y7" s="1225"/>
      <c r="Z7" s="1225"/>
      <c r="AA7" s="1225"/>
      <c r="AB7" s="1225"/>
      <c r="AC7" s="1225"/>
      <c r="AD7" s="1225"/>
      <c r="AE7" s="1225"/>
      <c r="AF7" s="1225"/>
      <c r="AG7" s="1225"/>
      <c r="AH7" s="1225"/>
      <c r="AI7" s="1225"/>
      <c r="AJ7" s="1225"/>
      <c r="AK7" s="1225"/>
      <c r="AL7" s="1225"/>
      <c r="AM7" s="1017"/>
      <c r="AN7" s="1230" t="s">
        <v>106</v>
      </c>
      <c r="AO7" s="1231"/>
      <c r="AP7" s="1231"/>
      <c r="AQ7" s="1231"/>
      <c r="AR7" s="1231"/>
      <c r="AS7" s="1231"/>
      <c r="AT7" s="1231"/>
      <c r="AU7" s="1231"/>
      <c r="AV7" s="1231"/>
      <c r="AW7" s="1231"/>
      <c r="AX7" s="1231"/>
      <c r="AY7" s="1231"/>
      <c r="AZ7" s="1231"/>
      <c r="BA7" s="1231"/>
    </row>
    <row r="8" spans="1:53" s="1025" customFormat="1" ht="27.75" customHeight="1" x14ac:dyDescent="0.4">
      <c r="P8" s="1225" t="s">
        <v>107</v>
      </c>
      <c r="Q8" s="1225"/>
      <c r="R8" s="1225"/>
      <c r="S8" s="1225"/>
      <c r="T8" s="1225"/>
      <c r="U8" s="1225"/>
      <c r="V8" s="1225"/>
      <c r="W8" s="1225"/>
      <c r="X8" s="1225"/>
      <c r="Y8" s="1225"/>
      <c r="Z8" s="1225"/>
      <c r="AA8" s="1225"/>
      <c r="AB8" s="1225"/>
      <c r="AC8" s="1225"/>
      <c r="AD8" s="1225"/>
      <c r="AE8" s="1225"/>
      <c r="AF8" s="1225"/>
      <c r="AG8" s="1225"/>
      <c r="AH8" s="1225"/>
      <c r="AI8" s="1225"/>
      <c r="AJ8" s="1225"/>
      <c r="AK8" s="1225"/>
      <c r="AL8" s="1225"/>
      <c r="AM8" s="1017"/>
      <c r="AN8" s="1232" t="s">
        <v>108</v>
      </c>
      <c r="AO8" s="1232"/>
      <c r="AP8" s="1232"/>
      <c r="AQ8" s="1232"/>
      <c r="AR8" s="1232"/>
      <c r="AS8" s="1232"/>
      <c r="AT8" s="1232"/>
      <c r="AU8" s="1232"/>
      <c r="AV8" s="1232"/>
      <c r="AW8" s="1232"/>
      <c r="AX8" s="1232"/>
      <c r="AY8" s="1232"/>
      <c r="AZ8" s="1232"/>
      <c r="BA8" s="1232"/>
    </row>
    <row r="9" spans="1:53" s="1025" customFormat="1" ht="27.75" customHeight="1" x14ac:dyDescent="0.4">
      <c r="P9" s="1225" t="s">
        <v>332</v>
      </c>
      <c r="Q9" s="1225"/>
      <c r="R9" s="1225"/>
      <c r="S9" s="1225"/>
      <c r="T9" s="1225"/>
      <c r="U9" s="1225"/>
      <c r="V9" s="1225"/>
      <c r="W9" s="1225"/>
      <c r="X9" s="1225"/>
      <c r="Y9" s="1225"/>
      <c r="Z9" s="1225"/>
      <c r="AA9" s="1225"/>
      <c r="AB9" s="1225"/>
      <c r="AC9" s="1225"/>
      <c r="AD9" s="1225"/>
      <c r="AE9" s="1225"/>
      <c r="AF9" s="1225"/>
      <c r="AG9" s="1225"/>
      <c r="AH9" s="1225"/>
      <c r="AI9" s="1225"/>
      <c r="AJ9" s="1225"/>
      <c r="AK9" s="1225"/>
      <c r="AL9" s="1225"/>
      <c r="AM9" s="1017"/>
      <c r="AN9" s="1232"/>
      <c r="AO9" s="1232"/>
      <c r="AP9" s="1232"/>
      <c r="AQ9" s="1232"/>
      <c r="AR9" s="1232"/>
      <c r="AS9" s="1232"/>
      <c r="AT9" s="1232"/>
      <c r="AU9" s="1232"/>
      <c r="AV9" s="1232"/>
      <c r="AW9" s="1232"/>
      <c r="AX9" s="1232"/>
      <c r="AY9" s="1232"/>
      <c r="AZ9" s="1232"/>
      <c r="BA9" s="1232"/>
    </row>
    <row r="10" spans="1:53" s="1025" customFormat="1" ht="27.75" customHeight="1" x14ac:dyDescent="0.35">
      <c r="P10" s="1233" t="s">
        <v>109</v>
      </c>
      <c r="Q10" s="1234"/>
      <c r="R10" s="1234"/>
      <c r="S10" s="1234"/>
      <c r="T10" s="1234"/>
      <c r="U10" s="1234"/>
      <c r="V10" s="1234"/>
      <c r="W10" s="1234"/>
      <c r="X10" s="1234"/>
      <c r="Y10" s="1234"/>
      <c r="Z10" s="1234"/>
      <c r="AA10" s="1234"/>
      <c r="AB10" s="1234"/>
      <c r="AC10" s="1234"/>
      <c r="AD10" s="1234"/>
      <c r="AE10" s="1234"/>
      <c r="AF10" s="1234"/>
      <c r="AG10" s="1234"/>
      <c r="AH10" s="1234"/>
      <c r="AI10" s="1234"/>
      <c r="AJ10" s="1234"/>
      <c r="AK10" s="1234"/>
      <c r="AL10" s="1235"/>
      <c r="AM10" s="1235"/>
      <c r="AN10" s="1232"/>
      <c r="AO10" s="1232"/>
      <c r="AP10" s="1232"/>
      <c r="AQ10" s="1232"/>
      <c r="AR10" s="1232"/>
      <c r="AS10" s="1232"/>
      <c r="AT10" s="1232"/>
      <c r="AU10" s="1232"/>
      <c r="AV10" s="1232"/>
      <c r="AW10" s="1232"/>
      <c r="AX10" s="1232"/>
      <c r="AY10" s="1232"/>
      <c r="AZ10" s="1232"/>
      <c r="BA10" s="1232"/>
    </row>
    <row r="11" spans="1:53" s="1025" customFormat="1" ht="27.75" customHeight="1" x14ac:dyDescent="0.4">
      <c r="P11" s="1233" t="s">
        <v>333</v>
      </c>
      <c r="Q11" s="1233"/>
      <c r="R11" s="1233"/>
      <c r="S11" s="1233"/>
      <c r="T11" s="1233"/>
      <c r="U11" s="1233"/>
      <c r="V11" s="1233"/>
      <c r="W11" s="1233"/>
      <c r="X11" s="1233"/>
      <c r="Y11" s="1233"/>
      <c r="Z11" s="1233"/>
      <c r="AA11" s="1233"/>
      <c r="AB11" s="1233"/>
      <c r="AC11" s="1233"/>
      <c r="AD11" s="1233"/>
      <c r="AE11" s="1233"/>
      <c r="AF11" s="1233"/>
      <c r="AG11" s="1233"/>
      <c r="AH11" s="1233"/>
      <c r="AI11" s="1233"/>
      <c r="AJ11" s="1233"/>
      <c r="AK11" s="1233"/>
      <c r="AL11" s="1233"/>
      <c r="AM11" s="1233"/>
      <c r="AN11" s="1028"/>
      <c r="AO11" s="1028"/>
      <c r="AP11" s="1028"/>
      <c r="AQ11" s="1028"/>
      <c r="AR11" s="1028"/>
      <c r="AS11" s="1028"/>
      <c r="AT11" s="1028"/>
      <c r="AU11" s="1028"/>
      <c r="AV11" s="1028"/>
      <c r="AW11" s="1028"/>
      <c r="AX11" s="1028"/>
      <c r="AY11" s="1028"/>
      <c r="AZ11" s="1028"/>
      <c r="BA11" s="1028"/>
    </row>
    <row r="12" spans="1:53" s="1025" customFormat="1" ht="27.75" customHeight="1" x14ac:dyDescent="0.4">
      <c r="P12" s="1026"/>
      <c r="Q12" s="1027"/>
      <c r="R12" s="1027"/>
      <c r="S12" s="1027"/>
      <c r="T12" s="1027"/>
      <c r="U12" s="1027"/>
      <c r="V12" s="1027"/>
      <c r="W12" s="1027"/>
      <c r="X12" s="1027"/>
      <c r="Y12" s="1027"/>
      <c r="Z12" s="1027"/>
      <c r="AA12" s="1027"/>
      <c r="AB12" s="1027"/>
      <c r="AC12" s="1027"/>
      <c r="AD12" s="1027"/>
      <c r="AE12" s="1027"/>
      <c r="AF12" s="1027"/>
      <c r="AG12" s="1027"/>
      <c r="AH12" s="1027"/>
      <c r="AI12" s="1027"/>
      <c r="AJ12" s="1027"/>
      <c r="AK12" s="1027"/>
      <c r="AL12" s="1029"/>
      <c r="AM12" s="1029"/>
      <c r="AN12" s="1028"/>
      <c r="AO12" s="1028"/>
      <c r="AP12" s="1028"/>
      <c r="AQ12" s="1028"/>
      <c r="AR12" s="1028"/>
      <c r="AS12" s="1028"/>
      <c r="AT12" s="1028"/>
      <c r="AU12" s="1028"/>
      <c r="AV12" s="1028"/>
      <c r="AW12" s="1028"/>
      <c r="AX12" s="1028"/>
      <c r="AY12" s="1028"/>
      <c r="AZ12" s="1028"/>
      <c r="BA12" s="1028"/>
    </row>
    <row r="13" spans="1:53" s="1025" customFormat="1" ht="27.75" customHeight="1" x14ac:dyDescent="0.4">
      <c r="P13" s="1026"/>
      <c r="Q13" s="1027"/>
      <c r="R13" s="1027"/>
      <c r="S13" s="1027"/>
      <c r="T13" s="1027"/>
      <c r="U13" s="1027"/>
      <c r="V13" s="1027"/>
      <c r="W13" s="1027"/>
      <c r="X13" s="1027"/>
      <c r="Y13" s="1027"/>
      <c r="Z13" s="1027"/>
      <c r="AA13" s="1027"/>
      <c r="AB13" s="1027"/>
      <c r="AC13" s="1027"/>
      <c r="AD13" s="1027"/>
      <c r="AE13" s="1027"/>
      <c r="AF13" s="1027"/>
      <c r="AG13" s="1027"/>
      <c r="AH13" s="1027"/>
      <c r="AI13" s="1027"/>
      <c r="AJ13" s="1027"/>
      <c r="AK13" s="1027"/>
      <c r="AL13" s="1029"/>
      <c r="AM13" s="1029"/>
      <c r="AN13" s="1028"/>
      <c r="AO13" s="1028"/>
      <c r="AP13" s="1028"/>
      <c r="AQ13" s="1028"/>
      <c r="AR13" s="1028"/>
      <c r="AS13" s="1028"/>
      <c r="AT13" s="1028"/>
      <c r="AU13" s="1028"/>
      <c r="AV13" s="1028"/>
      <c r="AW13" s="1028"/>
      <c r="AX13" s="1028"/>
      <c r="AY13" s="1028"/>
      <c r="AZ13" s="1028"/>
      <c r="BA13" s="1028"/>
    </row>
    <row r="14" spans="1:53" s="1025" customFormat="1" ht="18.75" x14ac:dyDescent="0.3">
      <c r="AO14" s="1030"/>
      <c r="AP14" s="1030"/>
      <c r="AQ14" s="1030"/>
      <c r="AR14" s="1030"/>
      <c r="AS14" s="1030"/>
      <c r="AT14" s="1030"/>
      <c r="AU14" s="1030"/>
      <c r="AV14" s="1030"/>
      <c r="AW14" s="1030"/>
      <c r="AX14" s="1030"/>
      <c r="AY14" s="1030"/>
      <c r="AZ14" s="1030"/>
      <c r="BA14" s="1030"/>
    </row>
    <row r="15" spans="1:53" s="1025" customFormat="1" ht="22.5" x14ac:dyDescent="0.3">
      <c r="A15" s="1229" t="s">
        <v>412</v>
      </c>
      <c r="B15" s="1229"/>
      <c r="C15" s="1229"/>
      <c r="D15" s="1229"/>
      <c r="E15" s="1229"/>
      <c r="F15" s="1229"/>
      <c r="G15" s="1229"/>
      <c r="H15" s="1229"/>
      <c r="I15" s="1229"/>
      <c r="J15" s="1229"/>
      <c r="K15" s="1229"/>
      <c r="L15" s="1229"/>
      <c r="M15" s="1229"/>
      <c r="N15" s="1229"/>
      <c r="O15" s="1229"/>
      <c r="P15" s="1229"/>
      <c r="Q15" s="1229"/>
      <c r="R15" s="1229"/>
      <c r="S15" s="1229"/>
      <c r="T15" s="1229"/>
      <c r="U15" s="1229"/>
      <c r="V15" s="1229"/>
      <c r="W15" s="1229"/>
      <c r="X15" s="1229"/>
      <c r="Y15" s="1229"/>
      <c r="Z15" s="1229"/>
      <c r="AA15" s="1229"/>
      <c r="AB15" s="1229"/>
      <c r="AC15" s="1229"/>
      <c r="AD15" s="1229"/>
      <c r="AE15" s="1229"/>
      <c r="AF15" s="1229"/>
      <c r="AG15" s="1229"/>
      <c r="AH15" s="1229"/>
      <c r="AI15" s="1229"/>
      <c r="AJ15" s="1229"/>
      <c r="AK15" s="1229"/>
      <c r="AL15" s="1229"/>
      <c r="AM15" s="1229"/>
      <c r="AN15" s="1229"/>
      <c r="AO15" s="1229"/>
      <c r="AP15" s="1229"/>
      <c r="AQ15" s="1229"/>
      <c r="AR15" s="1229"/>
      <c r="AS15" s="1229"/>
      <c r="AT15" s="1229"/>
      <c r="AU15" s="1229"/>
      <c r="AV15" s="1229"/>
      <c r="AW15" s="1229"/>
      <c r="AX15" s="1229"/>
      <c r="AY15" s="1229"/>
      <c r="AZ15" s="1229"/>
      <c r="BA15" s="1229"/>
    </row>
    <row r="16" spans="1:53" s="1025" customFormat="1" ht="19.5" thickBot="1" x14ac:dyDescent="0.35">
      <c r="A16" s="1031"/>
      <c r="B16" s="1031"/>
      <c r="C16" s="1031"/>
      <c r="D16" s="1031"/>
      <c r="E16" s="1031"/>
      <c r="F16" s="1031"/>
      <c r="G16" s="1031"/>
      <c r="H16" s="1031"/>
      <c r="I16" s="1031"/>
      <c r="J16" s="1031"/>
      <c r="K16" s="1031"/>
      <c r="L16" s="1031"/>
      <c r="M16" s="1031"/>
      <c r="N16" s="1031"/>
      <c r="O16" s="1031"/>
      <c r="P16" s="1031"/>
      <c r="Q16" s="1031"/>
      <c r="R16" s="1031"/>
      <c r="S16" s="1031"/>
      <c r="T16" s="1031"/>
      <c r="U16" s="1031"/>
      <c r="V16" s="1031"/>
      <c r="W16" s="1031"/>
      <c r="X16" s="1031"/>
      <c r="Y16" s="1031"/>
      <c r="Z16" s="1031"/>
      <c r="AA16" s="1031"/>
      <c r="AB16" s="1031"/>
      <c r="AC16" s="1031"/>
      <c r="AD16" s="1031"/>
      <c r="AE16" s="1031"/>
      <c r="AF16" s="1031"/>
      <c r="AG16" s="1031"/>
      <c r="AH16" s="1031"/>
      <c r="AI16" s="1031"/>
      <c r="AJ16" s="1031"/>
      <c r="AK16" s="1031"/>
      <c r="AL16" s="1031"/>
      <c r="AM16" s="1031"/>
      <c r="AN16" s="1031"/>
      <c r="AO16" s="1031"/>
      <c r="AP16" s="1031"/>
      <c r="AQ16" s="1031"/>
      <c r="AR16" s="1031"/>
      <c r="AS16" s="1031"/>
      <c r="AT16" s="1031"/>
      <c r="AU16" s="1031"/>
      <c r="AV16" s="1031"/>
      <c r="AW16" s="1031"/>
      <c r="AX16" s="1031"/>
      <c r="AY16" s="1031"/>
      <c r="AZ16" s="1031"/>
      <c r="BA16" s="1031"/>
    </row>
    <row r="17" spans="1:53" ht="18" customHeight="1" x14ac:dyDescent="0.25">
      <c r="A17" s="1282" t="s">
        <v>110</v>
      </c>
      <c r="B17" s="1276" t="s">
        <v>111</v>
      </c>
      <c r="C17" s="1277"/>
      <c r="D17" s="1277"/>
      <c r="E17" s="1278"/>
      <c r="F17" s="1276" t="s">
        <v>112</v>
      </c>
      <c r="G17" s="1277"/>
      <c r="H17" s="1277"/>
      <c r="I17" s="1278"/>
      <c r="J17" s="1279" t="s">
        <v>113</v>
      </c>
      <c r="K17" s="1284"/>
      <c r="L17" s="1284"/>
      <c r="M17" s="1284"/>
      <c r="N17" s="1279" t="s">
        <v>114</v>
      </c>
      <c r="O17" s="1284"/>
      <c r="P17" s="1284"/>
      <c r="Q17" s="1284"/>
      <c r="R17" s="1281"/>
      <c r="S17" s="1279" t="s">
        <v>115</v>
      </c>
      <c r="T17" s="1280"/>
      <c r="U17" s="1280"/>
      <c r="V17" s="1280"/>
      <c r="W17" s="1281"/>
      <c r="X17" s="1279" t="s">
        <v>116</v>
      </c>
      <c r="Y17" s="1284"/>
      <c r="Z17" s="1284"/>
      <c r="AA17" s="1281"/>
      <c r="AB17" s="1276" t="s">
        <v>117</v>
      </c>
      <c r="AC17" s="1277"/>
      <c r="AD17" s="1277"/>
      <c r="AE17" s="1278"/>
      <c r="AF17" s="1276" t="s">
        <v>118</v>
      </c>
      <c r="AG17" s="1277"/>
      <c r="AH17" s="1277"/>
      <c r="AI17" s="1278"/>
      <c r="AJ17" s="1279" t="s">
        <v>119</v>
      </c>
      <c r="AK17" s="1280"/>
      <c r="AL17" s="1280"/>
      <c r="AM17" s="1280"/>
      <c r="AN17" s="1281"/>
      <c r="AO17" s="1279" t="s">
        <v>120</v>
      </c>
      <c r="AP17" s="1284"/>
      <c r="AQ17" s="1284"/>
      <c r="AR17" s="1284"/>
      <c r="AS17" s="1311" t="s">
        <v>121</v>
      </c>
      <c r="AT17" s="1312"/>
      <c r="AU17" s="1312"/>
      <c r="AV17" s="1312"/>
      <c r="AW17" s="1313"/>
      <c r="AX17" s="1279" t="s">
        <v>122</v>
      </c>
      <c r="AY17" s="1284"/>
      <c r="AZ17" s="1284"/>
      <c r="BA17" s="1281"/>
    </row>
    <row r="18" spans="1:53" s="22" customFormat="1" ht="20.25" customHeight="1" thickBot="1" x14ac:dyDescent="0.3">
      <c r="A18" s="1283"/>
      <c r="B18" s="1032">
        <v>1</v>
      </c>
      <c r="C18" s="1033">
        <v>2</v>
      </c>
      <c r="D18" s="1033">
        <v>3</v>
      </c>
      <c r="E18" s="1034">
        <v>4</v>
      </c>
      <c r="F18" s="1032">
        <v>5</v>
      </c>
      <c r="G18" s="1033">
        <v>6</v>
      </c>
      <c r="H18" s="1033">
        <v>7</v>
      </c>
      <c r="I18" s="1034">
        <v>8</v>
      </c>
      <c r="J18" s="1032">
        <v>9</v>
      </c>
      <c r="K18" s="1033">
        <v>10</v>
      </c>
      <c r="L18" s="1033">
        <v>11</v>
      </c>
      <c r="M18" s="1035">
        <v>12</v>
      </c>
      <c r="N18" s="1032">
        <v>13</v>
      </c>
      <c r="O18" s="1033">
        <v>14</v>
      </c>
      <c r="P18" s="1033">
        <v>15</v>
      </c>
      <c r="Q18" s="1033">
        <v>16</v>
      </c>
      <c r="R18" s="1034">
        <v>17</v>
      </c>
      <c r="S18" s="1032">
        <v>18</v>
      </c>
      <c r="T18" s="1033">
        <v>19</v>
      </c>
      <c r="U18" s="1033">
        <v>20</v>
      </c>
      <c r="V18" s="1033">
        <v>21</v>
      </c>
      <c r="W18" s="1034">
        <v>22</v>
      </c>
      <c r="X18" s="1032">
        <v>23</v>
      </c>
      <c r="Y18" s="1033">
        <v>24</v>
      </c>
      <c r="Z18" s="1033">
        <v>25</v>
      </c>
      <c r="AA18" s="1034">
        <v>26</v>
      </c>
      <c r="AB18" s="1032">
        <v>27</v>
      </c>
      <c r="AC18" s="1033">
        <v>28</v>
      </c>
      <c r="AD18" s="1033">
        <v>29</v>
      </c>
      <c r="AE18" s="1034">
        <v>30</v>
      </c>
      <c r="AF18" s="1032">
        <v>31</v>
      </c>
      <c r="AG18" s="1033">
        <v>32</v>
      </c>
      <c r="AH18" s="1033">
        <v>33</v>
      </c>
      <c r="AI18" s="1034">
        <v>34</v>
      </c>
      <c r="AJ18" s="1032">
        <v>35</v>
      </c>
      <c r="AK18" s="1033">
        <v>36</v>
      </c>
      <c r="AL18" s="1033">
        <v>37</v>
      </c>
      <c r="AM18" s="1033">
        <v>38</v>
      </c>
      <c r="AN18" s="1034">
        <v>39</v>
      </c>
      <c r="AO18" s="1032">
        <v>40</v>
      </c>
      <c r="AP18" s="1033">
        <v>41</v>
      </c>
      <c r="AQ18" s="1033">
        <v>42</v>
      </c>
      <c r="AR18" s="1035">
        <v>43</v>
      </c>
      <c r="AS18" s="1032">
        <v>44</v>
      </c>
      <c r="AT18" s="1033">
        <v>45</v>
      </c>
      <c r="AU18" s="1033">
        <v>46</v>
      </c>
      <c r="AV18" s="1033">
        <v>47</v>
      </c>
      <c r="AW18" s="1034">
        <v>48</v>
      </c>
      <c r="AX18" s="1032">
        <v>49</v>
      </c>
      <c r="AY18" s="1033">
        <v>50</v>
      </c>
      <c r="AZ18" s="1033">
        <v>51</v>
      </c>
      <c r="BA18" s="1034">
        <v>52</v>
      </c>
    </row>
    <row r="19" spans="1:53" ht="20.100000000000001" customHeight="1" x14ac:dyDescent="0.3">
      <c r="A19" s="1036">
        <v>1</v>
      </c>
      <c r="B19" s="73" t="s">
        <v>123</v>
      </c>
      <c r="C19" s="74" t="s">
        <v>123</v>
      </c>
      <c r="D19" s="74" t="s">
        <v>123</v>
      </c>
      <c r="E19" s="75" t="s">
        <v>123</v>
      </c>
      <c r="F19" s="73" t="s">
        <v>123</v>
      </c>
      <c r="G19" s="74" t="s">
        <v>123</v>
      </c>
      <c r="H19" s="74" t="s">
        <v>123</v>
      </c>
      <c r="I19" s="75" t="s">
        <v>123</v>
      </c>
      <c r="J19" s="73" t="s">
        <v>123</v>
      </c>
      <c r="K19" s="74" t="s">
        <v>123</v>
      </c>
      <c r="L19" s="74" t="s">
        <v>123</v>
      </c>
      <c r="M19" s="75" t="s">
        <v>123</v>
      </c>
      <c r="N19" s="73" t="s">
        <v>123</v>
      </c>
      <c r="O19" s="74" t="s">
        <v>123</v>
      </c>
      <c r="P19" s="74" t="s">
        <v>123</v>
      </c>
      <c r="Q19" s="74" t="s">
        <v>124</v>
      </c>
      <c r="R19" s="75" t="s">
        <v>124</v>
      </c>
      <c r="S19" s="73" t="s">
        <v>125</v>
      </c>
      <c r="T19" s="74" t="s">
        <v>125</v>
      </c>
      <c r="U19" s="74" t="s">
        <v>123</v>
      </c>
      <c r="V19" s="74" t="s">
        <v>123</v>
      </c>
      <c r="W19" s="75" t="s">
        <v>123</v>
      </c>
      <c r="X19" s="73" t="s">
        <v>123</v>
      </c>
      <c r="Y19" s="74" t="s">
        <v>123</v>
      </c>
      <c r="Z19" s="74" t="s">
        <v>123</v>
      </c>
      <c r="AA19" s="75" t="s">
        <v>123</v>
      </c>
      <c r="AB19" s="73" t="s">
        <v>123</v>
      </c>
      <c r="AC19" s="74" t="s">
        <v>123</v>
      </c>
      <c r="AD19" s="74" t="s">
        <v>334</v>
      </c>
      <c r="AE19" s="458" t="s">
        <v>125</v>
      </c>
      <c r="AF19" s="73" t="s">
        <v>125</v>
      </c>
      <c r="AG19" s="74" t="s">
        <v>123</v>
      </c>
      <c r="AH19" s="74" t="s">
        <v>123</v>
      </c>
      <c r="AI19" s="75" t="s">
        <v>123</v>
      </c>
      <c r="AJ19" s="74" t="s">
        <v>123</v>
      </c>
      <c r="AK19" s="74" t="s">
        <v>123</v>
      </c>
      <c r="AL19" s="74" t="s">
        <v>123</v>
      </c>
      <c r="AM19" s="74" t="s">
        <v>123</v>
      </c>
      <c r="AN19" s="75" t="s">
        <v>123</v>
      </c>
      <c r="AO19" s="73" t="s">
        <v>123</v>
      </c>
      <c r="AP19" s="74" t="s">
        <v>124</v>
      </c>
      <c r="AQ19" s="74" t="s">
        <v>124</v>
      </c>
      <c r="AR19" s="75" t="s">
        <v>125</v>
      </c>
      <c r="AS19" s="73" t="s">
        <v>125</v>
      </c>
      <c r="AT19" s="74" t="s">
        <v>125</v>
      </c>
      <c r="AU19" s="74" t="s">
        <v>125</v>
      </c>
      <c r="AV19" s="74" t="s">
        <v>125</v>
      </c>
      <c r="AW19" s="75" t="s">
        <v>125</v>
      </c>
      <c r="AX19" s="76" t="s">
        <v>125</v>
      </c>
      <c r="AY19" s="74" t="s">
        <v>125</v>
      </c>
      <c r="AZ19" s="74" t="s">
        <v>125</v>
      </c>
      <c r="BA19" s="75" t="s">
        <v>125</v>
      </c>
    </row>
    <row r="20" spans="1:53" ht="20.100000000000001" customHeight="1" thickBot="1" x14ac:dyDescent="0.35">
      <c r="A20" s="1037">
        <v>2</v>
      </c>
      <c r="B20" s="77" t="s">
        <v>123</v>
      </c>
      <c r="C20" s="78" t="s">
        <v>123</v>
      </c>
      <c r="D20" s="78" t="s">
        <v>123</v>
      </c>
      <c r="E20" s="79" t="s">
        <v>123</v>
      </c>
      <c r="F20" s="77" t="s">
        <v>123</v>
      </c>
      <c r="G20" s="78" t="s">
        <v>123</v>
      </c>
      <c r="H20" s="78" t="s">
        <v>123</v>
      </c>
      <c r="I20" s="79" t="s">
        <v>123</v>
      </c>
      <c r="J20" s="77" t="s">
        <v>123</v>
      </c>
      <c r="K20" s="78" t="s">
        <v>123</v>
      </c>
      <c r="L20" s="78" t="s">
        <v>123</v>
      </c>
      <c r="M20" s="79" t="s">
        <v>123</v>
      </c>
      <c r="N20" s="77" t="s">
        <v>123</v>
      </c>
      <c r="O20" s="78" t="s">
        <v>123</v>
      </c>
      <c r="P20" s="78" t="s">
        <v>123</v>
      </c>
      <c r="Q20" s="78" t="s">
        <v>124</v>
      </c>
      <c r="R20" s="79" t="s">
        <v>124</v>
      </c>
      <c r="S20" s="77" t="s">
        <v>125</v>
      </c>
      <c r="T20" s="78" t="s">
        <v>125</v>
      </c>
      <c r="U20" s="78" t="s">
        <v>123</v>
      </c>
      <c r="V20" s="78" t="s">
        <v>123</v>
      </c>
      <c r="W20" s="79" t="s">
        <v>123</v>
      </c>
      <c r="X20" s="77" t="s">
        <v>123</v>
      </c>
      <c r="Y20" s="78" t="s">
        <v>123</v>
      </c>
      <c r="Z20" s="78" t="s">
        <v>123</v>
      </c>
      <c r="AA20" s="80" t="s">
        <v>123</v>
      </c>
      <c r="AB20" s="77" t="s">
        <v>123</v>
      </c>
      <c r="AC20" s="78" t="s">
        <v>123</v>
      </c>
      <c r="AD20" s="78" t="s">
        <v>123</v>
      </c>
      <c r="AE20" s="80" t="s">
        <v>123</v>
      </c>
      <c r="AF20" s="77" t="s">
        <v>123</v>
      </c>
      <c r="AG20" s="78" t="s">
        <v>123</v>
      </c>
      <c r="AH20" s="78" t="s">
        <v>124</v>
      </c>
      <c r="AI20" s="80" t="s">
        <v>124</v>
      </c>
      <c r="AJ20" s="77" t="s">
        <v>13</v>
      </c>
      <c r="AK20" s="78" t="s">
        <v>13</v>
      </c>
      <c r="AL20" s="78" t="s">
        <v>13</v>
      </c>
      <c r="AM20" s="78" t="s">
        <v>13</v>
      </c>
      <c r="AN20" s="79" t="s">
        <v>126</v>
      </c>
      <c r="AO20" s="77" t="s">
        <v>126</v>
      </c>
      <c r="AP20" s="78" t="s">
        <v>127</v>
      </c>
      <c r="AQ20" s="78" t="s">
        <v>127</v>
      </c>
      <c r="AR20" s="79"/>
      <c r="AS20" s="77"/>
      <c r="AT20" s="78"/>
      <c r="AU20" s="78"/>
      <c r="AV20" s="78"/>
      <c r="AW20" s="79"/>
      <c r="AX20" s="1038"/>
      <c r="AY20" s="78"/>
      <c r="AZ20" s="78"/>
      <c r="BA20" s="79"/>
    </row>
    <row r="21" spans="1:53" ht="19.5" customHeight="1" x14ac:dyDescent="0.3">
      <c r="A21" s="1039"/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2"/>
      <c r="AG21" s="82"/>
      <c r="AH21" s="82"/>
      <c r="AI21" s="82"/>
      <c r="AJ21" s="81"/>
      <c r="AK21" s="81"/>
      <c r="AL21" s="81"/>
      <c r="AM21" s="81"/>
      <c r="AN21" s="81"/>
      <c r="AO21" s="81"/>
      <c r="AP21" s="81"/>
      <c r="AQ21" s="81"/>
      <c r="AR21" s="81"/>
      <c r="AS21" s="83"/>
      <c r="AT21" s="1040"/>
      <c r="AU21" s="1040"/>
      <c r="AV21" s="1040"/>
      <c r="AW21" s="1040"/>
      <c r="AX21" s="1040"/>
      <c r="AY21" s="1040"/>
      <c r="AZ21" s="1040"/>
      <c r="BA21" s="1040"/>
    </row>
    <row r="22" spans="1:53" ht="19.5" customHeight="1" x14ac:dyDescent="0.3">
      <c r="A22" s="1039"/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2"/>
      <c r="AG22" s="82"/>
      <c r="AH22" s="82"/>
      <c r="AI22" s="82"/>
      <c r="AJ22" s="81"/>
      <c r="AK22" s="81"/>
      <c r="AL22" s="81"/>
      <c r="AM22" s="81"/>
      <c r="AN22" s="81"/>
      <c r="AO22" s="81"/>
      <c r="AP22" s="81"/>
      <c r="AQ22" s="81"/>
      <c r="AR22" s="81"/>
      <c r="AS22" s="83"/>
      <c r="AT22" s="1040"/>
      <c r="AU22" s="1040"/>
      <c r="AV22" s="1040"/>
      <c r="AW22" s="1040"/>
      <c r="AX22" s="1040"/>
      <c r="AY22" s="1040"/>
      <c r="AZ22" s="1040"/>
      <c r="BA22" s="1040"/>
    </row>
    <row r="23" spans="1:53" ht="19.5" customHeight="1" x14ac:dyDescent="0.3">
      <c r="A23" s="1039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2"/>
      <c r="AG23" s="82"/>
      <c r="AH23" s="82"/>
      <c r="AI23" s="82"/>
      <c r="AJ23" s="81"/>
      <c r="AK23" s="81"/>
      <c r="AL23" s="81"/>
      <c r="AM23" s="81"/>
      <c r="AN23" s="81"/>
      <c r="AO23" s="81"/>
      <c r="AP23" s="81"/>
      <c r="AQ23" s="81"/>
      <c r="AR23" s="81"/>
      <c r="AS23" s="83"/>
      <c r="AT23" s="1040"/>
      <c r="AU23" s="1040"/>
      <c r="AV23" s="1040"/>
      <c r="AW23" s="1040"/>
      <c r="AX23" s="1040"/>
      <c r="AY23" s="1040"/>
      <c r="AZ23" s="1040"/>
      <c r="BA23" s="1040"/>
    </row>
    <row r="24" spans="1:53" ht="20.100000000000001" customHeight="1" x14ac:dyDescent="0.25">
      <c r="A24" s="1041"/>
      <c r="B24" s="1041"/>
      <c r="C24" s="1041"/>
      <c r="D24" s="1041"/>
      <c r="E24" s="1041"/>
      <c r="F24" s="1041"/>
      <c r="G24" s="1041"/>
      <c r="H24" s="1041"/>
      <c r="I24" s="1041"/>
      <c r="J24" s="1041"/>
      <c r="K24" s="1041"/>
      <c r="L24" s="1041"/>
      <c r="M24" s="1041"/>
      <c r="N24" s="1041"/>
      <c r="O24" s="1041"/>
      <c r="P24" s="1041"/>
      <c r="Q24" s="1041"/>
      <c r="R24" s="1041"/>
      <c r="S24" s="1041"/>
      <c r="T24" s="1041"/>
      <c r="U24" s="1041"/>
      <c r="V24" s="1041"/>
      <c r="W24" s="1041"/>
      <c r="X24" s="1041"/>
      <c r="Y24" s="1041"/>
      <c r="Z24" s="1041" t="s">
        <v>128</v>
      </c>
      <c r="AA24" s="1041"/>
      <c r="AB24" s="1041"/>
      <c r="AC24" s="1041"/>
      <c r="AD24" s="1041"/>
      <c r="AE24" s="1041"/>
      <c r="AF24" s="1041"/>
      <c r="AG24" s="1041"/>
      <c r="AH24" s="1041"/>
      <c r="AI24" s="1041"/>
      <c r="AJ24" s="1041"/>
      <c r="AK24" s="1041"/>
      <c r="AL24" s="1041"/>
      <c r="AM24" s="1041"/>
      <c r="AN24" s="1041"/>
      <c r="AO24" s="1041"/>
      <c r="AP24" s="1041"/>
      <c r="AQ24" s="1041"/>
      <c r="AR24" s="1041"/>
      <c r="AS24" s="1041"/>
      <c r="AT24" s="1041"/>
      <c r="AU24" s="1041"/>
      <c r="AV24" s="1041"/>
      <c r="AW24" s="1041"/>
      <c r="AX24" s="1041"/>
      <c r="AY24" s="1041"/>
      <c r="AZ24" s="1041"/>
      <c r="BA24" s="1041"/>
    </row>
    <row r="25" spans="1:53" s="1041" customFormat="1" ht="21" customHeight="1" x14ac:dyDescent="0.3">
      <c r="A25" s="1316" t="s">
        <v>129</v>
      </c>
      <c r="B25" s="1316"/>
      <c r="C25" s="1316"/>
      <c r="D25" s="1316"/>
      <c r="E25" s="1316"/>
      <c r="F25" s="1316"/>
      <c r="G25" s="1316"/>
      <c r="H25" s="1316"/>
      <c r="I25" s="1316"/>
      <c r="J25" s="1290"/>
      <c r="K25" s="1290"/>
      <c r="L25" s="1290"/>
      <c r="M25" s="1290"/>
      <c r="N25" s="1290"/>
      <c r="O25" s="1290"/>
      <c r="P25" s="1290"/>
      <c r="Q25" s="1290"/>
      <c r="R25" s="1290"/>
      <c r="S25" s="1290"/>
      <c r="T25" s="1290"/>
      <c r="U25" s="1290"/>
      <c r="V25" s="1290"/>
      <c r="W25" s="1290"/>
      <c r="X25" s="1290"/>
      <c r="Y25" s="1290"/>
      <c r="Z25" s="1290"/>
      <c r="AA25" s="1290"/>
      <c r="AB25" s="1290"/>
      <c r="AC25" s="1290"/>
      <c r="AD25" s="1290"/>
      <c r="AE25" s="1290"/>
      <c r="AF25" s="1290"/>
      <c r="AG25" s="1290"/>
      <c r="AH25" s="1290"/>
      <c r="AI25" s="1290"/>
      <c r="AJ25" s="1290"/>
      <c r="AK25" s="1290"/>
      <c r="AL25" s="1290"/>
      <c r="AM25" s="1290"/>
      <c r="AN25" s="1290"/>
      <c r="AO25" s="1290"/>
      <c r="AP25" s="1290"/>
      <c r="AQ25" s="1290"/>
      <c r="AR25" s="1290"/>
      <c r="AS25" s="1290"/>
      <c r="AT25" s="1290"/>
      <c r="AU25" s="1290"/>
      <c r="AV25" s="1042"/>
      <c r="AW25" s="1042"/>
      <c r="AX25" s="1042"/>
      <c r="AY25" s="1042"/>
      <c r="AZ25" s="1042"/>
      <c r="BA25" s="1021"/>
    </row>
    <row r="26" spans="1:53" x14ac:dyDescent="0.25">
      <c r="AV26" s="1042"/>
      <c r="AW26" s="1042"/>
      <c r="AX26" s="1042"/>
      <c r="AY26" s="1042"/>
      <c r="AZ26" s="1042"/>
    </row>
    <row r="27" spans="1:53" ht="21.75" customHeight="1" x14ac:dyDescent="0.3">
      <c r="A27" s="1043" t="s">
        <v>130</v>
      </c>
      <c r="B27" s="1044"/>
      <c r="C27" s="1044"/>
      <c r="D27" s="1044"/>
      <c r="E27" s="1044"/>
      <c r="F27" s="1044"/>
      <c r="G27" s="1044"/>
      <c r="H27" s="1044"/>
      <c r="I27" s="1044"/>
      <c r="J27" s="1044"/>
      <c r="K27" s="1044"/>
      <c r="L27" s="1044"/>
      <c r="M27" s="1044"/>
      <c r="N27" s="1044"/>
      <c r="O27" s="1044"/>
      <c r="P27" s="1044"/>
      <c r="Q27" s="1044"/>
      <c r="R27" s="1044"/>
      <c r="S27" s="1044"/>
      <c r="T27" s="1044"/>
      <c r="U27" s="1044"/>
      <c r="V27" s="1044"/>
      <c r="W27" s="1044"/>
      <c r="X27" s="1044"/>
      <c r="Y27" s="1044"/>
      <c r="Z27" s="1044"/>
      <c r="AA27" s="1285" t="s">
        <v>131</v>
      </c>
      <c r="AB27" s="1285"/>
      <c r="AC27" s="1285"/>
      <c r="AD27" s="1285"/>
      <c r="AE27" s="1285"/>
      <c r="AF27" s="1285"/>
      <c r="AG27" s="1285"/>
      <c r="AH27" s="1285"/>
      <c r="AI27" s="1285"/>
      <c r="AJ27" s="1285"/>
      <c r="AK27" s="1285"/>
      <c r="AL27" s="1285"/>
      <c r="AM27" s="1285"/>
      <c r="AN27" s="1043"/>
      <c r="AO27" s="1285" t="s">
        <v>413</v>
      </c>
      <c r="AP27" s="1285"/>
      <c r="AQ27" s="1285"/>
      <c r="AR27" s="1285"/>
      <c r="AS27" s="1285"/>
      <c r="AT27" s="1285"/>
      <c r="AU27" s="1285"/>
      <c r="AV27" s="1285"/>
      <c r="AW27" s="1285"/>
      <c r="AX27" s="1285"/>
      <c r="AY27" s="1285"/>
      <c r="AZ27" s="1285"/>
      <c r="BA27" s="1285"/>
    </row>
    <row r="28" spans="1:53" ht="11.25" customHeight="1" x14ac:dyDescent="0.3">
      <c r="A28" s="1045"/>
      <c r="B28" s="1046"/>
      <c r="C28" s="1046"/>
      <c r="D28" s="1046"/>
      <c r="E28" s="1046"/>
      <c r="F28" s="1046"/>
      <c r="G28" s="1046"/>
      <c r="H28" s="1046"/>
      <c r="I28" s="1046"/>
      <c r="J28" s="1046"/>
      <c r="K28" s="1046"/>
      <c r="L28" s="1046"/>
      <c r="M28" s="1046"/>
      <c r="N28" s="1046"/>
      <c r="O28" s="1046"/>
      <c r="P28" s="1046"/>
      <c r="Q28" s="1046"/>
      <c r="R28" s="1046"/>
      <c r="S28" s="1046"/>
      <c r="T28" s="1046"/>
      <c r="U28" s="1046"/>
      <c r="V28" s="1046"/>
      <c r="W28" s="1046"/>
      <c r="X28" s="1046"/>
      <c r="Y28" s="1046"/>
      <c r="Z28" s="1046"/>
      <c r="AA28" s="1046"/>
      <c r="AB28" s="1046"/>
      <c r="AC28" s="1046"/>
      <c r="AD28" s="1046"/>
      <c r="AE28" s="1046"/>
      <c r="AF28" s="1046"/>
      <c r="AG28" s="1046"/>
      <c r="AH28" s="1046"/>
      <c r="AI28" s="1046"/>
      <c r="AJ28" s="1046"/>
      <c r="AK28" s="1046"/>
      <c r="AL28" s="1046"/>
      <c r="AM28" s="1046"/>
      <c r="AN28" s="1046"/>
      <c r="AO28" s="1046"/>
      <c r="AP28" s="1046"/>
      <c r="AQ28" s="1046"/>
      <c r="AR28" s="1046"/>
      <c r="AS28" s="1046"/>
      <c r="AT28" s="1046"/>
      <c r="AU28" s="1046"/>
      <c r="AV28" s="1046"/>
      <c r="AW28" s="1046"/>
      <c r="AX28" s="1046"/>
      <c r="AY28" s="1046"/>
      <c r="AZ28" s="1046"/>
      <c r="BA28" s="1025"/>
    </row>
    <row r="29" spans="1:53" ht="22.5" customHeight="1" x14ac:dyDescent="0.25">
      <c r="A29" s="1286" t="s">
        <v>110</v>
      </c>
      <c r="B29" s="1242"/>
      <c r="C29" s="1257" t="s">
        <v>132</v>
      </c>
      <c r="D29" s="1241"/>
      <c r="E29" s="1241"/>
      <c r="F29" s="1242"/>
      <c r="G29" s="1258" t="s">
        <v>133</v>
      </c>
      <c r="H29" s="1259"/>
      <c r="I29" s="1260"/>
      <c r="J29" s="1240" t="s">
        <v>134</v>
      </c>
      <c r="K29" s="1241"/>
      <c r="L29" s="1241"/>
      <c r="M29" s="1242"/>
      <c r="N29" s="1267" t="s">
        <v>466</v>
      </c>
      <c r="O29" s="1268"/>
      <c r="P29" s="1269"/>
      <c r="Q29" s="1258" t="s">
        <v>465</v>
      </c>
      <c r="R29" s="1287"/>
      <c r="S29" s="1288"/>
      <c r="T29" s="1240" t="s">
        <v>135</v>
      </c>
      <c r="U29" s="1241"/>
      <c r="V29" s="1242"/>
      <c r="W29" s="1240" t="s">
        <v>136</v>
      </c>
      <c r="X29" s="1241"/>
      <c r="Y29" s="1242"/>
      <c r="Z29" s="1040"/>
      <c r="AA29" s="1305" t="s">
        <v>137</v>
      </c>
      <c r="AB29" s="1305"/>
      <c r="AC29" s="1305"/>
      <c r="AD29" s="1305"/>
      <c r="AE29" s="1305"/>
      <c r="AF29" s="1305"/>
      <c r="AG29" s="1305"/>
      <c r="AH29" s="1306" t="s">
        <v>138</v>
      </c>
      <c r="AI29" s="1306"/>
      <c r="AJ29" s="1306"/>
      <c r="AK29" s="1314" t="s">
        <v>139</v>
      </c>
      <c r="AL29" s="1314"/>
      <c r="AM29" s="1314"/>
      <c r="AN29" s="1047"/>
      <c r="AO29" s="1314" t="s">
        <v>140</v>
      </c>
      <c r="AP29" s="1315"/>
      <c r="AQ29" s="1315"/>
      <c r="AR29" s="1315"/>
      <c r="AS29" s="1267" t="s">
        <v>414</v>
      </c>
      <c r="AT29" s="1268"/>
      <c r="AU29" s="1268"/>
      <c r="AV29" s="1268"/>
      <c r="AW29" s="1269"/>
      <c r="AX29" s="1306" t="s">
        <v>138</v>
      </c>
      <c r="AY29" s="1306"/>
      <c r="AZ29" s="1306"/>
      <c r="BA29" s="1329"/>
    </row>
    <row r="30" spans="1:53" ht="15.75" customHeight="1" x14ac:dyDescent="0.25">
      <c r="A30" s="1243"/>
      <c r="B30" s="1245"/>
      <c r="C30" s="1243"/>
      <c r="D30" s="1244"/>
      <c r="E30" s="1244"/>
      <c r="F30" s="1245"/>
      <c r="G30" s="1261"/>
      <c r="H30" s="1262"/>
      <c r="I30" s="1263"/>
      <c r="J30" s="1243"/>
      <c r="K30" s="1244"/>
      <c r="L30" s="1244"/>
      <c r="M30" s="1245"/>
      <c r="N30" s="1270"/>
      <c r="O30" s="1271"/>
      <c r="P30" s="1272"/>
      <c r="Q30" s="1289"/>
      <c r="R30" s="1290"/>
      <c r="S30" s="1291"/>
      <c r="T30" s="1243"/>
      <c r="U30" s="1244"/>
      <c r="V30" s="1245"/>
      <c r="W30" s="1243"/>
      <c r="X30" s="1244"/>
      <c r="Y30" s="1245"/>
      <c r="Z30" s="1040"/>
      <c r="AA30" s="1305"/>
      <c r="AB30" s="1305"/>
      <c r="AC30" s="1305"/>
      <c r="AD30" s="1305"/>
      <c r="AE30" s="1305"/>
      <c r="AF30" s="1305"/>
      <c r="AG30" s="1305"/>
      <c r="AH30" s="1306"/>
      <c r="AI30" s="1306"/>
      <c r="AJ30" s="1306"/>
      <c r="AK30" s="1314"/>
      <c r="AL30" s="1314"/>
      <c r="AM30" s="1314"/>
      <c r="AN30" s="1047"/>
      <c r="AO30" s="1315"/>
      <c r="AP30" s="1315"/>
      <c r="AQ30" s="1315"/>
      <c r="AR30" s="1315"/>
      <c r="AS30" s="1270"/>
      <c r="AT30" s="1271"/>
      <c r="AU30" s="1271"/>
      <c r="AV30" s="1271"/>
      <c r="AW30" s="1272"/>
      <c r="AX30" s="1306"/>
      <c r="AY30" s="1306"/>
      <c r="AZ30" s="1306"/>
      <c r="BA30" s="1329"/>
    </row>
    <row r="31" spans="1:53" ht="42" customHeight="1" x14ac:dyDescent="0.25">
      <c r="A31" s="1246"/>
      <c r="B31" s="1248"/>
      <c r="C31" s="1246"/>
      <c r="D31" s="1247"/>
      <c r="E31" s="1247"/>
      <c r="F31" s="1248"/>
      <c r="G31" s="1264"/>
      <c r="H31" s="1265"/>
      <c r="I31" s="1266"/>
      <c r="J31" s="1246"/>
      <c r="K31" s="1247"/>
      <c r="L31" s="1247"/>
      <c r="M31" s="1248"/>
      <c r="N31" s="1273"/>
      <c r="O31" s="1274"/>
      <c r="P31" s="1275"/>
      <c r="Q31" s="1292"/>
      <c r="R31" s="1293"/>
      <c r="S31" s="1294"/>
      <c r="T31" s="1246"/>
      <c r="U31" s="1247"/>
      <c r="V31" s="1248"/>
      <c r="W31" s="1246"/>
      <c r="X31" s="1247"/>
      <c r="Y31" s="1248"/>
      <c r="Z31" s="1040"/>
      <c r="AA31" s="1305"/>
      <c r="AB31" s="1305"/>
      <c r="AC31" s="1305"/>
      <c r="AD31" s="1305"/>
      <c r="AE31" s="1305"/>
      <c r="AF31" s="1305"/>
      <c r="AG31" s="1305"/>
      <c r="AH31" s="1306"/>
      <c r="AI31" s="1306"/>
      <c r="AJ31" s="1306"/>
      <c r="AK31" s="1314"/>
      <c r="AL31" s="1314"/>
      <c r="AM31" s="1314"/>
      <c r="AN31" s="1047"/>
      <c r="AO31" s="1315"/>
      <c r="AP31" s="1315"/>
      <c r="AQ31" s="1315"/>
      <c r="AR31" s="1315"/>
      <c r="AS31" s="1270"/>
      <c r="AT31" s="1271"/>
      <c r="AU31" s="1271"/>
      <c r="AV31" s="1271"/>
      <c r="AW31" s="1272"/>
      <c r="AX31" s="1306"/>
      <c r="AY31" s="1306"/>
      <c r="AZ31" s="1306"/>
      <c r="BA31" s="1329"/>
    </row>
    <row r="32" spans="1:53" ht="26.25" customHeight="1" x14ac:dyDescent="0.3">
      <c r="A32" s="1327">
        <v>1</v>
      </c>
      <c r="B32" s="1328"/>
      <c r="C32" s="1237">
        <f>COUNTIF($B19:$AO19,$B$19)</f>
        <v>33</v>
      </c>
      <c r="D32" s="1238"/>
      <c r="E32" s="1238"/>
      <c r="F32" s="1239"/>
      <c r="G32" s="1237">
        <v>5</v>
      </c>
      <c r="H32" s="1238"/>
      <c r="I32" s="1239"/>
      <c r="J32" s="1237"/>
      <c r="K32" s="1238"/>
      <c r="L32" s="1238"/>
      <c r="M32" s="1239"/>
      <c r="N32" s="1237"/>
      <c r="O32" s="1238"/>
      <c r="P32" s="1239"/>
      <c r="Q32" s="1251"/>
      <c r="R32" s="1252"/>
      <c r="S32" s="1253"/>
      <c r="T32" s="1237">
        <v>14</v>
      </c>
      <c r="U32" s="1249"/>
      <c r="V32" s="1317"/>
      <c r="W32" s="1237">
        <f>C32+G32+J32+N32+Q32+T32</f>
        <v>52</v>
      </c>
      <c r="X32" s="1249"/>
      <c r="Y32" s="1250"/>
      <c r="Z32" s="1040"/>
      <c r="AA32" s="1296" t="s">
        <v>141</v>
      </c>
      <c r="AB32" s="1297"/>
      <c r="AC32" s="1297"/>
      <c r="AD32" s="1297"/>
      <c r="AE32" s="1297"/>
      <c r="AF32" s="1297"/>
      <c r="AG32" s="1298"/>
      <c r="AH32" s="1318">
        <v>4</v>
      </c>
      <c r="AI32" s="1319"/>
      <c r="AJ32" s="1320"/>
      <c r="AK32" s="1318">
        <v>4</v>
      </c>
      <c r="AL32" s="1319"/>
      <c r="AM32" s="1320"/>
      <c r="AN32" s="1047"/>
      <c r="AO32" s="1315"/>
      <c r="AP32" s="1315"/>
      <c r="AQ32" s="1315"/>
      <c r="AR32" s="1315"/>
      <c r="AS32" s="1273"/>
      <c r="AT32" s="1274"/>
      <c r="AU32" s="1274"/>
      <c r="AV32" s="1274"/>
      <c r="AW32" s="1275"/>
      <c r="AX32" s="1306"/>
      <c r="AY32" s="1306"/>
      <c r="AZ32" s="1306"/>
      <c r="BA32" s="1329"/>
    </row>
    <row r="33" spans="1:53" ht="27" customHeight="1" x14ac:dyDescent="0.3">
      <c r="A33" s="1332">
        <v>2</v>
      </c>
      <c r="B33" s="1333"/>
      <c r="C33" s="1237">
        <v>28</v>
      </c>
      <c r="D33" s="1238"/>
      <c r="E33" s="1238"/>
      <c r="F33" s="1239"/>
      <c r="G33" s="1254">
        <v>4</v>
      </c>
      <c r="H33" s="1255"/>
      <c r="I33" s="1256"/>
      <c r="J33" s="1254">
        <v>4</v>
      </c>
      <c r="K33" s="1255"/>
      <c r="L33" s="1255"/>
      <c r="M33" s="1256"/>
      <c r="N33" s="1254">
        <v>2</v>
      </c>
      <c r="O33" s="1255"/>
      <c r="P33" s="1256"/>
      <c r="Q33" s="1307">
        <v>2</v>
      </c>
      <c r="R33" s="1252"/>
      <c r="S33" s="1253"/>
      <c r="T33" s="1254">
        <v>2</v>
      </c>
      <c r="U33" s="1309"/>
      <c r="V33" s="1310"/>
      <c r="W33" s="1237">
        <f>C33+G33+J33+N33+Q33+T33</f>
        <v>42</v>
      </c>
      <c r="X33" s="1249"/>
      <c r="Y33" s="1250"/>
      <c r="Z33" s="1040"/>
      <c r="AA33" s="1299"/>
      <c r="AB33" s="1300"/>
      <c r="AC33" s="1300"/>
      <c r="AD33" s="1300"/>
      <c r="AE33" s="1300"/>
      <c r="AF33" s="1300"/>
      <c r="AG33" s="1301"/>
      <c r="AH33" s="1321"/>
      <c r="AI33" s="1322"/>
      <c r="AJ33" s="1323"/>
      <c r="AK33" s="1321"/>
      <c r="AL33" s="1322"/>
      <c r="AM33" s="1323"/>
      <c r="AN33" s="1047"/>
      <c r="AO33" s="1318" t="s">
        <v>39</v>
      </c>
      <c r="AP33" s="1319"/>
      <c r="AQ33" s="1319"/>
      <c r="AR33" s="1320"/>
      <c r="AS33" s="1330" t="s">
        <v>461</v>
      </c>
      <c r="AT33" s="1330"/>
      <c r="AU33" s="1330"/>
      <c r="AV33" s="1330"/>
      <c r="AW33" s="1330"/>
      <c r="AX33" s="1330">
        <v>4</v>
      </c>
      <c r="AY33" s="1330"/>
      <c r="AZ33" s="1330"/>
      <c r="BA33" s="1330"/>
    </row>
    <row r="34" spans="1:53" ht="21.75" customHeight="1" x14ac:dyDescent="0.3">
      <c r="A34" s="1332"/>
      <c r="B34" s="1333"/>
      <c r="C34" s="1237"/>
      <c r="D34" s="1238"/>
      <c r="E34" s="1238"/>
      <c r="F34" s="1239"/>
      <c r="G34" s="1254"/>
      <c r="H34" s="1255"/>
      <c r="I34" s="1256"/>
      <c r="J34" s="1254"/>
      <c r="K34" s="1255"/>
      <c r="L34" s="1255"/>
      <c r="M34" s="1256"/>
      <c r="N34" s="1254"/>
      <c r="O34" s="1255"/>
      <c r="P34" s="1256"/>
      <c r="Q34" s="1251"/>
      <c r="R34" s="1252"/>
      <c r="S34" s="1253"/>
      <c r="T34" s="1254"/>
      <c r="U34" s="1309"/>
      <c r="V34" s="1310"/>
      <c r="W34" s="1237"/>
      <c r="X34" s="1249"/>
      <c r="Y34" s="1250"/>
      <c r="Z34" s="1040"/>
      <c r="AA34" s="1302"/>
      <c r="AB34" s="1303"/>
      <c r="AC34" s="1303"/>
      <c r="AD34" s="1303"/>
      <c r="AE34" s="1303"/>
      <c r="AF34" s="1303"/>
      <c r="AG34" s="1304"/>
      <c r="AH34" s="1324"/>
      <c r="AI34" s="1325"/>
      <c r="AJ34" s="1326"/>
      <c r="AK34" s="1324"/>
      <c r="AL34" s="1325"/>
      <c r="AM34" s="1326"/>
      <c r="AN34" s="1047"/>
      <c r="AO34" s="1321"/>
      <c r="AP34" s="1322"/>
      <c r="AQ34" s="1322"/>
      <c r="AR34" s="1323"/>
      <c r="AS34" s="1330"/>
      <c r="AT34" s="1330"/>
      <c r="AU34" s="1330"/>
      <c r="AV34" s="1330"/>
      <c r="AW34" s="1330"/>
      <c r="AX34" s="1330"/>
      <c r="AY34" s="1330"/>
      <c r="AZ34" s="1330"/>
      <c r="BA34" s="1330"/>
    </row>
    <row r="35" spans="1:53" ht="25.5" customHeight="1" x14ac:dyDescent="0.3">
      <c r="A35" s="1332"/>
      <c r="B35" s="1333"/>
      <c r="C35" s="1237"/>
      <c r="D35" s="1238"/>
      <c r="E35" s="1238"/>
      <c r="F35" s="1239"/>
      <c r="G35" s="1254"/>
      <c r="H35" s="1255"/>
      <c r="I35" s="1256"/>
      <c r="J35" s="1254"/>
      <c r="K35" s="1255"/>
      <c r="L35" s="1255"/>
      <c r="M35" s="1256"/>
      <c r="N35" s="1254"/>
      <c r="O35" s="1255"/>
      <c r="P35" s="1256"/>
      <c r="Q35" s="1307"/>
      <c r="R35" s="1252"/>
      <c r="S35" s="1253"/>
      <c r="T35" s="1308"/>
      <c r="U35" s="1309"/>
      <c r="V35" s="1310"/>
      <c r="W35" s="1237"/>
      <c r="X35" s="1249"/>
      <c r="Y35" s="1250"/>
      <c r="Z35" s="1040"/>
      <c r="AA35" s="1331" t="s">
        <v>42</v>
      </c>
      <c r="AB35" s="1331"/>
      <c r="AC35" s="1331"/>
      <c r="AD35" s="1331"/>
      <c r="AE35" s="1331"/>
      <c r="AF35" s="1331"/>
      <c r="AG35" s="1331"/>
      <c r="AH35" s="1295">
        <v>4</v>
      </c>
      <c r="AI35" s="1295"/>
      <c r="AJ35" s="1295"/>
      <c r="AK35" s="1295">
        <v>2</v>
      </c>
      <c r="AL35" s="1295"/>
      <c r="AM35" s="1295"/>
      <c r="AN35" s="1048"/>
      <c r="AO35" s="1321"/>
      <c r="AP35" s="1322"/>
      <c r="AQ35" s="1322"/>
      <c r="AR35" s="1323"/>
      <c r="AS35" s="1330"/>
      <c r="AT35" s="1330"/>
      <c r="AU35" s="1330"/>
      <c r="AV35" s="1330"/>
      <c r="AW35" s="1330"/>
      <c r="AX35" s="1330"/>
      <c r="AY35" s="1330"/>
      <c r="AZ35" s="1330"/>
      <c r="BA35" s="1330"/>
    </row>
    <row r="36" spans="1:53" ht="34.5" customHeight="1" x14ac:dyDescent="0.25">
      <c r="A36" s="1337" t="s">
        <v>22</v>
      </c>
      <c r="B36" s="1256"/>
      <c r="C36" s="1237">
        <f>SUM(C32:F35)</f>
        <v>61</v>
      </c>
      <c r="D36" s="1238"/>
      <c r="E36" s="1238"/>
      <c r="F36" s="1239"/>
      <c r="G36" s="1254">
        <f>SUM(G32:I35)</f>
        <v>9</v>
      </c>
      <c r="H36" s="1255"/>
      <c r="I36" s="1256"/>
      <c r="J36" s="1334">
        <f>SUM(J32:M35)</f>
        <v>4</v>
      </c>
      <c r="K36" s="1335"/>
      <c r="L36" s="1335"/>
      <c r="M36" s="1336"/>
      <c r="N36" s="1334">
        <f>SUM(N32:P35)</f>
        <v>2</v>
      </c>
      <c r="O36" s="1335"/>
      <c r="P36" s="1336"/>
      <c r="Q36" s="1307">
        <f>SUM(Q32:S35)</f>
        <v>2</v>
      </c>
      <c r="R36" s="1252"/>
      <c r="S36" s="1253"/>
      <c r="T36" s="1254">
        <f>SUM(T32:V35)</f>
        <v>16</v>
      </c>
      <c r="U36" s="1309"/>
      <c r="V36" s="1310"/>
      <c r="W36" s="1254">
        <f>SUM(W32:Y35)</f>
        <v>94</v>
      </c>
      <c r="X36" s="1309"/>
      <c r="Y36" s="1310"/>
      <c r="Z36" s="1040"/>
      <c r="AA36" s="1331"/>
      <c r="AB36" s="1331"/>
      <c r="AC36" s="1331"/>
      <c r="AD36" s="1331"/>
      <c r="AE36" s="1331"/>
      <c r="AF36" s="1331"/>
      <c r="AG36" s="1331"/>
      <c r="AH36" s="1295"/>
      <c r="AI36" s="1295"/>
      <c r="AJ36" s="1295"/>
      <c r="AK36" s="1295"/>
      <c r="AL36" s="1295"/>
      <c r="AM36" s="1295"/>
      <c r="AN36" s="1049"/>
      <c r="AO36" s="1324"/>
      <c r="AP36" s="1325"/>
      <c r="AQ36" s="1325"/>
      <c r="AR36" s="1326"/>
      <c r="AS36" s="1330"/>
      <c r="AT36" s="1330"/>
      <c r="AU36" s="1330"/>
      <c r="AV36" s="1330"/>
      <c r="AW36" s="1330"/>
      <c r="AX36" s="1330"/>
      <c r="AY36" s="1330"/>
      <c r="AZ36" s="1330"/>
      <c r="BA36" s="1330"/>
    </row>
  </sheetData>
  <mergeCells count="98">
    <mergeCell ref="A34:B34"/>
    <mergeCell ref="C35:F35"/>
    <mergeCell ref="G36:I36"/>
    <mergeCell ref="Q33:S33"/>
    <mergeCell ref="J36:M36"/>
    <mergeCell ref="J35:M35"/>
    <mergeCell ref="J33:M33"/>
    <mergeCell ref="J34:M34"/>
    <mergeCell ref="N36:P36"/>
    <mergeCell ref="N34:P34"/>
    <mergeCell ref="A36:B36"/>
    <mergeCell ref="C36:F36"/>
    <mergeCell ref="G35:I35"/>
    <mergeCell ref="A35:B35"/>
    <mergeCell ref="A33:B33"/>
    <mergeCell ref="T36:V36"/>
    <mergeCell ref="AX29:BA32"/>
    <mergeCell ref="W29:Y31"/>
    <mergeCell ref="AX33:BA36"/>
    <mergeCell ref="T34:V34"/>
    <mergeCell ref="W36:Y36"/>
    <mergeCell ref="AS33:AW36"/>
    <mergeCell ref="AK35:AM36"/>
    <mergeCell ref="AA35:AG36"/>
    <mergeCell ref="AO33:AR36"/>
    <mergeCell ref="AK29:AM31"/>
    <mergeCell ref="AK32:AM34"/>
    <mergeCell ref="AX17:BA17"/>
    <mergeCell ref="AO17:AR17"/>
    <mergeCell ref="AS17:AW17"/>
    <mergeCell ref="AS29:AW32"/>
    <mergeCell ref="AO29:AR32"/>
    <mergeCell ref="A25:AU25"/>
    <mergeCell ref="AO27:BA27"/>
    <mergeCell ref="S17:W17"/>
    <mergeCell ref="B17:E17"/>
    <mergeCell ref="Q32:S32"/>
    <mergeCell ref="T32:V32"/>
    <mergeCell ref="AH32:AJ34"/>
    <mergeCell ref="X17:AA17"/>
    <mergeCell ref="A32:B32"/>
    <mergeCell ref="F17:I17"/>
    <mergeCell ref="G32:I32"/>
    <mergeCell ref="AA27:AM27"/>
    <mergeCell ref="A29:B31"/>
    <mergeCell ref="Q29:S31"/>
    <mergeCell ref="AH35:AJ36"/>
    <mergeCell ref="W34:Y34"/>
    <mergeCell ref="AA32:AG34"/>
    <mergeCell ref="AA29:AG31"/>
    <mergeCell ref="AH29:AJ31"/>
    <mergeCell ref="N32:P32"/>
    <mergeCell ref="W33:Y33"/>
    <mergeCell ref="N35:P35"/>
    <mergeCell ref="Q36:S36"/>
    <mergeCell ref="W35:Y35"/>
    <mergeCell ref="Q35:S35"/>
    <mergeCell ref="T35:V35"/>
    <mergeCell ref="T33:V33"/>
    <mergeCell ref="AF17:AI17"/>
    <mergeCell ref="AJ17:AN17"/>
    <mergeCell ref="AB17:AE17"/>
    <mergeCell ref="A17:A18"/>
    <mergeCell ref="J17:M17"/>
    <mergeCell ref="N17:R17"/>
    <mergeCell ref="J32:M32"/>
    <mergeCell ref="T29:V31"/>
    <mergeCell ref="W32:Y32"/>
    <mergeCell ref="Q34:S34"/>
    <mergeCell ref="C32:F32"/>
    <mergeCell ref="C33:F33"/>
    <mergeCell ref="G33:I33"/>
    <mergeCell ref="C34:F34"/>
    <mergeCell ref="G34:I34"/>
    <mergeCell ref="C29:F31"/>
    <mergeCell ref="G29:I31"/>
    <mergeCell ref="J29:M31"/>
    <mergeCell ref="N29:P31"/>
    <mergeCell ref="N33:P33"/>
    <mergeCell ref="AN3:BA4"/>
    <mergeCell ref="A4:O4"/>
    <mergeCell ref="P5:AM5"/>
    <mergeCell ref="A15:BA15"/>
    <mergeCell ref="A6:O6"/>
    <mergeCell ref="AN7:BA7"/>
    <mergeCell ref="P8:AL8"/>
    <mergeCell ref="AN8:BA10"/>
    <mergeCell ref="P11:AM11"/>
    <mergeCell ref="P10:AM10"/>
    <mergeCell ref="AO6:BA6"/>
    <mergeCell ref="A7:O7"/>
    <mergeCell ref="P7:AL7"/>
    <mergeCell ref="P9:AL9"/>
    <mergeCell ref="A1:O1"/>
    <mergeCell ref="P1:AM1"/>
    <mergeCell ref="A2:O2"/>
    <mergeCell ref="A3:O3"/>
    <mergeCell ref="P3:AM3"/>
  </mergeCells>
  <phoneticPr fontId="7" type="noConversion"/>
  <pageMargins left="0.75" right="0.75" top="1" bottom="1" header="0.5" footer="0.5"/>
  <pageSetup paperSize="9" scale="4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09"/>
  <sheetViews>
    <sheetView tabSelected="1" view="pageBreakPreview" topLeftCell="A194" zoomScale="85" zoomScaleNormal="85" workbookViewId="0">
      <selection activeCell="A188" sqref="A188:M188"/>
    </sheetView>
  </sheetViews>
  <sheetFormatPr defaultRowHeight="15.75" x14ac:dyDescent="0.25"/>
  <cols>
    <col min="1" max="1" width="11.28515625" style="560" customWidth="1"/>
    <col min="2" max="2" width="45.85546875" style="143" customWidth="1"/>
    <col min="3" max="3" width="6.7109375" style="561" customWidth="1"/>
    <col min="4" max="4" width="12" style="562" customWidth="1"/>
    <col min="5" max="5" width="7.28515625" style="562" customWidth="1"/>
    <col min="6" max="6" width="6.42578125" style="561" customWidth="1"/>
    <col min="7" max="7" width="7.42578125" style="561" customWidth="1"/>
    <col min="8" max="8" width="9.85546875" style="561" customWidth="1"/>
    <col min="9" max="9" width="8.7109375" style="143" customWidth="1"/>
    <col min="10" max="10" width="8" style="143" customWidth="1"/>
    <col min="11" max="11" width="5.85546875" style="143" customWidth="1"/>
    <col min="12" max="12" width="7.85546875" style="143" customWidth="1"/>
    <col min="13" max="13" width="8.85546875" style="143" customWidth="1"/>
    <col min="14" max="18" width="5.85546875" style="143" customWidth="1"/>
    <col min="19" max="21" width="5.140625" style="143" customWidth="1"/>
    <col min="22" max="22" width="4.5703125" style="143" customWidth="1"/>
    <col min="23" max="23" width="5.85546875" style="143" customWidth="1"/>
    <col min="24" max="33" width="0" style="143" hidden="1" customWidth="1"/>
    <col min="34" max="16384" width="9.140625" style="143"/>
  </cols>
  <sheetData>
    <row r="1" spans="1:29" s="84" customFormat="1" ht="18.75" customHeight="1" thickBot="1" x14ac:dyDescent="0.3">
      <c r="A1" s="1460" t="s">
        <v>446</v>
      </c>
      <c r="B1" s="1271"/>
      <c r="C1" s="1271"/>
      <c r="D1" s="1271"/>
      <c r="E1" s="1271"/>
      <c r="F1" s="1271"/>
      <c r="G1" s="1271"/>
      <c r="H1" s="1271"/>
      <c r="I1" s="1271"/>
      <c r="J1" s="1271"/>
      <c r="K1" s="1271"/>
      <c r="L1" s="1271"/>
      <c r="M1" s="1271"/>
      <c r="N1" s="1271"/>
      <c r="O1" s="1271"/>
      <c r="P1" s="1271"/>
      <c r="Q1" s="1271"/>
      <c r="R1" s="1271"/>
      <c r="S1" s="1271"/>
      <c r="T1" s="1271"/>
      <c r="U1" s="1271"/>
      <c r="V1" s="1271"/>
      <c r="W1" s="1271"/>
      <c r="X1" s="1271"/>
    </row>
    <row r="2" spans="1:29" s="84" customFormat="1" x14ac:dyDescent="0.25">
      <c r="A2" s="1367" t="s">
        <v>143</v>
      </c>
      <c r="B2" s="1370" t="s">
        <v>144</v>
      </c>
      <c r="C2" s="1381" t="s">
        <v>145</v>
      </c>
      <c r="D2" s="1382"/>
      <c r="E2" s="1382"/>
      <c r="F2" s="1383"/>
      <c r="G2" s="1392" t="s">
        <v>146</v>
      </c>
      <c r="H2" s="1363" t="s">
        <v>147</v>
      </c>
      <c r="I2" s="1364"/>
      <c r="J2" s="1364"/>
      <c r="K2" s="1364"/>
      <c r="L2" s="1364"/>
      <c r="M2" s="1365"/>
      <c r="N2" s="1354" t="s">
        <v>459</v>
      </c>
      <c r="O2" s="1355"/>
      <c r="P2" s="1355"/>
      <c r="Q2" s="1355"/>
      <c r="R2" s="1355"/>
      <c r="S2" s="1355"/>
      <c r="T2" s="1355"/>
      <c r="U2" s="1355"/>
      <c r="V2" s="1355"/>
      <c r="W2" s="1356"/>
    </row>
    <row r="3" spans="1:29" s="84" customFormat="1" ht="16.5" thickBot="1" x14ac:dyDescent="0.3">
      <c r="A3" s="1368"/>
      <c r="B3" s="1371"/>
      <c r="C3" s="1338" t="s">
        <v>149</v>
      </c>
      <c r="D3" s="1379" t="s">
        <v>150</v>
      </c>
      <c r="E3" s="1390" t="s">
        <v>151</v>
      </c>
      <c r="F3" s="1391"/>
      <c r="G3" s="1393"/>
      <c r="H3" s="1387" t="s">
        <v>6</v>
      </c>
      <c r="I3" s="1384" t="s">
        <v>152</v>
      </c>
      <c r="J3" s="1385"/>
      <c r="K3" s="1385"/>
      <c r="L3" s="1386"/>
      <c r="M3" s="1373" t="s">
        <v>153</v>
      </c>
      <c r="N3" s="1357"/>
      <c r="O3" s="1358"/>
      <c r="P3" s="1358"/>
      <c r="Q3" s="1358"/>
      <c r="R3" s="1358"/>
      <c r="S3" s="1358"/>
      <c r="T3" s="1358"/>
      <c r="U3" s="1358"/>
      <c r="V3" s="1358"/>
      <c r="W3" s="1359"/>
    </row>
    <row r="4" spans="1:29" s="84" customFormat="1" ht="16.5" thickBot="1" x14ac:dyDescent="0.3">
      <c r="A4" s="1368"/>
      <c r="B4" s="1371"/>
      <c r="C4" s="1338"/>
      <c r="D4" s="1379"/>
      <c r="E4" s="1379" t="s">
        <v>154</v>
      </c>
      <c r="F4" s="1377" t="s">
        <v>155</v>
      </c>
      <c r="G4" s="1393"/>
      <c r="H4" s="1388"/>
      <c r="I4" s="1360" t="s">
        <v>22</v>
      </c>
      <c r="J4" s="1360" t="s">
        <v>26</v>
      </c>
      <c r="K4" s="1360" t="s">
        <v>156</v>
      </c>
      <c r="L4" s="1360" t="s">
        <v>157</v>
      </c>
      <c r="M4" s="1374"/>
      <c r="N4" s="1344" t="s">
        <v>158</v>
      </c>
      <c r="O4" s="1345"/>
      <c r="P4" s="1366"/>
      <c r="Q4" s="1344" t="s">
        <v>159</v>
      </c>
      <c r="R4" s="1345"/>
      <c r="S4" s="1344"/>
      <c r="T4" s="1345"/>
      <c r="U4" s="1366"/>
      <c r="V4" s="1344"/>
      <c r="W4" s="1366"/>
    </row>
    <row r="5" spans="1:29" s="84" customFormat="1" ht="16.5" thickBot="1" x14ac:dyDescent="0.3">
      <c r="A5" s="1368"/>
      <c r="B5" s="1371"/>
      <c r="C5" s="1338"/>
      <c r="D5" s="1379"/>
      <c r="E5" s="1379"/>
      <c r="F5" s="1377"/>
      <c r="G5" s="1393"/>
      <c r="H5" s="1388"/>
      <c r="I5" s="1361"/>
      <c r="J5" s="1361"/>
      <c r="K5" s="1361"/>
      <c r="L5" s="1361"/>
      <c r="M5" s="1374"/>
      <c r="N5" s="463">
        <v>1</v>
      </c>
      <c r="O5" s="464" t="s">
        <v>62</v>
      </c>
      <c r="P5" s="465" t="s">
        <v>63</v>
      </c>
      <c r="Q5" s="467">
        <v>3</v>
      </c>
      <c r="R5" s="469">
        <v>4</v>
      </c>
      <c r="S5" s="1103"/>
      <c r="T5" s="464"/>
      <c r="U5" s="466"/>
      <c r="V5" s="463"/>
      <c r="W5" s="466"/>
    </row>
    <row r="6" spans="1:29" s="84" customFormat="1" ht="16.5" thickBot="1" x14ac:dyDescent="0.3">
      <c r="A6" s="1368"/>
      <c r="B6" s="1371"/>
      <c r="C6" s="1338"/>
      <c r="D6" s="1379"/>
      <c r="E6" s="1379"/>
      <c r="F6" s="1377"/>
      <c r="G6" s="1393"/>
      <c r="H6" s="1388"/>
      <c r="I6" s="1361"/>
      <c r="J6" s="1361"/>
      <c r="K6" s="1361"/>
      <c r="L6" s="1361"/>
      <c r="M6" s="1375"/>
      <c r="N6" s="1346" t="s">
        <v>460</v>
      </c>
      <c r="O6" s="1347"/>
      <c r="P6" s="1348"/>
      <c r="Q6" s="1348"/>
      <c r="R6" s="1349"/>
      <c r="S6" s="1348"/>
      <c r="T6" s="1348"/>
      <c r="U6" s="1348"/>
      <c r="V6" s="1348"/>
      <c r="W6" s="1350"/>
    </row>
    <row r="7" spans="1:29" s="84" customFormat="1" ht="25.5" customHeight="1" thickBot="1" x14ac:dyDescent="0.3">
      <c r="A7" s="1369"/>
      <c r="B7" s="1372"/>
      <c r="C7" s="1339"/>
      <c r="D7" s="1380"/>
      <c r="E7" s="1380"/>
      <c r="F7" s="1378"/>
      <c r="G7" s="1394"/>
      <c r="H7" s="1389"/>
      <c r="I7" s="1362"/>
      <c r="J7" s="1362"/>
      <c r="K7" s="1362"/>
      <c r="L7" s="1362"/>
      <c r="M7" s="1376"/>
      <c r="N7" s="463">
        <v>15</v>
      </c>
      <c r="O7" s="464">
        <v>9</v>
      </c>
      <c r="P7" s="466">
        <v>9</v>
      </c>
      <c r="Q7" s="467">
        <v>15</v>
      </c>
      <c r="R7" s="469">
        <v>13</v>
      </c>
      <c r="S7" s="1103"/>
      <c r="T7" s="464"/>
      <c r="U7" s="466"/>
      <c r="V7" s="463"/>
      <c r="W7" s="466"/>
    </row>
    <row r="8" spans="1:29" s="84" customFormat="1" ht="16.5" thickBot="1" x14ac:dyDescent="0.3">
      <c r="A8" s="468">
        <v>1</v>
      </c>
      <c r="B8" s="469">
        <v>2</v>
      </c>
      <c r="C8" s="470">
        <v>3</v>
      </c>
      <c r="D8" s="468">
        <v>4</v>
      </c>
      <c r="E8" s="468">
        <v>5</v>
      </c>
      <c r="F8" s="468">
        <v>6</v>
      </c>
      <c r="G8" s="468">
        <v>7</v>
      </c>
      <c r="H8" s="468">
        <v>8</v>
      </c>
      <c r="I8" s="468">
        <v>9</v>
      </c>
      <c r="J8" s="468">
        <v>10</v>
      </c>
      <c r="K8" s="468">
        <v>11</v>
      </c>
      <c r="L8" s="468">
        <v>12</v>
      </c>
      <c r="M8" s="471">
        <v>13</v>
      </c>
      <c r="N8" s="463">
        <v>14</v>
      </c>
      <c r="O8" s="467">
        <v>15</v>
      </c>
      <c r="P8" s="463">
        <v>16</v>
      </c>
      <c r="Q8" s="467">
        <v>17</v>
      </c>
      <c r="R8" s="1104">
        <v>18</v>
      </c>
      <c r="S8" s="1103"/>
      <c r="T8" s="467"/>
      <c r="U8" s="463"/>
      <c r="V8" s="467"/>
      <c r="W8" s="469"/>
      <c r="X8" s="470">
        <v>25</v>
      </c>
      <c r="Y8" s="468">
        <v>26</v>
      </c>
      <c r="Z8" s="471">
        <v>27</v>
      </c>
      <c r="AA8" s="468">
        <v>28</v>
      </c>
      <c r="AB8" s="471">
        <v>29</v>
      </c>
    </row>
    <row r="9" spans="1:29" s="84" customFormat="1" ht="16.5" thickBot="1" x14ac:dyDescent="0.3">
      <c r="A9" s="1340" t="s">
        <v>161</v>
      </c>
      <c r="B9" s="1341"/>
      <c r="C9" s="1342"/>
      <c r="D9" s="1342"/>
      <c r="E9" s="1342"/>
      <c r="F9" s="1342"/>
      <c r="G9" s="1342"/>
      <c r="H9" s="1342"/>
      <c r="I9" s="1342"/>
      <c r="J9" s="1342"/>
      <c r="K9" s="1342"/>
      <c r="L9" s="1342"/>
      <c r="M9" s="1342"/>
      <c r="N9" s="1341"/>
      <c r="O9" s="1341"/>
      <c r="P9" s="1341"/>
      <c r="Q9" s="1341"/>
      <c r="R9" s="1341"/>
      <c r="S9" s="1341"/>
      <c r="T9" s="1341"/>
      <c r="U9" s="1341"/>
      <c r="V9" s="1341"/>
      <c r="W9" s="1343"/>
    </row>
    <row r="10" spans="1:29" s="84" customFormat="1" ht="16.5" thickBot="1" x14ac:dyDescent="0.3">
      <c r="A10" s="1351" t="s">
        <v>162</v>
      </c>
      <c r="B10" s="1352"/>
      <c r="C10" s="1352"/>
      <c r="D10" s="1352"/>
      <c r="E10" s="1352"/>
      <c r="F10" s="1352"/>
      <c r="G10" s="1352"/>
      <c r="H10" s="1352"/>
      <c r="I10" s="1352"/>
      <c r="J10" s="1352"/>
      <c r="K10" s="1352"/>
      <c r="L10" s="1352"/>
      <c r="M10" s="1352"/>
      <c r="N10" s="1352"/>
      <c r="O10" s="1352"/>
      <c r="P10" s="1352"/>
      <c r="Q10" s="1352"/>
      <c r="R10" s="1352"/>
      <c r="S10" s="1352"/>
      <c r="T10" s="1352"/>
      <c r="U10" s="1352"/>
      <c r="V10" s="1352"/>
      <c r="W10" s="1353"/>
    </row>
    <row r="11" spans="1:29" s="1056" customFormat="1" ht="32.25" customHeight="1" x14ac:dyDescent="0.25">
      <c r="A11" s="169" t="s">
        <v>163</v>
      </c>
      <c r="B11" s="830" t="s">
        <v>38</v>
      </c>
      <c r="C11" s="831"/>
      <c r="D11" s="832"/>
      <c r="E11" s="833"/>
      <c r="F11" s="834"/>
      <c r="G11" s="835">
        <f>G12+G13</f>
        <v>3</v>
      </c>
      <c r="H11" s="836">
        <f t="shared" ref="H11:H20" si="0">G11*30</f>
        <v>90</v>
      </c>
      <c r="I11" s="837"/>
      <c r="J11" s="838"/>
      <c r="K11" s="838"/>
      <c r="L11" s="838"/>
      <c r="M11" s="839"/>
      <c r="N11" s="182"/>
      <c r="O11" s="183"/>
      <c r="P11" s="181"/>
      <c r="Q11" s="182"/>
      <c r="R11" s="840"/>
      <c r="S11" s="840"/>
      <c r="T11" s="184"/>
      <c r="U11" s="183"/>
      <c r="V11" s="181"/>
      <c r="W11" s="182"/>
      <c r="X11" s="841"/>
      <c r="AC11" s="84">
        <f t="shared" ref="AC11:AC43" si="1">SUM(N11:R11)</f>
        <v>0</v>
      </c>
    </row>
    <row r="12" spans="1:29" s="1056" customFormat="1" ht="17.25" customHeight="1" x14ac:dyDescent="0.25">
      <c r="A12" s="482"/>
      <c r="B12" s="676" t="s">
        <v>427</v>
      </c>
      <c r="C12" s="472"/>
      <c r="D12" s="432"/>
      <c r="E12" s="673"/>
      <c r="F12" s="674"/>
      <c r="G12" s="860">
        <f>'[1]Семестровка уск виправлено'!D109</f>
        <v>1</v>
      </c>
      <c r="H12" s="842">
        <f t="shared" si="0"/>
        <v>30</v>
      </c>
      <c r="I12" s="473"/>
      <c r="J12" s="750"/>
      <c r="K12" s="750"/>
      <c r="L12" s="750"/>
      <c r="M12" s="474"/>
      <c r="N12" s="477"/>
      <c r="O12" s="476"/>
      <c r="P12" s="349"/>
      <c r="Q12" s="477"/>
      <c r="R12" s="406"/>
      <c r="S12" s="406"/>
      <c r="T12" s="475"/>
      <c r="U12" s="476"/>
      <c r="V12" s="349"/>
      <c r="W12" s="477"/>
      <c r="X12" s="675"/>
      <c r="AC12" s="84">
        <f t="shared" si="1"/>
        <v>0</v>
      </c>
    </row>
    <row r="13" spans="1:29" s="111" customFormat="1" x14ac:dyDescent="0.25">
      <c r="A13" s="843"/>
      <c r="B13" s="676" t="s">
        <v>259</v>
      </c>
      <c r="C13" s="749"/>
      <c r="D13" s="750">
        <v>3</v>
      </c>
      <c r="E13" s="677"/>
      <c r="F13" s="678"/>
      <c r="G13" s="865">
        <f>'[1]Семестровка уск виправлено'!E109</f>
        <v>2</v>
      </c>
      <c r="H13" s="844">
        <f t="shared" si="0"/>
        <v>60</v>
      </c>
      <c r="I13" s="749">
        <f>J13+L13</f>
        <v>22</v>
      </c>
      <c r="J13" s="750">
        <f>'[1]Семестровка уск виправлено'!H109</f>
        <v>15</v>
      </c>
      <c r="K13" s="750"/>
      <c r="L13" s="750">
        <f>'[1]Семестровка уск виправлено'!J109</f>
        <v>7</v>
      </c>
      <c r="M13" s="474">
        <f>H13-I13</f>
        <v>38</v>
      </c>
      <c r="N13" s="681"/>
      <c r="O13" s="496"/>
      <c r="P13" s="845"/>
      <c r="Q13" s="681">
        <f>'[1]Семестровка уск виправлено'!L109</f>
        <v>1.5</v>
      </c>
      <c r="R13" s="682"/>
      <c r="S13" s="846"/>
      <c r="T13" s="679"/>
      <c r="U13" s="680"/>
      <c r="V13" s="683"/>
      <c r="W13" s="681"/>
      <c r="X13" s="683"/>
      <c r="AC13" s="84">
        <f t="shared" si="1"/>
        <v>1.5</v>
      </c>
    </row>
    <row r="14" spans="1:29" s="111" customFormat="1" ht="18" customHeight="1" x14ac:dyDescent="0.25">
      <c r="A14" s="482" t="s">
        <v>164</v>
      </c>
      <c r="B14" s="563" t="s">
        <v>463</v>
      </c>
      <c r="C14" s="472"/>
      <c r="D14" s="432" t="s">
        <v>180</v>
      </c>
      <c r="E14" s="432"/>
      <c r="F14" s="674"/>
      <c r="G14" s="860">
        <f>'[1]Семестровка уск виправлено'!E31</f>
        <v>1</v>
      </c>
      <c r="H14" s="842">
        <f t="shared" si="0"/>
        <v>30</v>
      </c>
      <c r="I14" s="472">
        <f>J14+L14</f>
        <v>15</v>
      </c>
      <c r="J14" s="753">
        <f>'[1]Семестровка уск виправлено'!H31</f>
        <v>8</v>
      </c>
      <c r="K14" s="753"/>
      <c r="L14" s="753">
        <f>'[1]Семестровка уск виправлено'!J31</f>
        <v>7</v>
      </c>
      <c r="M14" s="479">
        <f>H14-I14</f>
        <v>15</v>
      </c>
      <c r="N14" s="847">
        <f>'[1]Семестровка уск виправлено'!L31</f>
        <v>1</v>
      </c>
      <c r="O14" s="406"/>
      <c r="P14" s="349"/>
      <c r="Q14" s="484"/>
      <c r="R14" s="480"/>
      <c r="S14" s="480"/>
      <c r="T14" s="480"/>
      <c r="U14" s="480"/>
      <c r="V14" s="457"/>
      <c r="W14" s="484"/>
      <c r="X14" s="485"/>
      <c r="AC14" s="84">
        <f t="shared" si="1"/>
        <v>1</v>
      </c>
    </row>
    <row r="15" spans="1:29" s="1056" customFormat="1" ht="31.5" x14ac:dyDescent="0.25">
      <c r="A15" s="396" t="s">
        <v>171</v>
      </c>
      <c r="B15" s="1105" t="s">
        <v>428</v>
      </c>
      <c r="C15" s="481"/>
      <c r="D15" s="684"/>
      <c r="E15" s="685"/>
      <c r="F15" s="686"/>
      <c r="G15" s="858">
        <v>15</v>
      </c>
      <c r="H15" s="848">
        <f t="shared" si="0"/>
        <v>450</v>
      </c>
      <c r="I15" s="477"/>
      <c r="J15" s="687"/>
      <c r="K15" s="687"/>
      <c r="L15" s="687"/>
      <c r="M15" s="688"/>
      <c r="N15" s="403"/>
      <c r="O15" s="404"/>
      <c r="P15" s="402"/>
      <c r="Q15" s="403"/>
      <c r="R15" s="406"/>
      <c r="S15" s="406"/>
      <c r="T15" s="405"/>
      <c r="U15" s="404"/>
      <c r="V15" s="402"/>
      <c r="W15" s="403"/>
      <c r="X15" s="402"/>
      <c r="AC15" s="84">
        <f t="shared" si="1"/>
        <v>0</v>
      </c>
    </row>
    <row r="16" spans="1:29" s="111" customFormat="1" ht="21" customHeight="1" x14ac:dyDescent="0.25">
      <c r="A16" s="396" t="s">
        <v>174</v>
      </c>
      <c r="B16" s="849" t="s">
        <v>423</v>
      </c>
      <c r="C16" s="481"/>
      <c r="D16" s="684"/>
      <c r="E16" s="684"/>
      <c r="F16" s="850"/>
      <c r="G16" s="851">
        <f>G17+G18</f>
        <v>6</v>
      </c>
      <c r="H16" s="852">
        <f t="shared" si="0"/>
        <v>180</v>
      </c>
      <c r="I16" s="481"/>
      <c r="J16" s="410"/>
      <c r="K16" s="410"/>
      <c r="L16" s="410"/>
      <c r="M16" s="487"/>
      <c r="N16" s="403"/>
      <c r="O16" s="689"/>
      <c r="P16" s="402"/>
      <c r="Q16" s="403"/>
      <c r="R16" s="689"/>
      <c r="S16" s="689"/>
      <c r="T16" s="689"/>
      <c r="U16" s="689"/>
      <c r="V16" s="402"/>
      <c r="W16" s="403"/>
      <c r="X16" s="853"/>
      <c r="AC16" s="84">
        <f t="shared" si="1"/>
        <v>0</v>
      </c>
    </row>
    <row r="17" spans="1:29" s="111" customFormat="1" ht="16.5" customHeight="1" x14ac:dyDescent="0.25">
      <c r="A17" s="396"/>
      <c r="B17" s="564" t="s">
        <v>427</v>
      </c>
      <c r="C17" s="481"/>
      <c r="D17" s="684"/>
      <c r="E17" s="684"/>
      <c r="F17" s="850"/>
      <c r="G17" s="851">
        <v>5</v>
      </c>
      <c r="H17" s="852">
        <f t="shared" si="0"/>
        <v>150</v>
      </c>
      <c r="I17" s="481"/>
      <c r="J17" s="410"/>
      <c r="K17" s="410"/>
      <c r="L17" s="410"/>
      <c r="M17" s="487"/>
      <c r="N17" s="403"/>
      <c r="O17" s="689"/>
      <c r="P17" s="402"/>
      <c r="Q17" s="403"/>
      <c r="R17" s="689"/>
      <c r="S17" s="689"/>
      <c r="T17" s="689"/>
      <c r="U17" s="689"/>
      <c r="V17" s="402"/>
      <c r="W17" s="403"/>
      <c r="X17" s="853"/>
      <c r="AC17" s="84">
        <f t="shared" si="1"/>
        <v>0</v>
      </c>
    </row>
    <row r="18" spans="1:29" s="111" customFormat="1" ht="16.5" customHeight="1" x14ac:dyDescent="0.25">
      <c r="A18" s="396"/>
      <c r="B18" s="565" t="s">
        <v>259</v>
      </c>
      <c r="C18" s="481"/>
      <c r="D18" s="684" t="s">
        <v>180</v>
      </c>
      <c r="E18" s="684"/>
      <c r="F18" s="850"/>
      <c r="G18" s="851">
        <f>'[1]Семестровка уск виправлено'!E29</f>
        <v>1</v>
      </c>
      <c r="H18" s="852">
        <f t="shared" si="0"/>
        <v>30</v>
      </c>
      <c r="I18" s="473">
        <f>J18+K18+L18</f>
        <v>15</v>
      </c>
      <c r="J18" s="687">
        <f>'[1]Семестровка уск виправлено'!H29</f>
        <v>8</v>
      </c>
      <c r="K18" s="687"/>
      <c r="L18" s="687">
        <f>'[1]Семестровка уск виправлено'!J29</f>
        <v>7</v>
      </c>
      <c r="M18" s="690">
        <f>H18-I18</f>
        <v>15</v>
      </c>
      <c r="N18" s="403">
        <f>'[1]Семестровка уск виправлено'!L29</f>
        <v>1</v>
      </c>
      <c r="O18" s="689"/>
      <c r="P18" s="402"/>
      <c r="Q18" s="403"/>
      <c r="R18" s="689"/>
      <c r="S18" s="689"/>
      <c r="T18" s="689"/>
      <c r="U18" s="689"/>
      <c r="V18" s="402"/>
      <c r="W18" s="403"/>
      <c r="X18" s="853"/>
      <c r="AC18" s="84">
        <f t="shared" si="1"/>
        <v>1</v>
      </c>
    </row>
    <row r="19" spans="1:29" s="1056" customFormat="1" x14ac:dyDescent="0.25">
      <c r="A19" s="482" t="s">
        <v>175</v>
      </c>
      <c r="B19" s="854" t="str">
        <f>'[1]Семестровка уск виправлено'!C15</f>
        <v>Історія України та української культури</v>
      </c>
      <c r="C19" s="701"/>
      <c r="D19" s="691"/>
      <c r="E19" s="691"/>
      <c r="F19" s="702"/>
      <c r="G19" s="855">
        <f>G20+G21</f>
        <v>7</v>
      </c>
      <c r="H19" s="856">
        <f t="shared" si="0"/>
        <v>210</v>
      </c>
      <c r="I19" s="701"/>
      <c r="J19" s="691"/>
      <c r="K19" s="691"/>
      <c r="L19" s="691"/>
      <c r="M19" s="702"/>
      <c r="N19" s="701"/>
      <c r="O19" s="691"/>
      <c r="P19" s="702"/>
      <c r="Q19" s="701"/>
      <c r="R19" s="691"/>
      <c r="S19" s="691"/>
      <c r="T19" s="691"/>
      <c r="U19" s="691"/>
      <c r="V19" s="702"/>
      <c r="W19" s="701"/>
      <c r="X19" s="702"/>
      <c r="AC19" s="84">
        <f t="shared" si="1"/>
        <v>0</v>
      </c>
    </row>
    <row r="20" spans="1:29" s="1056" customFormat="1" ht="31.5" x14ac:dyDescent="0.25">
      <c r="A20" s="855" t="s">
        <v>320</v>
      </c>
      <c r="B20" s="857" t="s">
        <v>429</v>
      </c>
      <c r="C20" s="701"/>
      <c r="D20" s="691"/>
      <c r="E20" s="691"/>
      <c r="F20" s="702"/>
      <c r="G20" s="855">
        <f>'[1]Семестровка уск виправлено'!D17</f>
        <v>4</v>
      </c>
      <c r="H20" s="856">
        <f t="shared" si="0"/>
        <v>120</v>
      </c>
      <c r="I20" s="701"/>
      <c r="J20" s="691"/>
      <c r="K20" s="691"/>
      <c r="L20" s="691"/>
      <c r="M20" s="702"/>
      <c r="N20" s="701"/>
      <c r="O20" s="691"/>
      <c r="P20" s="702"/>
      <c r="Q20" s="701"/>
      <c r="R20" s="691"/>
      <c r="S20" s="691"/>
      <c r="T20" s="691"/>
      <c r="U20" s="691"/>
      <c r="V20" s="702"/>
      <c r="W20" s="701"/>
      <c r="X20" s="702"/>
      <c r="AC20" s="84">
        <f t="shared" si="1"/>
        <v>0</v>
      </c>
    </row>
    <row r="21" spans="1:29" s="1056" customFormat="1" x14ac:dyDescent="0.25">
      <c r="A21" s="855" t="s">
        <v>321</v>
      </c>
      <c r="B21" s="692" t="s">
        <v>93</v>
      </c>
      <c r="C21" s="481"/>
      <c r="D21" s="684"/>
      <c r="E21" s="685"/>
      <c r="F21" s="686"/>
      <c r="G21" s="858">
        <f>G22+G23</f>
        <v>3</v>
      </c>
      <c r="H21" s="856">
        <f>G21*30</f>
        <v>90</v>
      </c>
      <c r="I21" s="693"/>
      <c r="J21" s="687"/>
      <c r="K21" s="687"/>
      <c r="L21" s="687"/>
      <c r="M21" s="694"/>
      <c r="N21" s="403"/>
      <c r="O21" s="404"/>
      <c r="P21" s="402"/>
      <c r="Q21" s="403"/>
      <c r="R21" s="406"/>
      <c r="S21" s="406"/>
      <c r="T21" s="405"/>
      <c r="U21" s="404"/>
      <c r="V21" s="402"/>
      <c r="W21" s="403"/>
      <c r="X21" s="402"/>
      <c r="AC21" s="84">
        <f t="shared" si="1"/>
        <v>0</v>
      </c>
    </row>
    <row r="22" spans="1:29" s="1056" customFormat="1" x14ac:dyDescent="0.25">
      <c r="A22" s="396"/>
      <c r="B22" s="564" t="s">
        <v>427</v>
      </c>
      <c r="C22" s="481"/>
      <c r="D22" s="684"/>
      <c r="E22" s="685"/>
      <c r="F22" s="686"/>
      <c r="G22" s="858">
        <f>'[1]Семестровка уск виправлено'!D19</f>
        <v>1.5</v>
      </c>
      <c r="H22" s="856">
        <f>G22*30</f>
        <v>45</v>
      </c>
      <c r="I22" s="693"/>
      <c r="J22" s="687"/>
      <c r="K22" s="687"/>
      <c r="L22" s="687"/>
      <c r="M22" s="694"/>
      <c r="N22" s="403"/>
      <c r="O22" s="404"/>
      <c r="P22" s="402"/>
      <c r="Q22" s="403"/>
      <c r="R22" s="406"/>
      <c r="S22" s="406"/>
      <c r="T22" s="405"/>
      <c r="U22" s="404"/>
      <c r="V22" s="402"/>
      <c r="W22" s="403"/>
      <c r="X22" s="402"/>
      <c r="AC22" s="84">
        <f t="shared" si="1"/>
        <v>0</v>
      </c>
    </row>
    <row r="23" spans="1:29" s="1056" customFormat="1" x14ac:dyDescent="0.25">
      <c r="A23" s="396"/>
      <c r="B23" s="565" t="s">
        <v>259</v>
      </c>
      <c r="C23" s="481"/>
      <c r="D23" s="684" t="s">
        <v>180</v>
      </c>
      <c r="E23" s="685"/>
      <c r="F23" s="686"/>
      <c r="G23" s="858">
        <f>'[1]Семестровка уск виправлено'!E19</f>
        <v>1.5</v>
      </c>
      <c r="H23" s="859">
        <f>G23*30</f>
        <v>45</v>
      </c>
      <c r="I23" s="473">
        <f>J23+K23+L23</f>
        <v>30</v>
      </c>
      <c r="J23" s="687">
        <f>'[1]Семестровка уск виправлено'!H19</f>
        <v>15</v>
      </c>
      <c r="K23" s="687"/>
      <c r="L23" s="687">
        <f>'[1]Семестровка уск виправлено'!J19</f>
        <v>15</v>
      </c>
      <c r="M23" s="690">
        <f>H23-I23</f>
        <v>15</v>
      </c>
      <c r="N23" s="403">
        <f>'[1]Семестровка уск виправлено'!L19</f>
        <v>2</v>
      </c>
      <c r="O23" s="404"/>
      <c r="P23" s="402"/>
      <c r="Q23" s="403"/>
      <c r="R23" s="406"/>
      <c r="S23" s="406"/>
      <c r="T23" s="405"/>
      <c r="U23" s="404"/>
      <c r="V23" s="402"/>
      <c r="W23" s="403"/>
      <c r="X23" s="402"/>
      <c r="AC23" s="84">
        <f t="shared" si="1"/>
        <v>2</v>
      </c>
    </row>
    <row r="24" spans="1:29" s="1056" customFormat="1" ht="18.75" customHeight="1" x14ac:dyDescent="0.25">
      <c r="A24" s="482" t="s">
        <v>268</v>
      </c>
      <c r="B24" s="563" t="s">
        <v>78</v>
      </c>
      <c r="C24" s="472"/>
      <c r="D24" s="432"/>
      <c r="E24" s="432"/>
      <c r="F24" s="674"/>
      <c r="G24" s="860">
        <f>G25+G28</f>
        <v>12</v>
      </c>
      <c r="H24" s="860">
        <f>H25+H28</f>
        <v>360</v>
      </c>
      <c r="I24" s="472"/>
      <c r="J24" s="753"/>
      <c r="K24" s="753"/>
      <c r="L24" s="753"/>
      <c r="M24" s="479"/>
      <c r="N24" s="477"/>
      <c r="O24" s="406"/>
      <c r="P24" s="349"/>
      <c r="Q24" s="477"/>
      <c r="R24" s="406"/>
      <c r="S24" s="406"/>
      <c r="T24" s="406"/>
      <c r="U24" s="406"/>
      <c r="V24" s="349"/>
      <c r="W24" s="477"/>
      <c r="X24" s="675"/>
      <c r="AC24" s="84">
        <f t="shared" si="1"/>
        <v>0</v>
      </c>
    </row>
    <row r="25" spans="1:29" s="1056" customFormat="1" ht="18" customHeight="1" x14ac:dyDescent="0.25">
      <c r="A25" s="482" t="s">
        <v>322</v>
      </c>
      <c r="B25" s="563" t="s">
        <v>368</v>
      </c>
      <c r="C25" s="472"/>
      <c r="D25" s="432"/>
      <c r="E25" s="432"/>
      <c r="F25" s="674"/>
      <c r="G25" s="860">
        <f>G26+G27</f>
        <v>6</v>
      </c>
      <c r="H25" s="842">
        <f>G25*30</f>
        <v>180</v>
      </c>
      <c r="I25" s="472"/>
      <c r="J25" s="753"/>
      <c r="K25" s="753"/>
      <c r="L25" s="753"/>
      <c r="M25" s="479"/>
      <c r="N25" s="477"/>
      <c r="O25" s="406"/>
      <c r="P25" s="349"/>
      <c r="Q25" s="477"/>
      <c r="R25" s="406"/>
      <c r="S25" s="406"/>
      <c r="T25" s="406"/>
      <c r="U25" s="406"/>
      <c r="V25" s="349"/>
      <c r="W25" s="477"/>
      <c r="X25" s="675"/>
      <c r="AC25" s="84">
        <f t="shared" si="1"/>
        <v>0</v>
      </c>
    </row>
    <row r="26" spans="1:29" s="1056" customFormat="1" ht="16.5" customHeight="1" x14ac:dyDescent="0.25">
      <c r="A26" s="482"/>
      <c r="B26" s="564" t="s">
        <v>427</v>
      </c>
      <c r="C26" s="472"/>
      <c r="D26" s="432"/>
      <c r="E26" s="673"/>
      <c r="F26" s="674"/>
      <c r="G26" s="860">
        <f>'[1]Семестровка уск виправлено'!D23</f>
        <v>4</v>
      </c>
      <c r="H26" s="842">
        <f>G26*30</f>
        <v>120</v>
      </c>
      <c r="I26" s="472"/>
      <c r="J26" s="753"/>
      <c r="K26" s="753"/>
      <c r="L26" s="753"/>
      <c r="M26" s="479"/>
      <c r="N26" s="477"/>
      <c r="O26" s="476"/>
      <c r="P26" s="349"/>
      <c r="Q26" s="477"/>
      <c r="R26" s="406"/>
      <c r="S26" s="406"/>
      <c r="T26" s="475"/>
      <c r="U26" s="476"/>
      <c r="V26" s="349"/>
      <c r="W26" s="477"/>
      <c r="X26" s="675"/>
      <c r="AC26" s="84">
        <f t="shared" si="1"/>
        <v>0</v>
      </c>
    </row>
    <row r="27" spans="1:29" s="1056" customFormat="1" ht="16.5" customHeight="1" x14ac:dyDescent="0.25">
      <c r="A27" s="482"/>
      <c r="B27" s="565" t="s">
        <v>259</v>
      </c>
      <c r="C27" s="472"/>
      <c r="D27" s="432" t="s">
        <v>180</v>
      </c>
      <c r="E27" s="673"/>
      <c r="F27" s="674"/>
      <c r="G27" s="860">
        <f>'[1]Семестровка уск виправлено'!E23</f>
        <v>2</v>
      </c>
      <c r="H27" s="842">
        <f>G27*30</f>
        <v>60</v>
      </c>
      <c r="I27" s="473">
        <f>J27+K27+L27</f>
        <v>30</v>
      </c>
      <c r="J27" s="687">
        <f>'[1]Семестровка уск виправлено'!H23</f>
        <v>15</v>
      </c>
      <c r="K27" s="687"/>
      <c r="L27" s="687">
        <f>'[1]Семестровка уск виправлено'!J23</f>
        <v>15</v>
      </c>
      <c r="M27" s="690">
        <f>H27-I27</f>
        <v>30</v>
      </c>
      <c r="N27" s="477">
        <f>'[1]Семестровка уск виправлено'!L23</f>
        <v>2</v>
      </c>
      <c r="O27" s="476"/>
      <c r="P27" s="349"/>
      <c r="Q27" s="477"/>
      <c r="R27" s="406"/>
      <c r="S27" s="406"/>
      <c r="T27" s="475"/>
      <c r="U27" s="476"/>
      <c r="V27" s="349"/>
      <c r="W27" s="477"/>
      <c r="X27" s="675"/>
      <c r="AC27" s="84">
        <f t="shared" si="1"/>
        <v>2</v>
      </c>
    </row>
    <row r="28" spans="1:29" s="1056" customFormat="1" ht="33" customHeight="1" x14ac:dyDescent="0.25">
      <c r="A28" s="482" t="s">
        <v>323</v>
      </c>
      <c r="B28" s="563" t="s">
        <v>33</v>
      </c>
      <c r="C28" s="472"/>
      <c r="D28" s="432"/>
      <c r="E28" s="673"/>
      <c r="F28" s="674"/>
      <c r="G28" s="860">
        <f>G29+G30</f>
        <v>6</v>
      </c>
      <c r="H28" s="860">
        <f>H29+H30</f>
        <v>180</v>
      </c>
      <c r="I28" s="472"/>
      <c r="J28" s="753"/>
      <c r="K28" s="753"/>
      <c r="L28" s="753"/>
      <c r="M28" s="479"/>
      <c r="N28" s="477"/>
      <c r="O28" s="476"/>
      <c r="P28" s="349"/>
      <c r="Q28" s="477"/>
      <c r="R28" s="406"/>
      <c r="S28" s="406"/>
      <c r="T28" s="475"/>
      <c r="U28" s="476"/>
      <c r="V28" s="349"/>
      <c r="W28" s="477"/>
      <c r="X28" s="675"/>
      <c r="AC28" s="84">
        <f t="shared" si="1"/>
        <v>0</v>
      </c>
    </row>
    <row r="29" spans="1:29" s="1056" customFormat="1" ht="17.25" customHeight="1" x14ac:dyDescent="0.25">
      <c r="A29" s="482"/>
      <c r="B29" s="564" t="s">
        <v>427</v>
      </c>
      <c r="C29" s="472"/>
      <c r="D29" s="432"/>
      <c r="E29" s="673"/>
      <c r="F29" s="674"/>
      <c r="G29" s="860">
        <f>'[1]Семестровка уск виправлено'!D59</f>
        <v>3</v>
      </c>
      <c r="H29" s="842">
        <f t="shared" ref="H29:H37" si="2">G29*30</f>
        <v>90</v>
      </c>
      <c r="I29" s="749"/>
      <c r="J29" s="750"/>
      <c r="K29" s="750"/>
      <c r="L29" s="750"/>
      <c r="M29" s="474"/>
      <c r="N29" s="477"/>
      <c r="O29" s="476"/>
      <c r="P29" s="349"/>
      <c r="Q29" s="477"/>
      <c r="R29" s="406"/>
      <c r="S29" s="406"/>
      <c r="T29" s="475"/>
      <c r="U29" s="476"/>
      <c r="V29" s="349"/>
      <c r="W29" s="477"/>
      <c r="X29" s="675"/>
      <c r="AC29" s="84">
        <f t="shared" si="1"/>
        <v>0</v>
      </c>
    </row>
    <row r="30" spans="1:29" s="1056" customFormat="1" ht="17.25" customHeight="1" x14ac:dyDescent="0.25">
      <c r="A30" s="482"/>
      <c r="B30" s="565" t="s">
        <v>259</v>
      </c>
      <c r="C30" s="472"/>
      <c r="D30" s="432" t="s">
        <v>62</v>
      </c>
      <c r="E30" s="673"/>
      <c r="F30" s="674"/>
      <c r="G30" s="860">
        <f>'[1]Семестровка уск виправлено'!E59</f>
        <v>3</v>
      </c>
      <c r="H30" s="842">
        <f t="shared" si="2"/>
        <v>90</v>
      </c>
      <c r="I30" s="477">
        <f>J30+K30+L30</f>
        <v>36</v>
      </c>
      <c r="J30" s="750">
        <f>'[1]Семестровка уск виправлено'!H59</f>
        <v>18</v>
      </c>
      <c r="K30" s="750"/>
      <c r="L30" s="750">
        <f>'[1]Семестровка уск виправлено'!J59</f>
        <v>18</v>
      </c>
      <c r="M30" s="479">
        <f>H30-I30</f>
        <v>54</v>
      </c>
      <c r="N30" s="477"/>
      <c r="O30" s="476">
        <f>'[1]Семестровка уск виправлено'!L59</f>
        <v>4</v>
      </c>
      <c r="P30" s="349"/>
      <c r="Q30" s="477"/>
      <c r="R30" s="406"/>
      <c r="S30" s="406"/>
      <c r="T30" s="475"/>
      <c r="U30" s="476"/>
      <c r="V30" s="349"/>
      <c r="W30" s="477"/>
      <c r="X30" s="675"/>
      <c r="AC30" s="84">
        <f t="shared" si="1"/>
        <v>4</v>
      </c>
    </row>
    <row r="31" spans="1:29" s="1056" customFormat="1" ht="17.25" customHeight="1" x14ac:dyDescent="0.25">
      <c r="A31" s="482" t="s">
        <v>269</v>
      </c>
      <c r="B31" s="563" t="s">
        <v>61</v>
      </c>
      <c r="C31" s="472"/>
      <c r="D31" s="432"/>
      <c r="E31" s="673"/>
      <c r="F31" s="674"/>
      <c r="G31" s="860">
        <f>G32+G33</f>
        <v>6</v>
      </c>
      <c r="H31" s="842">
        <f t="shared" si="2"/>
        <v>180</v>
      </c>
      <c r="I31" s="473"/>
      <c r="J31" s="750"/>
      <c r="K31" s="750"/>
      <c r="L31" s="750"/>
      <c r="M31" s="474"/>
      <c r="N31" s="477"/>
      <c r="O31" s="476"/>
      <c r="P31" s="349"/>
      <c r="Q31" s="477"/>
      <c r="R31" s="406"/>
      <c r="S31" s="406"/>
      <c r="T31" s="475"/>
      <c r="U31" s="476"/>
      <c r="V31" s="349"/>
      <c r="W31" s="477"/>
      <c r="X31" s="675"/>
      <c r="AC31" s="84">
        <f t="shared" si="1"/>
        <v>0</v>
      </c>
    </row>
    <row r="32" spans="1:29" s="1056" customFormat="1" ht="15.75" customHeight="1" x14ac:dyDescent="0.25">
      <c r="A32" s="482"/>
      <c r="B32" s="564" t="s">
        <v>427</v>
      </c>
      <c r="C32" s="472"/>
      <c r="D32" s="432"/>
      <c r="E32" s="673"/>
      <c r="F32" s="674"/>
      <c r="G32" s="860">
        <f>'[1]Семестровка уск виправлено'!D41</f>
        <v>3</v>
      </c>
      <c r="H32" s="842">
        <f t="shared" si="2"/>
        <v>90</v>
      </c>
      <c r="I32" s="473"/>
      <c r="J32" s="750"/>
      <c r="K32" s="750"/>
      <c r="L32" s="750"/>
      <c r="M32" s="474"/>
      <c r="N32" s="477"/>
      <c r="O32" s="476"/>
      <c r="P32" s="349"/>
      <c r="Q32" s="477"/>
      <c r="R32" s="406"/>
      <c r="S32" s="406"/>
      <c r="T32" s="475"/>
      <c r="U32" s="476"/>
      <c r="V32" s="349"/>
      <c r="W32" s="477"/>
      <c r="X32" s="675"/>
      <c r="AC32" s="84">
        <f t="shared" si="1"/>
        <v>0</v>
      </c>
    </row>
    <row r="33" spans="1:31" s="1056" customFormat="1" ht="16.5" customHeight="1" x14ac:dyDescent="0.25">
      <c r="A33" s="482"/>
      <c r="B33" s="565" t="s">
        <v>259</v>
      </c>
      <c r="C33" s="472"/>
      <c r="D33" s="432" t="s">
        <v>173</v>
      </c>
      <c r="E33" s="673"/>
      <c r="F33" s="674"/>
      <c r="G33" s="860">
        <f>'[1]Семестровка уск виправлено'!E41</f>
        <v>3</v>
      </c>
      <c r="H33" s="842">
        <f t="shared" si="2"/>
        <v>90</v>
      </c>
      <c r="I33" s="477">
        <f>J33+K33+L33</f>
        <v>60</v>
      </c>
      <c r="J33" s="750">
        <f>'[1]Семестровка уск виправлено'!H41</f>
        <v>30</v>
      </c>
      <c r="K33" s="750"/>
      <c r="L33" s="750">
        <f>'[1]Семестровка уск виправлено'!J41</f>
        <v>30</v>
      </c>
      <c r="M33" s="479">
        <f>H33-I33</f>
        <v>30</v>
      </c>
      <c r="N33" s="477">
        <f>'[1]Семестровка уск виправлено'!L41</f>
        <v>4</v>
      </c>
      <c r="O33" s="476"/>
      <c r="P33" s="349"/>
      <c r="Q33" s="477"/>
      <c r="R33" s="406"/>
      <c r="S33" s="406"/>
      <c r="T33" s="475"/>
      <c r="U33" s="476"/>
      <c r="V33" s="349"/>
      <c r="W33" s="477"/>
      <c r="X33" s="675"/>
      <c r="AC33" s="84">
        <f t="shared" si="1"/>
        <v>4</v>
      </c>
    </row>
    <row r="34" spans="1:31" s="1056" customFormat="1" ht="18" customHeight="1" x14ac:dyDescent="0.25">
      <c r="A34" s="482" t="s">
        <v>270</v>
      </c>
      <c r="B34" s="563" t="s">
        <v>20</v>
      </c>
      <c r="C34" s="472"/>
      <c r="D34" s="432"/>
      <c r="E34" s="673"/>
      <c r="F34" s="674"/>
      <c r="G34" s="860">
        <f>G35+G36</f>
        <v>6</v>
      </c>
      <c r="H34" s="842">
        <f t="shared" si="2"/>
        <v>180</v>
      </c>
      <c r="I34" s="473"/>
      <c r="J34" s="750"/>
      <c r="K34" s="750"/>
      <c r="L34" s="750"/>
      <c r="M34" s="474"/>
      <c r="N34" s="477"/>
      <c r="O34" s="476"/>
      <c r="P34" s="349"/>
      <c r="Q34" s="477"/>
      <c r="R34" s="406"/>
      <c r="S34" s="406"/>
      <c r="T34" s="475"/>
      <c r="U34" s="476"/>
      <c r="V34" s="349"/>
      <c r="W34" s="477"/>
      <c r="X34" s="675"/>
      <c r="AC34" s="84">
        <f t="shared" si="1"/>
        <v>0</v>
      </c>
    </row>
    <row r="35" spans="1:31" s="1056" customFormat="1" ht="15.75" customHeight="1" x14ac:dyDescent="0.25">
      <c r="A35" s="482"/>
      <c r="B35" s="564" t="s">
        <v>427</v>
      </c>
      <c r="C35" s="472"/>
      <c r="D35" s="432"/>
      <c r="E35" s="673"/>
      <c r="F35" s="674"/>
      <c r="G35" s="860">
        <v>4</v>
      </c>
      <c r="H35" s="842">
        <f t="shared" si="2"/>
        <v>120</v>
      </c>
      <c r="I35" s="473"/>
      <c r="J35" s="750"/>
      <c r="K35" s="750"/>
      <c r="L35" s="750"/>
      <c r="M35" s="474"/>
      <c r="N35" s="477"/>
      <c r="O35" s="476"/>
      <c r="P35" s="349"/>
      <c r="Q35" s="477"/>
      <c r="R35" s="406"/>
      <c r="S35" s="406"/>
      <c r="T35" s="475"/>
      <c r="U35" s="476"/>
      <c r="V35" s="349"/>
      <c r="W35" s="477"/>
      <c r="X35" s="675"/>
      <c r="AC35" s="84">
        <f t="shared" si="1"/>
        <v>0</v>
      </c>
    </row>
    <row r="36" spans="1:31" s="1056" customFormat="1" ht="18" customHeight="1" x14ac:dyDescent="0.25">
      <c r="A36" s="482"/>
      <c r="B36" s="565" t="s">
        <v>259</v>
      </c>
      <c r="C36" s="472"/>
      <c r="D36" s="432" t="s">
        <v>180</v>
      </c>
      <c r="E36" s="673"/>
      <c r="F36" s="674"/>
      <c r="G36" s="860">
        <f>'[1]Семестровка уск виправлено'!E39</f>
        <v>2</v>
      </c>
      <c r="H36" s="842">
        <f t="shared" si="2"/>
        <v>60</v>
      </c>
      <c r="I36" s="477">
        <f>J36+K36+L36</f>
        <v>30</v>
      </c>
      <c r="J36" s="750">
        <f>'[1]Семестровка уск виправлено'!H39</f>
        <v>15</v>
      </c>
      <c r="K36" s="750"/>
      <c r="L36" s="750">
        <f>'[1]Семестровка уск виправлено'!J39</f>
        <v>15</v>
      </c>
      <c r="M36" s="479">
        <f>H36-I36</f>
        <v>30</v>
      </c>
      <c r="N36" s="477">
        <v>2</v>
      </c>
      <c r="O36" s="476"/>
      <c r="P36" s="349"/>
      <c r="Q36" s="477"/>
      <c r="R36" s="406"/>
      <c r="S36" s="406"/>
      <c r="T36" s="475"/>
      <c r="U36" s="476"/>
      <c r="V36" s="349"/>
      <c r="W36" s="477"/>
      <c r="X36" s="675"/>
      <c r="AC36" s="84">
        <f t="shared" si="1"/>
        <v>2</v>
      </c>
    </row>
    <row r="37" spans="1:31" ht="31.5" x14ac:dyDescent="0.25">
      <c r="A37" s="482" t="s">
        <v>271</v>
      </c>
      <c r="B37" s="202" t="s">
        <v>430</v>
      </c>
      <c r="C37" s="472"/>
      <c r="D37" s="753"/>
      <c r="E37" s="454"/>
      <c r="F37" s="483"/>
      <c r="G37" s="860">
        <f>'[1]Семестровка уск виправлено'!D85</f>
        <v>5</v>
      </c>
      <c r="H37" s="842">
        <f t="shared" si="2"/>
        <v>150</v>
      </c>
      <c r="I37" s="472"/>
      <c r="J37" s="753"/>
      <c r="K37" s="753"/>
      <c r="L37" s="753"/>
      <c r="M37" s="479"/>
      <c r="N37" s="484"/>
      <c r="O37" s="476"/>
      <c r="P37" s="817"/>
      <c r="Q37" s="484"/>
      <c r="R37" s="480"/>
      <c r="S37" s="480"/>
      <c r="T37" s="455"/>
      <c r="U37" s="456"/>
      <c r="V37" s="457"/>
      <c r="W37" s="484"/>
      <c r="X37" s="457"/>
      <c r="AC37" s="84">
        <f t="shared" si="1"/>
        <v>0</v>
      </c>
    </row>
    <row r="38" spans="1:31" s="1056" customFormat="1" ht="48" customHeight="1" x14ac:dyDescent="0.25">
      <c r="A38" s="482" t="s">
        <v>272</v>
      </c>
      <c r="B38" s="563" t="s">
        <v>431</v>
      </c>
      <c r="C38" s="472"/>
      <c r="D38" s="432"/>
      <c r="E38" s="673"/>
      <c r="F38" s="674"/>
      <c r="G38" s="860">
        <v>3.5</v>
      </c>
      <c r="H38" s="842">
        <f>G38*30</f>
        <v>105</v>
      </c>
      <c r="I38" s="473"/>
      <c r="J38" s="750"/>
      <c r="K38" s="750"/>
      <c r="L38" s="750"/>
      <c r="M38" s="474"/>
      <c r="N38" s="477"/>
      <c r="O38" s="476"/>
      <c r="P38" s="349"/>
      <c r="Q38" s="477"/>
      <c r="R38" s="406"/>
      <c r="S38" s="406"/>
      <c r="T38" s="475"/>
      <c r="U38" s="476"/>
      <c r="V38" s="349"/>
      <c r="W38" s="477"/>
      <c r="X38" s="675"/>
      <c r="AC38" s="84">
        <f t="shared" si="1"/>
        <v>0</v>
      </c>
    </row>
    <row r="39" spans="1:31" s="111" customFormat="1" ht="16.5" customHeight="1" x14ac:dyDescent="0.25">
      <c r="A39" s="482" t="s">
        <v>273</v>
      </c>
      <c r="B39" s="563" t="s">
        <v>30</v>
      </c>
      <c r="C39" s="472"/>
      <c r="D39" s="432"/>
      <c r="E39" s="673"/>
      <c r="F39" s="674"/>
      <c r="G39" s="860">
        <f>G40+G41</f>
        <v>4</v>
      </c>
      <c r="H39" s="856">
        <f>G39*30</f>
        <v>120</v>
      </c>
      <c r="I39" s="472"/>
      <c r="J39" s="753"/>
      <c r="K39" s="753"/>
      <c r="L39" s="753"/>
      <c r="M39" s="479"/>
      <c r="N39" s="484"/>
      <c r="O39" s="476"/>
      <c r="P39" s="349"/>
      <c r="Q39" s="484"/>
      <c r="R39" s="480"/>
      <c r="S39" s="480"/>
      <c r="T39" s="455"/>
      <c r="U39" s="456"/>
      <c r="V39" s="457"/>
      <c r="W39" s="484"/>
      <c r="X39" s="485"/>
      <c r="AC39" s="84">
        <f t="shared" si="1"/>
        <v>0</v>
      </c>
    </row>
    <row r="40" spans="1:31" s="111" customFormat="1" ht="19.5" customHeight="1" x14ac:dyDescent="0.25">
      <c r="A40" s="482"/>
      <c r="B40" s="564" t="s">
        <v>427</v>
      </c>
      <c r="C40" s="472"/>
      <c r="D40" s="432"/>
      <c r="E40" s="432"/>
      <c r="F40" s="674"/>
      <c r="G40" s="860">
        <f>'[1]Семестровка уск виправлено'!D33</f>
        <v>2.5</v>
      </c>
      <c r="H40" s="856">
        <f>G40*30</f>
        <v>75</v>
      </c>
      <c r="I40" s="472"/>
      <c r="J40" s="753"/>
      <c r="K40" s="753"/>
      <c r="L40" s="753"/>
      <c r="M40" s="479"/>
      <c r="N40" s="484"/>
      <c r="O40" s="406"/>
      <c r="P40" s="349"/>
      <c r="Q40" s="484"/>
      <c r="R40" s="480"/>
      <c r="S40" s="480"/>
      <c r="T40" s="480"/>
      <c r="U40" s="480"/>
      <c r="V40" s="457"/>
      <c r="W40" s="484"/>
      <c r="X40" s="485"/>
      <c r="AC40" s="84">
        <f t="shared" si="1"/>
        <v>0</v>
      </c>
    </row>
    <row r="41" spans="1:31" s="111" customFormat="1" ht="17.25" customHeight="1" x14ac:dyDescent="0.25">
      <c r="A41" s="482"/>
      <c r="B41" s="784" t="s">
        <v>259</v>
      </c>
      <c r="C41" s="472"/>
      <c r="D41" s="432" t="s">
        <v>180</v>
      </c>
      <c r="E41" s="432"/>
      <c r="F41" s="674"/>
      <c r="G41" s="860">
        <f>'[1]Семестровка уск виправлено'!E33</f>
        <v>1.5</v>
      </c>
      <c r="H41" s="856">
        <f>G41*30</f>
        <v>45</v>
      </c>
      <c r="I41" s="477">
        <f>J41+K41+L41</f>
        <v>22</v>
      </c>
      <c r="J41" s="753">
        <f>'[1]Семестровка уск виправлено'!H33</f>
        <v>15</v>
      </c>
      <c r="K41" s="753"/>
      <c r="L41" s="753">
        <f>'[1]Семестровка уск виправлено'!J33</f>
        <v>7</v>
      </c>
      <c r="M41" s="479">
        <f>H41-I41</f>
        <v>23</v>
      </c>
      <c r="N41" s="847">
        <f>'[1]Семестровка уск виправлено'!L33</f>
        <v>1.4666666666666666</v>
      </c>
      <c r="O41" s="406"/>
      <c r="P41" s="349"/>
      <c r="Q41" s="484"/>
      <c r="R41" s="480"/>
      <c r="S41" s="480"/>
      <c r="T41" s="480"/>
      <c r="U41" s="480"/>
      <c r="V41" s="457"/>
      <c r="W41" s="484"/>
      <c r="X41" s="485"/>
      <c r="AC41" s="84">
        <f t="shared" si="1"/>
        <v>1.4666666666666666</v>
      </c>
    </row>
    <row r="42" spans="1:31" s="1056" customFormat="1" x14ac:dyDescent="0.25">
      <c r="A42" s="861" t="s">
        <v>294</v>
      </c>
      <c r="B42" s="862" t="s">
        <v>79</v>
      </c>
      <c r="C42" s="494"/>
      <c r="D42" s="753" t="s">
        <v>173</v>
      </c>
      <c r="E42" s="454"/>
      <c r="F42" s="479"/>
      <c r="G42" s="865">
        <v>6</v>
      </c>
      <c r="H42" s="842">
        <f>G42*30</f>
        <v>180</v>
      </c>
      <c r="I42" s="472">
        <f>J42+K42+L42</f>
        <v>60</v>
      </c>
      <c r="J42" s="753">
        <v>30</v>
      </c>
      <c r="K42" s="753"/>
      <c r="L42" s="753">
        <v>30</v>
      </c>
      <c r="M42" s="479">
        <f>H42-I42</f>
        <v>120</v>
      </c>
      <c r="N42" s="477">
        <v>4</v>
      </c>
      <c r="O42" s="495"/>
      <c r="P42" s="498"/>
      <c r="Q42" s="477"/>
      <c r="R42" s="406"/>
      <c r="S42" s="406"/>
      <c r="T42" s="475"/>
      <c r="U42" s="476"/>
      <c r="V42" s="349"/>
      <c r="W42" s="477"/>
      <c r="X42" s="349"/>
      <c r="AC42" s="84">
        <f t="shared" si="1"/>
        <v>4</v>
      </c>
    </row>
    <row r="43" spans="1:31" s="1056" customFormat="1" hidden="1" x14ac:dyDescent="0.25">
      <c r="A43" s="863"/>
      <c r="B43" s="564"/>
      <c r="C43" s="494"/>
      <c r="D43" s="753"/>
      <c r="E43" s="454"/>
      <c r="F43" s="479"/>
      <c r="G43" s="865"/>
      <c r="H43" s="842"/>
      <c r="I43" s="472"/>
      <c r="J43" s="753"/>
      <c r="K43" s="753"/>
      <c r="L43" s="753"/>
      <c r="M43" s="479"/>
      <c r="N43" s="477"/>
      <c r="O43" s="495"/>
      <c r="P43" s="498"/>
      <c r="Q43" s="477"/>
      <c r="R43" s="406"/>
      <c r="S43" s="406"/>
      <c r="T43" s="475"/>
      <c r="U43" s="476"/>
      <c r="V43" s="349"/>
      <c r="W43" s="477"/>
      <c r="X43" s="349"/>
      <c r="AC43" s="84">
        <f t="shared" si="1"/>
        <v>0</v>
      </c>
    </row>
    <row r="44" spans="1:31" s="1057" customFormat="1" hidden="1" x14ac:dyDescent="0.25">
      <c r="A44" s="864"/>
      <c r="B44" s="565"/>
      <c r="C44" s="472"/>
      <c r="D44" s="753"/>
      <c r="E44" s="753"/>
      <c r="F44" s="479"/>
      <c r="G44" s="842"/>
      <c r="H44" s="842"/>
      <c r="I44" s="472"/>
      <c r="J44" s="753"/>
      <c r="K44" s="753"/>
      <c r="L44" s="753"/>
      <c r="M44" s="479"/>
      <c r="N44" s="472"/>
      <c r="O44" s="753"/>
      <c r="P44" s="479"/>
      <c r="Q44" s="472"/>
      <c r="R44" s="753"/>
      <c r="S44" s="753"/>
      <c r="T44" s="753"/>
      <c r="U44" s="753"/>
      <c r="V44" s="479"/>
      <c r="W44" s="472"/>
      <c r="X44" s="479"/>
      <c r="AC44" s="84">
        <v>2</v>
      </c>
    </row>
    <row r="45" spans="1:31" s="1057" customFormat="1" x14ac:dyDescent="0.25">
      <c r="A45" s="861" t="s">
        <v>424</v>
      </c>
      <c r="B45" s="699" t="s">
        <v>421</v>
      </c>
      <c r="C45" s="494"/>
      <c r="D45" s="753"/>
      <c r="E45" s="454"/>
      <c r="F45" s="479"/>
      <c r="G45" s="865">
        <f>G46+G47</f>
        <v>3</v>
      </c>
      <c r="H45" s="842">
        <f>G45*30</f>
        <v>90</v>
      </c>
      <c r="I45" s="472"/>
      <c r="J45" s="753"/>
      <c r="K45" s="753"/>
      <c r="L45" s="753"/>
      <c r="M45" s="479"/>
      <c r="N45" s="477"/>
      <c r="O45" s="495"/>
      <c r="P45" s="498"/>
      <c r="Q45" s="477"/>
      <c r="R45" s="406"/>
      <c r="S45" s="406"/>
      <c r="T45" s="475"/>
      <c r="U45" s="476"/>
      <c r="V45" s="349"/>
      <c r="W45" s="477"/>
      <c r="X45" s="349"/>
      <c r="AC45" s="84">
        <v>2</v>
      </c>
    </row>
    <row r="46" spans="1:31" x14ac:dyDescent="0.25">
      <c r="A46" s="863"/>
      <c r="B46" s="564" t="s">
        <v>427</v>
      </c>
      <c r="C46" s="494"/>
      <c r="D46" s="753"/>
      <c r="E46" s="454"/>
      <c r="F46" s="479"/>
      <c r="G46" s="865">
        <v>1</v>
      </c>
      <c r="H46" s="842">
        <f>G46*30</f>
        <v>30</v>
      </c>
      <c r="I46" s="472"/>
      <c r="J46" s="753"/>
      <c r="K46" s="753"/>
      <c r="L46" s="753"/>
      <c r="M46" s="479"/>
      <c r="N46" s="477"/>
      <c r="O46" s="495"/>
      <c r="P46" s="498"/>
      <c r="Q46" s="477"/>
      <c r="R46" s="406"/>
      <c r="S46" s="406"/>
      <c r="T46" s="475"/>
      <c r="U46" s="476"/>
      <c r="V46" s="349"/>
      <c r="W46" s="477"/>
      <c r="X46" s="349"/>
      <c r="AC46" s="84">
        <f>SUM(N46:R46)</f>
        <v>0</v>
      </c>
      <c r="AE46" s="1058">
        <f>SUMIF(AC19:AC45,"&gt;0",G19:G45)</f>
        <v>22</v>
      </c>
    </row>
    <row r="47" spans="1:31" ht="18" customHeight="1" thickBot="1" x14ac:dyDescent="0.3">
      <c r="A47" s="866"/>
      <c r="B47" s="867" t="s">
        <v>259</v>
      </c>
      <c r="C47" s="868"/>
      <c r="D47" s="869" t="s">
        <v>167</v>
      </c>
      <c r="E47" s="869"/>
      <c r="F47" s="870"/>
      <c r="G47" s="871">
        <v>2</v>
      </c>
      <c r="H47" s="871">
        <f>G47*30</f>
        <v>60</v>
      </c>
      <c r="I47" s="868">
        <f>J47+L47</f>
        <v>36</v>
      </c>
      <c r="J47" s="869">
        <v>18</v>
      </c>
      <c r="K47" s="869"/>
      <c r="L47" s="869">
        <v>18</v>
      </c>
      <c r="M47" s="870">
        <f>H47-I47</f>
        <v>24</v>
      </c>
      <c r="N47" s="868"/>
      <c r="O47" s="869">
        <v>2</v>
      </c>
      <c r="P47" s="870">
        <v>2</v>
      </c>
      <c r="Q47" s="868"/>
      <c r="R47" s="869"/>
      <c r="S47" s="869"/>
      <c r="T47" s="869"/>
      <c r="U47" s="869"/>
      <c r="V47" s="870"/>
      <c r="W47" s="868"/>
      <c r="X47" s="870"/>
      <c r="AC47" s="84"/>
      <c r="AE47" s="1058"/>
    </row>
    <row r="48" spans="1:31" s="111" customFormat="1" ht="15.75" customHeight="1" thickBot="1" x14ac:dyDescent="0.3">
      <c r="A48" s="1395" t="s">
        <v>432</v>
      </c>
      <c r="B48" s="1396"/>
      <c r="C48" s="1396"/>
      <c r="D48" s="1396"/>
      <c r="E48" s="1396"/>
      <c r="F48" s="1397"/>
      <c r="G48" s="872">
        <f>G12+G15+G17+G20+G22+G26+G29+G32+G35+G37+G38+G40+G46</f>
        <v>52.5</v>
      </c>
      <c r="H48" s="872">
        <f t="shared" ref="H48:M48" si="3">H12+H15+H17+H20+H22+H26+H29+H32+H35+H37+H38+H40+H43+H46</f>
        <v>1575</v>
      </c>
      <c r="I48" s="872">
        <f t="shared" si="3"/>
        <v>0</v>
      </c>
      <c r="J48" s="872">
        <f t="shared" si="3"/>
        <v>0</v>
      </c>
      <c r="K48" s="872">
        <f t="shared" si="3"/>
        <v>0</v>
      </c>
      <c r="L48" s="872">
        <f t="shared" si="3"/>
        <v>0</v>
      </c>
      <c r="M48" s="872">
        <f t="shared" si="3"/>
        <v>0</v>
      </c>
      <c r="N48" s="873"/>
      <c r="O48" s="873"/>
      <c r="P48" s="874"/>
      <c r="Q48" s="873"/>
      <c r="R48" s="875"/>
      <c r="S48" s="873"/>
      <c r="T48" s="873"/>
      <c r="U48" s="873"/>
      <c r="V48" s="873"/>
      <c r="W48" s="873"/>
      <c r="X48" s="876"/>
      <c r="AC48" s="442">
        <f>G20+G22+G15+G43+G40+G16+G25+G29+G38+G35+G32+G12</f>
        <v>49.5</v>
      </c>
      <c r="AE48" s="111">
        <f>G48*30</f>
        <v>1575</v>
      </c>
    </row>
    <row r="49" spans="1:31" s="111" customFormat="1" ht="16.5" customHeight="1" thickBot="1" x14ac:dyDescent="0.3">
      <c r="A49" s="1395" t="s">
        <v>274</v>
      </c>
      <c r="B49" s="1396"/>
      <c r="C49" s="1396"/>
      <c r="D49" s="1396"/>
      <c r="E49" s="1396"/>
      <c r="F49" s="1397"/>
      <c r="G49" s="872">
        <f>G13+G14+G18+G23+G27+G30+G33+G36+G41+G42+G47</f>
        <v>25</v>
      </c>
      <c r="H49" s="872">
        <f>H13+H14+H18+H23+H27+H30+H33+H36+H41+H42+H47</f>
        <v>750</v>
      </c>
      <c r="I49" s="872">
        <f>I13+I14+I18+I23+I27+I30+I33+I36+I41+I44+I47</f>
        <v>296</v>
      </c>
      <c r="J49" s="872">
        <f>J13+J14+J18+J23+J27+J30+J33+J36+J41+J44+J47</f>
        <v>157</v>
      </c>
      <c r="K49" s="872">
        <f>K13+K14+K18+K23+K27+K30+K33+K36+K41+K44+K47</f>
        <v>0</v>
      </c>
      <c r="L49" s="872">
        <f>L13+L14+L18+L23+L27+L30+L33+L36+L41+L44+L47</f>
        <v>139</v>
      </c>
      <c r="M49" s="872">
        <f>M13+M14+M18+M23+M27+M30+M33+M36+M41+M44+M47</f>
        <v>274</v>
      </c>
      <c r="N49" s="877">
        <f>SUM(N11:N47)</f>
        <v>17.466666666666669</v>
      </c>
      <c r="O49" s="877">
        <f>SUM(O11:O47)</f>
        <v>6</v>
      </c>
      <c r="P49" s="877">
        <f>SUM(P11:P47)</f>
        <v>2</v>
      </c>
      <c r="Q49" s="877">
        <f t="shared" ref="Q49:X49" si="4">SUM(Q11:Q48)</f>
        <v>1.5</v>
      </c>
      <c r="R49" s="877">
        <f t="shared" si="4"/>
        <v>0</v>
      </c>
      <c r="S49" s="877">
        <f t="shared" si="4"/>
        <v>0</v>
      </c>
      <c r="T49" s="877">
        <f t="shared" si="4"/>
        <v>0</v>
      </c>
      <c r="U49" s="877">
        <f t="shared" si="4"/>
        <v>0</v>
      </c>
      <c r="V49" s="877">
        <f t="shared" si="4"/>
        <v>0</v>
      </c>
      <c r="W49" s="877">
        <f t="shared" si="4"/>
        <v>0</v>
      </c>
      <c r="X49" s="878">
        <f t="shared" si="4"/>
        <v>0</v>
      </c>
      <c r="AE49" s="111">
        <f>G49*30</f>
        <v>750</v>
      </c>
    </row>
    <row r="50" spans="1:31" s="84" customFormat="1" ht="16.5" customHeight="1" thickBot="1" x14ac:dyDescent="0.3">
      <c r="A50" s="1148" t="s">
        <v>275</v>
      </c>
      <c r="B50" s="1398"/>
      <c r="C50" s="1398"/>
      <c r="D50" s="1398"/>
      <c r="E50" s="1398"/>
      <c r="F50" s="1149"/>
      <c r="G50" s="553">
        <f>G48+G49</f>
        <v>77.5</v>
      </c>
      <c r="H50" s="553">
        <f t="shared" ref="H50:M50" si="5">H48+H49</f>
        <v>2325</v>
      </c>
      <c r="I50" s="553">
        <f t="shared" si="5"/>
        <v>296</v>
      </c>
      <c r="J50" s="553">
        <f t="shared" si="5"/>
        <v>157</v>
      </c>
      <c r="K50" s="553"/>
      <c r="L50" s="553">
        <f t="shared" si="5"/>
        <v>139</v>
      </c>
      <c r="M50" s="553">
        <f t="shared" si="5"/>
        <v>274</v>
      </c>
      <c r="N50" s="553">
        <f>N48+N49</f>
        <v>17.466666666666669</v>
      </c>
      <c r="O50" s="553">
        <f>O48+O49</f>
        <v>6</v>
      </c>
      <c r="P50" s="553">
        <f>P48+P49</f>
        <v>2</v>
      </c>
      <c r="Q50" s="553">
        <f>Q48+Q49</f>
        <v>1.5</v>
      </c>
      <c r="R50" s="459"/>
      <c r="S50" s="459"/>
      <c r="T50" s="459"/>
      <c r="U50" s="459"/>
      <c r="V50" s="459"/>
      <c r="W50" s="459"/>
      <c r="X50" s="167"/>
      <c r="Y50" s="167">
        <f>SUM(Y21:Y46)</f>
        <v>0</v>
      </c>
      <c r="Z50" s="167">
        <f>SUM(Z21:Z46)</f>
        <v>0</v>
      </c>
      <c r="AA50" s="167">
        <f>SUM(AA21:AA46)</f>
        <v>0</v>
      </c>
      <c r="AB50" s="167">
        <f>SUM(AB21:AB46)</f>
        <v>0</v>
      </c>
      <c r="AE50" s="111">
        <f>G50*30</f>
        <v>2325</v>
      </c>
    </row>
    <row r="51" spans="1:31" ht="16.5" customHeight="1" thickBot="1" x14ac:dyDescent="0.3">
      <c r="A51" s="1150" t="s">
        <v>178</v>
      </c>
      <c r="B51" s="1151"/>
      <c r="C51" s="1151"/>
      <c r="D51" s="1151"/>
      <c r="E51" s="1151"/>
      <c r="F51" s="1151"/>
      <c r="G51" s="1151"/>
      <c r="H51" s="1151"/>
      <c r="I51" s="1151"/>
      <c r="J51" s="1151"/>
      <c r="K51" s="1151"/>
      <c r="L51" s="1151"/>
      <c r="M51" s="1151"/>
      <c r="N51" s="1152"/>
      <c r="O51" s="1152"/>
      <c r="P51" s="1152"/>
      <c r="Q51" s="1152"/>
      <c r="R51" s="1152"/>
      <c r="S51" s="1152"/>
      <c r="T51" s="1152"/>
      <c r="U51" s="1152"/>
      <c r="V51" s="1152"/>
      <c r="W51" s="1153"/>
    </row>
    <row r="52" spans="1:31" ht="30.75" customHeight="1" thickBot="1" x14ac:dyDescent="0.3">
      <c r="A52" s="917" t="s">
        <v>179</v>
      </c>
      <c r="B52" s="830" t="s">
        <v>297</v>
      </c>
      <c r="C52" s="926"/>
      <c r="D52" s="838"/>
      <c r="E52" s="838"/>
      <c r="F52" s="839"/>
      <c r="G52" s="928">
        <f>G53+G54+G55</f>
        <v>7</v>
      </c>
      <c r="H52" s="836">
        <f t="shared" ref="H52:H71" si="6">G52*30</f>
        <v>210</v>
      </c>
      <c r="I52" s="831"/>
      <c r="J52" s="838"/>
      <c r="K52" s="838"/>
      <c r="L52" s="838"/>
      <c r="M52" s="524"/>
      <c r="N52" s="926"/>
      <c r="O52" s="838"/>
      <c r="P52" s="839"/>
      <c r="Q52" s="926"/>
      <c r="R52" s="838"/>
      <c r="S52" s="838"/>
      <c r="T52" s="838"/>
      <c r="U52" s="839"/>
      <c r="V52" s="926"/>
      <c r="W52" s="839"/>
    </row>
    <row r="53" spans="1:31" ht="17.25" customHeight="1" x14ac:dyDescent="0.25">
      <c r="A53" s="861" t="s">
        <v>327</v>
      </c>
      <c r="B53" s="564" t="s">
        <v>427</v>
      </c>
      <c r="C53" s="472">
        <v>3</v>
      </c>
      <c r="D53" s="753"/>
      <c r="E53" s="753"/>
      <c r="F53" s="479"/>
      <c r="G53" s="842">
        <v>2</v>
      </c>
      <c r="H53" s="836">
        <f t="shared" si="6"/>
        <v>60</v>
      </c>
      <c r="I53" s="481"/>
      <c r="J53" s="753"/>
      <c r="K53" s="753"/>
      <c r="L53" s="753"/>
      <c r="M53" s="479"/>
      <c r="N53" s="477"/>
      <c r="O53" s="753"/>
      <c r="P53" s="479"/>
      <c r="Q53" s="472">
        <f>'Семестровка уск виправлено'!L102</f>
        <v>4</v>
      </c>
      <c r="R53" s="753"/>
      <c r="S53" s="753"/>
      <c r="T53" s="753"/>
      <c r="U53" s="479"/>
      <c r="V53" s="472"/>
      <c r="W53" s="479"/>
      <c r="AC53" s="84">
        <f t="shared" ref="AC53:AC61" si="7">SUM(N53:R53)</f>
        <v>4</v>
      </c>
    </row>
    <row r="54" spans="1:31" ht="18.75" customHeight="1" x14ac:dyDescent="0.25">
      <c r="A54" s="861"/>
      <c r="B54" s="565" t="s">
        <v>259</v>
      </c>
      <c r="C54" s="749"/>
      <c r="D54" s="750"/>
      <c r="E54" s="750"/>
      <c r="F54" s="474"/>
      <c r="G54" s="844">
        <v>4</v>
      </c>
      <c r="H54" s="929">
        <f t="shared" si="6"/>
        <v>120</v>
      </c>
      <c r="I54" s="481">
        <f>J54+L54</f>
        <v>60</v>
      </c>
      <c r="J54" s="753">
        <v>30</v>
      </c>
      <c r="K54" s="753"/>
      <c r="L54" s="753">
        <v>30</v>
      </c>
      <c r="M54" s="479">
        <f>H54-I54</f>
        <v>60</v>
      </c>
      <c r="N54" s="477"/>
      <c r="O54" s="753"/>
      <c r="P54" s="479"/>
      <c r="Q54" s="472">
        <v>4</v>
      </c>
      <c r="R54" s="753"/>
      <c r="S54" s="409"/>
      <c r="T54" s="408"/>
      <c r="U54" s="487"/>
      <c r="V54" s="481"/>
      <c r="W54" s="487"/>
      <c r="AC54" s="84"/>
    </row>
    <row r="55" spans="1:31" ht="32.25" customHeight="1" x14ac:dyDescent="0.25">
      <c r="A55" s="861" t="s">
        <v>328</v>
      </c>
      <c r="B55" s="566" t="s">
        <v>300</v>
      </c>
      <c r="C55" s="488"/>
      <c r="D55" s="489"/>
      <c r="E55" s="489"/>
      <c r="F55" s="490" t="s">
        <v>176</v>
      </c>
      <c r="G55" s="422">
        <v>1</v>
      </c>
      <c r="H55" s="930">
        <f t="shared" si="6"/>
        <v>30</v>
      </c>
      <c r="I55" s="477">
        <f>J55+K55+L55</f>
        <v>0</v>
      </c>
      <c r="J55" s="406"/>
      <c r="K55" s="406"/>
      <c r="L55" s="406"/>
      <c r="M55" s="349">
        <f>H55-I55</f>
        <v>30</v>
      </c>
      <c r="N55" s="477"/>
      <c r="O55" s="406"/>
      <c r="P55" s="349"/>
      <c r="Q55" s="477"/>
      <c r="R55" s="406"/>
      <c r="S55" s="409"/>
      <c r="T55" s="408"/>
      <c r="U55" s="487"/>
      <c r="V55" s="481"/>
      <c r="W55" s="487"/>
      <c r="AC55" s="84">
        <f t="shared" si="7"/>
        <v>0</v>
      </c>
    </row>
    <row r="56" spans="1:31" ht="17.25" customHeight="1" x14ac:dyDescent="0.25">
      <c r="A56" s="700" t="s">
        <v>181</v>
      </c>
      <c r="B56" s="563" t="s">
        <v>53</v>
      </c>
      <c r="C56" s="477"/>
      <c r="D56" s="406"/>
      <c r="E56" s="492"/>
      <c r="F56" s="335"/>
      <c r="G56" s="331">
        <f>G57+G58</f>
        <v>5</v>
      </c>
      <c r="H56" s="930">
        <f>G56*30</f>
        <v>150</v>
      </c>
      <c r="I56" s="477"/>
      <c r="J56" s="406"/>
      <c r="K56" s="406"/>
      <c r="L56" s="406"/>
      <c r="M56" s="349"/>
      <c r="N56" s="484"/>
      <c r="O56" s="456"/>
      <c r="P56" s="485"/>
      <c r="Q56" s="484"/>
      <c r="R56" s="480"/>
      <c r="S56" s="455"/>
      <c r="T56" s="456"/>
      <c r="U56" s="457"/>
      <c r="V56" s="484"/>
      <c r="W56" s="457"/>
      <c r="AC56" s="84"/>
    </row>
    <row r="57" spans="1:31" ht="17.25" customHeight="1" x14ac:dyDescent="0.25">
      <c r="A57" s="491"/>
      <c r="B57" s="564" t="s">
        <v>427</v>
      </c>
      <c r="C57" s="477"/>
      <c r="D57" s="406"/>
      <c r="E57" s="492"/>
      <c r="F57" s="335"/>
      <c r="G57" s="331">
        <f>'Семестровка уск виправлено'!D75</f>
        <v>2</v>
      </c>
      <c r="H57" s="930">
        <f>G57*30</f>
        <v>60</v>
      </c>
      <c r="I57" s="477"/>
      <c r="J57" s="406"/>
      <c r="K57" s="406"/>
      <c r="L57" s="406"/>
      <c r="M57" s="349"/>
      <c r="N57" s="484"/>
      <c r="O57" s="456"/>
      <c r="P57" s="485"/>
      <c r="Q57" s="484"/>
      <c r="R57" s="480"/>
      <c r="S57" s="455"/>
      <c r="T57" s="456"/>
      <c r="U57" s="457"/>
      <c r="V57" s="484"/>
      <c r="W57" s="457"/>
      <c r="AC57" s="84"/>
    </row>
    <row r="58" spans="1:31" ht="17.25" customHeight="1" x14ac:dyDescent="0.25">
      <c r="A58" s="491"/>
      <c r="B58" s="565" t="s">
        <v>259</v>
      </c>
      <c r="C58" s="477"/>
      <c r="D58" s="406" t="s">
        <v>403</v>
      </c>
      <c r="E58" s="492"/>
      <c r="F58" s="335"/>
      <c r="G58" s="331">
        <f>'Семестровка уск виправлено'!E75</f>
        <v>3</v>
      </c>
      <c r="H58" s="930">
        <f>G58*30</f>
        <v>90</v>
      </c>
      <c r="I58" s="477">
        <f>J58+L58</f>
        <v>45</v>
      </c>
      <c r="J58" s="406">
        <f>'Семестровка уск виправлено'!H75</f>
        <v>27</v>
      </c>
      <c r="K58" s="406"/>
      <c r="L58" s="406">
        <f>'Семестровка уск виправлено'!J75</f>
        <v>18</v>
      </c>
      <c r="M58" s="349">
        <f>H58-I58</f>
        <v>45</v>
      </c>
      <c r="N58" s="484"/>
      <c r="O58" s="456"/>
      <c r="P58" s="698">
        <f>'Семестровка уск виправлено'!L75</f>
        <v>5</v>
      </c>
      <c r="Q58" s="484"/>
      <c r="R58" s="480"/>
      <c r="S58" s="455"/>
      <c r="T58" s="456"/>
      <c r="U58" s="457"/>
      <c r="V58" s="484"/>
      <c r="W58" s="457"/>
      <c r="AC58" s="84"/>
    </row>
    <row r="59" spans="1:31" x14ac:dyDescent="0.25">
      <c r="A59" s="482" t="s">
        <v>184</v>
      </c>
      <c r="B59" s="567" t="str">
        <f>'Семестровка уск виправлено'!C99</f>
        <v>Біржова діяльність</v>
      </c>
      <c r="C59" s="472"/>
      <c r="D59" s="753"/>
      <c r="E59" s="454"/>
      <c r="F59" s="483"/>
      <c r="G59" s="860">
        <f>G61+G60</f>
        <v>5.5</v>
      </c>
      <c r="H59" s="930">
        <f t="shared" si="6"/>
        <v>165</v>
      </c>
      <c r="I59" s="472"/>
      <c r="J59" s="753"/>
      <c r="K59" s="753"/>
      <c r="L59" s="753"/>
      <c r="M59" s="479"/>
      <c r="N59" s="484"/>
      <c r="O59" s="456"/>
      <c r="P59" s="485"/>
      <c r="Q59" s="484"/>
      <c r="R59" s="480"/>
      <c r="S59" s="455"/>
      <c r="T59" s="456"/>
      <c r="U59" s="457"/>
      <c r="V59" s="484"/>
      <c r="W59" s="457"/>
      <c r="AC59" s="84">
        <f t="shared" si="7"/>
        <v>0</v>
      </c>
    </row>
    <row r="60" spans="1:31" x14ac:dyDescent="0.25">
      <c r="A60" s="482"/>
      <c r="B60" s="564" t="s">
        <v>427</v>
      </c>
      <c r="C60" s="472"/>
      <c r="D60" s="753"/>
      <c r="E60" s="454"/>
      <c r="F60" s="483"/>
      <c r="G60" s="860">
        <v>3</v>
      </c>
      <c r="H60" s="930">
        <f t="shared" si="6"/>
        <v>90</v>
      </c>
      <c r="I60" s="472"/>
      <c r="J60" s="753"/>
      <c r="K60" s="753"/>
      <c r="L60" s="753"/>
      <c r="M60" s="479"/>
      <c r="N60" s="484"/>
      <c r="O60" s="456"/>
      <c r="P60" s="485"/>
      <c r="Q60" s="484"/>
      <c r="R60" s="480"/>
      <c r="S60" s="455"/>
      <c r="T60" s="456"/>
      <c r="U60" s="457"/>
      <c r="V60" s="484"/>
      <c r="W60" s="457"/>
      <c r="AC60" s="84">
        <f t="shared" si="7"/>
        <v>0</v>
      </c>
    </row>
    <row r="61" spans="1:31" x14ac:dyDescent="0.25">
      <c r="A61" s="491"/>
      <c r="B61" s="565" t="s">
        <v>259</v>
      </c>
      <c r="C61" s="472">
        <v>3</v>
      </c>
      <c r="D61" s="406"/>
      <c r="E61" s="492"/>
      <c r="F61" s="493"/>
      <c r="G61" s="331">
        <v>2.5</v>
      </c>
      <c r="H61" s="930">
        <f t="shared" si="6"/>
        <v>75</v>
      </c>
      <c r="I61" s="477">
        <f>J61+L61</f>
        <v>30</v>
      </c>
      <c r="J61" s="406">
        <f>'Семестровка уск виправлено'!H99</f>
        <v>15</v>
      </c>
      <c r="K61" s="406"/>
      <c r="L61" s="406">
        <f>'Семестровка уск виправлено'!J99</f>
        <v>15</v>
      </c>
      <c r="M61" s="349">
        <f>H61-I61</f>
        <v>45</v>
      </c>
      <c r="N61" s="484"/>
      <c r="O61" s="456"/>
      <c r="P61" s="485"/>
      <c r="Q61" s="484">
        <f>'Семестровка уск виправлено'!L99</f>
        <v>2</v>
      </c>
      <c r="R61" s="480"/>
      <c r="S61" s="455"/>
      <c r="T61" s="456"/>
      <c r="U61" s="457"/>
      <c r="V61" s="484"/>
      <c r="W61" s="457"/>
      <c r="AC61" s="84">
        <f t="shared" si="7"/>
        <v>2</v>
      </c>
    </row>
    <row r="62" spans="1:31" ht="16.5" customHeight="1" x14ac:dyDescent="0.25">
      <c r="A62" s="918" t="s">
        <v>185</v>
      </c>
      <c r="B62" s="862" t="s">
        <v>380</v>
      </c>
      <c r="C62" s="472">
        <v>1</v>
      </c>
      <c r="D62" s="753"/>
      <c r="E62" s="753"/>
      <c r="F62" s="479"/>
      <c r="G62" s="842">
        <f>'Семестровка уск виправлено'!E25</f>
        <v>4</v>
      </c>
      <c r="H62" s="842">
        <f t="shared" si="6"/>
        <v>120</v>
      </c>
      <c r="I62" s="472">
        <f>J62+L62</f>
        <v>45</v>
      </c>
      <c r="J62" s="753">
        <f>'Семестровка уск виправлено'!H25</f>
        <v>30</v>
      </c>
      <c r="K62" s="753"/>
      <c r="L62" s="753">
        <f>'Семестровка уск виправлено'!J25</f>
        <v>15</v>
      </c>
      <c r="M62" s="479">
        <f>H62-I62</f>
        <v>75</v>
      </c>
      <c r="N62" s="477">
        <f>'Семестровка уск виправлено'!L25</f>
        <v>3</v>
      </c>
      <c r="O62" s="753"/>
      <c r="P62" s="479"/>
      <c r="Q62" s="472"/>
      <c r="R62" s="753"/>
      <c r="S62" s="409"/>
      <c r="T62" s="408"/>
      <c r="U62" s="487"/>
      <c r="V62" s="481"/>
      <c r="W62" s="487"/>
      <c r="AC62" s="84">
        <f t="shared" ref="AC62:AC76" si="8">SUM(N62:R62)</f>
        <v>3</v>
      </c>
    </row>
    <row r="63" spans="1:31" x14ac:dyDescent="0.25">
      <c r="A63" s="700" t="s">
        <v>186</v>
      </c>
      <c r="B63" s="563" t="s">
        <v>43</v>
      </c>
      <c r="C63" s="477"/>
      <c r="D63" s="406"/>
      <c r="E63" s="492"/>
      <c r="F63" s="335"/>
      <c r="G63" s="860">
        <f>G64+G65</f>
        <v>6</v>
      </c>
      <c r="H63" s="930">
        <f t="shared" si="6"/>
        <v>180</v>
      </c>
      <c r="I63" s="477"/>
      <c r="J63" s="406"/>
      <c r="K63" s="406"/>
      <c r="L63" s="406"/>
      <c r="M63" s="349"/>
      <c r="N63" s="484"/>
      <c r="O63" s="456"/>
      <c r="P63" s="485"/>
      <c r="Q63" s="484"/>
      <c r="R63" s="480"/>
      <c r="S63" s="455"/>
      <c r="T63" s="456"/>
      <c r="U63" s="457"/>
      <c r="V63" s="484"/>
      <c r="W63" s="457"/>
      <c r="AC63" s="84">
        <f t="shared" si="8"/>
        <v>0</v>
      </c>
    </row>
    <row r="64" spans="1:31" x14ac:dyDescent="0.25">
      <c r="A64" s="697"/>
      <c r="B64" s="564" t="s">
        <v>427</v>
      </c>
      <c r="C64" s="477"/>
      <c r="D64" s="406"/>
      <c r="E64" s="492"/>
      <c r="F64" s="335"/>
      <c r="G64" s="422">
        <f>'Семестровка уск виправлено'!D45</f>
        <v>3</v>
      </c>
      <c r="H64" s="930">
        <f t="shared" si="6"/>
        <v>90</v>
      </c>
      <c r="I64" s="477"/>
      <c r="J64" s="406"/>
      <c r="K64" s="406"/>
      <c r="L64" s="406"/>
      <c r="M64" s="349"/>
      <c r="N64" s="484"/>
      <c r="O64" s="456"/>
      <c r="P64" s="485"/>
      <c r="Q64" s="484"/>
      <c r="R64" s="480"/>
      <c r="S64" s="455"/>
      <c r="T64" s="456"/>
      <c r="U64" s="457"/>
      <c r="V64" s="484"/>
      <c r="W64" s="457"/>
      <c r="AC64" s="84">
        <f t="shared" si="8"/>
        <v>0</v>
      </c>
    </row>
    <row r="65" spans="1:33" x14ac:dyDescent="0.25">
      <c r="A65" s="697"/>
      <c r="B65" s="565" t="s">
        <v>259</v>
      </c>
      <c r="C65" s="477"/>
      <c r="D65" s="406">
        <v>1</v>
      </c>
      <c r="E65" s="492"/>
      <c r="F65" s="335"/>
      <c r="G65" s="422">
        <f>'Семестровка уск виправлено'!E45</f>
        <v>3</v>
      </c>
      <c r="H65" s="930">
        <f t="shared" si="6"/>
        <v>90</v>
      </c>
      <c r="I65" s="477">
        <f>J65+L65</f>
        <v>45</v>
      </c>
      <c r="J65" s="492">
        <f>'Семестровка уск виправлено'!H45</f>
        <v>30</v>
      </c>
      <c r="K65" s="406"/>
      <c r="L65" s="406">
        <f>'Семестровка уск виправлено'!J45</f>
        <v>15</v>
      </c>
      <c r="M65" s="933">
        <f>H65-I65</f>
        <v>45</v>
      </c>
      <c r="N65" s="484">
        <v>3</v>
      </c>
      <c r="O65" s="456"/>
      <c r="P65" s="485"/>
      <c r="Q65" s="484"/>
      <c r="R65" s="480"/>
      <c r="S65" s="455"/>
      <c r="T65" s="456"/>
      <c r="U65" s="457"/>
      <c r="V65" s="484"/>
      <c r="W65" s="457"/>
      <c r="AC65" s="84">
        <f t="shared" si="8"/>
        <v>3</v>
      </c>
    </row>
    <row r="66" spans="1:33" ht="48.75" customHeight="1" x14ac:dyDescent="0.25">
      <c r="A66" s="919" t="s">
        <v>188</v>
      </c>
      <c r="B66" s="563" t="s">
        <v>437</v>
      </c>
      <c r="C66" s="749"/>
      <c r="D66" s="750"/>
      <c r="E66" s="750"/>
      <c r="F66" s="474"/>
      <c r="G66" s="844">
        <f>'Семестровка уск виправлено'!D73</f>
        <v>4</v>
      </c>
      <c r="H66" s="929">
        <f t="shared" si="6"/>
        <v>120</v>
      </c>
      <c r="I66" s="749"/>
      <c r="J66" s="750"/>
      <c r="K66" s="750"/>
      <c r="L66" s="750"/>
      <c r="M66" s="474"/>
      <c r="N66" s="932"/>
      <c r="O66" s="751"/>
      <c r="P66" s="758"/>
      <c r="Q66" s="932"/>
      <c r="R66" s="751"/>
      <c r="S66" s="751"/>
      <c r="T66" s="751"/>
      <c r="U66" s="758"/>
      <c r="V66" s="932"/>
      <c r="W66" s="758"/>
      <c r="AC66" s="84">
        <f t="shared" si="8"/>
        <v>0</v>
      </c>
    </row>
    <row r="67" spans="1:33" x14ac:dyDescent="0.25">
      <c r="A67" s="482" t="s">
        <v>189</v>
      </c>
      <c r="B67" s="699" t="s">
        <v>264</v>
      </c>
      <c r="C67" s="494"/>
      <c r="D67" s="753"/>
      <c r="E67" s="454"/>
      <c r="F67" s="479"/>
      <c r="G67" s="860">
        <f>G68+G69</f>
        <v>5</v>
      </c>
      <c r="H67" s="842">
        <f t="shared" si="6"/>
        <v>150</v>
      </c>
      <c r="I67" s="472"/>
      <c r="J67" s="753"/>
      <c r="K67" s="753"/>
      <c r="L67" s="753"/>
      <c r="M67" s="479"/>
      <c r="N67" s="477"/>
      <c r="O67" s="476"/>
      <c r="P67" s="349"/>
      <c r="Q67" s="477"/>
      <c r="R67" s="406"/>
      <c r="S67" s="475"/>
      <c r="T67" s="476"/>
      <c r="U67" s="349"/>
      <c r="V67" s="477"/>
      <c r="W67" s="349"/>
      <c r="AC67" s="84">
        <f t="shared" si="8"/>
        <v>0</v>
      </c>
    </row>
    <row r="68" spans="1:33" x14ac:dyDescent="0.25">
      <c r="A68" s="482"/>
      <c r="B68" s="564" t="s">
        <v>427</v>
      </c>
      <c r="C68" s="494"/>
      <c r="D68" s="753"/>
      <c r="E68" s="454"/>
      <c r="F68" s="479"/>
      <c r="G68" s="860">
        <f>'Семестровка уск виправлено'!D77</f>
        <v>2</v>
      </c>
      <c r="H68" s="842">
        <f t="shared" si="6"/>
        <v>60</v>
      </c>
      <c r="I68" s="472"/>
      <c r="J68" s="753"/>
      <c r="K68" s="753"/>
      <c r="L68" s="753"/>
      <c r="M68" s="479"/>
      <c r="N68" s="477"/>
      <c r="O68" s="476"/>
      <c r="P68" s="349"/>
      <c r="Q68" s="477"/>
      <c r="R68" s="406"/>
      <c r="S68" s="475"/>
      <c r="T68" s="476"/>
      <c r="U68" s="349"/>
      <c r="V68" s="477"/>
      <c r="W68" s="349"/>
      <c r="AC68" s="84">
        <f t="shared" si="8"/>
        <v>0</v>
      </c>
    </row>
    <row r="69" spans="1:33" x14ac:dyDescent="0.25">
      <c r="A69" s="920"/>
      <c r="B69" s="565" t="s">
        <v>259</v>
      </c>
      <c r="C69" s="494"/>
      <c r="D69" s="753" t="s">
        <v>404</v>
      </c>
      <c r="E69" s="454"/>
      <c r="F69" s="479"/>
      <c r="G69" s="860">
        <f>'Семестровка уск виправлено'!E77</f>
        <v>3</v>
      </c>
      <c r="H69" s="842">
        <f t="shared" si="6"/>
        <v>90</v>
      </c>
      <c r="I69" s="472">
        <f>J69+K69+L69</f>
        <v>45</v>
      </c>
      <c r="J69" s="753">
        <f>'Семестровка уск виправлено'!H77</f>
        <v>27</v>
      </c>
      <c r="K69" s="753"/>
      <c r="L69" s="753">
        <f>'Семестровка уск виправлено'!J77</f>
        <v>18</v>
      </c>
      <c r="M69" s="479">
        <f>H69-I69</f>
        <v>45</v>
      </c>
      <c r="N69" s="477"/>
      <c r="O69" s="495">
        <f>'Семестровка уск виправлено'!L77</f>
        <v>5</v>
      </c>
      <c r="P69" s="349"/>
      <c r="Q69" s="477"/>
      <c r="R69" s="406"/>
      <c r="S69" s="475"/>
      <c r="T69" s="476"/>
      <c r="U69" s="349"/>
      <c r="V69" s="477"/>
      <c r="W69" s="349"/>
      <c r="AC69" s="84">
        <f t="shared" si="8"/>
        <v>5</v>
      </c>
    </row>
    <row r="70" spans="1:33" ht="31.5" x14ac:dyDescent="0.25">
      <c r="A70" s="482" t="s">
        <v>277</v>
      </c>
      <c r="B70" s="563" t="s">
        <v>438</v>
      </c>
      <c r="C70" s="494"/>
      <c r="D70" s="753"/>
      <c r="E70" s="454"/>
      <c r="F70" s="479"/>
      <c r="G70" s="860">
        <f>'Семестровка уск виправлено'!D106</f>
        <v>4</v>
      </c>
      <c r="H70" s="842">
        <f t="shared" si="6"/>
        <v>120</v>
      </c>
      <c r="I70" s="472"/>
      <c r="J70" s="753"/>
      <c r="K70" s="753"/>
      <c r="L70" s="753"/>
      <c r="M70" s="479"/>
      <c r="N70" s="477"/>
      <c r="O70" s="495"/>
      <c r="P70" s="349"/>
      <c r="Q70" s="477"/>
      <c r="R70" s="406"/>
      <c r="S70" s="475"/>
      <c r="T70" s="476"/>
      <c r="U70" s="349"/>
      <c r="V70" s="477"/>
      <c r="W70" s="349"/>
      <c r="AC70" s="84">
        <f t="shared" si="8"/>
        <v>0</v>
      </c>
    </row>
    <row r="71" spans="1:33" ht="31.5" x14ac:dyDescent="0.25">
      <c r="A71" s="396" t="s">
        <v>276</v>
      </c>
      <c r="B71" s="563" t="s">
        <v>301</v>
      </c>
      <c r="C71" s="663"/>
      <c r="D71" s="410"/>
      <c r="E71" s="411"/>
      <c r="F71" s="487"/>
      <c r="G71" s="851">
        <f>G72+G73</f>
        <v>7</v>
      </c>
      <c r="H71" s="842">
        <f t="shared" si="6"/>
        <v>210</v>
      </c>
      <c r="I71" s="481"/>
      <c r="J71" s="410"/>
      <c r="K71" s="410"/>
      <c r="L71" s="410"/>
      <c r="M71" s="487"/>
      <c r="N71" s="403"/>
      <c r="O71" s="664"/>
      <c r="P71" s="402"/>
      <c r="Q71" s="403"/>
      <c r="R71" s="406"/>
      <c r="S71" s="405"/>
      <c r="T71" s="404"/>
      <c r="U71" s="402"/>
      <c r="V71" s="403"/>
      <c r="W71" s="402"/>
      <c r="AC71" s="84"/>
      <c r="AD71" s="143">
        <f>H54+H57+H60+H64+H66+H68+H70+H75+H81+H84+H88+H91</f>
        <v>975</v>
      </c>
    </row>
    <row r="72" spans="1:33" ht="29.25" customHeight="1" x14ac:dyDescent="0.25">
      <c r="A72" s="396" t="s">
        <v>329</v>
      </c>
      <c r="B72" s="565" t="s">
        <v>301</v>
      </c>
      <c r="C72" s="755" t="s">
        <v>62</v>
      </c>
      <c r="D72" s="397"/>
      <c r="E72" s="398"/>
      <c r="F72" s="399"/>
      <c r="G72" s="939">
        <v>6</v>
      </c>
      <c r="H72" s="929">
        <f>G72*30</f>
        <v>180</v>
      </c>
      <c r="I72" s="481">
        <f>J72+L72</f>
        <v>63</v>
      </c>
      <c r="J72" s="400">
        <f>'Семестровка уск виправлено'!H71</f>
        <v>36</v>
      </c>
      <c r="K72" s="400"/>
      <c r="L72" s="400">
        <f>'Семестровка уск виправлено'!J71</f>
        <v>27</v>
      </c>
      <c r="M72" s="487">
        <f>H72-I72</f>
        <v>117</v>
      </c>
      <c r="N72" s="401"/>
      <c r="O72" s="756">
        <f>'Семестровка уск виправлено'!L71</f>
        <v>7</v>
      </c>
      <c r="P72" s="757"/>
      <c r="Q72" s="403"/>
      <c r="R72" s="406"/>
      <c r="S72" s="405"/>
      <c r="T72" s="404"/>
      <c r="U72" s="402"/>
      <c r="V72" s="403"/>
      <c r="W72" s="402"/>
      <c r="AC72" s="84">
        <f t="shared" si="8"/>
        <v>7</v>
      </c>
    </row>
    <row r="73" spans="1:33" ht="36" customHeight="1" x14ac:dyDescent="0.25">
      <c r="A73" s="396" t="s">
        <v>330</v>
      </c>
      <c r="B73" s="566" t="s">
        <v>307</v>
      </c>
      <c r="C73" s="488"/>
      <c r="D73" s="489"/>
      <c r="E73" s="489"/>
      <c r="F73" s="490" t="s">
        <v>457</v>
      </c>
      <c r="G73" s="422">
        <v>1</v>
      </c>
      <c r="H73" s="931">
        <f>G73*30</f>
        <v>30</v>
      </c>
      <c r="I73" s="473">
        <f>J73+K73+L73</f>
        <v>0</v>
      </c>
      <c r="J73" s="489"/>
      <c r="K73" s="489"/>
      <c r="L73" s="489"/>
      <c r="M73" s="490">
        <f>H73-I73</f>
        <v>30</v>
      </c>
      <c r="N73" s="473"/>
      <c r="O73" s="496"/>
      <c r="P73" s="490"/>
      <c r="Q73" s="473"/>
      <c r="R73" s="406"/>
      <c r="S73" s="497"/>
      <c r="T73" s="496"/>
      <c r="U73" s="490"/>
      <c r="V73" s="473"/>
      <c r="W73" s="490"/>
      <c r="AC73" s="84">
        <f t="shared" si="8"/>
        <v>0</v>
      </c>
    </row>
    <row r="74" spans="1:33" x14ac:dyDescent="0.25">
      <c r="A74" s="700" t="s">
        <v>278</v>
      </c>
      <c r="B74" s="202" t="s">
        <v>81</v>
      </c>
      <c r="C74" s="477"/>
      <c r="D74" s="406"/>
      <c r="E74" s="492"/>
      <c r="F74" s="335"/>
      <c r="G74" s="422">
        <f>G75+G76</f>
        <v>5</v>
      </c>
      <c r="H74" s="931">
        <f>G74*30</f>
        <v>150</v>
      </c>
      <c r="I74" s="477"/>
      <c r="J74" s="492"/>
      <c r="K74" s="492"/>
      <c r="L74" s="492"/>
      <c r="M74" s="349"/>
      <c r="N74" s="477"/>
      <c r="O74" s="476"/>
      <c r="P74" s="675"/>
      <c r="Q74" s="484"/>
      <c r="R74" s="480"/>
      <c r="S74" s="455"/>
      <c r="T74" s="456"/>
      <c r="U74" s="457"/>
      <c r="V74" s="484"/>
      <c r="W74" s="457"/>
      <c r="AC74" s="84">
        <f t="shared" si="8"/>
        <v>0</v>
      </c>
    </row>
    <row r="75" spans="1:33" x14ac:dyDescent="0.25">
      <c r="A75" s="491"/>
      <c r="B75" s="564" t="s">
        <v>427</v>
      </c>
      <c r="C75" s="477"/>
      <c r="D75" s="406"/>
      <c r="E75" s="492"/>
      <c r="F75" s="335"/>
      <c r="G75" s="422">
        <v>1</v>
      </c>
      <c r="H75" s="842">
        <f t="shared" ref="H75:H83" si="9">G75*30</f>
        <v>30</v>
      </c>
      <c r="I75" s="477"/>
      <c r="J75" s="492"/>
      <c r="K75" s="492"/>
      <c r="L75" s="492"/>
      <c r="M75" s="349"/>
      <c r="N75" s="477"/>
      <c r="O75" s="476"/>
      <c r="P75" s="675"/>
      <c r="Q75" s="484"/>
      <c r="R75" s="480"/>
      <c r="S75" s="455"/>
      <c r="T75" s="456"/>
      <c r="U75" s="457"/>
      <c r="V75" s="484"/>
      <c r="W75" s="457"/>
      <c r="AC75" s="84">
        <f t="shared" si="8"/>
        <v>0</v>
      </c>
    </row>
    <row r="76" spans="1:33" s="111" customFormat="1" x14ac:dyDescent="0.25">
      <c r="A76" s="863"/>
      <c r="B76" s="565" t="s">
        <v>259</v>
      </c>
      <c r="C76" s="494" t="s">
        <v>63</v>
      </c>
      <c r="D76" s="753"/>
      <c r="E76" s="454"/>
      <c r="F76" s="479"/>
      <c r="G76" s="865">
        <f>'Семестровка уск виправлено'!E67</f>
        <v>4</v>
      </c>
      <c r="H76" s="842">
        <f t="shared" si="9"/>
        <v>120</v>
      </c>
      <c r="I76" s="472">
        <f>J76+K76+L76</f>
        <v>45</v>
      </c>
      <c r="J76" s="753">
        <f>'Семестровка уск виправлено'!H67</f>
        <v>27</v>
      </c>
      <c r="K76" s="753"/>
      <c r="L76" s="753">
        <f>'Семестровка уск виправлено'!J67</f>
        <v>18</v>
      </c>
      <c r="M76" s="479">
        <f>H76-I76</f>
        <v>75</v>
      </c>
      <c r="N76" s="477"/>
      <c r="O76" s="495"/>
      <c r="P76" s="498">
        <f>'Семестровка уск виправлено'!L67</f>
        <v>5</v>
      </c>
      <c r="Q76" s="477"/>
      <c r="R76" s="406"/>
      <c r="S76" s="475"/>
      <c r="T76" s="476"/>
      <c r="U76" s="349"/>
      <c r="V76" s="477"/>
      <c r="W76" s="349"/>
      <c r="AC76" s="84">
        <f t="shared" si="8"/>
        <v>5</v>
      </c>
      <c r="AF76" s="143" t="s">
        <v>296</v>
      </c>
    </row>
    <row r="77" spans="1:33" ht="16.5" hidden="1" customHeight="1" x14ac:dyDescent="0.25">
      <c r="A77" s="919"/>
      <c r="B77" s="923"/>
      <c r="C77" s="749"/>
      <c r="D77" s="750"/>
      <c r="E77" s="750"/>
      <c r="F77" s="474"/>
      <c r="G77" s="842"/>
      <c r="H77" s="842"/>
      <c r="I77" s="472"/>
      <c r="J77" s="750"/>
      <c r="K77" s="750"/>
      <c r="L77" s="750"/>
      <c r="M77" s="479"/>
      <c r="N77" s="472"/>
      <c r="O77" s="753"/>
      <c r="P77" s="479"/>
      <c r="Q77" s="472"/>
      <c r="R77" s="753"/>
      <c r="S77" s="753"/>
      <c r="T77" s="753"/>
      <c r="U77" s="479"/>
      <c r="V77" s="472"/>
      <c r="W77" s="479"/>
    </row>
    <row r="78" spans="1:33" ht="16.5" hidden="1" customHeight="1" x14ac:dyDescent="0.25">
      <c r="A78" s="844"/>
      <c r="B78" s="564"/>
      <c r="C78" s="749"/>
      <c r="D78" s="750"/>
      <c r="E78" s="750"/>
      <c r="F78" s="474"/>
      <c r="G78" s="842"/>
      <c r="H78" s="842"/>
      <c r="I78" s="472"/>
      <c r="J78" s="750"/>
      <c r="K78" s="750"/>
      <c r="L78" s="750"/>
      <c r="M78" s="479"/>
      <c r="N78" s="472"/>
      <c r="O78" s="753"/>
      <c r="P78" s="479"/>
      <c r="Q78" s="472"/>
      <c r="R78" s="753"/>
      <c r="S78" s="753"/>
      <c r="T78" s="753"/>
      <c r="U78" s="479"/>
      <c r="V78" s="472"/>
      <c r="W78" s="479"/>
    </row>
    <row r="79" spans="1:33" ht="16.5" hidden="1" customHeight="1" x14ac:dyDescent="0.25">
      <c r="A79" s="919"/>
      <c r="B79" s="565"/>
      <c r="C79" s="749"/>
      <c r="D79" s="750"/>
      <c r="E79" s="750"/>
      <c r="F79" s="474"/>
      <c r="G79" s="842"/>
      <c r="H79" s="842"/>
      <c r="I79" s="472"/>
      <c r="J79" s="750"/>
      <c r="K79" s="750"/>
      <c r="L79" s="750"/>
      <c r="M79" s="487"/>
      <c r="N79" s="472"/>
      <c r="O79" s="753"/>
      <c r="P79" s="479"/>
      <c r="Q79" s="472"/>
      <c r="R79" s="753"/>
      <c r="S79" s="753"/>
      <c r="T79" s="753"/>
      <c r="U79" s="479"/>
      <c r="V79" s="472"/>
      <c r="W79" s="479"/>
      <c r="AC79" s="84">
        <f t="shared" ref="AC79:AC93" si="10">SUM(N79:R79)</f>
        <v>0</v>
      </c>
      <c r="AG79" s="143" t="s">
        <v>296</v>
      </c>
    </row>
    <row r="80" spans="1:33" s="111" customFormat="1" ht="19.5" customHeight="1" x14ac:dyDescent="0.25">
      <c r="A80" s="482" t="s">
        <v>279</v>
      </c>
      <c r="B80" s="568" t="str">
        <f>'Семестровка уск виправлено'!C100</f>
        <v>Торговельне підприємництво</v>
      </c>
      <c r="C80" s="494"/>
      <c r="D80" s="753"/>
      <c r="E80" s="454"/>
      <c r="F80" s="479"/>
      <c r="G80" s="865">
        <f>G81+G82</f>
        <v>5</v>
      </c>
      <c r="H80" s="842">
        <f t="shared" si="9"/>
        <v>150</v>
      </c>
      <c r="I80" s="472"/>
      <c r="J80" s="753"/>
      <c r="K80" s="753"/>
      <c r="L80" s="753"/>
      <c r="M80" s="479"/>
      <c r="N80" s="477"/>
      <c r="O80" s="495"/>
      <c r="P80" s="498"/>
      <c r="Q80" s="477"/>
      <c r="R80" s="406"/>
      <c r="S80" s="475"/>
      <c r="T80" s="476"/>
      <c r="U80" s="349"/>
      <c r="V80" s="477"/>
      <c r="W80" s="349"/>
      <c r="AC80" s="84">
        <f t="shared" si="10"/>
        <v>0</v>
      </c>
    </row>
    <row r="81" spans="1:31" s="111" customFormat="1" x14ac:dyDescent="0.25">
      <c r="A81" s="863"/>
      <c r="B81" s="564" t="s">
        <v>427</v>
      </c>
      <c r="C81" s="494"/>
      <c r="D81" s="753"/>
      <c r="E81" s="454"/>
      <c r="F81" s="479"/>
      <c r="G81" s="865">
        <v>1.5</v>
      </c>
      <c r="H81" s="842">
        <f t="shared" si="9"/>
        <v>45</v>
      </c>
      <c r="I81" s="472"/>
      <c r="J81" s="753"/>
      <c r="K81" s="753"/>
      <c r="L81" s="753"/>
      <c r="M81" s="479"/>
      <c r="N81" s="477"/>
      <c r="O81" s="495"/>
      <c r="P81" s="498"/>
      <c r="Q81" s="477"/>
      <c r="R81" s="406"/>
      <c r="S81" s="475"/>
      <c r="T81" s="476"/>
      <c r="U81" s="349"/>
      <c r="V81" s="477"/>
      <c r="W81" s="349"/>
      <c r="AC81" s="84">
        <f t="shared" si="10"/>
        <v>0</v>
      </c>
    </row>
    <row r="82" spans="1:31" x14ac:dyDescent="0.25">
      <c r="A82" s="921"/>
      <c r="B82" s="565" t="s">
        <v>259</v>
      </c>
      <c r="C82" s="494">
        <v>3</v>
      </c>
      <c r="D82" s="753"/>
      <c r="E82" s="454"/>
      <c r="F82" s="479"/>
      <c r="G82" s="860">
        <v>3.5</v>
      </c>
      <c r="H82" s="842">
        <f t="shared" si="9"/>
        <v>105</v>
      </c>
      <c r="I82" s="472">
        <f>J82+K82+L82</f>
        <v>45</v>
      </c>
      <c r="J82" s="753">
        <v>30</v>
      </c>
      <c r="K82" s="753"/>
      <c r="L82" s="753">
        <f>'Семестровка уск виправлено'!J100</f>
        <v>15</v>
      </c>
      <c r="M82" s="479">
        <f>H82-I82</f>
        <v>60</v>
      </c>
      <c r="N82" s="477"/>
      <c r="O82" s="476"/>
      <c r="P82" s="349"/>
      <c r="Q82" s="477">
        <v>3</v>
      </c>
      <c r="R82" s="406"/>
      <c r="S82" s="475"/>
      <c r="T82" s="476"/>
      <c r="U82" s="349"/>
      <c r="V82" s="477"/>
      <c r="W82" s="349"/>
      <c r="AC82" s="84">
        <f t="shared" si="10"/>
        <v>3</v>
      </c>
    </row>
    <row r="83" spans="1:31" x14ac:dyDescent="0.25">
      <c r="A83" s="482" t="s">
        <v>280</v>
      </c>
      <c r="B83" s="202" t="s">
        <v>82</v>
      </c>
      <c r="C83" s="472"/>
      <c r="D83" s="753"/>
      <c r="E83" s="454"/>
      <c r="F83" s="483"/>
      <c r="G83" s="860">
        <f>G84+G85+G86</f>
        <v>6</v>
      </c>
      <c r="H83" s="842">
        <f t="shared" si="9"/>
        <v>180</v>
      </c>
      <c r="I83" s="701"/>
      <c r="J83" s="691"/>
      <c r="K83" s="691">
        <f>K85+K86</f>
        <v>0</v>
      </c>
      <c r="L83" s="691"/>
      <c r="M83" s="702"/>
      <c r="N83" s="484"/>
      <c r="O83" s="456"/>
      <c r="P83" s="696"/>
      <c r="Q83" s="484"/>
      <c r="R83" s="480"/>
      <c r="S83" s="455"/>
      <c r="T83" s="456"/>
      <c r="U83" s="457"/>
      <c r="V83" s="484"/>
      <c r="W83" s="457"/>
      <c r="AC83" s="84">
        <f t="shared" si="10"/>
        <v>0</v>
      </c>
    </row>
    <row r="84" spans="1:31" x14ac:dyDescent="0.25">
      <c r="A84" s="482"/>
      <c r="B84" s="564" t="s">
        <v>427</v>
      </c>
      <c r="C84" s="472"/>
      <c r="D84" s="753"/>
      <c r="E84" s="454"/>
      <c r="F84" s="483"/>
      <c r="G84" s="865">
        <f>'Семестровка уск виправлено'!D101</f>
        <v>2</v>
      </c>
      <c r="H84" s="930">
        <f t="shared" ref="H84:H92" si="11">G84*30</f>
        <v>60</v>
      </c>
      <c r="I84" s="701"/>
      <c r="J84" s="691"/>
      <c r="K84" s="691"/>
      <c r="L84" s="691"/>
      <c r="M84" s="702"/>
      <c r="N84" s="484"/>
      <c r="O84" s="456"/>
      <c r="P84" s="696"/>
      <c r="Q84" s="484"/>
      <c r="R84" s="480"/>
      <c r="S84" s="455"/>
      <c r="T84" s="456"/>
      <c r="U84" s="457"/>
      <c r="V84" s="484"/>
      <c r="W84" s="457"/>
      <c r="AC84" s="84">
        <f t="shared" si="10"/>
        <v>0</v>
      </c>
    </row>
    <row r="85" spans="1:31" x14ac:dyDescent="0.25">
      <c r="A85" s="482" t="s">
        <v>425</v>
      </c>
      <c r="B85" s="565" t="s">
        <v>259</v>
      </c>
      <c r="C85" s="210">
        <v>3</v>
      </c>
      <c r="D85" s="211"/>
      <c r="E85" s="211"/>
      <c r="F85" s="212"/>
      <c r="G85" s="422">
        <f>'Семестровка уск виправлено'!E101</f>
        <v>3</v>
      </c>
      <c r="H85" s="930">
        <f t="shared" si="11"/>
        <v>90</v>
      </c>
      <c r="I85" s="477">
        <f>J85+K85+L85</f>
        <v>30</v>
      </c>
      <c r="J85" s="406">
        <f>'Семестровка уск виправлено'!H101</f>
        <v>15</v>
      </c>
      <c r="K85" s="406"/>
      <c r="L85" s="406">
        <f>'Семестровка уск виправлено'!J101</f>
        <v>15</v>
      </c>
      <c r="M85" s="349">
        <f>H85-I85</f>
        <v>60</v>
      </c>
      <c r="N85" s="214"/>
      <c r="O85" s="215"/>
      <c r="P85" s="216"/>
      <c r="Q85" s="214">
        <f>'Семестровка уск виправлено'!L101</f>
        <v>2</v>
      </c>
      <c r="R85" s="413"/>
      <c r="S85" s="217"/>
      <c r="T85" s="215"/>
      <c r="U85" s="216"/>
      <c r="V85" s="214"/>
      <c r="W85" s="216"/>
      <c r="AC85" s="84">
        <f t="shared" si="10"/>
        <v>2</v>
      </c>
    </row>
    <row r="86" spans="1:31" ht="19.5" customHeight="1" x14ac:dyDescent="0.25">
      <c r="A86" s="482" t="s">
        <v>426</v>
      </c>
      <c r="B86" s="566" t="s">
        <v>83</v>
      </c>
      <c r="C86" s="488"/>
      <c r="D86" s="489"/>
      <c r="E86" s="489"/>
      <c r="F86" s="490" t="s">
        <v>319</v>
      </c>
      <c r="G86" s="422">
        <v>1</v>
      </c>
      <c r="H86" s="931">
        <f t="shared" si="11"/>
        <v>30</v>
      </c>
      <c r="I86" s="473">
        <f>J86+K86+L86</f>
        <v>0</v>
      </c>
      <c r="J86" s="489"/>
      <c r="K86" s="489"/>
      <c r="L86" s="489"/>
      <c r="M86" s="490">
        <f>H86-I86</f>
        <v>30</v>
      </c>
      <c r="N86" s="473"/>
      <c r="O86" s="496"/>
      <c r="P86" s="490"/>
      <c r="Q86" s="473"/>
      <c r="R86" s="406"/>
      <c r="S86" s="497"/>
      <c r="T86" s="496"/>
      <c r="U86" s="490"/>
      <c r="V86" s="473"/>
      <c r="W86" s="490"/>
      <c r="AC86" s="84">
        <f t="shared" si="10"/>
        <v>0</v>
      </c>
    </row>
    <row r="87" spans="1:31" ht="19.5" customHeight="1" x14ac:dyDescent="0.25">
      <c r="A87" s="482" t="s">
        <v>331</v>
      </c>
      <c r="B87" s="699" t="s">
        <v>370</v>
      </c>
      <c r="C87" s="927"/>
      <c r="D87" s="406"/>
      <c r="E87" s="406"/>
      <c r="F87" s="349"/>
      <c r="G87" s="860">
        <f>G88+G89</f>
        <v>5</v>
      </c>
      <c r="H87" s="930">
        <f t="shared" si="11"/>
        <v>150</v>
      </c>
      <c r="I87" s="701"/>
      <c r="J87" s="691"/>
      <c r="K87" s="691"/>
      <c r="L87" s="691"/>
      <c r="M87" s="702"/>
      <c r="N87" s="473"/>
      <c r="O87" s="496"/>
      <c r="P87" s="349"/>
      <c r="Q87" s="477"/>
      <c r="R87" s="406"/>
      <c r="S87" s="406"/>
      <c r="T87" s="406"/>
      <c r="U87" s="349"/>
      <c r="V87" s="477"/>
      <c r="W87" s="349"/>
      <c r="AC87" s="84"/>
    </row>
    <row r="88" spans="1:31" ht="18" customHeight="1" x14ac:dyDescent="0.25">
      <c r="A88" s="482"/>
      <c r="B88" s="327" t="s">
        <v>427</v>
      </c>
      <c r="C88" s="927"/>
      <c r="D88" s="406"/>
      <c r="E88" s="406"/>
      <c r="F88" s="349"/>
      <c r="G88" s="860">
        <v>2</v>
      </c>
      <c r="H88" s="930">
        <f t="shared" si="11"/>
        <v>60</v>
      </c>
      <c r="I88" s="701"/>
      <c r="J88" s="691"/>
      <c r="K88" s="691"/>
      <c r="L88" s="691"/>
      <c r="M88" s="702"/>
      <c r="N88" s="473"/>
      <c r="O88" s="496"/>
      <c r="P88" s="349"/>
      <c r="Q88" s="477"/>
      <c r="R88" s="406"/>
      <c r="S88" s="406"/>
      <c r="T88" s="406"/>
      <c r="U88" s="349"/>
      <c r="V88" s="477"/>
      <c r="W88" s="349"/>
      <c r="AC88" s="84"/>
    </row>
    <row r="89" spans="1:31" ht="16.5" customHeight="1" x14ac:dyDescent="0.25">
      <c r="A89" s="482"/>
      <c r="B89" s="327" t="s">
        <v>259</v>
      </c>
      <c r="C89" s="927">
        <v>1</v>
      </c>
      <c r="D89" s="406"/>
      <c r="E89" s="406"/>
      <c r="F89" s="349"/>
      <c r="G89" s="331">
        <v>3</v>
      </c>
      <c r="H89" s="930">
        <f t="shared" si="11"/>
        <v>90</v>
      </c>
      <c r="I89" s="477">
        <f>J89+K89+L89</f>
        <v>30</v>
      </c>
      <c r="J89" s="406">
        <f>'Семестровка уск виправлено'!H27</f>
        <v>15</v>
      </c>
      <c r="K89" s="406"/>
      <c r="L89" s="406">
        <f>'Семестровка уск виправлено'!J27</f>
        <v>15</v>
      </c>
      <c r="M89" s="349">
        <f>H89-I89</f>
        <v>60</v>
      </c>
      <c r="N89" s="473">
        <v>2</v>
      </c>
      <c r="O89" s="496"/>
      <c r="P89" s="349"/>
      <c r="Q89" s="477"/>
      <c r="R89" s="406"/>
      <c r="S89" s="406"/>
      <c r="T89" s="406"/>
      <c r="U89" s="349"/>
      <c r="V89" s="477"/>
      <c r="W89" s="349"/>
      <c r="AC89" s="84">
        <f t="shared" si="10"/>
        <v>2</v>
      </c>
    </row>
    <row r="90" spans="1:31" ht="34.5" customHeight="1" thickBot="1" x14ac:dyDescent="0.3">
      <c r="A90" s="922" t="s">
        <v>281</v>
      </c>
      <c r="B90" s="924" t="s">
        <v>94</v>
      </c>
      <c r="C90" s="879"/>
      <c r="D90" s="880" t="s">
        <v>63</v>
      </c>
      <c r="E90" s="880"/>
      <c r="F90" s="881"/>
      <c r="G90" s="882">
        <f>G91+G92</f>
        <v>5</v>
      </c>
      <c r="H90" s="883">
        <f t="shared" si="11"/>
        <v>150</v>
      </c>
      <c r="I90" s="884"/>
      <c r="J90" s="880"/>
      <c r="K90" s="880"/>
      <c r="L90" s="880"/>
      <c r="M90" s="881"/>
      <c r="N90" s="884"/>
      <c r="O90" s="880"/>
      <c r="P90" s="881"/>
      <c r="Q90" s="884"/>
      <c r="R90" s="880"/>
      <c r="S90" s="880"/>
      <c r="T90" s="885"/>
      <c r="U90" s="881"/>
      <c r="V90" s="883"/>
      <c r="W90" s="883"/>
      <c r="X90" s="912"/>
      <c r="AC90" s="84">
        <f t="shared" si="10"/>
        <v>0</v>
      </c>
    </row>
    <row r="91" spans="1:31" ht="19.5" customHeight="1" x14ac:dyDescent="0.25">
      <c r="A91" s="916"/>
      <c r="B91" s="886" t="s">
        <v>427</v>
      </c>
      <c r="C91" s="887"/>
      <c r="D91" s="183"/>
      <c r="E91" s="183"/>
      <c r="F91" s="183"/>
      <c r="G91" s="1059">
        <v>4</v>
      </c>
      <c r="H91" s="888">
        <f t="shared" si="11"/>
        <v>120</v>
      </c>
      <c r="I91" s="837"/>
      <c r="J91" s="840"/>
      <c r="K91" s="840"/>
      <c r="L91" s="840"/>
      <c r="M91" s="181"/>
      <c r="N91" s="182"/>
      <c r="O91" s="840"/>
      <c r="P91" s="181"/>
      <c r="Q91" s="182"/>
      <c r="R91" s="840"/>
      <c r="S91" s="840"/>
      <c r="T91" s="184"/>
      <c r="U91" s="840"/>
      <c r="V91" s="181"/>
      <c r="W91" s="914"/>
      <c r="X91" s="913"/>
      <c r="AC91" s="84"/>
    </row>
    <row r="92" spans="1:31" ht="18.75" customHeight="1" thickBot="1" x14ac:dyDescent="0.3">
      <c r="A92" s="915"/>
      <c r="B92" s="889" t="s">
        <v>259</v>
      </c>
      <c r="C92" s="890"/>
      <c r="D92" s="891"/>
      <c r="E92" s="891"/>
      <c r="F92" s="891"/>
      <c r="G92" s="892">
        <v>1</v>
      </c>
      <c r="H92" s="883">
        <f t="shared" si="11"/>
        <v>30</v>
      </c>
      <c r="I92" s="884">
        <f>J92+K92+L92</f>
        <v>10</v>
      </c>
      <c r="J92" s="880"/>
      <c r="K92" s="880"/>
      <c r="L92" s="880">
        <v>10</v>
      </c>
      <c r="M92" s="881">
        <f>H92-I92</f>
        <v>20</v>
      </c>
      <c r="N92" s="884"/>
      <c r="O92" s="880"/>
      <c r="P92" s="881">
        <v>1</v>
      </c>
      <c r="Q92" s="884"/>
      <c r="R92" s="880"/>
      <c r="S92" s="880"/>
      <c r="T92" s="885"/>
      <c r="U92" s="880"/>
      <c r="V92" s="881"/>
      <c r="W92" s="883"/>
      <c r="X92" s="912"/>
      <c r="AC92" s="84"/>
    </row>
    <row r="93" spans="1:31" ht="19.5" customHeight="1" thickBot="1" x14ac:dyDescent="0.3">
      <c r="A93" s="1395" t="s">
        <v>432</v>
      </c>
      <c r="B93" s="1396"/>
      <c r="C93" s="1396"/>
      <c r="D93" s="1396"/>
      <c r="E93" s="1396"/>
      <c r="F93" s="1397"/>
      <c r="G93" s="934">
        <f>G53+G57+G60+G64+G66+G68+G70+G75+G81+G84+G88+G91</f>
        <v>30.5</v>
      </c>
      <c r="H93" s="934">
        <f>H53+H57+H60+H64+H66+H68+H70+H75+H81+H84+H88+H91</f>
        <v>915</v>
      </c>
      <c r="I93" s="935"/>
      <c r="J93" s="935"/>
      <c r="K93" s="935"/>
      <c r="L93" s="935"/>
      <c r="M93" s="935"/>
      <c r="N93" s="935"/>
      <c r="O93" s="935"/>
      <c r="P93" s="935"/>
      <c r="Q93" s="935"/>
      <c r="R93" s="935"/>
      <c r="S93" s="935"/>
      <c r="T93" s="935"/>
      <c r="U93" s="935"/>
      <c r="V93" s="935"/>
      <c r="W93" s="936"/>
      <c r="AC93" s="84">
        <f t="shared" si="10"/>
        <v>0</v>
      </c>
      <c r="AE93" s="111">
        <f>G93*30</f>
        <v>915</v>
      </c>
    </row>
    <row r="94" spans="1:31" ht="19.5" customHeight="1" thickBot="1" x14ac:dyDescent="0.3">
      <c r="A94" s="1395" t="s">
        <v>274</v>
      </c>
      <c r="B94" s="1396"/>
      <c r="C94" s="1396"/>
      <c r="D94" s="1396"/>
      <c r="E94" s="1396"/>
      <c r="F94" s="1397"/>
      <c r="G94" s="934">
        <f>G54+G55+G58+G61+G62+G65+G69+G72+G73+G76+G82+G85+G86+G89+G92</f>
        <v>43</v>
      </c>
      <c r="H94" s="934">
        <f>H54+H55+H58+H61+H62+H65+H69+H72+H73+H76+H82+H85+H86+H89+H92</f>
        <v>1290</v>
      </c>
      <c r="I94" s="934">
        <f t="shared" ref="I94:Q94" si="12">I54+I55+I58+I61+I62+I65+I69+I72+I73+I76+I82+I85+I86+I89+I92</f>
        <v>493</v>
      </c>
      <c r="J94" s="934">
        <f t="shared" si="12"/>
        <v>282</v>
      </c>
      <c r="K94" s="934">
        <f t="shared" si="12"/>
        <v>0</v>
      </c>
      <c r="L94" s="934">
        <f t="shared" si="12"/>
        <v>211</v>
      </c>
      <c r="M94" s="934">
        <f t="shared" si="12"/>
        <v>797</v>
      </c>
      <c r="N94" s="934">
        <f t="shared" si="12"/>
        <v>8</v>
      </c>
      <c r="O94" s="934">
        <f t="shared" si="12"/>
        <v>12</v>
      </c>
      <c r="P94" s="934">
        <f t="shared" si="12"/>
        <v>11</v>
      </c>
      <c r="Q94" s="934">
        <f t="shared" si="12"/>
        <v>11</v>
      </c>
      <c r="R94" s="935">
        <f>SUM(R53:R93)</f>
        <v>0</v>
      </c>
      <c r="S94" s="935"/>
      <c r="T94" s="935"/>
      <c r="U94" s="935"/>
      <c r="V94" s="935"/>
      <c r="W94" s="936"/>
      <c r="AC94" s="84"/>
      <c r="AE94" s="111">
        <f>G94*30</f>
        <v>1290</v>
      </c>
    </row>
    <row r="95" spans="1:31" ht="16.5" thickBot="1" x14ac:dyDescent="0.3">
      <c r="A95" s="1148" t="s">
        <v>193</v>
      </c>
      <c r="B95" s="1398"/>
      <c r="C95" s="1398"/>
      <c r="D95" s="1398"/>
      <c r="E95" s="1398"/>
      <c r="F95" s="1149"/>
      <c r="G95" s="937">
        <f>G93+G94</f>
        <v>73.5</v>
      </c>
      <c r="H95" s="937">
        <f>H93+H94</f>
        <v>2205</v>
      </c>
      <c r="I95" s="937">
        <f t="shared" ref="I95:Q95" si="13">I93+I94</f>
        <v>493</v>
      </c>
      <c r="J95" s="937">
        <f t="shared" si="13"/>
        <v>282</v>
      </c>
      <c r="K95" s="937">
        <f t="shared" si="13"/>
        <v>0</v>
      </c>
      <c r="L95" s="937">
        <f t="shared" si="13"/>
        <v>211</v>
      </c>
      <c r="M95" s="937">
        <f t="shared" si="13"/>
        <v>797</v>
      </c>
      <c r="N95" s="937">
        <f t="shared" si="13"/>
        <v>8</v>
      </c>
      <c r="O95" s="937">
        <f t="shared" si="13"/>
        <v>12</v>
      </c>
      <c r="P95" s="937">
        <f t="shared" si="13"/>
        <v>11</v>
      </c>
      <c r="Q95" s="937">
        <f t="shared" si="13"/>
        <v>11</v>
      </c>
      <c r="R95" s="459"/>
      <c r="S95" s="459"/>
      <c r="T95" s="459"/>
      <c r="U95" s="459"/>
      <c r="V95" s="459"/>
      <c r="W95" s="459"/>
      <c r="X95" s="938">
        <f>SUM(X72:X86)</f>
        <v>0</v>
      </c>
      <c r="Y95" s="459">
        <f>SUM(Y72:Y86)</f>
        <v>0</v>
      </c>
      <c r="Z95" s="459">
        <f>SUM(Z72:Z86)</f>
        <v>0</v>
      </c>
      <c r="AA95" s="459">
        <f>SUM(AA72:AA86)</f>
        <v>0</v>
      </c>
      <c r="AB95" s="459">
        <f>SUM(AB72:AB86)</f>
        <v>0</v>
      </c>
      <c r="AE95" s="111">
        <f>G95*30</f>
        <v>2205</v>
      </c>
    </row>
    <row r="96" spans="1:31" x14ac:dyDescent="0.25">
      <c r="A96" s="1410" t="s">
        <v>194</v>
      </c>
      <c r="B96" s="1411"/>
      <c r="C96" s="1411"/>
      <c r="D96" s="1411"/>
      <c r="E96" s="1411"/>
      <c r="F96" s="1411"/>
      <c r="G96" s="1411"/>
      <c r="H96" s="1411"/>
      <c r="I96" s="1411"/>
      <c r="J96" s="1411"/>
      <c r="K96" s="1411"/>
      <c r="L96" s="1411"/>
      <c r="M96" s="1411"/>
      <c r="N96" s="1411"/>
      <c r="O96" s="1411"/>
      <c r="P96" s="1411"/>
      <c r="Q96" s="1411"/>
      <c r="R96" s="1411"/>
      <c r="S96" s="1411"/>
      <c r="T96" s="1411"/>
      <c r="U96" s="1411"/>
      <c r="V96" s="1411"/>
      <c r="W96" s="1412"/>
    </row>
    <row r="97" spans="1:31" ht="31.5" x14ac:dyDescent="0.25">
      <c r="A97" s="478" t="s">
        <v>282</v>
      </c>
      <c r="B97" s="569" t="s">
        <v>439</v>
      </c>
      <c r="C97" s="478"/>
      <c r="D97" s="478"/>
      <c r="E97" s="478"/>
      <c r="F97" s="478"/>
      <c r="G97" s="500">
        <f>'Семестровка уск виправлено'!D35</f>
        <v>4.5</v>
      </c>
      <c r="H97" s="501">
        <f>G97*30</f>
        <v>135</v>
      </c>
      <c r="I97" s="502"/>
      <c r="J97" s="502"/>
      <c r="K97" s="502"/>
      <c r="L97" s="502"/>
      <c r="M97" s="502"/>
      <c r="N97" s="502"/>
      <c r="O97" s="502"/>
      <c r="P97" s="502"/>
      <c r="Q97" s="502"/>
      <c r="R97" s="502"/>
      <c r="S97" s="502"/>
      <c r="T97" s="502"/>
      <c r="U97" s="502"/>
      <c r="V97" s="478"/>
      <c r="W97" s="478"/>
    </row>
    <row r="98" spans="1:31" ht="31.5" x14ac:dyDescent="0.25">
      <c r="A98" s="478" t="s">
        <v>283</v>
      </c>
      <c r="B98" s="569" t="s">
        <v>440</v>
      </c>
      <c r="C98" s="478"/>
      <c r="D98" s="478"/>
      <c r="E98" s="478"/>
      <c r="F98" s="478"/>
      <c r="G98" s="502">
        <f>'Семестровка уск виправлено'!D56</f>
        <v>4.5</v>
      </c>
      <c r="H98" s="503">
        <f>G98*30</f>
        <v>135</v>
      </c>
      <c r="I98" s="502"/>
      <c r="J98" s="502"/>
      <c r="K98" s="502"/>
      <c r="L98" s="502"/>
      <c r="M98" s="502"/>
      <c r="N98" s="502"/>
      <c r="O98" s="502"/>
      <c r="P98" s="502"/>
      <c r="Q98" s="502"/>
      <c r="R98" s="502"/>
      <c r="S98" s="502"/>
      <c r="T98" s="502"/>
      <c r="U98" s="502"/>
      <c r="V98" s="478"/>
      <c r="W98" s="478"/>
    </row>
    <row r="99" spans="1:31" ht="31.5" x14ac:dyDescent="0.25">
      <c r="A99" s="478" t="s">
        <v>284</v>
      </c>
      <c r="B99" s="569" t="s">
        <v>441</v>
      </c>
      <c r="C99" s="478"/>
      <c r="D99" s="478"/>
      <c r="E99" s="478"/>
      <c r="F99" s="478"/>
      <c r="G99" s="502">
        <f>'Семестровка уск виправлено'!D95</f>
        <v>4.5</v>
      </c>
      <c r="H99" s="503">
        <f>G99*30</f>
        <v>135</v>
      </c>
      <c r="I99" s="502"/>
      <c r="J99" s="502"/>
      <c r="K99" s="502"/>
      <c r="L99" s="502"/>
      <c r="M99" s="502"/>
      <c r="N99" s="502"/>
      <c r="O99" s="502"/>
      <c r="P99" s="502"/>
      <c r="Q99" s="502"/>
      <c r="R99" s="502"/>
      <c r="S99" s="502"/>
      <c r="T99" s="502"/>
      <c r="U99" s="502"/>
      <c r="V99" s="478"/>
      <c r="W99" s="478"/>
    </row>
    <row r="100" spans="1:31" s="84" customFormat="1" x14ac:dyDescent="0.25">
      <c r="A100" s="478" t="s">
        <v>285</v>
      </c>
      <c r="B100" s="570" t="s">
        <v>44</v>
      </c>
      <c r="C100" s="504"/>
      <c r="D100" s="505" t="s">
        <v>192</v>
      </c>
      <c r="E100" s="505"/>
      <c r="F100" s="506"/>
      <c r="G100" s="507">
        <f>'Семестровка уск виправлено'!E127</f>
        <v>6</v>
      </c>
      <c r="H100" s="508">
        <f>G100*30</f>
        <v>180</v>
      </c>
      <c r="I100" s="749">
        <f>J100+K100+L100</f>
        <v>0</v>
      </c>
      <c r="J100" s="750"/>
      <c r="K100" s="750"/>
      <c r="L100" s="750"/>
      <c r="M100" s="474">
        <f>H100-I100</f>
        <v>180</v>
      </c>
      <c r="N100" s="509"/>
      <c r="O100" s="510"/>
      <c r="P100" s="511"/>
      <c r="Q100" s="512"/>
      <c r="R100" s="510"/>
      <c r="S100" s="512"/>
      <c r="T100" s="510"/>
      <c r="U100" s="511"/>
      <c r="V100" s="512"/>
      <c r="W100" s="511"/>
    </row>
    <row r="101" spans="1:31" s="84" customFormat="1" x14ac:dyDescent="0.25">
      <c r="A101" s="1415" t="s">
        <v>432</v>
      </c>
      <c r="B101" s="1416"/>
      <c r="C101" s="1416"/>
      <c r="D101" s="1416"/>
      <c r="E101" s="1416"/>
      <c r="F101" s="1417"/>
      <c r="G101" s="502">
        <f>G97+G98+G99</f>
        <v>13.5</v>
      </c>
      <c r="H101" s="502">
        <f>H97+H98+H99</f>
        <v>405</v>
      </c>
      <c r="I101" s="753"/>
      <c r="J101" s="753"/>
      <c r="K101" s="753"/>
      <c r="L101" s="753"/>
      <c r="M101" s="753"/>
      <c r="N101" s="513"/>
      <c r="O101" s="513"/>
      <c r="P101" s="486"/>
      <c r="Q101" s="513"/>
      <c r="R101" s="513"/>
      <c r="S101" s="513"/>
      <c r="T101" s="513"/>
      <c r="U101" s="486"/>
      <c r="V101" s="513"/>
      <c r="W101" s="486"/>
      <c r="AE101" s="111">
        <f>G101*30</f>
        <v>405</v>
      </c>
    </row>
    <row r="102" spans="1:31" s="84" customFormat="1" x14ac:dyDescent="0.25">
      <c r="A102" s="1415" t="s">
        <v>274</v>
      </c>
      <c r="B102" s="1416"/>
      <c r="C102" s="1416"/>
      <c r="D102" s="1416"/>
      <c r="E102" s="1416"/>
      <c r="F102" s="1417"/>
      <c r="G102" s="502">
        <f>G100</f>
        <v>6</v>
      </c>
      <c r="H102" s="502">
        <f>H100</f>
        <v>180</v>
      </c>
      <c r="I102" s="502">
        <f t="shared" ref="I102:W102" si="14">I100</f>
        <v>0</v>
      </c>
      <c r="J102" s="502">
        <f t="shared" si="14"/>
        <v>0</v>
      </c>
      <c r="K102" s="502">
        <f t="shared" si="14"/>
        <v>0</v>
      </c>
      <c r="L102" s="502">
        <f t="shared" si="14"/>
        <v>0</v>
      </c>
      <c r="M102" s="502">
        <f t="shared" si="14"/>
        <v>180</v>
      </c>
      <c r="N102" s="502">
        <f t="shared" si="14"/>
        <v>0</v>
      </c>
      <c r="O102" s="502">
        <f t="shared" si="14"/>
        <v>0</v>
      </c>
      <c r="P102" s="502">
        <f t="shared" si="14"/>
        <v>0</v>
      </c>
      <c r="Q102" s="502">
        <f t="shared" si="14"/>
        <v>0</v>
      </c>
      <c r="R102" s="502">
        <f t="shared" si="14"/>
        <v>0</v>
      </c>
      <c r="S102" s="502">
        <f t="shared" si="14"/>
        <v>0</v>
      </c>
      <c r="T102" s="502">
        <f t="shared" si="14"/>
        <v>0</v>
      </c>
      <c r="U102" s="502">
        <f t="shared" si="14"/>
        <v>0</v>
      </c>
      <c r="V102" s="502">
        <f t="shared" si="14"/>
        <v>0</v>
      </c>
      <c r="W102" s="502">
        <f t="shared" si="14"/>
        <v>0</v>
      </c>
      <c r="AE102" s="111">
        <f>G102*30</f>
        <v>180</v>
      </c>
    </row>
    <row r="103" spans="1:31" s="84" customFormat="1" ht="16.5" thickBot="1" x14ac:dyDescent="0.3">
      <c r="A103" s="1410" t="s">
        <v>198</v>
      </c>
      <c r="B103" s="1411"/>
      <c r="C103" s="1411"/>
      <c r="D103" s="1411"/>
      <c r="E103" s="1411"/>
      <c r="F103" s="1412"/>
      <c r="G103" s="514">
        <f>G101+G102</f>
        <v>19.5</v>
      </c>
      <c r="H103" s="514">
        <f>H101+H102</f>
        <v>585</v>
      </c>
      <c r="I103" s="514">
        <f t="shared" ref="I103:W103" si="15">I101+I102</f>
        <v>0</v>
      </c>
      <c r="J103" s="514">
        <f t="shared" si="15"/>
        <v>0</v>
      </c>
      <c r="K103" s="514">
        <f t="shared" si="15"/>
        <v>0</v>
      </c>
      <c r="L103" s="514">
        <f t="shared" si="15"/>
        <v>0</v>
      </c>
      <c r="M103" s="514">
        <f t="shared" si="15"/>
        <v>180</v>
      </c>
      <c r="N103" s="514">
        <f t="shared" si="15"/>
        <v>0</v>
      </c>
      <c r="O103" s="514">
        <f t="shared" si="15"/>
        <v>0</v>
      </c>
      <c r="P103" s="514">
        <f t="shared" si="15"/>
        <v>0</v>
      </c>
      <c r="Q103" s="514">
        <f t="shared" si="15"/>
        <v>0</v>
      </c>
      <c r="R103" s="514">
        <f t="shared" si="15"/>
        <v>0</v>
      </c>
      <c r="S103" s="514">
        <f t="shared" si="15"/>
        <v>0</v>
      </c>
      <c r="T103" s="514">
        <f t="shared" si="15"/>
        <v>0</v>
      </c>
      <c r="U103" s="514">
        <f t="shared" si="15"/>
        <v>0</v>
      </c>
      <c r="V103" s="514">
        <f t="shared" si="15"/>
        <v>0</v>
      </c>
      <c r="W103" s="514">
        <f t="shared" si="15"/>
        <v>0</v>
      </c>
      <c r="AE103" s="111">
        <f>G103*30</f>
        <v>585</v>
      </c>
    </row>
    <row r="104" spans="1:31" ht="16.5" thickBot="1" x14ac:dyDescent="0.3">
      <c r="A104" s="1418" t="s">
        <v>467</v>
      </c>
      <c r="B104" s="1419"/>
      <c r="C104" s="1419"/>
      <c r="D104" s="1419"/>
      <c r="E104" s="1419"/>
      <c r="F104" s="1419"/>
      <c r="G104" s="1419"/>
      <c r="H104" s="1419"/>
      <c r="I104" s="1419"/>
      <c r="J104" s="1419"/>
      <c r="K104" s="1419"/>
      <c r="L104" s="1419"/>
      <c r="M104" s="1419"/>
      <c r="N104" s="1419"/>
      <c r="O104" s="1419"/>
      <c r="P104" s="1419"/>
      <c r="Q104" s="1419"/>
      <c r="R104" s="1419"/>
      <c r="S104" s="1419"/>
      <c r="T104" s="1419"/>
      <c r="U104" s="1419"/>
      <c r="V104" s="1419"/>
      <c r="W104" s="1420"/>
    </row>
    <row r="105" spans="1:31" s="84" customFormat="1" ht="16.5" hidden="1" thickBot="1" x14ac:dyDescent="0.3">
      <c r="A105" s="169"/>
      <c r="B105" s="516"/>
      <c r="C105" s="517"/>
      <c r="D105" s="518"/>
      <c r="E105" s="518"/>
      <c r="F105" s="519"/>
      <c r="G105" s="520"/>
      <c r="H105" s="521"/>
      <c r="I105" s="522"/>
      <c r="J105" s="523"/>
      <c r="K105" s="523"/>
      <c r="L105" s="523"/>
      <c r="M105" s="524"/>
      <c r="N105" s="525"/>
      <c r="O105" s="526"/>
      <c r="P105" s="527"/>
      <c r="Q105" s="528"/>
      <c r="R105" s="526"/>
      <c r="S105" s="528"/>
      <c r="T105" s="526"/>
      <c r="U105" s="527"/>
      <c r="V105" s="528"/>
      <c r="W105" s="529"/>
    </row>
    <row r="106" spans="1:31" s="84" customFormat="1" ht="16.5" thickBot="1" x14ac:dyDescent="0.3">
      <c r="A106" s="169" t="s">
        <v>286</v>
      </c>
      <c r="B106" s="530" t="s">
        <v>461</v>
      </c>
      <c r="C106" s="531">
        <v>4</v>
      </c>
      <c r="D106" s="532"/>
      <c r="E106" s="532"/>
      <c r="F106" s="533"/>
      <c r="G106" s="534">
        <v>6</v>
      </c>
      <c r="H106" s="535">
        <f>G106*30</f>
        <v>180</v>
      </c>
      <c r="I106" s="536">
        <f>J106+K106+L106</f>
        <v>0</v>
      </c>
      <c r="J106" s="537"/>
      <c r="K106" s="537"/>
      <c r="L106" s="537"/>
      <c r="M106" s="538">
        <f>H106-I106</f>
        <v>180</v>
      </c>
      <c r="N106" s="539"/>
      <c r="O106" s="540"/>
      <c r="P106" s="541"/>
      <c r="Q106" s="542"/>
      <c r="R106" s="540"/>
      <c r="S106" s="542"/>
      <c r="T106" s="540"/>
      <c r="U106" s="541"/>
      <c r="V106" s="542"/>
      <c r="W106" s="543"/>
    </row>
    <row r="107" spans="1:31" s="84" customFormat="1" ht="16.5" thickBot="1" x14ac:dyDescent="0.3">
      <c r="A107" s="1407" t="s">
        <v>203</v>
      </c>
      <c r="B107" s="1408"/>
      <c r="C107" s="1408"/>
      <c r="D107" s="1408"/>
      <c r="E107" s="1408"/>
      <c r="F107" s="1409"/>
      <c r="G107" s="544">
        <f>SUM(G105:G106)</f>
        <v>6</v>
      </c>
      <c r="H107" s="545">
        <f>SUM(H105:H106)</f>
        <v>180</v>
      </c>
      <c r="I107" s="545">
        <f t="shared" ref="I107:W107" si="16">I105</f>
        <v>0</v>
      </c>
      <c r="J107" s="545">
        <f t="shared" si="16"/>
        <v>0</v>
      </c>
      <c r="K107" s="545">
        <f t="shared" si="16"/>
        <v>0</v>
      </c>
      <c r="L107" s="545">
        <f t="shared" si="16"/>
        <v>0</v>
      </c>
      <c r="M107" s="545">
        <f>SUM(M105:M106)</f>
        <v>180</v>
      </c>
      <c r="N107" s="545">
        <f t="shared" si="16"/>
        <v>0</v>
      </c>
      <c r="O107" s="545">
        <f t="shared" si="16"/>
        <v>0</v>
      </c>
      <c r="P107" s="545">
        <f t="shared" si="16"/>
        <v>0</v>
      </c>
      <c r="Q107" s="545">
        <f t="shared" si="16"/>
        <v>0</v>
      </c>
      <c r="R107" s="545"/>
      <c r="S107" s="545">
        <f t="shared" si="16"/>
        <v>0</v>
      </c>
      <c r="T107" s="545">
        <f t="shared" si="16"/>
        <v>0</v>
      </c>
      <c r="U107" s="545">
        <f t="shared" si="16"/>
        <v>0</v>
      </c>
      <c r="V107" s="545">
        <f t="shared" si="16"/>
        <v>0</v>
      </c>
      <c r="W107" s="515">
        <f t="shared" si="16"/>
        <v>0</v>
      </c>
    </row>
    <row r="108" spans="1:31" s="84" customFormat="1" ht="16.5" thickBot="1" x14ac:dyDescent="0.3">
      <c r="A108" s="1413" t="s">
        <v>442</v>
      </c>
      <c r="B108" s="1414"/>
      <c r="C108" s="1414"/>
      <c r="D108" s="1414"/>
      <c r="E108" s="1414"/>
      <c r="F108" s="1414"/>
      <c r="G108" s="502">
        <f>G93+G101+G48</f>
        <v>96.5</v>
      </c>
      <c r="H108" s="502">
        <f>H93+H101+H48</f>
        <v>2895</v>
      </c>
      <c r="I108" s="546"/>
      <c r="J108" s="546"/>
      <c r="K108" s="546"/>
      <c r="L108" s="546"/>
      <c r="M108" s="546"/>
      <c r="N108" s="546"/>
      <c r="O108" s="546"/>
      <c r="P108" s="546"/>
      <c r="Q108" s="546"/>
      <c r="R108" s="546"/>
      <c r="S108" s="546"/>
      <c r="T108" s="546"/>
      <c r="U108" s="546"/>
      <c r="V108" s="546"/>
      <c r="W108" s="546"/>
      <c r="AE108" s="111">
        <f>G108*30</f>
        <v>2895</v>
      </c>
    </row>
    <row r="109" spans="1:31" s="84" customFormat="1" ht="16.5" customHeight="1" thickBot="1" x14ac:dyDescent="0.3">
      <c r="A109" s="1413" t="s">
        <v>290</v>
      </c>
      <c r="B109" s="1414"/>
      <c r="C109" s="1414"/>
      <c r="D109" s="1414"/>
      <c r="E109" s="1414"/>
      <c r="F109" s="1414"/>
      <c r="G109" s="502">
        <f t="shared" ref="G109:R109" si="17">G94+G102+G49+G107</f>
        <v>80</v>
      </c>
      <c r="H109" s="502">
        <f t="shared" si="17"/>
        <v>2400</v>
      </c>
      <c r="I109" s="502">
        <f t="shared" si="17"/>
        <v>789</v>
      </c>
      <c r="J109" s="502">
        <f t="shared" si="17"/>
        <v>439</v>
      </c>
      <c r="K109" s="502">
        <f t="shared" si="17"/>
        <v>0</v>
      </c>
      <c r="L109" s="502">
        <f t="shared" si="17"/>
        <v>350</v>
      </c>
      <c r="M109" s="502">
        <f t="shared" si="17"/>
        <v>1431</v>
      </c>
      <c r="N109" s="502">
        <f t="shared" si="17"/>
        <v>25.466666666666669</v>
      </c>
      <c r="O109" s="502">
        <f t="shared" si="17"/>
        <v>18</v>
      </c>
      <c r="P109" s="502">
        <f t="shared" si="17"/>
        <v>13</v>
      </c>
      <c r="Q109" s="502">
        <f t="shared" si="17"/>
        <v>12.5</v>
      </c>
      <c r="R109" s="502">
        <f t="shared" si="17"/>
        <v>0</v>
      </c>
      <c r="S109" s="546"/>
      <c r="T109" s="546"/>
      <c r="U109" s="546"/>
      <c r="V109" s="546"/>
      <c r="W109" s="546"/>
      <c r="AE109" s="111">
        <f>G109*30</f>
        <v>2400</v>
      </c>
    </row>
    <row r="110" spans="1:31" ht="16.5" thickBot="1" x14ac:dyDescent="0.3">
      <c r="A110" s="1405" t="s">
        <v>204</v>
      </c>
      <c r="B110" s="1406"/>
      <c r="C110" s="1406"/>
      <c r="D110" s="1406"/>
      <c r="E110" s="1406"/>
      <c r="F110" s="1406"/>
      <c r="G110" s="547">
        <f>G108+G109</f>
        <v>176.5</v>
      </c>
      <c r="H110" s="547">
        <f>H108+H109</f>
        <v>5295</v>
      </c>
      <c r="I110" s="547">
        <f t="shared" ref="I110:W110" si="18">I108+I109</f>
        <v>789</v>
      </c>
      <c r="J110" s="547">
        <f t="shared" si="18"/>
        <v>439</v>
      </c>
      <c r="K110" s="547">
        <f t="shared" si="18"/>
        <v>0</v>
      </c>
      <c r="L110" s="547">
        <f t="shared" si="18"/>
        <v>350</v>
      </c>
      <c r="M110" s="547">
        <f t="shared" si="18"/>
        <v>1431</v>
      </c>
      <c r="N110" s="547">
        <f t="shared" si="18"/>
        <v>25.466666666666669</v>
      </c>
      <c r="O110" s="547">
        <f t="shared" si="18"/>
        <v>18</v>
      </c>
      <c r="P110" s="547">
        <f t="shared" si="18"/>
        <v>13</v>
      </c>
      <c r="Q110" s="547">
        <f t="shared" si="18"/>
        <v>12.5</v>
      </c>
      <c r="R110" s="547">
        <f t="shared" si="18"/>
        <v>0</v>
      </c>
      <c r="S110" s="547">
        <f t="shared" si="18"/>
        <v>0</v>
      </c>
      <c r="T110" s="547">
        <f t="shared" si="18"/>
        <v>0</v>
      </c>
      <c r="U110" s="547">
        <f t="shared" si="18"/>
        <v>0</v>
      </c>
      <c r="V110" s="547">
        <f t="shared" si="18"/>
        <v>0</v>
      </c>
      <c r="W110" s="547">
        <f t="shared" si="18"/>
        <v>0</v>
      </c>
      <c r="X110" s="84">
        <f>30*G110</f>
        <v>5295</v>
      </c>
      <c r="AE110" s="111">
        <f>G110*30</f>
        <v>5295</v>
      </c>
    </row>
    <row r="111" spans="1:31" x14ac:dyDescent="0.25">
      <c r="A111" s="1402" t="s">
        <v>205</v>
      </c>
      <c r="B111" s="1403"/>
      <c r="C111" s="1403"/>
      <c r="D111" s="1403"/>
      <c r="E111" s="1403"/>
      <c r="F111" s="1403"/>
      <c r="G111" s="1403"/>
      <c r="H111" s="1403"/>
      <c r="I111" s="1403"/>
      <c r="J111" s="1403"/>
      <c r="K111" s="1403"/>
      <c r="L111" s="1403"/>
      <c r="M111" s="1403"/>
      <c r="N111" s="1403"/>
      <c r="O111" s="1403"/>
      <c r="P111" s="1403"/>
      <c r="Q111" s="1403"/>
      <c r="R111" s="1403"/>
      <c r="S111" s="1403"/>
      <c r="T111" s="1403"/>
      <c r="U111" s="1403"/>
      <c r="V111" s="1403"/>
      <c r="W111" s="1404"/>
    </row>
    <row r="112" spans="1:31" ht="16.5" thickBot="1" x14ac:dyDescent="0.3">
      <c r="A112" s="1351" t="s">
        <v>206</v>
      </c>
      <c r="B112" s="1352"/>
      <c r="C112" s="1352"/>
      <c r="D112" s="1352"/>
      <c r="E112" s="1352"/>
      <c r="F112" s="1352"/>
      <c r="G112" s="1352"/>
      <c r="H112" s="1352"/>
      <c r="I112" s="1352"/>
      <c r="J112" s="1352"/>
      <c r="K112" s="1352"/>
      <c r="L112" s="1352"/>
      <c r="M112" s="1352"/>
      <c r="N112" s="1352"/>
      <c r="O112" s="1352"/>
      <c r="P112" s="1352"/>
      <c r="Q112" s="1352"/>
      <c r="R112" s="1352"/>
      <c r="S112" s="1352"/>
      <c r="T112" s="1352"/>
      <c r="U112" s="1352"/>
      <c r="V112" s="1352"/>
      <c r="W112" s="1353"/>
    </row>
    <row r="113" spans="1:29" x14ac:dyDescent="0.25">
      <c r="A113" s="940" t="s">
        <v>207</v>
      </c>
      <c r="B113" s="941" t="s">
        <v>76</v>
      </c>
      <c r="C113" s="893"/>
      <c r="D113" s="894"/>
      <c r="E113" s="894"/>
      <c r="F113" s="895"/>
      <c r="G113" s="896"/>
      <c r="H113" s="896"/>
      <c r="I113" s="945"/>
      <c r="J113" s="894"/>
      <c r="K113" s="894"/>
      <c r="L113" s="894"/>
      <c r="M113" s="894"/>
      <c r="N113" s="894"/>
      <c r="O113" s="894"/>
      <c r="P113" s="894"/>
      <c r="Q113" s="894"/>
      <c r="R113" s="894"/>
      <c r="S113" s="894"/>
      <c r="T113" s="894"/>
      <c r="U113" s="894"/>
      <c r="V113" s="894"/>
      <c r="W113" s="895"/>
    </row>
    <row r="114" spans="1:29" ht="31.5" x14ac:dyDescent="0.25">
      <c r="A114" s="1400" t="s">
        <v>265</v>
      </c>
      <c r="B114" s="897" t="s">
        <v>443</v>
      </c>
      <c r="C114" s="326"/>
      <c r="D114" s="703"/>
      <c r="E114" s="703"/>
      <c r="F114" s="324"/>
      <c r="G114" s="317">
        <v>3.5</v>
      </c>
      <c r="H114" s="704">
        <v>105</v>
      </c>
      <c r="I114" s="944"/>
      <c r="J114" s="705"/>
      <c r="K114" s="705"/>
      <c r="L114" s="705"/>
      <c r="M114" s="706"/>
      <c r="N114" s="326"/>
      <c r="O114" s="323"/>
      <c r="P114" s="324"/>
      <c r="Q114" s="326"/>
      <c r="R114" s="316"/>
      <c r="S114" s="322"/>
      <c r="T114" s="323"/>
      <c r="U114" s="324"/>
      <c r="V114" s="326"/>
      <c r="W114" s="324"/>
      <c r="AC114" s="84">
        <f t="shared" ref="AC114:AC122" si="19">SUM(N114:R114)</f>
        <v>0</v>
      </c>
    </row>
    <row r="115" spans="1:29" ht="31.5" x14ac:dyDescent="0.25">
      <c r="A115" s="1400"/>
      <c r="B115" s="898" t="s">
        <v>433</v>
      </c>
      <c r="C115" s="468"/>
      <c r="D115" s="752"/>
      <c r="E115" s="752"/>
      <c r="F115" s="707"/>
      <c r="G115" s="708"/>
      <c r="H115" s="900"/>
      <c r="I115" s="942"/>
      <c r="J115" s="709"/>
      <c r="K115" s="709"/>
      <c r="L115" s="709"/>
      <c r="M115" s="710"/>
      <c r="N115" s="468"/>
      <c r="O115" s="470"/>
      <c r="P115" s="707"/>
      <c r="Q115" s="468"/>
      <c r="R115" s="316"/>
      <c r="S115" s="711"/>
      <c r="T115" s="470"/>
      <c r="U115" s="707"/>
      <c r="V115" s="468"/>
      <c r="W115" s="707"/>
      <c r="AC115" s="84">
        <f t="shared" si="19"/>
        <v>0</v>
      </c>
    </row>
    <row r="116" spans="1:29" ht="31.5" x14ac:dyDescent="0.25">
      <c r="A116" s="1399" t="s">
        <v>266</v>
      </c>
      <c r="B116" s="899" t="s">
        <v>434</v>
      </c>
      <c r="C116" s="339"/>
      <c r="D116" s="316"/>
      <c r="E116" s="316"/>
      <c r="F116" s="338"/>
      <c r="G116" s="331">
        <v>4</v>
      </c>
      <c r="H116" s="704">
        <v>120</v>
      </c>
      <c r="I116" s="943"/>
      <c r="J116" s="334"/>
      <c r="K116" s="334"/>
      <c r="L116" s="334"/>
      <c r="M116" s="334"/>
      <c r="N116" s="316"/>
      <c r="O116" s="316"/>
      <c r="P116" s="316"/>
      <c r="Q116" s="316"/>
      <c r="R116" s="316"/>
      <c r="S116" s="316"/>
      <c r="T116" s="316"/>
      <c r="U116" s="316"/>
      <c r="V116" s="316"/>
      <c r="W116" s="338"/>
      <c r="AC116" s="84">
        <f t="shared" si="19"/>
        <v>0</v>
      </c>
    </row>
    <row r="117" spans="1:29" ht="31.5" x14ac:dyDescent="0.25">
      <c r="A117" s="1401"/>
      <c r="B117" s="899" t="s">
        <v>435</v>
      </c>
      <c r="C117" s="339"/>
      <c r="D117" s="316"/>
      <c r="E117" s="316"/>
      <c r="F117" s="338"/>
      <c r="G117" s="331"/>
      <c r="H117" s="900"/>
      <c r="I117" s="943"/>
      <c r="J117" s="334"/>
      <c r="K117" s="334"/>
      <c r="L117" s="334"/>
      <c r="M117" s="334"/>
      <c r="N117" s="316"/>
      <c r="O117" s="316"/>
      <c r="P117" s="316"/>
      <c r="Q117" s="316"/>
      <c r="R117" s="316"/>
      <c r="S117" s="316"/>
      <c r="T117" s="316"/>
      <c r="U117" s="316"/>
      <c r="V117" s="316"/>
      <c r="W117" s="338"/>
      <c r="AC117" s="84">
        <f t="shared" si="19"/>
        <v>0</v>
      </c>
    </row>
    <row r="118" spans="1:29" x14ac:dyDescent="0.25">
      <c r="A118" s="1399" t="s">
        <v>287</v>
      </c>
      <c r="B118" s="899" t="s">
        <v>15</v>
      </c>
      <c r="C118" s="339"/>
      <c r="D118" s="316"/>
      <c r="E118" s="316"/>
      <c r="F118" s="338"/>
      <c r="G118" s="331">
        <v>3</v>
      </c>
      <c r="H118" s="900">
        <v>90</v>
      </c>
      <c r="I118" s="943">
        <v>0</v>
      </c>
      <c r="J118" s="334"/>
      <c r="K118" s="334"/>
      <c r="L118" s="334"/>
      <c r="M118" s="334"/>
      <c r="N118" s="316"/>
      <c r="O118" s="316"/>
      <c r="P118" s="316"/>
      <c r="Q118" s="316"/>
      <c r="R118" s="316"/>
      <c r="S118" s="316"/>
      <c r="T118" s="316"/>
      <c r="U118" s="316"/>
      <c r="V118" s="316"/>
      <c r="W118" s="338"/>
      <c r="AC118" s="84">
        <f t="shared" si="19"/>
        <v>0</v>
      </c>
    </row>
    <row r="119" spans="1:29" x14ac:dyDescent="0.25">
      <c r="A119" s="1400"/>
      <c r="B119" s="901" t="s">
        <v>427</v>
      </c>
      <c r="C119" s="339"/>
      <c r="D119" s="316"/>
      <c r="E119" s="316"/>
      <c r="F119" s="338"/>
      <c r="G119" s="331">
        <v>1</v>
      </c>
      <c r="H119" s="900">
        <v>30</v>
      </c>
      <c r="I119" s="943"/>
      <c r="J119" s="334"/>
      <c r="K119" s="334"/>
      <c r="L119" s="334"/>
      <c r="M119" s="334"/>
      <c r="N119" s="316"/>
      <c r="O119" s="316"/>
      <c r="P119" s="316"/>
      <c r="Q119" s="316"/>
      <c r="R119" s="316"/>
      <c r="S119" s="316"/>
      <c r="T119" s="316"/>
      <c r="U119" s="316"/>
      <c r="V119" s="316"/>
      <c r="W119" s="338"/>
      <c r="AC119" s="84">
        <f t="shared" si="19"/>
        <v>0</v>
      </c>
    </row>
    <row r="120" spans="1:29" x14ac:dyDescent="0.25">
      <c r="A120" s="1400"/>
      <c r="B120" s="695" t="s">
        <v>259</v>
      </c>
      <c r="C120" s="339"/>
      <c r="D120" s="316">
        <v>1</v>
      </c>
      <c r="E120" s="316"/>
      <c r="F120" s="338"/>
      <c r="G120" s="331">
        <v>2</v>
      </c>
      <c r="H120" s="900">
        <v>60</v>
      </c>
      <c r="I120" s="943">
        <v>30</v>
      </c>
      <c r="J120" s="334">
        <v>0</v>
      </c>
      <c r="K120" s="334"/>
      <c r="L120" s="334">
        <v>30</v>
      </c>
      <c r="M120" s="334">
        <v>30</v>
      </c>
      <c r="N120" s="316">
        <v>2</v>
      </c>
      <c r="O120" s="316"/>
      <c r="P120" s="316"/>
      <c r="Q120" s="316"/>
      <c r="R120" s="316"/>
      <c r="S120" s="316"/>
      <c r="T120" s="316"/>
      <c r="U120" s="316"/>
      <c r="V120" s="316"/>
      <c r="W120" s="338"/>
      <c r="AC120" s="84">
        <f t="shared" si="19"/>
        <v>2</v>
      </c>
    </row>
    <row r="121" spans="1:29" x14ac:dyDescent="0.25">
      <c r="A121" s="1400"/>
      <c r="B121" s="899" t="s">
        <v>260</v>
      </c>
      <c r="C121" s="339"/>
      <c r="D121" s="316"/>
      <c r="E121" s="316"/>
      <c r="F121" s="338"/>
      <c r="G121" s="331">
        <v>3</v>
      </c>
      <c r="H121" s="900">
        <v>90</v>
      </c>
      <c r="I121" s="943"/>
      <c r="J121" s="334"/>
      <c r="K121" s="334"/>
      <c r="L121" s="334"/>
      <c r="M121" s="334"/>
      <c r="N121" s="316"/>
      <c r="O121" s="316"/>
      <c r="P121" s="316"/>
      <c r="Q121" s="316"/>
      <c r="R121" s="316"/>
      <c r="S121" s="316"/>
      <c r="T121" s="316"/>
      <c r="U121" s="316"/>
      <c r="V121" s="316"/>
      <c r="W121" s="338"/>
      <c r="AC121" s="84">
        <f t="shared" si="19"/>
        <v>0</v>
      </c>
    </row>
    <row r="122" spans="1:29" x14ac:dyDescent="0.25">
      <c r="A122" s="1400"/>
      <c r="B122" s="901" t="s">
        <v>427</v>
      </c>
      <c r="C122" s="339"/>
      <c r="D122" s="316"/>
      <c r="E122" s="316"/>
      <c r="F122" s="338"/>
      <c r="G122" s="331">
        <v>1</v>
      </c>
      <c r="H122" s="900">
        <v>30</v>
      </c>
      <c r="I122" s="943"/>
      <c r="J122" s="334"/>
      <c r="K122" s="334"/>
      <c r="L122" s="334"/>
      <c r="M122" s="334"/>
      <c r="N122" s="316"/>
      <c r="O122" s="316"/>
      <c r="P122" s="316"/>
      <c r="Q122" s="316"/>
      <c r="R122" s="316"/>
      <c r="S122" s="316"/>
      <c r="T122" s="316"/>
      <c r="U122" s="316"/>
      <c r="V122" s="316"/>
      <c r="W122" s="338"/>
      <c r="AC122" s="84">
        <f t="shared" si="19"/>
        <v>0</v>
      </c>
    </row>
    <row r="123" spans="1:29" x14ac:dyDescent="0.25">
      <c r="A123" s="1401"/>
      <c r="B123" s="695" t="s">
        <v>259</v>
      </c>
      <c r="C123" s="339"/>
      <c r="D123" s="316">
        <v>1</v>
      </c>
      <c r="E123" s="316"/>
      <c r="F123" s="338"/>
      <c r="G123" s="331">
        <v>2</v>
      </c>
      <c r="H123" s="900">
        <v>60</v>
      </c>
      <c r="I123" s="943">
        <v>30</v>
      </c>
      <c r="J123" s="334">
        <v>15</v>
      </c>
      <c r="K123" s="334"/>
      <c r="L123" s="334">
        <v>15</v>
      </c>
      <c r="M123" s="334">
        <v>30</v>
      </c>
      <c r="N123" s="316">
        <v>2</v>
      </c>
      <c r="O123" s="316"/>
      <c r="P123" s="316"/>
      <c r="Q123" s="316"/>
      <c r="R123" s="316"/>
      <c r="S123" s="316"/>
      <c r="T123" s="316"/>
      <c r="U123" s="316"/>
      <c r="V123" s="316"/>
      <c r="W123" s="338"/>
      <c r="AC123" s="84"/>
    </row>
    <row r="124" spans="1:29" x14ac:dyDescent="0.25">
      <c r="A124" s="1399" t="s">
        <v>288</v>
      </c>
      <c r="B124" s="899" t="s">
        <v>15</v>
      </c>
      <c r="C124" s="339"/>
      <c r="D124" s="316"/>
      <c r="E124" s="316"/>
      <c r="F124" s="338"/>
      <c r="G124" s="331">
        <v>4</v>
      </c>
      <c r="H124" s="900">
        <v>120</v>
      </c>
      <c r="I124" s="943"/>
      <c r="J124" s="334"/>
      <c r="K124" s="334"/>
      <c r="L124" s="334"/>
      <c r="M124" s="334"/>
      <c r="N124" s="316"/>
      <c r="O124" s="316"/>
      <c r="P124" s="316"/>
      <c r="Q124" s="316"/>
      <c r="R124" s="316"/>
      <c r="S124" s="316"/>
      <c r="T124" s="316"/>
      <c r="U124" s="316"/>
      <c r="V124" s="316"/>
      <c r="W124" s="338"/>
      <c r="AC124" s="84">
        <f>SUM(N124:R124)</f>
        <v>0</v>
      </c>
    </row>
    <row r="125" spans="1:29" x14ac:dyDescent="0.25">
      <c r="A125" s="1400"/>
      <c r="B125" s="901" t="s">
        <v>427</v>
      </c>
      <c r="C125" s="339"/>
      <c r="D125" s="316"/>
      <c r="E125" s="316"/>
      <c r="F125" s="338"/>
      <c r="G125" s="331">
        <v>2</v>
      </c>
      <c r="H125" s="900">
        <v>60</v>
      </c>
      <c r="I125" s="943"/>
      <c r="J125" s="334"/>
      <c r="K125" s="334"/>
      <c r="L125" s="334"/>
      <c r="M125" s="334"/>
      <c r="N125" s="316"/>
      <c r="O125" s="316"/>
      <c r="P125" s="316"/>
      <c r="Q125" s="316"/>
      <c r="R125" s="316"/>
      <c r="S125" s="316"/>
      <c r="T125" s="316"/>
      <c r="U125" s="316"/>
      <c r="V125" s="316"/>
      <c r="W125" s="338"/>
      <c r="AC125" s="84">
        <f>SUM(N125:R125)</f>
        <v>0</v>
      </c>
    </row>
    <row r="126" spans="1:29" x14ac:dyDescent="0.25">
      <c r="A126" s="1400"/>
      <c r="B126" s="695" t="s">
        <v>259</v>
      </c>
      <c r="C126" s="339"/>
      <c r="D126" s="316" t="s">
        <v>62</v>
      </c>
      <c r="E126" s="316"/>
      <c r="F126" s="338"/>
      <c r="G126" s="331">
        <v>2</v>
      </c>
      <c r="H126" s="900">
        <v>60</v>
      </c>
      <c r="I126" s="943">
        <v>18</v>
      </c>
      <c r="J126" s="334"/>
      <c r="K126" s="334"/>
      <c r="L126" s="334">
        <v>18</v>
      </c>
      <c r="M126" s="334">
        <v>42</v>
      </c>
      <c r="N126" s="316"/>
      <c r="O126" s="316">
        <v>2</v>
      </c>
      <c r="P126" s="316"/>
      <c r="Q126" s="316"/>
      <c r="R126" s="316"/>
      <c r="S126" s="316"/>
      <c r="T126" s="316"/>
      <c r="U126" s="316"/>
      <c r="V126" s="316"/>
      <c r="W126" s="338"/>
      <c r="AC126" s="84">
        <f>SUM(N126:R126)</f>
        <v>2</v>
      </c>
    </row>
    <row r="127" spans="1:29" x14ac:dyDescent="0.25">
      <c r="A127" s="1400"/>
      <c r="B127" s="899" t="s">
        <v>261</v>
      </c>
      <c r="C127" s="339"/>
      <c r="D127" s="316"/>
      <c r="E127" s="316"/>
      <c r="F127" s="338"/>
      <c r="G127" s="331">
        <v>4</v>
      </c>
      <c r="H127" s="900">
        <v>120</v>
      </c>
      <c r="I127" s="943"/>
      <c r="J127" s="334"/>
      <c r="K127" s="334"/>
      <c r="L127" s="334"/>
      <c r="M127" s="334"/>
      <c r="N127" s="316"/>
      <c r="O127" s="316"/>
      <c r="P127" s="316"/>
      <c r="Q127" s="316"/>
      <c r="R127" s="316"/>
      <c r="S127" s="316"/>
      <c r="T127" s="316"/>
      <c r="U127" s="316"/>
      <c r="V127" s="316"/>
      <c r="W127" s="338"/>
      <c r="AC127" s="84">
        <f>SUM(N127:R127)</f>
        <v>0</v>
      </c>
    </row>
    <row r="128" spans="1:29" x14ac:dyDescent="0.25">
      <c r="A128" s="1400"/>
      <c r="B128" s="901" t="s">
        <v>427</v>
      </c>
      <c r="C128" s="339"/>
      <c r="D128" s="316"/>
      <c r="E128" s="316"/>
      <c r="F128" s="338"/>
      <c r="G128" s="331">
        <v>2</v>
      </c>
      <c r="H128" s="900">
        <v>60</v>
      </c>
      <c r="I128" s="943"/>
      <c r="J128" s="334"/>
      <c r="K128" s="334"/>
      <c r="L128" s="334"/>
      <c r="M128" s="334"/>
      <c r="N128" s="316"/>
      <c r="O128" s="316"/>
      <c r="P128" s="316"/>
      <c r="Q128" s="316"/>
      <c r="R128" s="316"/>
      <c r="S128" s="316"/>
      <c r="T128" s="316"/>
      <c r="U128" s="316"/>
      <c r="V128" s="316"/>
      <c r="W128" s="338"/>
      <c r="AC128" s="84">
        <f>SUM(N128:R128)</f>
        <v>0</v>
      </c>
    </row>
    <row r="129" spans="1:29" x14ac:dyDescent="0.25">
      <c r="A129" s="1401"/>
      <c r="B129" s="695" t="s">
        <v>259</v>
      </c>
      <c r="C129" s="339"/>
      <c r="D129" s="316" t="s">
        <v>62</v>
      </c>
      <c r="E129" s="316"/>
      <c r="F129" s="338"/>
      <c r="G129" s="331">
        <v>2</v>
      </c>
      <c r="H129" s="900">
        <v>60</v>
      </c>
      <c r="I129" s="943">
        <v>18</v>
      </c>
      <c r="J129" s="334">
        <v>9</v>
      </c>
      <c r="K129" s="334"/>
      <c r="L129" s="334">
        <v>9</v>
      </c>
      <c r="M129" s="334">
        <v>42</v>
      </c>
      <c r="N129" s="316"/>
      <c r="O129" s="316">
        <v>2</v>
      </c>
      <c r="P129" s="316"/>
      <c r="Q129" s="316"/>
      <c r="R129" s="316"/>
      <c r="S129" s="316"/>
      <c r="T129" s="316"/>
      <c r="U129" s="316"/>
      <c r="V129" s="316"/>
      <c r="W129" s="338"/>
      <c r="AC129" s="84"/>
    </row>
    <row r="130" spans="1:29" x14ac:dyDescent="0.25">
      <c r="A130" s="1399" t="s">
        <v>289</v>
      </c>
      <c r="B130" s="899" t="s">
        <v>15</v>
      </c>
      <c r="C130" s="339"/>
      <c r="D130" s="316"/>
      <c r="E130" s="316"/>
      <c r="F130" s="338"/>
      <c r="G130" s="331">
        <v>3</v>
      </c>
      <c r="H130" s="900">
        <v>90</v>
      </c>
      <c r="I130" s="943"/>
      <c r="J130" s="334"/>
      <c r="K130" s="334"/>
      <c r="L130" s="334"/>
      <c r="M130" s="334"/>
      <c r="N130" s="316"/>
      <c r="O130" s="316"/>
      <c r="P130" s="316"/>
      <c r="Q130" s="316"/>
      <c r="R130" s="316"/>
      <c r="S130" s="316"/>
      <c r="T130" s="316"/>
      <c r="U130" s="316"/>
      <c r="V130" s="316"/>
      <c r="W130" s="338"/>
      <c r="AC130" s="84">
        <f>SUM(N130:R130)</f>
        <v>0</v>
      </c>
    </row>
    <row r="131" spans="1:29" x14ac:dyDescent="0.25">
      <c r="A131" s="1400"/>
      <c r="B131" s="901" t="s">
        <v>427</v>
      </c>
      <c r="C131" s="339"/>
      <c r="D131" s="316"/>
      <c r="E131" s="316"/>
      <c r="F131" s="338"/>
      <c r="G131" s="331">
        <v>1</v>
      </c>
      <c r="H131" s="900">
        <v>30</v>
      </c>
      <c r="I131" s="943"/>
      <c r="J131" s="334"/>
      <c r="K131" s="334"/>
      <c r="L131" s="334"/>
      <c r="M131" s="334"/>
      <c r="N131" s="316"/>
      <c r="O131" s="316"/>
      <c r="P131" s="316"/>
      <c r="Q131" s="316"/>
      <c r="R131" s="316"/>
      <c r="S131" s="316"/>
      <c r="T131" s="316"/>
      <c r="U131" s="316"/>
      <c r="V131" s="316"/>
      <c r="W131" s="338"/>
      <c r="AC131" s="84">
        <f>SUM(N131:R131)</f>
        <v>0</v>
      </c>
    </row>
    <row r="132" spans="1:29" x14ac:dyDescent="0.25">
      <c r="A132" s="1400"/>
      <c r="B132" s="695" t="s">
        <v>259</v>
      </c>
      <c r="C132" s="339"/>
      <c r="D132" s="316">
        <v>3</v>
      </c>
      <c r="E132" s="316"/>
      <c r="F132" s="338"/>
      <c r="G132" s="331">
        <v>2</v>
      </c>
      <c r="H132" s="900">
        <v>60</v>
      </c>
      <c r="I132" s="943">
        <v>30</v>
      </c>
      <c r="J132" s="334"/>
      <c r="K132" s="334"/>
      <c r="L132" s="334">
        <v>30</v>
      </c>
      <c r="M132" s="334">
        <v>30</v>
      </c>
      <c r="N132" s="316"/>
      <c r="O132" s="316"/>
      <c r="P132" s="316"/>
      <c r="Q132" s="316">
        <v>2</v>
      </c>
      <c r="R132" s="316"/>
      <c r="S132" s="316"/>
      <c r="T132" s="316"/>
      <c r="U132" s="316"/>
      <c r="V132" s="316"/>
      <c r="W132" s="338"/>
      <c r="AC132" s="84">
        <f>SUM(N132:R132)</f>
        <v>2</v>
      </c>
    </row>
    <row r="133" spans="1:29" x14ac:dyDescent="0.25">
      <c r="A133" s="1400"/>
      <c r="B133" s="899" t="s">
        <v>267</v>
      </c>
      <c r="C133" s="339"/>
      <c r="D133" s="316"/>
      <c r="E133" s="316"/>
      <c r="F133" s="338"/>
      <c r="G133" s="331">
        <v>3</v>
      </c>
      <c r="H133" s="900">
        <v>90</v>
      </c>
      <c r="I133" s="943"/>
      <c r="J133" s="334"/>
      <c r="K133" s="334"/>
      <c r="L133" s="334"/>
      <c r="M133" s="334"/>
      <c r="N133" s="316"/>
      <c r="O133" s="316"/>
      <c r="P133" s="316"/>
      <c r="Q133" s="316"/>
      <c r="R133" s="316"/>
      <c r="S133" s="316"/>
      <c r="T133" s="316"/>
      <c r="U133" s="316"/>
      <c r="V133" s="316"/>
      <c r="W133" s="338"/>
      <c r="AC133" s="84">
        <f>SUM(N133:R133)</f>
        <v>0</v>
      </c>
    </row>
    <row r="134" spans="1:29" x14ac:dyDescent="0.25">
      <c r="A134" s="1400"/>
      <c r="B134" s="901" t="s">
        <v>427</v>
      </c>
      <c r="C134" s="339"/>
      <c r="D134" s="316"/>
      <c r="E134" s="316"/>
      <c r="F134" s="338"/>
      <c r="G134" s="331">
        <v>1</v>
      </c>
      <c r="H134" s="900">
        <v>30</v>
      </c>
      <c r="I134" s="943"/>
      <c r="J134" s="334"/>
      <c r="K134" s="334"/>
      <c r="L134" s="334"/>
      <c r="M134" s="334"/>
      <c r="N134" s="316"/>
      <c r="O134" s="316"/>
      <c r="P134" s="316"/>
      <c r="Q134" s="316"/>
      <c r="R134" s="316"/>
      <c r="S134" s="316"/>
      <c r="T134" s="316"/>
      <c r="U134" s="316"/>
      <c r="V134" s="316"/>
      <c r="W134" s="338"/>
      <c r="AC134" s="84">
        <f>SUM(N134:R134)</f>
        <v>0</v>
      </c>
    </row>
    <row r="135" spans="1:29" x14ac:dyDescent="0.25">
      <c r="A135" s="1401"/>
      <c r="B135" s="695" t="s">
        <v>259</v>
      </c>
      <c r="C135" s="339"/>
      <c r="D135" s="316">
        <v>3</v>
      </c>
      <c r="E135" s="316"/>
      <c r="F135" s="338"/>
      <c r="G135" s="331">
        <v>2</v>
      </c>
      <c r="H135" s="900">
        <v>60</v>
      </c>
      <c r="I135" s="943">
        <v>30</v>
      </c>
      <c r="J135" s="334">
        <v>15</v>
      </c>
      <c r="K135" s="334"/>
      <c r="L135" s="334">
        <v>15</v>
      </c>
      <c r="M135" s="334">
        <v>30</v>
      </c>
      <c r="N135" s="316"/>
      <c r="O135" s="316"/>
      <c r="P135" s="316"/>
      <c r="Q135" s="316">
        <v>2</v>
      </c>
      <c r="R135" s="316"/>
      <c r="S135" s="316"/>
      <c r="T135" s="316"/>
      <c r="U135" s="316"/>
      <c r="V135" s="316"/>
      <c r="W135" s="338"/>
      <c r="AC135" s="84"/>
    </row>
    <row r="136" spans="1:29" s="1060" customFormat="1" x14ac:dyDescent="0.25">
      <c r="A136" s="1399" t="s">
        <v>399</v>
      </c>
      <c r="B136" s="899" t="s">
        <v>15</v>
      </c>
      <c r="C136" s="339"/>
      <c r="D136" s="316">
        <v>4</v>
      </c>
      <c r="E136" s="316"/>
      <c r="F136" s="338"/>
      <c r="G136" s="331">
        <v>3</v>
      </c>
      <c r="H136" s="900">
        <v>90</v>
      </c>
      <c r="I136" s="943">
        <v>39</v>
      </c>
      <c r="J136" s="334"/>
      <c r="K136" s="334"/>
      <c r="L136" s="334">
        <v>39</v>
      </c>
      <c r="M136" s="334">
        <v>51</v>
      </c>
      <c r="N136" s="316"/>
      <c r="O136" s="316"/>
      <c r="P136" s="316"/>
      <c r="Q136" s="316"/>
      <c r="R136" s="316">
        <v>3</v>
      </c>
      <c r="S136" s="316"/>
      <c r="T136" s="316"/>
      <c r="U136" s="316"/>
      <c r="V136" s="316"/>
      <c r="W136" s="338"/>
      <c r="AC136" s="84">
        <f>SUM(N136:R136)</f>
        <v>3</v>
      </c>
    </row>
    <row r="137" spans="1:29" s="1060" customFormat="1" ht="16.5" thickBot="1" x14ac:dyDescent="0.3">
      <c r="A137" s="1432"/>
      <c r="B137" s="902" t="s">
        <v>398</v>
      </c>
      <c r="C137" s="903"/>
      <c r="D137" s="904">
        <v>4</v>
      </c>
      <c r="E137" s="904"/>
      <c r="F137" s="905"/>
      <c r="G137" s="882">
        <v>3</v>
      </c>
      <c r="H137" s="906">
        <v>90</v>
      </c>
      <c r="I137" s="946">
        <v>39</v>
      </c>
      <c r="J137" s="907">
        <v>26</v>
      </c>
      <c r="K137" s="907"/>
      <c r="L137" s="907">
        <v>13</v>
      </c>
      <c r="M137" s="907">
        <v>51</v>
      </c>
      <c r="N137" s="904"/>
      <c r="O137" s="904"/>
      <c r="P137" s="904"/>
      <c r="Q137" s="904"/>
      <c r="R137" s="904">
        <v>3</v>
      </c>
      <c r="S137" s="904"/>
      <c r="T137" s="904"/>
      <c r="U137" s="904"/>
      <c r="V137" s="904"/>
      <c r="W137" s="905"/>
      <c r="AC137" s="1061"/>
    </row>
    <row r="138" spans="1:29" ht="15.75" customHeight="1" thickBot="1" x14ac:dyDescent="0.3">
      <c r="A138" s="1436" t="s">
        <v>436</v>
      </c>
      <c r="B138" s="1437"/>
      <c r="C138" s="1437"/>
      <c r="D138" s="1437"/>
      <c r="E138" s="1437"/>
      <c r="F138" s="1437"/>
      <c r="G138" s="948">
        <f>G114+G116+G119+G125+G131</f>
        <v>11.5</v>
      </c>
      <c r="H138" s="948">
        <f>H114+H116+H119+H125+H131</f>
        <v>345</v>
      </c>
      <c r="I138" s="949"/>
      <c r="J138" s="950"/>
      <c r="K138" s="950"/>
      <c r="L138" s="950"/>
      <c r="M138" s="951"/>
      <c r="N138" s="762"/>
      <c r="O138" s="763"/>
      <c r="P138" s="764"/>
      <c r="Q138" s="762"/>
      <c r="R138" s="763"/>
      <c r="S138" s="763"/>
      <c r="T138" s="763"/>
      <c r="U138" s="763"/>
      <c r="V138" s="763"/>
      <c r="W138" s="763"/>
      <c r="X138" s="909"/>
    </row>
    <row r="139" spans="1:29" ht="15.75" customHeight="1" thickBot="1" x14ac:dyDescent="0.3">
      <c r="A139" s="1395" t="s">
        <v>274</v>
      </c>
      <c r="B139" s="1396"/>
      <c r="C139" s="1396"/>
      <c r="D139" s="1396"/>
      <c r="E139" s="1396"/>
      <c r="F139" s="1396"/>
      <c r="G139" s="955">
        <f>G120+G126+G132+G136</f>
        <v>9</v>
      </c>
      <c r="H139" s="955">
        <f>H120+H126+H132+H136</f>
        <v>270</v>
      </c>
      <c r="I139" s="955">
        <f t="shared" ref="I139:R139" si="20">I120+I126+I132+I136</f>
        <v>117</v>
      </c>
      <c r="J139" s="955">
        <f t="shared" si="20"/>
        <v>0</v>
      </c>
      <c r="K139" s="955">
        <f t="shared" si="20"/>
        <v>0</v>
      </c>
      <c r="L139" s="955">
        <f t="shared" si="20"/>
        <v>117</v>
      </c>
      <c r="M139" s="955">
        <f t="shared" si="20"/>
        <v>153</v>
      </c>
      <c r="N139" s="955">
        <f t="shared" si="20"/>
        <v>2</v>
      </c>
      <c r="O139" s="955">
        <f t="shared" si="20"/>
        <v>2</v>
      </c>
      <c r="P139" s="955">
        <f t="shared" si="20"/>
        <v>0</v>
      </c>
      <c r="Q139" s="955">
        <f t="shared" si="20"/>
        <v>2</v>
      </c>
      <c r="R139" s="955">
        <f t="shared" si="20"/>
        <v>3</v>
      </c>
      <c r="S139" s="934">
        <f>SUMIF($AD113:$AD137,"&gt;0",S113:S137)</f>
        <v>0</v>
      </c>
      <c r="T139" s="956"/>
      <c r="U139" s="956"/>
      <c r="V139" s="956"/>
      <c r="W139" s="466"/>
      <c r="X139" s="340"/>
    </row>
    <row r="140" spans="1:29" ht="16.5" customHeight="1" thickBot="1" x14ac:dyDescent="0.3">
      <c r="A140" s="1429" t="s">
        <v>210</v>
      </c>
      <c r="B140" s="1430"/>
      <c r="C140" s="1430"/>
      <c r="D140" s="1430"/>
      <c r="E140" s="1430"/>
      <c r="F140" s="1431"/>
      <c r="G140" s="952">
        <f>G138+G139</f>
        <v>20.5</v>
      </c>
      <c r="H140" s="952">
        <f>H138+H139</f>
        <v>615</v>
      </c>
      <c r="I140" s="952">
        <f t="shared" ref="I140:R140" si="21">I138+I139</f>
        <v>117</v>
      </c>
      <c r="J140" s="952">
        <f t="shared" si="21"/>
        <v>0</v>
      </c>
      <c r="K140" s="952">
        <f t="shared" si="21"/>
        <v>0</v>
      </c>
      <c r="L140" s="952">
        <f t="shared" si="21"/>
        <v>117</v>
      </c>
      <c r="M140" s="952">
        <f t="shared" si="21"/>
        <v>153</v>
      </c>
      <c r="N140" s="952">
        <f t="shared" si="21"/>
        <v>2</v>
      </c>
      <c r="O140" s="952">
        <f t="shared" si="21"/>
        <v>2</v>
      </c>
      <c r="P140" s="952">
        <f t="shared" si="21"/>
        <v>0</v>
      </c>
      <c r="Q140" s="952">
        <f t="shared" si="21"/>
        <v>2</v>
      </c>
      <c r="R140" s="952">
        <f t="shared" si="21"/>
        <v>3</v>
      </c>
      <c r="S140" s="953"/>
      <c r="T140" s="953"/>
      <c r="U140" s="953"/>
      <c r="V140" s="953"/>
      <c r="W140" s="954"/>
      <c r="X140" s="947"/>
      <c r="Y140" s="499">
        <f>SUM(Y114:Y115)</f>
        <v>0</v>
      </c>
      <c r="Z140" s="499">
        <f>SUM(Z114:Z115)</f>
        <v>0</v>
      </c>
      <c r="AA140" s="499">
        <f>SUM(AA114:AA115)</f>
        <v>0</v>
      </c>
      <c r="AB140" s="499">
        <f>SUM(AB114:AB115)</f>
        <v>0</v>
      </c>
    </row>
    <row r="141" spans="1:29" ht="16.5" thickBot="1" x14ac:dyDescent="0.3">
      <c r="A141" s="1438" t="s">
        <v>211</v>
      </c>
      <c r="B141" s="1439"/>
      <c r="C141" s="1439"/>
      <c r="D141" s="1439"/>
      <c r="E141" s="1439"/>
      <c r="F141" s="1439"/>
      <c r="G141" s="1439"/>
      <c r="H141" s="1439"/>
      <c r="I141" s="1439"/>
      <c r="J141" s="1439"/>
      <c r="K141" s="1439"/>
      <c r="L141" s="1439"/>
      <c r="M141" s="1439"/>
      <c r="N141" s="1439"/>
      <c r="O141" s="1439"/>
      <c r="P141" s="1439"/>
      <c r="Q141" s="1439"/>
      <c r="R141" s="1439"/>
      <c r="S141" s="1439"/>
      <c r="T141" s="1439"/>
      <c r="U141" s="1439"/>
      <c r="V141" s="1439"/>
      <c r="W141" s="1440"/>
    </row>
    <row r="142" spans="1:29" ht="16.5" customHeight="1" x14ac:dyDescent="0.25">
      <c r="A142" s="1441" t="s">
        <v>212</v>
      </c>
      <c r="B142" s="712" t="s">
        <v>213</v>
      </c>
      <c r="C142" s="957"/>
      <c r="D142" s="320" t="s">
        <v>263</v>
      </c>
      <c r="E142" s="958"/>
      <c r="F142" s="972"/>
      <c r="G142" s="959">
        <f>'Семестровка уск виправлено'!E79</f>
        <v>5</v>
      </c>
      <c r="H142" s="914">
        <f>G142*30</f>
        <v>150</v>
      </c>
      <c r="I142" s="980">
        <f>J142+L142+K142</f>
        <v>54</v>
      </c>
      <c r="J142" s="908">
        <f>'Семестровка уск виправлено'!H79</f>
        <v>27</v>
      </c>
      <c r="K142" s="908"/>
      <c r="L142" s="908">
        <f>'Семестровка уск виправлено'!J79</f>
        <v>27</v>
      </c>
      <c r="M142" s="321">
        <f>H142-I142</f>
        <v>96</v>
      </c>
      <c r="N142" s="960"/>
      <c r="O142" s="961"/>
      <c r="P142" s="909">
        <f>'Семестровка уск виправлено'!L79</f>
        <v>6</v>
      </c>
      <c r="Q142" s="962"/>
      <c r="R142" s="320"/>
      <c r="S142" s="960"/>
      <c r="T142" s="961"/>
      <c r="U142" s="909"/>
      <c r="V142" s="319"/>
      <c r="W142" s="909"/>
      <c r="AC142" s="84">
        <f t="shared" ref="AC142:AC178" si="22">SUM(N142:R142)</f>
        <v>6</v>
      </c>
    </row>
    <row r="143" spans="1:29" ht="16.5" customHeight="1" x14ac:dyDescent="0.25">
      <c r="A143" s="1434"/>
      <c r="B143" s="327" t="s">
        <v>214</v>
      </c>
      <c r="C143" s="328"/>
      <c r="D143" s="316"/>
      <c r="E143" s="329"/>
      <c r="F143" s="330"/>
      <c r="G143" s="331"/>
      <c r="H143" s="984"/>
      <c r="I143" s="981"/>
      <c r="J143" s="334"/>
      <c r="K143" s="334"/>
      <c r="L143" s="334"/>
      <c r="M143" s="713"/>
      <c r="N143" s="336"/>
      <c r="O143" s="337"/>
      <c r="P143" s="338"/>
      <c r="Q143" s="350"/>
      <c r="R143" s="316"/>
      <c r="S143" s="336"/>
      <c r="T143" s="337"/>
      <c r="U143" s="338"/>
      <c r="V143" s="339"/>
      <c r="W143" s="338"/>
      <c r="AC143" s="84"/>
    </row>
    <row r="144" spans="1:29" ht="16.5" customHeight="1" x14ac:dyDescent="0.25">
      <c r="A144" s="1435"/>
      <c r="B144" s="327" t="s">
        <v>462</v>
      </c>
      <c r="C144" s="328"/>
      <c r="D144" s="316"/>
      <c r="E144" s="329"/>
      <c r="F144" s="330"/>
      <c r="G144" s="331"/>
      <c r="H144" s="984"/>
      <c r="I144" s="981"/>
      <c r="J144" s="334"/>
      <c r="K144" s="334"/>
      <c r="L144" s="334"/>
      <c r="M144" s="713"/>
      <c r="N144" s="336"/>
      <c r="O144" s="337"/>
      <c r="P144" s="338"/>
      <c r="Q144" s="350"/>
      <c r="R144" s="316"/>
      <c r="S144" s="336"/>
      <c r="T144" s="337"/>
      <c r="U144" s="338"/>
      <c r="V144" s="339"/>
      <c r="W144" s="338"/>
      <c r="AC144" s="84"/>
    </row>
    <row r="145" spans="1:29" ht="31.5" x14ac:dyDescent="0.25">
      <c r="A145" s="1433" t="s">
        <v>215</v>
      </c>
      <c r="B145" s="209" t="s">
        <v>90</v>
      </c>
      <c r="C145" s="328"/>
      <c r="D145" s="412"/>
      <c r="E145" s="329"/>
      <c r="F145" s="330"/>
      <c r="G145" s="331"/>
      <c r="H145" s="785"/>
      <c r="I145" s="981"/>
      <c r="J145" s="343"/>
      <c r="K145" s="344"/>
      <c r="L145" s="344"/>
      <c r="M145" s="345"/>
      <c r="N145" s="217"/>
      <c r="O145" s="215"/>
      <c r="P145" s="216"/>
      <c r="Q145" s="414"/>
      <c r="R145" s="413"/>
      <c r="S145" s="217"/>
      <c r="T145" s="215"/>
      <c r="U145" s="216"/>
      <c r="V145" s="214"/>
      <c r="W145" s="338"/>
      <c r="AC145" s="84">
        <f t="shared" si="22"/>
        <v>0</v>
      </c>
    </row>
    <row r="146" spans="1:29" ht="31.5" x14ac:dyDescent="0.25">
      <c r="A146" s="1434"/>
      <c r="B146" s="327" t="s">
        <v>318</v>
      </c>
      <c r="C146" s="328"/>
      <c r="D146" s="211"/>
      <c r="E146" s="329"/>
      <c r="F146" s="330"/>
      <c r="G146" s="331">
        <f>G147+G148</f>
        <v>5</v>
      </c>
      <c r="H146" s="785">
        <f>G146*30</f>
        <v>150</v>
      </c>
      <c r="I146" s="981"/>
      <c r="J146" s="343"/>
      <c r="K146" s="344"/>
      <c r="L146" s="344"/>
      <c r="M146" s="345"/>
      <c r="N146" s="217"/>
      <c r="O146" s="215"/>
      <c r="P146" s="216"/>
      <c r="Q146" s="414"/>
      <c r="R146" s="413"/>
      <c r="S146" s="217"/>
      <c r="T146" s="215"/>
      <c r="U146" s="216"/>
      <c r="V146" s="214"/>
      <c r="W146" s="338"/>
      <c r="AC146" s="84">
        <f t="shared" si="22"/>
        <v>0</v>
      </c>
    </row>
    <row r="147" spans="1:29" x14ac:dyDescent="0.25">
      <c r="A147" s="1434"/>
      <c r="B147" s="564" t="s">
        <v>427</v>
      </c>
      <c r="C147" s="328"/>
      <c r="D147" s="211"/>
      <c r="E147" s="329"/>
      <c r="F147" s="330"/>
      <c r="G147" s="331">
        <f>'Семестровка уск виправлено'!D98</f>
        <v>2</v>
      </c>
      <c r="H147" s="785">
        <f>G147*30</f>
        <v>60</v>
      </c>
      <c r="I147" s="981"/>
      <c r="J147" s="343"/>
      <c r="K147" s="344"/>
      <c r="L147" s="344"/>
      <c r="M147" s="345"/>
      <c r="N147" s="217"/>
      <c r="O147" s="215"/>
      <c r="P147" s="216"/>
      <c r="Q147" s="414"/>
      <c r="R147" s="413"/>
      <c r="S147" s="217"/>
      <c r="T147" s="215"/>
      <c r="U147" s="216"/>
      <c r="V147" s="214"/>
      <c r="W147" s="338"/>
      <c r="AC147" s="84">
        <f t="shared" si="22"/>
        <v>0</v>
      </c>
    </row>
    <row r="148" spans="1:29" x14ac:dyDescent="0.25">
      <c r="A148" s="1435"/>
      <c r="B148" s="565" t="s">
        <v>259</v>
      </c>
      <c r="C148" s="328"/>
      <c r="D148" s="211" t="s">
        <v>176</v>
      </c>
      <c r="E148" s="329"/>
      <c r="F148" s="330"/>
      <c r="G148" s="331">
        <f>'Семестровка уск виправлено'!E97</f>
        <v>3</v>
      </c>
      <c r="H148" s="785">
        <f>G148*30</f>
        <v>90</v>
      </c>
      <c r="I148" s="981">
        <f>J148+L148+K148</f>
        <v>30</v>
      </c>
      <c r="J148" s="343">
        <f>'Семестровка уск виправлено'!H98</f>
        <v>15</v>
      </c>
      <c r="K148" s="343"/>
      <c r="L148" s="343">
        <f>'Семестровка уск виправлено'!J98</f>
        <v>15</v>
      </c>
      <c r="M148" s="345">
        <f>H148-I148</f>
        <v>60</v>
      </c>
      <c r="N148" s="217"/>
      <c r="O148" s="215"/>
      <c r="P148" s="216"/>
      <c r="Q148" s="415">
        <f>'Семестровка уск виправлено'!L98</f>
        <v>2</v>
      </c>
      <c r="R148" s="416"/>
      <c r="S148" s="217"/>
      <c r="T148" s="215"/>
      <c r="U148" s="216"/>
      <c r="V148" s="214"/>
      <c r="W148" s="338"/>
      <c r="AC148" s="84">
        <f t="shared" si="22"/>
        <v>2</v>
      </c>
    </row>
    <row r="149" spans="1:29" x14ac:dyDescent="0.25">
      <c r="A149" s="1433" t="s">
        <v>218</v>
      </c>
      <c r="B149" s="571" t="s">
        <v>313</v>
      </c>
      <c r="C149" s="343"/>
      <c r="D149" s="548"/>
      <c r="E149" s="548"/>
      <c r="F149" s="973"/>
      <c r="G149" s="978"/>
      <c r="H149" s="978"/>
      <c r="I149" s="977"/>
      <c r="J149" s="412"/>
      <c r="K149" s="412"/>
      <c r="L149" s="412"/>
      <c r="M149" s="412"/>
      <c r="N149" s="412"/>
      <c r="O149" s="412"/>
      <c r="P149" s="412"/>
      <c r="Q149" s="412"/>
      <c r="R149" s="412"/>
      <c r="S149" s="217"/>
      <c r="T149" s="215"/>
      <c r="U149" s="216"/>
      <c r="V149" s="214"/>
      <c r="W149" s="338"/>
      <c r="AC149" s="84">
        <f t="shared" si="22"/>
        <v>0</v>
      </c>
    </row>
    <row r="150" spans="1:29" x14ac:dyDescent="0.25">
      <c r="A150" s="1434"/>
      <c r="B150" s="209" t="s">
        <v>314</v>
      </c>
      <c r="C150" s="328"/>
      <c r="D150" s="211"/>
      <c r="E150" s="329"/>
      <c r="F150" s="330"/>
      <c r="G150" s="331">
        <f>G151+G152</f>
        <v>5</v>
      </c>
      <c r="H150" s="785">
        <f>G150*30</f>
        <v>150</v>
      </c>
      <c r="I150" s="981"/>
      <c r="J150" s="343"/>
      <c r="K150" s="344"/>
      <c r="L150" s="344"/>
      <c r="M150" s="349"/>
      <c r="N150" s="217"/>
      <c r="O150" s="215"/>
      <c r="P150" s="348"/>
      <c r="Q150" s="414"/>
      <c r="R150" s="413"/>
      <c r="S150" s="217"/>
      <c r="T150" s="215"/>
      <c r="U150" s="216"/>
      <c r="V150" s="214"/>
      <c r="W150" s="338"/>
      <c r="AC150" s="84">
        <f t="shared" si="22"/>
        <v>0</v>
      </c>
    </row>
    <row r="151" spans="1:29" x14ac:dyDescent="0.25">
      <c r="A151" s="1434"/>
      <c r="B151" s="564" t="s">
        <v>427</v>
      </c>
      <c r="C151" s="328"/>
      <c r="D151" s="211"/>
      <c r="E151" s="329"/>
      <c r="F151" s="330"/>
      <c r="G151" s="331">
        <f>'Семестровка уск виправлено'!D105</f>
        <v>2</v>
      </c>
      <c r="H151" s="785">
        <f>G151*30</f>
        <v>60</v>
      </c>
      <c r="I151" s="981"/>
      <c r="J151" s="343"/>
      <c r="K151" s="344"/>
      <c r="L151" s="344"/>
      <c r="M151" s="349"/>
      <c r="N151" s="217"/>
      <c r="O151" s="215"/>
      <c r="P151" s="348"/>
      <c r="Q151" s="414"/>
      <c r="R151" s="413"/>
      <c r="S151" s="217"/>
      <c r="T151" s="215"/>
      <c r="U151" s="216"/>
      <c r="V151" s="214"/>
      <c r="W151" s="338"/>
      <c r="AC151" s="84">
        <f t="shared" si="22"/>
        <v>0</v>
      </c>
    </row>
    <row r="152" spans="1:29" x14ac:dyDescent="0.25">
      <c r="A152" s="1435"/>
      <c r="B152" s="565" t="s">
        <v>259</v>
      </c>
      <c r="C152" s="328"/>
      <c r="D152" s="211" t="s">
        <v>176</v>
      </c>
      <c r="E152" s="329"/>
      <c r="F152" s="330"/>
      <c r="G152" s="331">
        <f>'Семестровка уск виправлено'!E105</f>
        <v>3</v>
      </c>
      <c r="H152" s="785">
        <f>G152*30</f>
        <v>90</v>
      </c>
      <c r="I152" s="981">
        <f>J152+L152+K152</f>
        <v>30</v>
      </c>
      <c r="J152" s="343">
        <f>'Семестровка уск виправлено'!H105</f>
        <v>15</v>
      </c>
      <c r="K152" s="343"/>
      <c r="L152" s="343">
        <f>'Семестровка уск виправлено'!J105</f>
        <v>15</v>
      </c>
      <c r="M152" s="345">
        <f>H152-I152</f>
        <v>60</v>
      </c>
      <c r="N152" s="217"/>
      <c r="O152" s="215"/>
      <c r="P152" s="348"/>
      <c r="Q152" s="415">
        <f>'Семестровка уск виправлено'!L105</f>
        <v>2</v>
      </c>
      <c r="R152" s="416"/>
      <c r="S152" s="217"/>
      <c r="T152" s="215"/>
      <c r="U152" s="216"/>
      <c r="V152" s="214"/>
      <c r="W152" s="338"/>
      <c r="AC152" s="84">
        <f t="shared" si="22"/>
        <v>2</v>
      </c>
    </row>
    <row r="153" spans="1:29" ht="31.5" x14ac:dyDescent="0.25">
      <c r="A153" s="1433" t="s">
        <v>222</v>
      </c>
      <c r="B153" s="209" t="s">
        <v>227</v>
      </c>
      <c r="C153" s="328"/>
      <c r="D153" s="211"/>
      <c r="E153" s="211"/>
      <c r="F153" s="329"/>
      <c r="G153" s="979"/>
      <c r="H153" s="979"/>
      <c r="I153" s="977"/>
      <c r="J153" s="412"/>
      <c r="K153" s="412"/>
      <c r="L153" s="412"/>
      <c r="M153" s="412"/>
      <c r="N153" s="412"/>
      <c r="O153" s="412"/>
      <c r="P153" s="412"/>
      <c r="Q153" s="412"/>
      <c r="R153" s="413"/>
      <c r="S153" s="413"/>
      <c r="T153" s="215"/>
      <c r="U153" s="216"/>
      <c r="V153" s="214"/>
      <c r="W153" s="338"/>
      <c r="AC153" s="84">
        <f t="shared" si="22"/>
        <v>0</v>
      </c>
    </row>
    <row r="154" spans="1:29" ht="31.5" x14ac:dyDescent="0.25">
      <c r="A154" s="1434"/>
      <c r="B154" s="209" t="s">
        <v>228</v>
      </c>
      <c r="C154" s="328"/>
      <c r="D154" s="211"/>
      <c r="E154" s="329"/>
      <c r="F154" s="329"/>
      <c r="G154" s="331">
        <f>G155+G156</f>
        <v>5</v>
      </c>
      <c r="H154" s="985">
        <f>G154*30</f>
        <v>150</v>
      </c>
      <c r="I154" s="943"/>
      <c r="J154" s="334"/>
      <c r="K154" s="334"/>
      <c r="L154" s="334"/>
      <c r="M154" s="351"/>
      <c r="N154" s="217"/>
      <c r="O154" s="215"/>
      <c r="P154" s="348"/>
      <c r="Q154" s="414"/>
      <c r="R154" s="413"/>
      <c r="S154" s="217"/>
      <c r="T154" s="215"/>
      <c r="U154" s="216"/>
      <c r="V154" s="214"/>
      <c r="W154" s="338"/>
      <c r="AC154" s="84">
        <f t="shared" si="22"/>
        <v>0</v>
      </c>
    </row>
    <row r="155" spans="1:29" x14ac:dyDescent="0.25">
      <c r="A155" s="1434"/>
      <c r="B155" s="564" t="s">
        <v>427</v>
      </c>
      <c r="C155" s="343"/>
      <c r="D155" s="211"/>
      <c r="E155" s="211"/>
      <c r="F155" s="329"/>
      <c r="G155" s="331">
        <f>'Семестровка уск виправлено'!D122</f>
        <v>1</v>
      </c>
      <c r="H155" s="985">
        <f>G155*30</f>
        <v>30</v>
      </c>
      <c r="I155" s="943"/>
      <c r="J155" s="334"/>
      <c r="K155" s="334"/>
      <c r="L155" s="334"/>
      <c r="M155" s="417"/>
      <c r="N155" s="413"/>
      <c r="O155" s="413"/>
      <c r="P155" s="413"/>
      <c r="Q155" s="413"/>
      <c r="R155" s="413"/>
      <c r="S155" s="217"/>
      <c r="T155" s="215"/>
      <c r="U155" s="216"/>
      <c r="V155" s="214"/>
      <c r="W155" s="338"/>
      <c r="AC155" s="84">
        <f t="shared" si="22"/>
        <v>0</v>
      </c>
    </row>
    <row r="156" spans="1:29" x14ac:dyDescent="0.25">
      <c r="A156" s="1435"/>
      <c r="B156" s="695" t="s">
        <v>259</v>
      </c>
      <c r="C156" s="343"/>
      <c r="D156" s="211" t="s">
        <v>319</v>
      </c>
      <c r="E156" s="211"/>
      <c r="F156" s="329"/>
      <c r="G156" s="331">
        <f>'Семестровка уск виправлено'!E122</f>
        <v>4</v>
      </c>
      <c r="H156" s="985">
        <f>G156*30</f>
        <v>120</v>
      </c>
      <c r="I156" s="981">
        <f>J156+L156+K156</f>
        <v>52</v>
      </c>
      <c r="J156" s="343">
        <f>'Семестровка уск виправлено'!H122</f>
        <v>26</v>
      </c>
      <c r="K156" s="343"/>
      <c r="L156" s="343">
        <f>'Семестровка уск виправлено'!J122</f>
        <v>26</v>
      </c>
      <c r="M156" s="418">
        <f>H156-I156</f>
        <v>68</v>
      </c>
      <c r="N156" s="413"/>
      <c r="O156" s="413"/>
      <c r="P156" s="413"/>
      <c r="Q156" s="413"/>
      <c r="R156" s="413">
        <f>'Семестровка уск виправлено'!L122</f>
        <v>4</v>
      </c>
      <c r="S156" s="217"/>
      <c r="T156" s="215"/>
      <c r="U156" s="216"/>
      <c r="V156" s="214"/>
      <c r="W156" s="338"/>
      <c r="AC156" s="84">
        <f t="shared" si="22"/>
        <v>4</v>
      </c>
    </row>
    <row r="157" spans="1:29" x14ac:dyDescent="0.25">
      <c r="A157" s="1433" t="s">
        <v>226</v>
      </c>
      <c r="B157" s="572" t="s">
        <v>310</v>
      </c>
      <c r="C157" s="343"/>
      <c r="D157" s="412"/>
      <c r="E157" s="412"/>
      <c r="F157" s="974"/>
      <c r="G157" s="979"/>
      <c r="H157" s="979"/>
      <c r="I157" s="977"/>
      <c r="J157" s="412"/>
      <c r="K157" s="412"/>
      <c r="L157" s="412"/>
      <c r="M157" s="412"/>
      <c r="N157" s="412"/>
      <c r="O157" s="412"/>
      <c r="P157" s="412"/>
      <c r="Q157" s="412"/>
      <c r="R157" s="412"/>
      <c r="S157" s="217"/>
      <c r="T157" s="215"/>
      <c r="U157" s="216"/>
      <c r="V157" s="214"/>
      <c r="W157" s="216"/>
      <c r="AC157" s="84">
        <f t="shared" si="22"/>
        <v>0</v>
      </c>
    </row>
    <row r="158" spans="1:29" x14ac:dyDescent="0.25">
      <c r="A158" s="1434"/>
      <c r="B158" s="573" t="s">
        <v>311</v>
      </c>
      <c r="C158" s="328"/>
      <c r="D158" s="211"/>
      <c r="E158" s="329"/>
      <c r="F158" s="330"/>
      <c r="G158" s="331">
        <f>G159+G160</f>
        <v>5</v>
      </c>
      <c r="H158" s="985">
        <f>G158*30</f>
        <v>150</v>
      </c>
      <c r="I158" s="981"/>
      <c r="J158" s="343"/>
      <c r="K158" s="344"/>
      <c r="L158" s="344"/>
      <c r="M158" s="345"/>
      <c r="N158" s="217"/>
      <c r="O158" s="215"/>
      <c r="P158" s="348"/>
      <c r="Q158" s="414"/>
      <c r="R158" s="413"/>
      <c r="S158" s="217"/>
      <c r="T158" s="215"/>
      <c r="U158" s="216"/>
      <c r="V158" s="214"/>
      <c r="W158" s="216"/>
      <c r="AC158" s="84">
        <f t="shared" si="22"/>
        <v>0</v>
      </c>
    </row>
    <row r="159" spans="1:29" x14ac:dyDescent="0.25">
      <c r="A159" s="1434"/>
      <c r="B159" s="564" t="s">
        <v>427</v>
      </c>
      <c r="C159" s="328"/>
      <c r="D159" s="211"/>
      <c r="E159" s="329"/>
      <c r="F159" s="330"/>
      <c r="G159" s="331">
        <f>'Семестровка уск виправлено'!D103</f>
        <v>2</v>
      </c>
      <c r="H159" s="985">
        <f>G159*30</f>
        <v>60</v>
      </c>
      <c r="I159" s="981"/>
      <c r="J159" s="343"/>
      <c r="K159" s="344"/>
      <c r="L159" s="344"/>
      <c r="M159" s="345"/>
      <c r="N159" s="217"/>
      <c r="O159" s="215"/>
      <c r="P159" s="348"/>
      <c r="Q159" s="414"/>
      <c r="R159" s="413"/>
      <c r="S159" s="217"/>
      <c r="T159" s="215"/>
      <c r="U159" s="216"/>
      <c r="V159" s="214"/>
      <c r="W159" s="216"/>
      <c r="AC159" s="84">
        <f t="shared" si="22"/>
        <v>0</v>
      </c>
    </row>
    <row r="160" spans="1:29" x14ac:dyDescent="0.25">
      <c r="A160" s="1435"/>
      <c r="B160" s="565" t="s">
        <v>259</v>
      </c>
      <c r="C160" s="328"/>
      <c r="D160" s="211" t="s">
        <v>176</v>
      </c>
      <c r="E160" s="329"/>
      <c r="F160" s="330"/>
      <c r="G160" s="331">
        <f>'Семестровка уск виправлено'!E103</f>
        <v>3</v>
      </c>
      <c r="H160" s="985">
        <f>G160*30</f>
        <v>90</v>
      </c>
      <c r="I160" s="981">
        <f>J160+L160</f>
        <v>30</v>
      </c>
      <c r="J160" s="343">
        <f>'Семестровка уск виправлено'!H103</f>
        <v>15</v>
      </c>
      <c r="K160" s="343"/>
      <c r="L160" s="343">
        <f>'Семестровка уск виправлено'!J103</f>
        <v>15</v>
      </c>
      <c r="M160" s="345">
        <f>H160-I160</f>
        <v>60</v>
      </c>
      <c r="N160" s="217"/>
      <c r="O160" s="215"/>
      <c r="P160" s="348"/>
      <c r="Q160" s="414">
        <f>'Семестровка уск виправлено'!L103</f>
        <v>2</v>
      </c>
      <c r="R160" s="413"/>
      <c r="S160" s="217"/>
      <c r="T160" s="215"/>
      <c r="U160" s="216"/>
      <c r="V160" s="214"/>
      <c r="W160" s="216"/>
      <c r="AC160" s="84">
        <f t="shared" si="22"/>
        <v>2</v>
      </c>
    </row>
    <row r="161" spans="1:29" ht="31.5" x14ac:dyDescent="0.25">
      <c r="A161" s="1433" t="s">
        <v>229</v>
      </c>
      <c r="B161" s="209" t="s">
        <v>233</v>
      </c>
      <c r="C161" s="328"/>
      <c r="D161" s="344"/>
      <c r="E161" s="330"/>
      <c r="F161" s="329"/>
      <c r="G161" s="331"/>
      <c r="H161" s="785"/>
      <c r="I161" s="981"/>
      <c r="J161" s="343"/>
      <c r="K161" s="344"/>
      <c r="L161" s="344"/>
      <c r="M161" s="345"/>
      <c r="N161" s="217"/>
      <c r="O161" s="215"/>
      <c r="P161" s="348"/>
      <c r="Q161" s="414"/>
      <c r="R161" s="413"/>
      <c r="S161" s="217"/>
      <c r="T161" s="215"/>
      <c r="U161" s="216"/>
      <c r="V161" s="214"/>
      <c r="W161" s="216"/>
      <c r="AC161" s="84">
        <f t="shared" si="22"/>
        <v>0</v>
      </c>
    </row>
    <row r="162" spans="1:29" x14ac:dyDescent="0.25">
      <c r="A162" s="1434"/>
      <c r="B162" s="209" t="s">
        <v>234</v>
      </c>
      <c r="C162" s="328"/>
      <c r="D162" s="344"/>
      <c r="E162" s="330"/>
      <c r="F162" s="329"/>
      <c r="G162" s="331">
        <f>G163+G164</f>
        <v>4</v>
      </c>
      <c r="H162" s="785">
        <f>G162*30</f>
        <v>120</v>
      </c>
      <c r="I162" s="925"/>
      <c r="J162" s="356"/>
      <c r="K162" s="356"/>
      <c r="L162" s="356"/>
      <c r="M162" s="351"/>
      <c r="N162" s="217"/>
      <c r="O162" s="215"/>
      <c r="P162" s="348"/>
      <c r="Q162" s="414"/>
      <c r="R162" s="413"/>
      <c r="S162" s="217"/>
      <c r="T162" s="215"/>
      <c r="U162" s="216"/>
      <c r="V162" s="214"/>
      <c r="W162" s="216"/>
      <c r="AC162" s="84">
        <f t="shared" si="22"/>
        <v>0</v>
      </c>
    </row>
    <row r="163" spans="1:29" x14ac:dyDescent="0.25">
      <c r="A163" s="1434"/>
      <c r="B163" s="564" t="s">
        <v>427</v>
      </c>
      <c r="C163" s="328"/>
      <c r="D163" s="344"/>
      <c r="E163" s="330"/>
      <c r="F163" s="329"/>
      <c r="G163" s="331">
        <f>'Семестровка уск виправлено'!D125</f>
        <v>1.5</v>
      </c>
      <c r="H163" s="785">
        <f>G163*30</f>
        <v>45</v>
      </c>
      <c r="I163" s="925"/>
      <c r="J163" s="356"/>
      <c r="K163" s="356"/>
      <c r="L163" s="356"/>
      <c r="M163" s="351"/>
      <c r="N163" s="217"/>
      <c r="O163" s="215"/>
      <c r="P163" s="348"/>
      <c r="Q163" s="414"/>
      <c r="R163" s="413"/>
      <c r="S163" s="217"/>
      <c r="T163" s="215"/>
      <c r="U163" s="216"/>
      <c r="V163" s="214"/>
      <c r="W163" s="216"/>
      <c r="AC163" s="84">
        <f t="shared" si="22"/>
        <v>0</v>
      </c>
    </row>
    <row r="164" spans="1:29" x14ac:dyDescent="0.25">
      <c r="A164" s="1435"/>
      <c r="B164" s="565" t="s">
        <v>259</v>
      </c>
      <c r="C164" s="328"/>
      <c r="D164" s="344">
        <v>4</v>
      </c>
      <c r="E164" s="330"/>
      <c r="F164" s="329"/>
      <c r="G164" s="331">
        <f>'Семестровка уск виправлено'!E125</f>
        <v>2.5</v>
      </c>
      <c r="H164" s="785">
        <f>G164*30</f>
        <v>75</v>
      </c>
      <c r="I164" s="981">
        <f>J164+L164+K164</f>
        <v>26</v>
      </c>
      <c r="J164" s="343">
        <v>13</v>
      </c>
      <c r="K164" s="343"/>
      <c r="L164" s="343">
        <f>'Семестровка уск виправлено'!J125</f>
        <v>13</v>
      </c>
      <c r="M164" s="345">
        <f>H164-I164</f>
        <v>49</v>
      </c>
      <c r="N164" s="217"/>
      <c r="O164" s="215"/>
      <c r="P164" s="348"/>
      <c r="Q164" s="414"/>
      <c r="R164" s="413">
        <f>'Семестровка уск виправлено'!L125</f>
        <v>2</v>
      </c>
      <c r="S164" s="217"/>
      <c r="T164" s="215"/>
      <c r="U164" s="216"/>
      <c r="V164" s="214"/>
      <c r="W164" s="216"/>
      <c r="AC164" s="84">
        <f t="shared" si="22"/>
        <v>2</v>
      </c>
    </row>
    <row r="165" spans="1:29" x14ac:dyDescent="0.25">
      <c r="A165" s="1433" t="s">
        <v>232</v>
      </c>
      <c r="B165" s="209" t="s">
        <v>216</v>
      </c>
      <c r="C165" s="328"/>
      <c r="D165" s="344"/>
      <c r="E165" s="330"/>
      <c r="F165" s="329"/>
      <c r="G165" s="331"/>
      <c r="H165" s="785"/>
      <c r="I165" s="981"/>
      <c r="J165" s="343"/>
      <c r="K165" s="344"/>
      <c r="L165" s="344"/>
      <c r="M165" s="345"/>
      <c r="N165" s="217"/>
      <c r="O165" s="215"/>
      <c r="P165" s="348"/>
      <c r="Q165" s="414"/>
      <c r="R165" s="413"/>
      <c r="S165" s="217"/>
      <c r="T165" s="215"/>
      <c r="U165" s="216"/>
      <c r="V165" s="214"/>
      <c r="W165" s="216"/>
      <c r="AC165" s="84">
        <f t="shared" si="22"/>
        <v>0</v>
      </c>
    </row>
    <row r="166" spans="1:29" x14ac:dyDescent="0.25">
      <c r="A166" s="1434"/>
      <c r="B166" s="209" t="s">
        <v>304</v>
      </c>
      <c r="C166" s="328"/>
      <c r="D166" s="344"/>
      <c r="E166" s="330"/>
      <c r="F166" s="329"/>
      <c r="G166" s="331">
        <f>G167+G168</f>
        <v>5</v>
      </c>
      <c r="H166" s="785">
        <f>G166*30</f>
        <v>150</v>
      </c>
      <c r="I166" s="925"/>
      <c r="J166" s="356"/>
      <c r="K166" s="356"/>
      <c r="L166" s="356"/>
      <c r="M166" s="351"/>
      <c r="N166" s="217"/>
      <c r="O166" s="215"/>
      <c r="P166" s="348"/>
      <c r="Q166" s="414"/>
      <c r="R166" s="413"/>
      <c r="S166" s="217"/>
      <c r="T166" s="215"/>
      <c r="U166" s="216"/>
      <c r="V166" s="214"/>
      <c r="W166" s="216"/>
      <c r="AC166" s="84">
        <f t="shared" si="22"/>
        <v>0</v>
      </c>
    </row>
    <row r="167" spans="1:29" x14ac:dyDescent="0.25">
      <c r="A167" s="1434"/>
      <c r="B167" s="564" t="s">
        <v>427</v>
      </c>
      <c r="C167" s="328"/>
      <c r="D167" s="344"/>
      <c r="E167" s="330"/>
      <c r="F167" s="329"/>
      <c r="G167" s="331">
        <f>'Семестровка уск виправлено'!D97</f>
        <v>2</v>
      </c>
      <c r="H167" s="785">
        <f>G167*30</f>
        <v>60</v>
      </c>
      <c r="I167" s="925"/>
      <c r="J167" s="356"/>
      <c r="K167" s="356"/>
      <c r="L167" s="356"/>
      <c r="M167" s="351"/>
      <c r="N167" s="217"/>
      <c r="O167" s="215"/>
      <c r="P167" s="348"/>
      <c r="Q167" s="414"/>
      <c r="R167" s="413"/>
      <c r="S167" s="217"/>
      <c r="T167" s="215"/>
      <c r="U167" s="216"/>
      <c r="V167" s="214"/>
      <c r="W167" s="216"/>
      <c r="AC167" s="84">
        <f t="shared" si="22"/>
        <v>0</v>
      </c>
    </row>
    <row r="168" spans="1:29" x14ac:dyDescent="0.25">
      <c r="A168" s="1435"/>
      <c r="B168" s="565" t="s">
        <v>259</v>
      </c>
      <c r="C168" s="328"/>
      <c r="D168" s="344" t="s">
        <v>176</v>
      </c>
      <c r="E168" s="330"/>
      <c r="F168" s="329"/>
      <c r="G168" s="331">
        <f>'Семестровка уск виправлено'!E97</f>
        <v>3</v>
      </c>
      <c r="H168" s="785">
        <f>G168*30</f>
        <v>90</v>
      </c>
      <c r="I168" s="981">
        <f>J168+L168+K168</f>
        <v>30</v>
      </c>
      <c r="J168" s="356">
        <f>'Семестровка уск виправлено'!H97</f>
        <v>15</v>
      </c>
      <c r="K168" s="356"/>
      <c r="L168" s="356">
        <f>'Семестровка уск виправлено'!J97</f>
        <v>15</v>
      </c>
      <c r="M168" s="345">
        <f>H168-I168</f>
        <v>60</v>
      </c>
      <c r="N168" s="217"/>
      <c r="O168" s="215"/>
      <c r="P168" s="348"/>
      <c r="Q168" s="415">
        <f>'Семестровка уск виправлено'!L97</f>
        <v>2</v>
      </c>
      <c r="R168" s="416"/>
      <c r="S168" s="217"/>
      <c r="T168" s="215"/>
      <c r="U168" s="216"/>
      <c r="V168" s="214"/>
      <c r="W168" s="216"/>
      <c r="AC168" s="84">
        <f t="shared" si="22"/>
        <v>2</v>
      </c>
    </row>
    <row r="169" spans="1:29" ht="31.5" x14ac:dyDescent="0.25">
      <c r="A169" s="1433" t="s">
        <v>235</v>
      </c>
      <c r="B169" s="209" t="s">
        <v>239</v>
      </c>
      <c r="C169" s="328"/>
      <c r="D169" s="344"/>
      <c r="E169" s="330"/>
      <c r="F169" s="329"/>
      <c r="G169" s="979"/>
      <c r="H169" s="979"/>
      <c r="I169" s="977"/>
      <c r="J169" s="412"/>
      <c r="K169" s="412"/>
      <c r="L169" s="412"/>
      <c r="M169" s="412"/>
      <c r="N169" s="412"/>
      <c r="O169" s="412"/>
      <c r="P169" s="412"/>
      <c r="Q169" s="412"/>
      <c r="R169" s="412"/>
      <c r="S169" s="413"/>
      <c r="T169" s="413"/>
      <c r="U169" s="216"/>
      <c r="V169" s="214"/>
      <c r="W169" s="216"/>
      <c r="AC169" s="84">
        <f t="shared" si="22"/>
        <v>0</v>
      </c>
    </row>
    <row r="170" spans="1:29" ht="31.5" x14ac:dyDescent="0.25">
      <c r="A170" s="1434"/>
      <c r="B170" s="209" t="s">
        <v>240</v>
      </c>
      <c r="C170" s="328"/>
      <c r="D170" s="344"/>
      <c r="E170" s="330"/>
      <c r="F170" s="329"/>
      <c r="G170" s="331">
        <f>G171+G172</f>
        <v>4</v>
      </c>
      <c r="H170" s="785">
        <f>G170*30</f>
        <v>120</v>
      </c>
      <c r="I170" s="925"/>
      <c r="J170" s="356"/>
      <c r="K170" s="356"/>
      <c r="L170" s="356"/>
      <c r="M170" s="351"/>
      <c r="N170" s="217"/>
      <c r="O170" s="215"/>
      <c r="P170" s="348"/>
      <c r="Q170" s="414"/>
      <c r="R170" s="413"/>
      <c r="S170" s="217"/>
      <c r="T170" s="215"/>
      <c r="U170" s="216"/>
      <c r="V170" s="214"/>
      <c r="W170" s="216"/>
      <c r="AC170" s="84">
        <f t="shared" si="22"/>
        <v>0</v>
      </c>
    </row>
    <row r="171" spans="1:29" x14ac:dyDescent="0.25">
      <c r="A171" s="1434"/>
      <c r="B171" s="564" t="s">
        <v>427</v>
      </c>
      <c r="C171" s="328"/>
      <c r="D171" s="344"/>
      <c r="E171" s="330"/>
      <c r="F171" s="329"/>
      <c r="G171" s="331">
        <f>'Семестровка уск виправлено'!D124</f>
        <v>0.5</v>
      </c>
      <c r="H171" s="785">
        <f>G171*30</f>
        <v>15</v>
      </c>
      <c r="I171" s="925"/>
      <c r="J171" s="356"/>
      <c r="K171" s="356"/>
      <c r="L171" s="356"/>
      <c r="M171" s="351"/>
      <c r="N171" s="217"/>
      <c r="O171" s="215"/>
      <c r="P171" s="348"/>
      <c r="Q171" s="414"/>
      <c r="R171" s="413"/>
      <c r="S171" s="217"/>
      <c r="T171" s="215"/>
      <c r="U171" s="216"/>
      <c r="V171" s="214"/>
      <c r="W171" s="216"/>
      <c r="AC171" s="84">
        <f t="shared" si="22"/>
        <v>0</v>
      </c>
    </row>
    <row r="172" spans="1:29" x14ac:dyDescent="0.25">
      <c r="A172" s="1435"/>
      <c r="B172" s="565" t="s">
        <v>259</v>
      </c>
      <c r="C172" s="328"/>
      <c r="D172" s="344" t="s">
        <v>192</v>
      </c>
      <c r="E172" s="330"/>
      <c r="F172" s="329"/>
      <c r="G172" s="331">
        <f>'Семестровка уск виправлено'!E124</f>
        <v>3.5</v>
      </c>
      <c r="H172" s="785">
        <f>G172*30</f>
        <v>105</v>
      </c>
      <c r="I172" s="981">
        <f>J172+L172+K172</f>
        <v>39</v>
      </c>
      <c r="J172" s="343">
        <f>'Семестровка уск виправлено'!H124</f>
        <v>26</v>
      </c>
      <c r="K172" s="343"/>
      <c r="L172" s="343">
        <f>'Семестровка уск виправлено'!J124</f>
        <v>13</v>
      </c>
      <c r="M172" s="345">
        <f>H172-I172</f>
        <v>66</v>
      </c>
      <c r="N172" s="217"/>
      <c r="O172" s="215"/>
      <c r="P172" s="348"/>
      <c r="Q172" s="414"/>
      <c r="R172" s="413">
        <f>'Семестровка уск виправлено'!L124</f>
        <v>3</v>
      </c>
      <c r="S172" s="217"/>
      <c r="T172" s="215"/>
      <c r="U172" s="216"/>
      <c r="V172" s="214"/>
      <c r="W172" s="216"/>
      <c r="AC172" s="84">
        <f t="shared" si="22"/>
        <v>3</v>
      </c>
    </row>
    <row r="173" spans="1:29" x14ac:dyDescent="0.25">
      <c r="A173" s="1433" t="s">
        <v>238</v>
      </c>
      <c r="B173" s="209" t="s">
        <v>242</v>
      </c>
      <c r="C173" s="328"/>
      <c r="D173" s="344"/>
      <c r="E173" s="330"/>
      <c r="F173" s="329"/>
      <c r="G173" s="331"/>
      <c r="H173" s="985"/>
      <c r="I173" s="981"/>
      <c r="J173" s="343"/>
      <c r="K173" s="344"/>
      <c r="L173" s="344"/>
      <c r="M173" s="345"/>
      <c r="N173" s="217"/>
      <c r="O173" s="215"/>
      <c r="P173" s="348"/>
      <c r="Q173" s="414"/>
      <c r="R173" s="413"/>
      <c r="S173" s="217"/>
      <c r="T173" s="215"/>
      <c r="U173" s="216"/>
      <c r="V173" s="214"/>
      <c r="W173" s="216"/>
      <c r="AC173" s="84">
        <f t="shared" si="22"/>
        <v>0</v>
      </c>
    </row>
    <row r="174" spans="1:29" x14ac:dyDescent="0.25">
      <c r="A174" s="1434"/>
      <c r="B174" s="574" t="s">
        <v>316</v>
      </c>
      <c r="C174" s="419"/>
      <c r="D174" s="420"/>
      <c r="E174" s="421"/>
      <c r="F174" s="975"/>
      <c r="G174" s="422">
        <f>G175+G176</f>
        <v>5</v>
      </c>
      <c r="H174" s="785">
        <f>G174*30</f>
        <v>150</v>
      </c>
      <c r="I174" s="982"/>
      <c r="J174" s="423"/>
      <c r="K174" s="420"/>
      <c r="L174" s="420"/>
      <c r="M174" s="424"/>
      <c r="N174" s="425"/>
      <c r="O174" s="426"/>
      <c r="P174" s="427"/>
      <c r="Q174" s="428"/>
      <c r="R174" s="429"/>
      <c r="S174" s="425"/>
      <c r="T174" s="426"/>
      <c r="U174" s="430"/>
      <c r="V174" s="431"/>
      <c r="W174" s="430"/>
      <c r="AC174" s="84">
        <f t="shared" si="22"/>
        <v>0</v>
      </c>
    </row>
    <row r="175" spans="1:29" x14ac:dyDescent="0.25">
      <c r="A175" s="1434"/>
      <c r="B175" s="564" t="s">
        <v>427</v>
      </c>
      <c r="C175" s="343"/>
      <c r="D175" s="344"/>
      <c r="E175" s="344"/>
      <c r="F175" s="329"/>
      <c r="G175" s="331">
        <f>'Семестровка уск виправлено'!D126</f>
        <v>1</v>
      </c>
      <c r="H175" s="785">
        <f>G175*30</f>
        <v>30</v>
      </c>
      <c r="I175" s="981"/>
      <c r="J175" s="343"/>
      <c r="K175" s="344"/>
      <c r="L175" s="344"/>
      <c r="M175" s="418"/>
      <c r="N175" s="413"/>
      <c r="O175" s="413"/>
      <c r="P175" s="413"/>
      <c r="Q175" s="413"/>
      <c r="R175" s="413"/>
      <c r="S175" s="413"/>
      <c r="T175" s="413"/>
      <c r="U175" s="413"/>
      <c r="V175" s="413"/>
      <c r="W175" s="216"/>
      <c r="AC175" s="84">
        <f t="shared" si="22"/>
        <v>0</v>
      </c>
    </row>
    <row r="176" spans="1:29" ht="16.5" thickBot="1" x14ac:dyDescent="0.3">
      <c r="A176" s="1465"/>
      <c r="B176" s="867" t="s">
        <v>259</v>
      </c>
      <c r="C176" s="963"/>
      <c r="D176" s="964" t="s">
        <v>192</v>
      </c>
      <c r="E176" s="964"/>
      <c r="F176" s="976"/>
      <c r="G176" s="882">
        <f>'Семестровка уск виправлено'!E126</f>
        <v>4</v>
      </c>
      <c r="H176" s="790">
        <f>G176*30</f>
        <v>120</v>
      </c>
      <c r="I176" s="983">
        <f>J176+L176+K176</f>
        <v>52</v>
      </c>
      <c r="J176" s="963">
        <f>'Семестровка уск виправлено'!H126</f>
        <v>26</v>
      </c>
      <c r="K176" s="963"/>
      <c r="L176" s="963">
        <f>'Семестровка уск виправлено'!J126</f>
        <v>26</v>
      </c>
      <c r="M176" s="965">
        <f>H176-I176</f>
        <v>68</v>
      </c>
      <c r="N176" s="966"/>
      <c r="O176" s="967"/>
      <c r="P176" s="968"/>
      <c r="Q176" s="969"/>
      <c r="R176" s="970">
        <f>'Семестровка уск виправлено'!L126</f>
        <v>4</v>
      </c>
      <c r="S176" s="970"/>
      <c r="T176" s="970"/>
      <c r="U176" s="970"/>
      <c r="V176" s="970"/>
      <c r="W176" s="971"/>
      <c r="AC176" s="84">
        <f t="shared" si="22"/>
        <v>4</v>
      </c>
    </row>
    <row r="177" spans="1:30" x14ac:dyDescent="0.25">
      <c r="A177" s="1461" t="s">
        <v>432</v>
      </c>
      <c r="B177" s="1462"/>
      <c r="C177" s="1462"/>
      <c r="D177" s="1462"/>
      <c r="E177" s="1462"/>
      <c r="F177" s="1462"/>
      <c r="G177" s="959">
        <f>G147+G151+G155+G159+G163+G167+G171+G175</f>
        <v>12</v>
      </c>
      <c r="H177" s="989">
        <f>G177*30</f>
        <v>360</v>
      </c>
      <c r="I177" s="990"/>
      <c r="J177" s="989"/>
      <c r="K177" s="999"/>
      <c r="L177" s="989"/>
      <c r="M177" s="1000"/>
      <c r="N177" s="996"/>
      <c r="O177" s="1001"/>
      <c r="P177" s="996"/>
      <c r="Q177" s="1001"/>
      <c r="R177" s="996"/>
      <c r="S177" s="1002"/>
      <c r="T177" s="1003"/>
      <c r="U177" s="1003"/>
      <c r="V177" s="1003"/>
      <c r="W177" s="1004"/>
      <c r="AC177" s="84">
        <f t="shared" si="22"/>
        <v>0</v>
      </c>
    </row>
    <row r="178" spans="1:30" ht="16.5" thickBot="1" x14ac:dyDescent="0.3">
      <c r="A178" s="1466" t="s">
        <v>274</v>
      </c>
      <c r="B178" s="1416"/>
      <c r="C178" s="1416"/>
      <c r="D178" s="1416"/>
      <c r="E178" s="1416"/>
      <c r="F178" s="1416"/>
      <c r="G178" s="331">
        <f>G142+G148+G152+G156+G160+G164+G168+G172+G176</f>
        <v>31</v>
      </c>
      <c r="H178" s="331">
        <f t="shared" ref="H178:W178" si="23">SUMIF($AC142:$AC176,"&gt;0",H142:H176)</f>
        <v>930</v>
      </c>
      <c r="I178" s="331">
        <f t="shared" si="23"/>
        <v>343</v>
      </c>
      <c r="J178" s="331">
        <f t="shared" si="23"/>
        <v>178</v>
      </c>
      <c r="K178" s="991">
        <f t="shared" si="23"/>
        <v>0</v>
      </c>
      <c r="L178" s="331">
        <f t="shared" si="23"/>
        <v>165</v>
      </c>
      <c r="M178" s="991">
        <f t="shared" si="23"/>
        <v>587</v>
      </c>
      <c r="N178" s="331">
        <f t="shared" si="23"/>
        <v>0</v>
      </c>
      <c r="O178" s="991">
        <f t="shared" si="23"/>
        <v>0</v>
      </c>
      <c r="P178" s="331">
        <f t="shared" si="23"/>
        <v>6</v>
      </c>
      <c r="Q178" s="991">
        <f t="shared" si="23"/>
        <v>8</v>
      </c>
      <c r="R178" s="331">
        <f t="shared" si="23"/>
        <v>13</v>
      </c>
      <c r="S178" s="925">
        <f t="shared" si="23"/>
        <v>0</v>
      </c>
      <c r="T178" s="356">
        <f t="shared" si="23"/>
        <v>0</v>
      </c>
      <c r="U178" s="356">
        <f t="shared" si="23"/>
        <v>0</v>
      </c>
      <c r="V178" s="356">
        <f t="shared" si="23"/>
        <v>0</v>
      </c>
      <c r="W178" s="910">
        <f t="shared" si="23"/>
        <v>0</v>
      </c>
      <c r="AC178" s="84">
        <f t="shared" si="22"/>
        <v>27</v>
      </c>
    </row>
    <row r="179" spans="1:30" ht="16.5" thickBot="1" x14ac:dyDescent="0.3">
      <c r="A179" s="1463" t="s">
        <v>244</v>
      </c>
      <c r="B179" s="1464"/>
      <c r="C179" s="1464"/>
      <c r="D179" s="1464"/>
      <c r="E179" s="1464"/>
      <c r="F179" s="1464"/>
      <c r="G179" s="1005">
        <f>G177+G178</f>
        <v>43</v>
      </c>
      <c r="H179" s="1005">
        <f>H177+H178</f>
        <v>1290</v>
      </c>
      <c r="I179" s="1005">
        <f t="shared" ref="I179:R179" si="24">I177+I178</f>
        <v>343</v>
      </c>
      <c r="J179" s="1005">
        <f t="shared" si="24"/>
        <v>178</v>
      </c>
      <c r="K179" s="1006">
        <f t="shared" si="24"/>
        <v>0</v>
      </c>
      <c r="L179" s="1005">
        <f t="shared" si="24"/>
        <v>165</v>
      </c>
      <c r="M179" s="1006">
        <f t="shared" si="24"/>
        <v>587</v>
      </c>
      <c r="N179" s="1005">
        <f t="shared" si="24"/>
        <v>0</v>
      </c>
      <c r="O179" s="1006">
        <f t="shared" si="24"/>
        <v>0</v>
      </c>
      <c r="P179" s="1005">
        <f t="shared" si="24"/>
        <v>6</v>
      </c>
      <c r="Q179" s="1006">
        <f t="shared" si="24"/>
        <v>8</v>
      </c>
      <c r="R179" s="1005">
        <f t="shared" si="24"/>
        <v>13</v>
      </c>
      <c r="S179" s="988"/>
      <c r="T179" s="499"/>
      <c r="U179" s="499"/>
      <c r="V179" s="499"/>
      <c r="W179" s="499"/>
      <c r="X179" s="938">
        <f>SUM(X142:X174)</f>
        <v>0</v>
      </c>
      <c r="Y179" s="459">
        <f>SUM(Y142:Y174)</f>
        <v>0</v>
      </c>
      <c r="Z179" s="459">
        <f>SUM(Z142:Z174)</f>
        <v>0</v>
      </c>
      <c r="AA179" s="459">
        <f>SUM(AA142:AA174)</f>
        <v>0</v>
      </c>
      <c r="AB179" s="459">
        <f>SUM(AB142:AB174)</f>
        <v>0</v>
      </c>
      <c r="AD179" s="143">
        <f>G179*30</f>
        <v>1290</v>
      </c>
    </row>
    <row r="180" spans="1:30" ht="16.5" thickBot="1" x14ac:dyDescent="0.3">
      <c r="A180" s="1423" t="s">
        <v>444</v>
      </c>
      <c r="B180" s="1424"/>
      <c r="C180" s="1424"/>
      <c r="D180" s="1424"/>
      <c r="E180" s="1424"/>
      <c r="F180" s="1424"/>
      <c r="G180" s="986">
        <f>G177+G138</f>
        <v>23.5</v>
      </c>
      <c r="H180" s="986">
        <f>H177+H138</f>
        <v>705</v>
      </c>
      <c r="I180" s="499"/>
      <c r="J180" s="499"/>
      <c r="K180" s="998"/>
      <c r="L180" s="499"/>
      <c r="M180" s="998"/>
      <c r="N180" s="499"/>
      <c r="O180" s="998"/>
      <c r="P180" s="499"/>
      <c r="Q180" s="998"/>
      <c r="R180" s="499"/>
      <c r="S180" s="988"/>
      <c r="T180" s="499"/>
      <c r="U180" s="499"/>
      <c r="V180" s="499"/>
      <c r="W180" s="499"/>
      <c r="X180" s="938"/>
      <c r="Y180" s="459"/>
      <c r="Z180" s="459"/>
      <c r="AA180" s="459"/>
      <c r="AB180" s="459"/>
    </row>
    <row r="181" spans="1:30" ht="16.5" thickBot="1" x14ac:dyDescent="0.3">
      <c r="A181" s="1425" t="s">
        <v>291</v>
      </c>
      <c r="B181" s="1426"/>
      <c r="C181" s="1426"/>
      <c r="D181" s="1426"/>
      <c r="E181" s="1426"/>
      <c r="F181" s="1426"/>
      <c r="G181" s="987">
        <f>G178+G139</f>
        <v>40</v>
      </c>
      <c r="H181" s="987">
        <f>H178+H139</f>
        <v>1200</v>
      </c>
      <c r="I181" s="987">
        <f t="shared" ref="I181:R181" si="25">I178+I139</f>
        <v>460</v>
      </c>
      <c r="J181" s="987">
        <f t="shared" si="25"/>
        <v>178</v>
      </c>
      <c r="K181" s="992">
        <f t="shared" si="25"/>
        <v>0</v>
      </c>
      <c r="L181" s="987">
        <f t="shared" si="25"/>
        <v>282</v>
      </c>
      <c r="M181" s="992">
        <f t="shared" si="25"/>
        <v>740</v>
      </c>
      <c r="N181" s="987">
        <f t="shared" si="25"/>
        <v>2</v>
      </c>
      <c r="O181" s="992">
        <f t="shared" si="25"/>
        <v>2</v>
      </c>
      <c r="P181" s="987">
        <f t="shared" si="25"/>
        <v>6</v>
      </c>
      <c r="Q181" s="992">
        <f t="shared" si="25"/>
        <v>10</v>
      </c>
      <c r="R181" s="987">
        <f t="shared" si="25"/>
        <v>16</v>
      </c>
      <c r="S181" s="988"/>
      <c r="T181" s="499"/>
      <c r="U181" s="499"/>
      <c r="V181" s="499"/>
      <c r="W181" s="499"/>
      <c r="X181" s="938"/>
      <c r="Y181" s="459"/>
      <c r="Z181" s="459"/>
      <c r="AA181" s="459"/>
      <c r="AB181" s="459"/>
    </row>
    <row r="182" spans="1:30" ht="16.5" thickBot="1" x14ac:dyDescent="0.3">
      <c r="A182" s="1425" t="s">
        <v>245</v>
      </c>
      <c r="B182" s="1426"/>
      <c r="C182" s="1426"/>
      <c r="D182" s="1426"/>
      <c r="E182" s="1426"/>
      <c r="F182" s="1426"/>
      <c r="G182" s="549">
        <f>G180+G181</f>
        <v>63.5</v>
      </c>
      <c r="H182" s="550">
        <f>H179+H140</f>
        <v>1905</v>
      </c>
      <c r="I182" s="550">
        <f t="shared" ref="I182:R182" si="26">I179+I140</f>
        <v>460</v>
      </c>
      <c r="J182" s="550">
        <f t="shared" si="26"/>
        <v>178</v>
      </c>
      <c r="K182" s="993">
        <f t="shared" si="26"/>
        <v>0</v>
      </c>
      <c r="L182" s="550">
        <f t="shared" si="26"/>
        <v>282</v>
      </c>
      <c r="M182" s="993">
        <f t="shared" si="26"/>
        <v>740</v>
      </c>
      <c r="N182" s="550">
        <f t="shared" si="26"/>
        <v>2</v>
      </c>
      <c r="O182" s="993">
        <f t="shared" si="26"/>
        <v>2</v>
      </c>
      <c r="P182" s="550">
        <f t="shared" si="26"/>
        <v>6</v>
      </c>
      <c r="Q182" s="993">
        <f t="shared" si="26"/>
        <v>10</v>
      </c>
      <c r="R182" s="550">
        <f t="shared" si="26"/>
        <v>16</v>
      </c>
      <c r="S182" s="938"/>
      <c r="T182" s="459"/>
      <c r="U182" s="459"/>
      <c r="V182" s="459"/>
      <c r="W182" s="459"/>
      <c r="X182" s="938">
        <f>X179+X140</f>
        <v>0</v>
      </c>
      <c r="Y182" s="459">
        <f>Y179+Y140</f>
        <v>0</v>
      </c>
      <c r="Z182" s="459">
        <f>Z179+Z140</f>
        <v>0</v>
      </c>
      <c r="AA182" s="459">
        <f>AA179+AA140</f>
        <v>0</v>
      </c>
      <c r="AB182" s="459">
        <f>AB179+AB140</f>
        <v>0</v>
      </c>
      <c r="AD182" s="143">
        <f>G182*30</f>
        <v>1905</v>
      </c>
    </row>
    <row r="183" spans="1:30" ht="16.5" thickBot="1" x14ac:dyDescent="0.3">
      <c r="A183" s="1454" t="s">
        <v>445</v>
      </c>
      <c r="B183" s="1454"/>
      <c r="C183" s="1454"/>
      <c r="D183" s="1454"/>
      <c r="E183" s="1454"/>
      <c r="F183" s="1455"/>
      <c r="G183" s="549">
        <f t="shared" ref="G183:H185" si="27">G180+G108</f>
        <v>120</v>
      </c>
      <c r="H183" s="549">
        <f t="shared" si="27"/>
        <v>3600</v>
      </c>
      <c r="I183" s="551"/>
      <c r="J183" s="551"/>
      <c r="K183" s="994"/>
      <c r="L183" s="551"/>
      <c r="M183" s="994"/>
      <c r="N183" s="459"/>
      <c r="O183" s="997"/>
      <c r="P183" s="459"/>
      <c r="Q183" s="997"/>
      <c r="R183" s="459"/>
      <c r="S183" s="938"/>
      <c r="T183" s="459"/>
      <c r="U183" s="459"/>
      <c r="V183" s="459"/>
      <c r="W183" s="459"/>
      <c r="X183" s="1062"/>
      <c r="Y183" s="1062"/>
      <c r="Z183" s="499"/>
      <c r="AA183" s="499"/>
      <c r="AB183" s="499"/>
    </row>
    <row r="184" spans="1:30" ht="16.5" thickBot="1" x14ac:dyDescent="0.3">
      <c r="A184" s="1454" t="s">
        <v>295</v>
      </c>
      <c r="B184" s="1454"/>
      <c r="C184" s="1454"/>
      <c r="D184" s="1454"/>
      <c r="E184" s="1454"/>
      <c r="F184" s="1455"/>
      <c r="G184" s="549">
        <f t="shared" si="27"/>
        <v>120</v>
      </c>
      <c r="H184" s="549">
        <f t="shared" si="27"/>
        <v>3600</v>
      </c>
      <c r="I184" s="549">
        <f t="shared" ref="I184:R184" si="28">I181+I109</f>
        <v>1249</v>
      </c>
      <c r="J184" s="549">
        <f t="shared" si="28"/>
        <v>617</v>
      </c>
      <c r="K184" s="765">
        <f t="shared" si="28"/>
        <v>0</v>
      </c>
      <c r="L184" s="549">
        <f t="shared" si="28"/>
        <v>632</v>
      </c>
      <c r="M184" s="765">
        <f t="shared" si="28"/>
        <v>2171</v>
      </c>
      <c r="N184" s="549">
        <f t="shared" si="28"/>
        <v>27.466666666666669</v>
      </c>
      <c r="O184" s="765">
        <f t="shared" si="28"/>
        <v>20</v>
      </c>
      <c r="P184" s="549">
        <f t="shared" si="28"/>
        <v>19</v>
      </c>
      <c r="Q184" s="765">
        <f t="shared" si="28"/>
        <v>22.5</v>
      </c>
      <c r="R184" s="549">
        <f t="shared" si="28"/>
        <v>16</v>
      </c>
      <c r="S184" s="938"/>
      <c r="T184" s="459"/>
      <c r="U184" s="459"/>
      <c r="V184" s="459"/>
      <c r="W184" s="459"/>
      <c r="X184" s="1062"/>
      <c r="Y184" s="1062"/>
      <c r="Z184" s="499"/>
      <c r="AA184" s="499"/>
      <c r="AB184" s="499"/>
    </row>
    <row r="185" spans="1:30" s="84" customFormat="1" ht="16.5" thickBot="1" x14ac:dyDescent="0.3">
      <c r="A185" s="1454" t="s">
        <v>246</v>
      </c>
      <c r="B185" s="1454"/>
      <c r="C185" s="1454"/>
      <c r="D185" s="1454"/>
      <c r="E185" s="1454"/>
      <c r="F185" s="1455"/>
      <c r="G185" s="552">
        <f t="shared" si="27"/>
        <v>240</v>
      </c>
      <c r="H185" s="552">
        <f t="shared" si="27"/>
        <v>7200</v>
      </c>
      <c r="I185" s="552">
        <f t="shared" ref="I185:R185" si="29">I182+I110</f>
        <v>1249</v>
      </c>
      <c r="J185" s="552">
        <f t="shared" si="29"/>
        <v>617</v>
      </c>
      <c r="K185" s="995">
        <f t="shared" si="29"/>
        <v>0</v>
      </c>
      <c r="L185" s="552">
        <f t="shared" si="29"/>
        <v>632</v>
      </c>
      <c r="M185" s="995">
        <f t="shared" si="29"/>
        <v>2171</v>
      </c>
      <c r="N185" s="552">
        <f t="shared" si="29"/>
        <v>27.466666666666669</v>
      </c>
      <c r="O185" s="995">
        <f t="shared" si="29"/>
        <v>20</v>
      </c>
      <c r="P185" s="552">
        <f t="shared" si="29"/>
        <v>19</v>
      </c>
      <c r="Q185" s="995">
        <f t="shared" si="29"/>
        <v>22.5</v>
      </c>
      <c r="R185" s="552">
        <f t="shared" si="29"/>
        <v>16</v>
      </c>
      <c r="S185" s="938"/>
      <c r="T185" s="459"/>
      <c r="U185" s="459"/>
      <c r="V185" s="459"/>
      <c r="W185" s="459"/>
      <c r="Z185" s="1063">
        <v>22</v>
      </c>
      <c r="AA185" s="1063">
        <v>22</v>
      </c>
      <c r="AB185" s="1063">
        <v>22</v>
      </c>
    </row>
    <row r="186" spans="1:30" s="84" customFormat="1" ht="16.5" thickBot="1" x14ac:dyDescent="0.3">
      <c r="A186" s="1428" t="s">
        <v>247</v>
      </c>
      <c r="B186" s="1428"/>
      <c r="C186" s="1428"/>
      <c r="D186" s="1428"/>
      <c r="E186" s="1428"/>
      <c r="F186" s="1428"/>
      <c r="G186" s="1428"/>
      <c r="H186" s="1428"/>
      <c r="I186" s="1428"/>
      <c r="J186" s="1428"/>
      <c r="K186" s="1428"/>
      <c r="L186" s="1428"/>
      <c r="M186" s="1428"/>
      <c r="N186" s="553">
        <f>N184</f>
        <v>27.466666666666669</v>
      </c>
      <c r="O186" s="553">
        <f>O184</f>
        <v>20</v>
      </c>
      <c r="P186" s="553">
        <f>P184</f>
        <v>19</v>
      </c>
      <c r="Q186" s="937">
        <f>Q184</f>
        <v>22.5</v>
      </c>
      <c r="R186" s="553">
        <f>R184</f>
        <v>16</v>
      </c>
      <c r="S186" s="938">
        <f t="shared" ref="S186:AB186" si="30">S185</f>
        <v>0</v>
      </c>
      <c r="T186" s="459">
        <f t="shared" si="30"/>
        <v>0</v>
      </c>
      <c r="U186" s="459">
        <f t="shared" si="30"/>
        <v>0</v>
      </c>
      <c r="V186" s="459">
        <f t="shared" si="30"/>
        <v>0</v>
      </c>
      <c r="W186" s="459">
        <f t="shared" si="30"/>
        <v>0</v>
      </c>
      <c r="X186" s="938">
        <f t="shared" si="30"/>
        <v>0</v>
      </c>
      <c r="Y186" s="459">
        <f t="shared" si="30"/>
        <v>0</v>
      </c>
      <c r="Z186" s="459">
        <f t="shared" si="30"/>
        <v>22</v>
      </c>
      <c r="AA186" s="459">
        <f t="shared" si="30"/>
        <v>22</v>
      </c>
      <c r="AB186" s="459">
        <f t="shared" si="30"/>
        <v>22</v>
      </c>
    </row>
    <row r="187" spans="1:30" s="84" customFormat="1" ht="16.5" thickBot="1" x14ac:dyDescent="0.3">
      <c r="A187" s="1427" t="s">
        <v>248</v>
      </c>
      <c r="B187" s="1427"/>
      <c r="C187" s="1427"/>
      <c r="D187" s="1427"/>
      <c r="E187" s="1427"/>
      <c r="F187" s="1427"/>
      <c r="G187" s="1427"/>
      <c r="H187" s="1427"/>
      <c r="I187" s="1427"/>
      <c r="J187" s="1427"/>
      <c r="K187" s="1427"/>
      <c r="L187" s="1427"/>
      <c r="M187" s="1427"/>
      <c r="N187" s="1050">
        <v>2</v>
      </c>
      <c r="O187" s="1051">
        <v>1</v>
      </c>
      <c r="P187" s="1007">
        <v>1</v>
      </c>
      <c r="Q187" s="1052">
        <v>4</v>
      </c>
      <c r="R187" s="1053">
        <v>0</v>
      </c>
      <c r="S187" s="1007"/>
      <c r="T187" s="1007"/>
      <c r="U187" s="1007"/>
      <c r="V187" s="1007"/>
      <c r="W187" s="1007"/>
    </row>
    <row r="188" spans="1:30" s="84" customFormat="1" ht="16.5" thickBot="1" x14ac:dyDescent="0.3">
      <c r="A188" s="1427" t="s">
        <v>249</v>
      </c>
      <c r="B188" s="1427"/>
      <c r="C188" s="1427"/>
      <c r="D188" s="1427"/>
      <c r="E188" s="1427"/>
      <c r="F188" s="1427"/>
      <c r="G188" s="1427"/>
      <c r="H188" s="1427"/>
      <c r="I188" s="1427"/>
      <c r="J188" s="1427"/>
      <c r="K188" s="1427"/>
      <c r="L188" s="1427"/>
      <c r="M188" s="1427"/>
      <c r="N188" s="459">
        <v>10</v>
      </c>
      <c r="O188" s="938">
        <v>3</v>
      </c>
      <c r="P188" s="1009">
        <v>4</v>
      </c>
      <c r="Q188" s="1054">
        <v>6</v>
      </c>
      <c r="R188" s="1055">
        <v>5</v>
      </c>
      <c r="S188" s="1009"/>
      <c r="T188" s="1009"/>
      <c r="U188" s="1009"/>
      <c r="V188" s="1009"/>
      <c r="W188" s="1009"/>
    </row>
    <row r="189" spans="1:30" s="84" customFormat="1" ht="16.5" thickBot="1" x14ac:dyDescent="0.3">
      <c r="A189" s="1427" t="s">
        <v>250</v>
      </c>
      <c r="B189" s="1427"/>
      <c r="C189" s="1427"/>
      <c r="D189" s="1427"/>
      <c r="E189" s="1427"/>
      <c r="F189" s="1427"/>
      <c r="G189" s="1427"/>
      <c r="H189" s="1427"/>
      <c r="I189" s="1427"/>
      <c r="J189" s="1427"/>
      <c r="K189" s="1427"/>
      <c r="L189" s="1427"/>
      <c r="M189" s="1427"/>
      <c r="N189" s="460"/>
      <c r="O189" s="461"/>
      <c r="P189" s="461"/>
      <c r="Q189" s="462"/>
      <c r="R189" s="1015"/>
      <c r="S189" s="554"/>
      <c r="T189" s="554"/>
      <c r="U189" s="554"/>
      <c r="V189" s="554"/>
      <c r="W189" s="554"/>
    </row>
    <row r="190" spans="1:30" s="84" customFormat="1" ht="16.5" thickBot="1" x14ac:dyDescent="0.3">
      <c r="A190" s="1447" t="s">
        <v>251</v>
      </c>
      <c r="B190" s="1447"/>
      <c r="C190" s="1447"/>
      <c r="D190" s="1447"/>
      <c r="E190" s="1447"/>
      <c r="F190" s="1447"/>
      <c r="G190" s="1447"/>
      <c r="H190" s="1447"/>
      <c r="I190" s="1447"/>
      <c r="J190" s="1447"/>
      <c r="K190" s="1447"/>
      <c r="L190" s="1447"/>
      <c r="M190" s="1447"/>
      <c r="N190" s="1010"/>
      <c r="O190" s="1008"/>
      <c r="P190" s="1011">
        <v>1</v>
      </c>
      <c r="Q190" s="1014">
        <v>1</v>
      </c>
      <c r="R190" s="1013">
        <v>1</v>
      </c>
      <c r="S190" s="1014"/>
      <c r="T190" s="1012"/>
      <c r="U190" s="1014"/>
      <c r="V190" s="1014"/>
      <c r="W190" s="1014"/>
    </row>
    <row r="191" spans="1:30" s="84" customFormat="1" ht="16.5" thickBot="1" x14ac:dyDescent="0.3">
      <c r="A191" s="1448" t="s">
        <v>252</v>
      </c>
      <c r="B191" s="1449"/>
      <c r="C191" s="1449"/>
      <c r="D191" s="1449"/>
      <c r="E191" s="1449"/>
      <c r="F191" s="1449"/>
      <c r="G191" s="1449"/>
      <c r="H191" s="1449"/>
      <c r="I191" s="1449"/>
      <c r="J191" s="1449"/>
      <c r="K191" s="1449"/>
      <c r="L191" s="1449"/>
      <c r="M191" s="1450"/>
      <c r="N191" s="1457" t="s">
        <v>253</v>
      </c>
      <c r="O191" s="1458"/>
      <c r="P191" s="1459"/>
      <c r="Q191" s="1421">
        <f>G110/G185*100</f>
        <v>73.541666666666671</v>
      </c>
      <c r="R191" s="1456"/>
      <c r="S191" s="1421" t="s">
        <v>41</v>
      </c>
      <c r="T191" s="1456"/>
      <c r="U191" s="1422"/>
      <c r="V191" s="1421">
        <f>G182/G185*100</f>
        <v>26.458333333333332</v>
      </c>
      <c r="W191" s="1422"/>
      <c r="X191" s="373">
        <f>SUM(N191:W191)</f>
        <v>100</v>
      </c>
    </row>
    <row r="192" spans="1:30" s="84" customFormat="1" ht="16.5" thickBot="1" x14ac:dyDescent="0.3">
      <c r="A192" s="555"/>
      <c r="B192" s="555"/>
      <c r="C192" s="555"/>
      <c r="D192" s="555"/>
      <c r="E192" s="555"/>
      <c r="F192" s="555"/>
      <c r="G192" s="555"/>
      <c r="H192" s="555"/>
      <c r="I192" s="555"/>
      <c r="J192" s="555"/>
      <c r="K192" s="555"/>
      <c r="L192" s="555"/>
      <c r="M192" s="555"/>
      <c r="N192" s="556"/>
      <c r="O192" s="556"/>
      <c r="P192" s="556"/>
      <c r="Q192" s="557"/>
      <c r="R192" s="557"/>
      <c r="S192" s="556"/>
      <c r="T192" s="556"/>
      <c r="U192" s="556"/>
      <c r="V192" s="556"/>
      <c r="W192" s="556"/>
    </row>
    <row r="193" spans="1:24" s="84" customFormat="1" x14ac:dyDescent="0.25">
      <c r="A193" s="801">
        <v>1</v>
      </c>
      <c r="B193" s="802" t="s">
        <v>17</v>
      </c>
      <c r="C193" s="803"/>
      <c r="D193" s="804"/>
      <c r="E193" s="805"/>
      <c r="F193" s="761"/>
      <c r="G193" s="760">
        <v>4</v>
      </c>
      <c r="H193" s="761">
        <v>120</v>
      </c>
      <c r="I193" s="806">
        <v>66</v>
      </c>
      <c r="J193" s="807"/>
      <c r="K193" s="807"/>
      <c r="L193" s="807">
        <v>66</v>
      </c>
      <c r="M193" s="808">
        <v>54</v>
      </c>
      <c r="N193" s="806"/>
      <c r="O193" s="807"/>
      <c r="P193" s="807"/>
      <c r="Q193" s="807"/>
      <c r="R193" s="808"/>
      <c r="S193" s="1064"/>
      <c r="T193" s="1065"/>
      <c r="U193" s="1064"/>
      <c r="V193" s="1066"/>
      <c r="W193" s="1067"/>
      <c r="X193" s="1068"/>
    </row>
    <row r="194" spans="1:24" s="84" customFormat="1" x14ac:dyDescent="0.25">
      <c r="A194" s="809" t="s">
        <v>415</v>
      </c>
      <c r="B194" s="810" t="s">
        <v>259</v>
      </c>
      <c r="C194" s="811"/>
      <c r="D194" s="812">
        <v>1</v>
      </c>
      <c r="E194" s="813"/>
      <c r="F194" s="759"/>
      <c r="G194" s="814">
        <v>2</v>
      </c>
      <c r="H194" s="759">
        <v>60</v>
      </c>
      <c r="I194" s="815">
        <v>30</v>
      </c>
      <c r="J194" s="816"/>
      <c r="K194" s="816"/>
      <c r="L194" s="816">
        <v>30</v>
      </c>
      <c r="M194" s="817">
        <v>30</v>
      </c>
      <c r="N194" s="815" t="s">
        <v>326</v>
      </c>
      <c r="O194" s="816"/>
      <c r="P194" s="816"/>
      <c r="Q194" s="816"/>
      <c r="R194" s="817"/>
      <c r="S194" s="456"/>
      <c r="T194" s="1069"/>
      <c r="U194" s="1070"/>
      <c r="V194" s="1071"/>
      <c r="W194" s="1072"/>
      <c r="X194" s="826"/>
    </row>
    <row r="195" spans="1:24" s="84" customFormat="1" x14ac:dyDescent="0.25">
      <c r="A195" s="809" t="s">
        <v>416</v>
      </c>
      <c r="B195" s="810" t="s">
        <v>259</v>
      </c>
      <c r="C195" s="811"/>
      <c r="D195" s="812" t="s">
        <v>324</v>
      </c>
      <c r="E195" s="813"/>
      <c r="F195" s="759"/>
      <c r="G195" s="814">
        <v>2</v>
      </c>
      <c r="H195" s="759">
        <v>60</v>
      </c>
      <c r="I195" s="815">
        <v>36</v>
      </c>
      <c r="J195" s="816"/>
      <c r="K195" s="816"/>
      <c r="L195" s="816">
        <v>36</v>
      </c>
      <c r="M195" s="817">
        <v>24</v>
      </c>
      <c r="N195" s="815"/>
      <c r="O195" s="816" t="s">
        <v>326</v>
      </c>
      <c r="P195" s="816" t="s">
        <v>326</v>
      </c>
      <c r="Q195" s="816"/>
      <c r="R195" s="817"/>
      <c r="S195" s="456"/>
      <c r="T195" s="1069"/>
      <c r="U195" s="1070"/>
      <c r="V195" s="1071"/>
      <c r="W195" s="1072"/>
      <c r="X195" s="826"/>
    </row>
    <row r="196" spans="1:24" s="84" customFormat="1" x14ac:dyDescent="0.25">
      <c r="A196" s="809" t="s">
        <v>417</v>
      </c>
      <c r="B196" s="810" t="s">
        <v>17</v>
      </c>
      <c r="C196" s="811"/>
      <c r="D196" s="812" t="s">
        <v>325</v>
      </c>
      <c r="E196" s="813"/>
      <c r="F196" s="759"/>
      <c r="G196" s="814"/>
      <c r="H196" s="759"/>
      <c r="I196" s="815"/>
      <c r="J196" s="816"/>
      <c r="K196" s="816"/>
      <c r="L196" s="816"/>
      <c r="M196" s="817">
        <v>0</v>
      </c>
      <c r="N196" s="815"/>
      <c r="O196" s="816"/>
      <c r="P196" s="816"/>
      <c r="Q196" s="816" t="s">
        <v>170</v>
      </c>
      <c r="R196" s="817" t="s">
        <v>170</v>
      </c>
      <c r="S196" s="680"/>
      <c r="T196" s="1073"/>
      <c r="U196" s="1074"/>
      <c r="V196" s="1075"/>
      <c r="W196" s="1076"/>
      <c r="X196" s="1077"/>
    </row>
    <row r="197" spans="1:24" s="84" customFormat="1" ht="47.25" x14ac:dyDescent="0.25">
      <c r="A197" s="482" t="s">
        <v>418</v>
      </c>
      <c r="B197" s="563" t="s">
        <v>419</v>
      </c>
      <c r="C197" s="776"/>
      <c r="D197" s="777"/>
      <c r="E197" s="778"/>
      <c r="F197" s="779"/>
      <c r="G197" s="780">
        <f>SUM(G198:G201)</f>
        <v>18</v>
      </c>
      <c r="H197" s="781">
        <f t="shared" ref="H197:M197" si="31">SUM(H198:H201)</f>
        <v>540</v>
      </c>
      <c r="I197" s="780">
        <f t="shared" si="31"/>
        <v>198</v>
      </c>
      <c r="J197" s="502">
        <f t="shared" si="31"/>
        <v>0</v>
      </c>
      <c r="K197" s="502">
        <f t="shared" si="31"/>
        <v>0</v>
      </c>
      <c r="L197" s="502">
        <f t="shared" si="31"/>
        <v>198</v>
      </c>
      <c r="M197" s="781">
        <f t="shared" si="31"/>
        <v>342</v>
      </c>
      <c r="N197" s="484"/>
      <c r="O197" s="480"/>
      <c r="P197" s="480"/>
      <c r="Q197" s="480"/>
      <c r="R197" s="457"/>
      <c r="S197" s="456"/>
      <c r="T197" s="782"/>
      <c r="U197" s="783"/>
      <c r="V197" s="824"/>
      <c r="W197" s="828"/>
      <c r="X197" s="826"/>
    </row>
    <row r="198" spans="1:24" s="84" customFormat="1" x14ac:dyDescent="0.25">
      <c r="A198" s="208"/>
      <c r="B198" s="784" t="s">
        <v>420</v>
      </c>
      <c r="C198" s="785">
        <v>2</v>
      </c>
      <c r="D198" s="786" t="s">
        <v>180</v>
      </c>
      <c r="E198" s="778"/>
      <c r="F198" s="779"/>
      <c r="G198" s="818">
        <v>9</v>
      </c>
      <c r="H198" s="819">
        <f>G198*30</f>
        <v>270</v>
      </c>
      <c r="I198" s="403">
        <f>J198+K198+L198</f>
        <v>99</v>
      </c>
      <c r="J198" s="787"/>
      <c r="K198" s="787"/>
      <c r="L198" s="787">
        <v>99</v>
      </c>
      <c r="M198" s="690">
        <f>H198-I198</f>
        <v>171</v>
      </c>
      <c r="N198" s="484">
        <v>3</v>
      </c>
      <c r="O198" s="480">
        <v>3</v>
      </c>
      <c r="P198" s="480">
        <v>3</v>
      </c>
      <c r="Q198" s="480"/>
      <c r="R198" s="457"/>
      <c r="S198" s="456"/>
      <c r="T198" s="782"/>
      <c r="U198" s="783"/>
      <c r="V198" s="824"/>
      <c r="W198" s="828"/>
      <c r="X198" s="826"/>
    </row>
    <row r="199" spans="1:24" s="84" customFormat="1" ht="16.5" thickBot="1" x14ac:dyDescent="0.3">
      <c r="A199" s="788"/>
      <c r="B199" s="789" t="s">
        <v>420</v>
      </c>
      <c r="C199" s="790">
        <v>4</v>
      </c>
      <c r="D199" s="791" t="s">
        <v>224</v>
      </c>
      <c r="E199" s="792"/>
      <c r="F199" s="793"/>
      <c r="G199" s="820">
        <v>9</v>
      </c>
      <c r="H199" s="79">
        <f>G199*30</f>
        <v>270</v>
      </c>
      <c r="I199" s="794">
        <f>J199+K199+L199</f>
        <v>99</v>
      </c>
      <c r="J199" s="78"/>
      <c r="K199" s="78"/>
      <c r="L199" s="78">
        <v>99</v>
      </c>
      <c r="M199" s="795">
        <f>H199-I199</f>
        <v>171</v>
      </c>
      <c r="N199" s="796"/>
      <c r="O199" s="797"/>
      <c r="P199" s="797"/>
      <c r="Q199" s="797">
        <v>3</v>
      </c>
      <c r="R199" s="798">
        <v>3</v>
      </c>
      <c r="S199" s="456">
        <v>3</v>
      </c>
      <c r="T199" s="799"/>
      <c r="U199" s="800"/>
      <c r="V199" s="825"/>
      <c r="W199" s="829"/>
      <c r="X199" s="827"/>
    </row>
    <row r="200" spans="1:24" s="84" customFormat="1" hidden="1" x14ac:dyDescent="0.25">
      <c r="A200" s="1078"/>
      <c r="B200" s="1079"/>
      <c r="C200" s="1080"/>
      <c r="D200" s="1080"/>
      <c r="E200" s="1081"/>
      <c r="F200" s="1082"/>
      <c r="G200" s="1083"/>
      <c r="H200" s="1084"/>
      <c r="I200" s="403"/>
      <c r="J200" s="1084"/>
      <c r="K200" s="1084"/>
      <c r="L200" s="1084"/>
      <c r="M200" s="1085"/>
      <c r="N200" s="1086"/>
      <c r="O200" s="1086"/>
      <c r="P200" s="1086"/>
      <c r="Q200" s="1086"/>
      <c r="R200" s="1086"/>
      <c r="S200" s="480"/>
      <c r="T200" s="1087"/>
      <c r="U200" s="1087"/>
      <c r="V200" s="1088"/>
      <c r="W200" s="1089"/>
      <c r="X200" s="1090"/>
    </row>
    <row r="201" spans="1:24" s="84" customFormat="1" hidden="1" x14ac:dyDescent="0.25">
      <c r="A201" s="1091"/>
      <c r="B201" s="1092"/>
      <c r="C201" s="328"/>
      <c r="D201" s="328"/>
      <c r="E201" s="778"/>
      <c r="F201" s="1093"/>
      <c r="G201" s="1094"/>
      <c r="H201" s="787"/>
      <c r="I201" s="403"/>
      <c r="J201" s="787"/>
      <c r="K201" s="787"/>
      <c r="L201" s="787"/>
      <c r="M201" s="690"/>
      <c r="N201" s="480"/>
      <c r="O201" s="480"/>
      <c r="P201" s="480"/>
      <c r="Q201" s="480"/>
      <c r="R201" s="480"/>
      <c r="S201" s="846"/>
      <c r="T201" s="1095"/>
      <c r="U201" s="1095"/>
      <c r="V201" s="1075"/>
      <c r="W201" s="828"/>
      <c r="X201" s="826"/>
    </row>
    <row r="202" spans="1:24" s="84" customFormat="1" ht="33" customHeight="1" thickBot="1" x14ac:dyDescent="0.3">
      <c r="A202" s="1451" t="s">
        <v>422</v>
      </c>
      <c r="B202" s="1452"/>
      <c r="C202" s="1452"/>
      <c r="D202" s="1452"/>
      <c r="E202" s="1452"/>
      <c r="F202" s="1453"/>
      <c r="G202" s="821"/>
      <c r="H202" s="821"/>
      <c r="I202" s="822"/>
      <c r="J202" s="822"/>
      <c r="K202" s="822"/>
      <c r="L202" s="822"/>
      <c r="M202" s="822"/>
      <c r="N202" s="822"/>
      <c r="O202" s="822"/>
      <c r="P202" s="822"/>
      <c r="Q202" s="822"/>
      <c r="R202" s="823"/>
      <c r="S202" s="1096"/>
      <c r="T202" s="1097"/>
      <c r="U202" s="1098"/>
      <c r="V202" s="1099"/>
      <c r="W202" s="829"/>
      <c r="X202" s="827"/>
    </row>
    <row r="203" spans="1:24" s="84" customFormat="1" ht="33" customHeight="1" x14ac:dyDescent="0.25">
      <c r="A203" s="911"/>
      <c r="B203" s="911"/>
      <c r="C203" s="911"/>
      <c r="D203" s="911"/>
      <c r="E203" s="911"/>
      <c r="F203" s="911"/>
      <c r="G203" s="561"/>
      <c r="H203" s="561"/>
      <c r="I203" s="143"/>
      <c r="J203" s="143"/>
      <c r="K203" s="143"/>
      <c r="L203" s="143"/>
      <c r="M203" s="143"/>
      <c r="N203" s="143"/>
      <c r="O203" s="143"/>
      <c r="P203" s="143"/>
      <c r="Q203" s="143"/>
      <c r="R203" s="143"/>
      <c r="S203" s="1100"/>
      <c r="T203" s="1101"/>
      <c r="U203" s="1101"/>
      <c r="V203" s="1101"/>
      <c r="W203" s="1101"/>
      <c r="X203" s="1102"/>
    </row>
    <row r="204" spans="1:24" s="84" customFormat="1" ht="16.5" customHeight="1" x14ac:dyDescent="0.25">
      <c r="B204" s="754" t="s">
        <v>254</v>
      </c>
      <c r="C204" s="754"/>
      <c r="D204" s="1443"/>
      <c r="E204" s="1443"/>
      <c r="F204" s="1443"/>
      <c r="G204" s="1443"/>
      <c r="H204" s="754"/>
      <c r="I204" s="1445" t="s">
        <v>255</v>
      </c>
      <c r="J204" s="1445"/>
      <c r="K204" s="1445"/>
    </row>
    <row r="205" spans="1:24" s="84" customFormat="1" x14ac:dyDescent="0.25"/>
    <row r="206" spans="1:24" s="84" customFormat="1" x14ac:dyDescent="0.25">
      <c r="B206" s="754" t="s">
        <v>256</v>
      </c>
      <c r="C206" s="754"/>
      <c r="D206" s="1443"/>
      <c r="E206" s="1443"/>
      <c r="F206" s="1444"/>
      <c r="G206" s="1444"/>
      <c r="H206" s="754"/>
      <c r="I206" s="1445" t="s">
        <v>257</v>
      </c>
      <c r="J206" s="1446"/>
      <c r="K206" s="1446"/>
    </row>
    <row r="207" spans="1:24" s="84" customFormat="1" x14ac:dyDescent="0.25"/>
    <row r="208" spans="1:24" s="84" customFormat="1" x14ac:dyDescent="0.25">
      <c r="B208" s="754" t="s">
        <v>258</v>
      </c>
      <c r="C208" s="754"/>
      <c r="D208" s="1443"/>
      <c r="E208" s="1443"/>
      <c r="F208" s="1444"/>
      <c r="G208" s="1444"/>
      <c r="H208" s="754"/>
      <c r="I208" s="1445" t="s">
        <v>407</v>
      </c>
      <c r="J208" s="1446"/>
      <c r="K208" s="1446"/>
    </row>
    <row r="209" spans="1:13" s="84" customFormat="1" x14ac:dyDescent="0.25">
      <c r="A209" s="470"/>
      <c r="B209" s="558"/>
      <c r="C209" s="1442" t="s">
        <v>128</v>
      </c>
      <c r="D209" s="1442"/>
      <c r="E209" s="1442"/>
      <c r="F209" s="1442"/>
      <c r="G209" s="1442"/>
      <c r="H209" s="1442"/>
      <c r="I209" s="1442"/>
      <c r="J209" s="1442"/>
      <c r="K209" s="1442"/>
      <c r="L209" s="559"/>
      <c r="M209" s="559"/>
    </row>
  </sheetData>
  <mergeCells count="90">
    <mergeCell ref="A1:X1"/>
    <mergeCell ref="A188:M188"/>
    <mergeCell ref="A177:F177"/>
    <mergeCell ref="A139:F139"/>
    <mergeCell ref="A185:F185"/>
    <mergeCell ref="A183:F183"/>
    <mergeCell ref="A116:A117"/>
    <mergeCell ref="A114:A115"/>
    <mergeCell ref="A179:F179"/>
    <mergeCell ref="A173:A176"/>
    <mergeCell ref="A178:F178"/>
    <mergeCell ref="A169:A172"/>
    <mergeCell ref="A124:A129"/>
    <mergeCell ref="A130:A135"/>
    <mergeCell ref="A165:A168"/>
    <mergeCell ref="A157:A160"/>
    <mergeCell ref="C209:K209"/>
    <mergeCell ref="D208:G208"/>
    <mergeCell ref="I208:K208"/>
    <mergeCell ref="A189:M189"/>
    <mergeCell ref="A190:M190"/>
    <mergeCell ref="A191:M191"/>
    <mergeCell ref="D206:G206"/>
    <mergeCell ref="D204:G204"/>
    <mergeCell ref="I204:K204"/>
    <mergeCell ref="I206:K206"/>
    <mergeCell ref="A202:F202"/>
    <mergeCell ref="A140:F140"/>
    <mergeCell ref="A136:A137"/>
    <mergeCell ref="A153:A156"/>
    <mergeCell ref="A161:A164"/>
    <mergeCell ref="A149:A152"/>
    <mergeCell ref="A138:F138"/>
    <mergeCell ref="A145:A148"/>
    <mergeCell ref="A141:W141"/>
    <mergeCell ref="A142:A144"/>
    <mergeCell ref="V191:W191"/>
    <mergeCell ref="A180:F180"/>
    <mergeCell ref="A181:F181"/>
    <mergeCell ref="A187:M187"/>
    <mergeCell ref="A186:M186"/>
    <mergeCell ref="A184:F184"/>
    <mergeCell ref="A182:F182"/>
    <mergeCell ref="S191:U191"/>
    <mergeCell ref="N191:P191"/>
    <mergeCell ref="Q191:R191"/>
    <mergeCell ref="A118:A123"/>
    <mergeCell ref="A111:W111"/>
    <mergeCell ref="A110:F110"/>
    <mergeCell ref="A112:W112"/>
    <mergeCell ref="A94:F94"/>
    <mergeCell ref="A107:F107"/>
    <mergeCell ref="A103:F103"/>
    <mergeCell ref="A96:W96"/>
    <mergeCell ref="A108:F108"/>
    <mergeCell ref="A109:F109"/>
    <mergeCell ref="A95:F95"/>
    <mergeCell ref="A101:F101"/>
    <mergeCell ref="A102:F102"/>
    <mergeCell ref="A104:W104"/>
    <mergeCell ref="A48:F48"/>
    <mergeCell ref="A93:F93"/>
    <mergeCell ref="A49:F49"/>
    <mergeCell ref="A50:F50"/>
    <mergeCell ref="A51:W51"/>
    <mergeCell ref="C2:F2"/>
    <mergeCell ref="I4:I7"/>
    <mergeCell ref="S4:U4"/>
    <mergeCell ref="D3:D7"/>
    <mergeCell ref="V4:W4"/>
    <mergeCell ref="I3:L3"/>
    <mergeCell ref="H3:H7"/>
    <mergeCell ref="E3:F3"/>
    <mergeCell ref="G2:G7"/>
    <mergeCell ref="C3:C7"/>
    <mergeCell ref="A9:W9"/>
    <mergeCell ref="Q4:R4"/>
    <mergeCell ref="N6:W6"/>
    <mergeCell ref="A10:W10"/>
    <mergeCell ref="N2:W3"/>
    <mergeCell ref="K4:K7"/>
    <mergeCell ref="L4:L7"/>
    <mergeCell ref="J4:J7"/>
    <mergeCell ref="H2:M2"/>
    <mergeCell ref="N4:P4"/>
    <mergeCell ref="A2:A7"/>
    <mergeCell ref="B2:B7"/>
    <mergeCell ref="M3:M7"/>
    <mergeCell ref="F4:F7"/>
    <mergeCell ref="E4:E7"/>
  </mergeCells>
  <phoneticPr fontId="7" type="noConversion"/>
  <pageMargins left="0.75" right="0.75" top="1" bottom="1" header="0.5" footer="0.5"/>
  <pageSetup paperSize="9" scale="64" orientation="landscape" r:id="rId1"/>
  <headerFooter alignWithMargins="0"/>
  <rowBreaks count="5" manualBreakCount="5">
    <brk id="37" max="27" man="1"/>
    <brk id="73" max="27" man="1"/>
    <brk id="110" max="27" man="1"/>
    <brk id="148" max="27" man="1"/>
    <brk id="179" max="2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2"/>
  <sheetViews>
    <sheetView view="pageBreakPreview" topLeftCell="C1" zoomScaleNormal="100" workbookViewId="0">
      <selection activeCell="C20" sqref="C20"/>
    </sheetView>
  </sheetViews>
  <sheetFormatPr defaultRowHeight="15" x14ac:dyDescent="0.25"/>
  <cols>
    <col min="1" max="2" width="0" hidden="1" customWidth="1"/>
    <col min="3" max="3" width="34.7109375" customWidth="1"/>
  </cols>
  <sheetData>
    <row r="1" spans="1:16" ht="16.5" x14ac:dyDescent="0.25">
      <c r="A1" s="22"/>
      <c r="B1" s="22"/>
      <c r="C1" s="1467" t="s">
        <v>458</v>
      </c>
      <c r="D1" s="1467"/>
      <c r="E1" s="1467"/>
      <c r="F1" s="1467"/>
      <c r="G1" s="1467"/>
      <c r="H1" s="1467"/>
      <c r="I1" s="1467"/>
      <c r="J1" s="1467"/>
      <c r="K1" s="1467"/>
      <c r="L1" s="1467"/>
      <c r="M1" s="1467"/>
      <c r="N1" s="1467"/>
      <c r="O1" s="11"/>
      <c r="P1" s="12"/>
    </row>
    <row r="2" spans="1:16" x14ac:dyDescent="0.25">
      <c r="A2" s="22"/>
      <c r="B2" s="22"/>
      <c r="C2" s="1" t="s">
        <v>49</v>
      </c>
      <c r="D2" s="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2"/>
    </row>
    <row r="3" spans="1:16" x14ac:dyDescent="0.25">
      <c r="A3" s="22"/>
      <c r="B3" s="22"/>
      <c r="C3" s="1468" t="s">
        <v>0</v>
      </c>
      <c r="D3" s="1471" t="s">
        <v>73</v>
      </c>
      <c r="E3" s="1474" t="s">
        <v>74</v>
      </c>
      <c r="F3" s="1475" t="s">
        <v>2</v>
      </c>
      <c r="G3" s="1475"/>
      <c r="H3" s="1475"/>
      <c r="I3" s="1475"/>
      <c r="J3" s="1475"/>
      <c r="K3" s="1315"/>
      <c r="L3" s="1474" t="s">
        <v>3</v>
      </c>
      <c r="M3" s="1474" t="s">
        <v>4</v>
      </c>
      <c r="N3" s="1474" t="s">
        <v>5</v>
      </c>
      <c r="O3" s="11"/>
      <c r="P3" s="12"/>
    </row>
    <row r="4" spans="1:16" x14ac:dyDescent="0.25">
      <c r="A4" s="22"/>
      <c r="B4" s="22"/>
      <c r="C4" s="1469"/>
      <c r="D4" s="1472"/>
      <c r="E4" s="1474"/>
      <c r="F4" s="1474" t="s">
        <v>6</v>
      </c>
      <c r="G4" s="1476" t="s">
        <v>7</v>
      </c>
      <c r="H4" s="1476"/>
      <c r="I4" s="1476"/>
      <c r="J4" s="1476"/>
      <c r="K4" s="1474" t="s">
        <v>8</v>
      </c>
      <c r="L4" s="1474"/>
      <c r="M4" s="1474"/>
      <c r="N4" s="1474"/>
      <c r="O4" s="11"/>
      <c r="P4" s="12"/>
    </row>
    <row r="5" spans="1:16" x14ac:dyDescent="0.25">
      <c r="A5" s="22"/>
      <c r="B5" s="22"/>
      <c r="C5" s="1469"/>
      <c r="D5" s="1472"/>
      <c r="E5" s="1474"/>
      <c r="F5" s="1315"/>
      <c r="G5" s="1474" t="s">
        <v>9</v>
      </c>
      <c r="H5" s="1475" t="s">
        <v>10</v>
      </c>
      <c r="I5" s="1315"/>
      <c r="J5" s="1315"/>
      <c r="K5" s="1315"/>
      <c r="L5" s="1474"/>
      <c r="M5" s="1474"/>
      <c r="N5" s="1474"/>
      <c r="O5" s="11"/>
      <c r="P5" s="12"/>
    </row>
    <row r="6" spans="1:16" x14ac:dyDescent="0.25">
      <c r="A6" s="22"/>
      <c r="B6" s="22"/>
      <c r="C6" s="1469"/>
      <c r="D6" s="1472"/>
      <c r="E6" s="1474"/>
      <c r="F6" s="1315"/>
      <c r="G6" s="1477"/>
      <c r="H6" s="1474" t="s">
        <v>11</v>
      </c>
      <c r="I6" s="1474" t="s">
        <v>12</v>
      </c>
      <c r="J6" s="1474" t="s">
        <v>13</v>
      </c>
      <c r="K6" s="1315"/>
      <c r="L6" s="1474"/>
      <c r="M6" s="1474"/>
      <c r="N6" s="1474"/>
      <c r="O6" s="11"/>
      <c r="P6" s="12"/>
    </row>
    <row r="7" spans="1:16" x14ac:dyDescent="0.25">
      <c r="A7" s="22"/>
      <c r="B7" s="22"/>
      <c r="C7" s="1469"/>
      <c r="D7" s="1472"/>
      <c r="E7" s="1474"/>
      <c r="F7" s="1315"/>
      <c r="G7" s="1477"/>
      <c r="H7" s="1474"/>
      <c r="I7" s="1474"/>
      <c r="J7" s="1474"/>
      <c r="K7" s="1315"/>
      <c r="L7" s="1474"/>
      <c r="M7" s="1474"/>
      <c r="N7" s="1474"/>
      <c r="O7" s="11"/>
      <c r="P7" s="12"/>
    </row>
    <row r="8" spans="1:16" x14ac:dyDescent="0.25">
      <c r="A8" s="22"/>
      <c r="B8" s="22"/>
      <c r="C8" s="1469"/>
      <c r="D8" s="1472"/>
      <c r="E8" s="1474"/>
      <c r="F8" s="1315"/>
      <c r="G8" s="1477"/>
      <c r="H8" s="1474"/>
      <c r="I8" s="1474"/>
      <c r="J8" s="1474"/>
      <c r="K8" s="1315"/>
      <c r="L8" s="1474"/>
      <c r="M8" s="1474"/>
      <c r="N8" s="1474"/>
      <c r="O8" s="11"/>
      <c r="P8" s="12"/>
    </row>
    <row r="9" spans="1:16" x14ac:dyDescent="0.25">
      <c r="A9" s="22"/>
      <c r="B9" s="22"/>
      <c r="C9" s="1470"/>
      <c r="D9" s="1473"/>
      <c r="E9" s="1474"/>
      <c r="F9" s="1315"/>
      <c r="G9" s="1477"/>
      <c r="H9" s="1474"/>
      <c r="I9" s="1474"/>
      <c r="J9" s="1474"/>
      <c r="K9" s="1315"/>
      <c r="L9" s="1474"/>
      <c r="M9" s="1474"/>
      <c r="N9" s="1474"/>
      <c r="O9" s="11"/>
      <c r="P9" s="12"/>
    </row>
    <row r="10" spans="1:16" ht="26.25" x14ac:dyDescent="0.25">
      <c r="A10" s="22" t="s">
        <v>16</v>
      </c>
      <c r="B10" s="22" t="s">
        <v>31</v>
      </c>
      <c r="C10" s="23" t="s">
        <v>45</v>
      </c>
      <c r="D10" s="621">
        <v>1</v>
      </c>
      <c r="E10" s="621">
        <v>2</v>
      </c>
      <c r="F10" s="10">
        <f>E10*30</f>
        <v>60</v>
      </c>
      <c r="G10" s="10">
        <f>H10+I10+J10</f>
        <v>30</v>
      </c>
      <c r="H10" s="10"/>
      <c r="I10" s="10"/>
      <c r="J10" s="10">
        <v>30</v>
      </c>
      <c r="K10" s="10">
        <f>F10-G10</f>
        <v>30</v>
      </c>
      <c r="L10" s="9">
        <f>G10/15</f>
        <v>2</v>
      </c>
      <c r="M10" s="10" t="s">
        <v>16</v>
      </c>
      <c r="N10" s="9">
        <f>G10/F10*100</f>
        <v>50</v>
      </c>
      <c r="O10" s="11"/>
      <c r="P10" s="12"/>
    </row>
    <row r="11" spans="1:16" x14ac:dyDescent="0.25">
      <c r="A11" s="22" t="s">
        <v>16</v>
      </c>
      <c r="B11" s="22" t="s">
        <v>14</v>
      </c>
      <c r="C11" s="23" t="s">
        <v>380</v>
      </c>
      <c r="D11" s="20"/>
      <c r="E11" s="9">
        <v>4</v>
      </c>
      <c r="F11" s="10">
        <f>E11*30</f>
        <v>120</v>
      </c>
      <c r="G11" s="10">
        <f>H11+I11+J11</f>
        <v>45</v>
      </c>
      <c r="H11" s="10">
        <v>30</v>
      </c>
      <c r="I11" s="10"/>
      <c r="J11" s="10">
        <v>15</v>
      </c>
      <c r="K11" s="10">
        <f>F11-G11</f>
        <v>75</v>
      </c>
      <c r="L11" s="9">
        <f>G11/15</f>
        <v>3</v>
      </c>
      <c r="M11" s="10" t="s">
        <v>18</v>
      </c>
      <c r="N11" s="9">
        <f>G11/F11*100</f>
        <v>37.5</v>
      </c>
      <c r="O11" s="11"/>
      <c r="P11" s="12"/>
    </row>
    <row r="12" spans="1:16" x14ac:dyDescent="0.25">
      <c r="A12" s="1478" t="s">
        <v>16</v>
      </c>
      <c r="B12" s="1479" t="s">
        <v>14</v>
      </c>
      <c r="C12" s="8" t="s">
        <v>51</v>
      </c>
      <c r="D12" s="20"/>
      <c r="E12" s="9"/>
      <c r="F12" s="10"/>
      <c r="G12" s="10"/>
      <c r="H12" s="10"/>
      <c r="I12" s="10"/>
      <c r="J12" s="10"/>
      <c r="K12" s="10"/>
      <c r="L12" s="9"/>
      <c r="M12" s="10"/>
      <c r="N12" s="9"/>
      <c r="O12" s="11"/>
      <c r="P12" s="12"/>
    </row>
    <row r="13" spans="1:16" x14ac:dyDescent="0.25">
      <c r="A13" s="1478"/>
      <c r="B13" s="1479"/>
      <c r="C13" s="23" t="s">
        <v>75</v>
      </c>
      <c r="D13" s="20">
        <v>4</v>
      </c>
      <c r="E13" s="9"/>
      <c r="F13" s="10"/>
      <c r="G13" s="10"/>
      <c r="H13" s="10"/>
      <c r="I13" s="10"/>
      <c r="J13" s="10"/>
      <c r="K13" s="10"/>
      <c r="L13" s="9"/>
      <c r="M13" s="10"/>
      <c r="N13" s="9"/>
      <c r="O13" s="11"/>
      <c r="P13" s="12"/>
    </row>
    <row r="14" spans="1:16" x14ac:dyDescent="0.25">
      <c r="A14" s="1478"/>
      <c r="B14" s="1479"/>
      <c r="C14" s="23" t="s">
        <v>408</v>
      </c>
      <c r="D14" s="20">
        <v>1.5</v>
      </c>
      <c r="E14" s="9">
        <v>1.5</v>
      </c>
      <c r="F14" s="10">
        <f>E14*30</f>
        <v>45</v>
      </c>
      <c r="G14" s="10">
        <f t="shared" ref="G14:G19" si="0">H14+I14+J14</f>
        <v>30</v>
      </c>
      <c r="H14" s="10">
        <v>15</v>
      </c>
      <c r="I14" s="10"/>
      <c r="J14" s="10">
        <v>15</v>
      </c>
      <c r="K14" s="10">
        <f>F14-G14</f>
        <v>15</v>
      </c>
      <c r="L14" s="9">
        <f>G14/15</f>
        <v>2</v>
      </c>
      <c r="M14" s="10" t="s">
        <v>16</v>
      </c>
      <c r="N14" s="9">
        <f t="shared" ref="N14:N20" si="1">G14/F14*100</f>
        <v>66.666666666666657</v>
      </c>
      <c r="O14" s="11"/>
      <c r="P14" s="12"/>
    </row>
    <row r="15" spans="1:16" x14ac:dyDescent="0.25">
      <c r="A15" s="1478"/>
      <c r="B15" s="1479"/>
      <c r="C15" s="23" t="s">
        <v>19</v>
      </c>
      <c r="D15" s="20">
        <v>4</v>
      </c>
      <c r="E15" s="9">
        <v>2</v>
      </c>
      <c r="F15" s="10">
        <f>E15*30</f>
        <v>60</v>
      </c>
      <c r="G15" s="10">
        <f t="shared" si="0"/>
        <v>30</v>
      </c>
      <c r="H15" s="10">
        <v>15</v>
      </c>
      <c r="I15" s="10"/>
      <c r="J15" s="10">
        <v>15</v>
      </c>
      <c r="K15" s="10">
        <f>F15-G15</f>
        <v>30</v>
      </c>
      <c r="L15" s="9">
        <f>G15/15</f>
        <v>2</v>
      </c>
      <c r="M15" s="10" t="s">
        <v>16</v>
      </c>
      <c r="N15" s="9">
        <f t="shared" si="1"/>
        <v>50</v>
      </c>
      <c r="O15" s="11"/>
      <c r="P15" s="12"/>
    </row>
    <row r="16" spans="1:16" hidden="1" x14ac:dyDescent="0.25">
      <c r="A16" s="1478"/>
      <c r="B16" s="1479"/>
      <c r="C16" s="23"/>
      <c r="D16" s="20"/>
      <c r="E16" s="9"/>
      <c r="F16" s="10"/>
      <c r="G16" s="10"/>
      <c r="H16" s="10"/>
      <c r="I16" s="10"/>
      <c r="J16" s="10"/>
      <c r="K16" s="10"/>
      <c r="L16" s="9"/>
      <c r="M16" s="10"/>
      <c r="N16" s="9" t="e">
        <f t="shared" si="1"/>
        <v>#DIV/0!</v>
      </c>
      <c r="O16" s="11"/>
      <c r="P16" s="12"/>
    </row>
    <row r="17" spans="1:16" x14ac:dyDescent="0.25">
      <c r="A17" s="22" t="s">
        <v>13</v>
      </c>
      <c r="B17" s="22" t="s">
        <v>14</v>
      </c>
      <c r="C17" s="23" t="s">
        <v>370</v>
      </c>
      <c r="D17" s="20">
        <v>2</v>
      </c>
      <c r="E17" s="9">
        <v>3</v>
      </c>
      <c r="F17" s="10">
        <f>E17*30</f>
        <v>90</v>
      </c>
      <c r="G17" s="10">
        <f t="shared" si="0"/>
        <v>30</v>
      </c>
      <c r="H17" s="10">
        <v>15</v>
      </c>
      <c r="I17" s="10"/>
      <c r="J17" s="10">
        <v>15</v>
      </c>
      <c r="K17" s="10">
        <f>F17-G17</f>
        <v>60</v>
      </c>
      <c r="L17" s="9">
        <f>G17/15</f>
        <v>2</v>
      </c>
      <c r="M17" s="10" t="s">
        <v>18</v>
      </c>
      <c r="N17" s="9">
        <f t="shared" si="1"/>
        <v>33.333333333333329</v>
      </c>
      <c r="O17" s="11"/>
      <c r="P17" s="12"/>
    </row>
    <row r="18" spans="1:16" x14ac:dyDescent="0.25">
      <c r="A18" s="22" t="s">
        <v>16</v>
      </c>
      <c r="B18" s="22" t="s">
        <v>14</v>
      </c>
      <c r="C18" s="23" t="s">
        <v>21</v>
      </c>
      <c r="D18" s="20">
        <v>5</v>
      </c>
      <c r="E18" s="9">
        <v>1</v>
      </c>
      <c r="F18" s="10">
        <f>E18*30</f>
        <v>30</v>
      </c>
      <c r="G18" s="10">
        <f t="shared" si="0"/>
        <v>15</v>
      </c>
      <c r="H18" s="10">
        <v>8</v>
      </c>
      <c r="I18" s="10">
        <v>7</v>
      </c>
      <c r="J18" s="10"/>
      <c r="K18" s="10">
        <f>F18-G18</f>
        <v>15</v>
      </c>
      <c r="L18" s="9">
        <f>G18/15</f>
        <v>1</v>
      </c>
      <c r="M18" s="10" t="s">
        <v>16</v>
      </c>
      <c r="N18" s="9">
        <f t="shared" si="1"/>
        <v>50</v>
      </c>
      <c r="O18" s="11"/>
      <c r="P18" s="12"/>
    </row>
    <row r="19" spans="1:16" x14ac:dyDescent="0.25">
      <c r="A19" s="22" t="s">
        <v>16</v>
      </c>
      <c r="B19" s="22" t="s">
        <v>14</v>
      </c>
      <c r="C19" s="23" t="s">
        <v>463</v>
      </c>
      <c r="D19" s="20"/>
      <c r="E19" s="9">
        <v>1</v>
      </c>
      <c r="F19" s="10">
        <f>E19*30</f>
        <v>30</v>
      </c>
      <c r="G19" s="10">
        <f t="shared" si="0"/>
        <v>15</v>
      </c>
      <c r="H19" s="10">
        <v>8</v>
      </c>
      <c r="I19" s="10"/>
      <c r="J19" s="10">
        <v>7</v>
      </c>
      <c r="K19" s="10">
        <f>F19-G19</f>
        <v>15</v>
      </c>
      <c r="L19" s="9">
        <f>G19/15</f>
        <v>1</v>
      </c>
      <c r="M19" s="10" t="s">
        <v>16</v>
      </c>
      <c r="N19" s="9">
        <f t="shared" si="1"/>
        <v>50</v>
      </c>
      <c r="O19" s="11"/>
      <c r="P19" s="12"/>
    </row>
    <row r="20" spans="1:16" x14ac:dyDescent="0.25">
      <c r="A20" s="22" t="s">
        <v>16</v>
      </c>
      <c r="B20" s="22" t="s">
        <v>14</v>
      </c>
      <c r="C20" s="23" t="s">
        <v>30</v>
      </c>
      <c r="D20" s="20">
        <v>2.5</v>
      </c>
      <c r="E20" s="9">
        <v>1.5</v>
      </c>
      <c r="F20" s="10">
        <f>E20*30</f>
        <v>45</v>
      </c>
      <c r="G20" s="10">
        <f>H20+I20+J20</f>
        <v>22</v>
      </c>
      <c r="H20" s="10">
        <v>15</v>
      </c>
      <c r="I20" s="10"/>
      <c r="J20" s="10">
        <v>7</v>
      </c>
      <c r="K20" s="10">
        <f>F20-G20</f>
        <v>23</v>
      </c>
      <c r="L20" s="9">
        <f>G20/18</f>
        <v>1.2222222222222223</v>
      </c>
      <c r="M20" s="10" t="s">
        <v>16</v>
      </c>
      <c r="N20" s="9">
        <f t="shared" si="1"/>
        <v>48.888888888888886</v>
      </c>
      <c r="O20" s="11"/>
      <c r="P20" s="12"/>
    </row>
    <row r="21" spans="1:16" x14ac:dyDescent="0.25">
      <c r="A21" s="22" t="s">
        <v>13</v>
      </c>
      <c r="B21" s="22" t="s">
        <v>14</v>
      </c>
      <c r="C21" s="23" t="s">
        <v>52</v>
      </c>
      <c r="D21" s="20">
        <v>4.5</v>
      </c>
      <c r="E21" s="9"/>
      <c r="F21" s="10"/>
      <c r="G21" s="10"/>
      <c r="H21" s="10"/>
      <c r="I21" s="10"/>
      <c r="J21" s="10"/>
      <c r="K21" s="10"/>
      <c r="L21" s="9"/>
      <c r="M21" s="10"/>
      <c r="N21" s="9"/>
      <c r="O21" s="11"/>
      <c r="P21" s="12"/>
    </row>
    <row r="22" spans="1:16" ht="26.25" x14ac:dyDescent="0.25">
      <c r="A22" s="22" t="s">
        <v>16</v>
      </c>
      <c r="B22" s="22" t="s">
        <v>14</v>
      </c>
      <c r="C22" s="23" t="s">
        <v>32</v>
      </c>
      <c r="D22" s="20">
        <v>3.5</v>
      </c>
      <c r="E22" s="9"/>
      <c r="F22" s="10"/>
      <c r="G22" s="10"/>
      <c r="H22" s="10"/>
      <c r="I22" s="10"/>
      <c r="J22" s="10"/>
      <c r="K22" s="10"/>
      <c r="L22" s="9"/>
      <c r="M22" s="10"/>
      <c r="N22" s="9"/>
      <c r="O22" s="11"/>
      <c r="P22" s="12"/>
    </row>
    <row r="23" spans="1:16" x14ac:dyDescent="0.25">
      <c r="A23" s="22" t="s">
        <v>16</v>
      </c>
      <c r="B23" s="22" t="s">
        <v>14</v>
      </c>
      <c r="C23" s="23" t="s">
        <v>20</v>
      </c>
      <c r="D23" s="20">
        <v>4</v>
      </c>
      <c r="E23" s="9">
        <v>2</v>
      </c>
      <c r="F23" s="10">
        <f>E23*30</f>
        <v>60</v>
      </c>
      <c r="G23" s="10">
        <f>H23+I23+J23</f>
        <v>30</v>
      </c>
      <c r="H23" s="10">
        <v>15</v>
      </c>
      <c r="I23" s="10"/>
      <c r="J23" s="10">
        <v>15</v>
      </c>
      <c r="K23" s="10">
        <f>F23-G23</f>
        <v>30</v>
      </c>
      <c r="L23" s="9">
        <f>G23/18</f>
        <v>1.6666666666666667</v>
      </c>
      <c r="M23" s="10" t="s">
        <v>16</v>
      </c>
      <c r="N23" s="9">
        <f>G23/F23*100</f>
        <v>50</v>
      </c>
      <c r="O23" s="11"/>
      <c r="P23" s="12"/>
    </row>
    <row r="24" spans="1:16" x14ac:dyDescent="0.25">
      <c r="A24" s="50" t="s">
        <v>16</v>
      </c>
      <c r="B24" s="50" t="s">
        <v>14</v>
      </c>
      <c r="C24" s="23" t="s">
        <v>61</v>
      </c>
      <c r="D24" s="31">
        <v>3</v>
      </c>
      <c r="E24" s="31">
        <v>3</v>
      </c>
      <c r="F24" s="10">
        <f>E24*30</f>
        <v>90</v>
      </c>
      <c r="G24" s="10">
        <f>H24+I24+J24</f>
        <v>60</v>
      </c>
      <c r="H24" s="10">
        <v>30</v>
      </c>
      <c r="I24" s="10"/>
      <c r="J24" s="10">
        <v>30</v>
      </c>
      <c r="K24" s="10">
        <f>F24-G24</f>
        <v>30</v>
      </c>
      <c r="L24" s="9">
        <f>G24/18</f>
        <v>3.3333333333333335</v>
      </c>
      <c r="M24" s="10" t="s">
        <v>29</v>
      </c>
      <c r="N24" s="9">
        <f>G24/F24*100</f>
        <v>66.666666666666657</v>
      </c>
      <c r="O24" s="11"/>
      <c r="P24" s="12"/>
    </row>
    <row r="25" spans="1:16" x14ac:dyDescent="0.25">
      <c r="A25" s="50" t="s">
        <v>13</v>
      </c>
      <c r="B25" s="50" t="s">
        <v>14</v>
      </c>
      <c r="C25" s="23" t="s">
        <v>79</v>
      </c>
      <c r="D25" s="20">
        <v>0</v>
      </c>
      <c r="E25" s="9">
        <v>6</v>
      </c>
      <c r="F25" s="10">
        <f>E25*30</f>
        <v>180</v>
      </c>
      <c r="G25" s="10">
        <f>H25+I25+J25</f>
        <v>60</v>
      </c>
      <c r="H25" s="10">
        <v>30</v>
      </c>
      <c r="I25" s="10"/>
      <c r="J25" s="10">
        <v>30</v>
      </c>
      <c r="K25" s="10">
        <f>F25-G25</f>
        <v>120</v>
      </c>
      <c r="L25" s="9">
        <f>G25/18</f>
        <v>3.3333333333333335</v>
      </c>
      <c r="M25" s="10" t="s">
        <v>29</v>
      </c>
      <c r="N25" s="9">
        <f>G25/F25*100</f>
        <v>33.333333333333329</v>
      </c>
      <c r="O25" s="11"/>
      <c r="P25" s="12"/>
    </row>
    <row r="26" spans="1:16" ht="15.75" thickBot="1" x14ac:dyDescent="0.3">
      <c r="A26" s="50" t="s">
        <v>13</v>
      </c>
      <c r="B26" s="50" t="s">
        <v>14</v>
      </c>
      <c r="C26" s="23" t="s">
        <v>43</v>
      </c>
      <c r="D26" s="624">
        <v>3</v>
      </c>
      <c r="E26" s="9">
        <v>3</v>
      </c>
      <c r="F26" s="10">
        <f>E26*30</f>
        <v>90</v>
      </c>
      <c r="G26" s="10">
        <f>H26+I26+J26</f>
        <v>45</v>
      </c>
      <c r="H26" s="10">
        <v>30</v>
      </c>
      <c r="I26" s="10"/>
      <c r="J26" s="10">
        <v>15</v>
      </c>
      <c r="K26" s="10">
        <f>F26-G26</f>
        <v>45</v>
      </c>
      <c r="L26" s="9">
        <f>G26/18</f>
        <v>2.5</v>
      </c>
      <c r="M26" s="10" t="s">
        <v>16</v>
      </c>
      <c r="N26" s="9">
        <f>G26/F26*100</f>
        <v>50</v>
      </c>
      <c r="O26" s="11"/>
      <c r="P26" s="12"/>
    </row>
    <row r="27" spans="1:16" ht="15.75" thickBot="1" x14ac:dyDescent="0.3">
      <c r="A27" s="27"/>
      <c r="B27" s="28"/>
      <c r="C27" s="16" t="s">
        <v>23</v>
      </c>
      <c r="D27" s="14">
        <f>SUM(D10:D26)</f>
        <v>38</v>
      </c>
      <c r="E27" s="15">
        <f>SUM(E10:E26)</f>
        <v>30</v>
      </c>
      <c r="F27" s="17"/>
      <c r="G27" s="17"/>
      <c r="H27" s="17"/>
      <c r="I27" s="17"/>
      <c r="J27" s="17"/>
      <c r="K27" s="17"/>
      <c r="L27" s="17"/>
      <c r="M27" s="17"/>
      <c r="N27" s="29"/>
      <c r="O27" s="11"/>
      <c r="P27" s="12"/>
    </row>
    <row r="28" spans="1:16" x14ac:dyDescent="0.25">
      <c r="A28" s="22"/>
      <c r="B28" s="22"/>
      <c r="C28" s="2"/>
      <c r="D28" s="2"/>
      <c r="E28" s="3"/>
      <c r="F28" s="3"/>
      <c r="G28" s="3"/>
      <c r="H28" s="3"/>
      <c r="I28" s="3"/>
      <c r="J28" s="3"/>
      <c r="K28" s="3" t="s">
        <v>448</v>
      </c>
      <c r="L28" s="3" t="s">
        <v>449</v>
      </c>
      <c r="M28" s="3"/>
      <c r="N28" s="11"/>
      <c r="O28" s="11"/>
      <c r="P28" s="12"/>
    </row>
    <row r="29" spans="1:16" x14ac:dyDescent="0.25">
      <c r="A29" s="22"/>
      <c r="B29" s="22"/>
      <c r="C29" s="1" t="s">
        <v>24</v>
      </c>
      <c r="D29" s="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2"/>
    </row>
    <row r="30" spans="1:16" x14ac:dyDescent="0.25">
      <c r="A30" s="22"/>
      <c r="B30" s="22"/>
      <c r="C30" s="1468" t="s">
        <v>0</v>
      </c>
      <c r="D30" s="1471" t="s">
        <v>73</v>
      </c>
      <c r="E30" s="1474" t="s">
        <v>1</v>
      </c>
      <c r="F30" s="1475" t="s">
        <v>2</v>
      </c>
      <c r="G30" s="1475"/>
      <c r="H30" s="1475"/>
      <c r="I30" s="1475"/>
      <c r="J30" s="1475"/>
      <c r="K30" s="1315"/>
      <c r="L30" s="1474" t="s">
        <v>3</v>
      </c>
      <c r="M30" s="1474" t="s">
        <v>4</v>
      </c>
      <c r="N30" s="1474" t="s">
        <v>5</v>
      </c>
      <c r="O30" s="11"/>
      <c r="P30" s="12"/>
    </row>
    <row r="31" spans="1:16" x14ac:dyDescent="0.25">
      <c r="A31" s="22"/>
      <c r="B31" s="22"/>
      <c r="C31" s="1469"/>
      <c r="D31" s="1472"/>
      <c r="E31" s="1474"/>
      <c r="F31" s="1474" t="s">
        <v>6</v>
      </c>
      <c r="G31" s="1476" t="s">
        <v>7</v>
      </c>
      <c r="H31" s="1476"/>
      <c r="I31" s="1476"/>
      <c r="J31" s="1476"/>
      <c r="K31" s="1474" t="s">
        <v>25</v>
      </c>
      <c r="L31" s="1474"/>
      <c r="M31" s="1474"/>
      <c r="N31" s="1474"/>
      <c r="O31" s="11"/>
      <c r="P31" s="12"/>
    </row>
    <row r="32" spans="1:16" x14ac:dyDescent="0.25">
      <c r="A32" s="22"/>
      <c r="B32" s="22"/>
      <c r="C32" s="1469"/>
      <c r="D32" s="1472"/>
      <c r="E32" s="1474"/>
      <c r="F32" s="1315"/>
      <c r="G32" s="1474" t="s">
        <v>9</v>
      </c>
      <c r="H32" s="1475" t="s">
        <v>10</v>
      </c>
      <c r="I32" s="1315"/>
      <c r="J32" s="1315"/>
      <c r="K32" s="1315"/>
      <c r="L32" s="1474"/>
      <c r="M32" s="1474"/>
      <c r="N32" s="1474"/>
      <c r="O32" s="11"/>
      <c r="P32" s="12"/>
    </row>
    <row r="33" spans="1:16" x14ac:dyDescent="0.25">
      <c r="A33" s="22"/>
      <c r="B33" s="22"/>
      <c r="C33" s="1469"/>
      <c r="D33" s="1472"/>
      <c r="E33" s="1474"/>
      <c r="F33" s="1315"/>
      <c r="G33" s="1477"/>
      <c r="H33" s="1480" t="s">
        <v>26</v>
      </c>
      <c r="I33" s="1480" t="s">
        <v>27</v>
      </c>
      <c r="J33" s="1480" t="s">
        <v>28</v>
      </c>
      <c r="K33" s="1315"/>
      <c r="L33" s="1474"/>
      <c r="M33" s="1474"/>
      <c r="N33" s="1474"/>
      <c r="O33" s="11"/>
      <c r="P33" s="12"/>
    </row>
    <row r="34" spans="1:16" x14ac:dyDescent="0.25">
      <c r="A34" s="22"/>
      <c r="B34" s="22"/>
      <c r="C34" s="1469"/>
      <c r="D34" s="1472"/>
      <c r="E34" s="1474"/>
      <c r="F34" s="1315"/>
      <c r="G34" s="1477"/>
      <c r="H34" s="1480"/>
      <c r="I34" s="1480"/>
      <c r="J34" s="1480"/>
      <c r="K34" s="1315"/>
      <c r="L34" s="1474"/>
      <c r="M34" s="1474"/>
      <c r="N34" s="1474"/>
      <c r="O34" s="11"/>
      <c r="P34" s="12"/>
    </row>
    <row r="35" spans="1:16" x14ac:dyDescent="0.25">
      <c r="A35" s="22"/>
      <c r="B35" s="22"/>
      <c r="C35" s="1469"/>
      <c r="D35" s="1472"/>
      <c r="E35" s="1474"/>
      <c r="F35" s="1315"/>
      <c r="G35" s="1477"/>
      <c r="H35" s="1480"/>
      <c r="I35" s="1480"/>
      <c r="J35" s="1480"/>
      <c r="K35" s="1315"/>
      <c r="L35" s="1474"/>
      <c r="M35" s="1474"/>
      <c r="N35" s="1474"/>
      <c r="O35" s="11"/>
      <c r="P35" s="12"/>
    </row>
    <row r="36" spans="1:16" x14ac:dyDescent="0.25">
      <c r="A36" s="22"/>
      <c r="B36" s="22"/>
      <c r="C36" s="1470"/>
      <c r="D36" s="1473"/>
      <c r="E36" s="1474"/>
      <c r="F36" s="1315"/>
      <c r="G36" s="1477"/>
      <c r="H36" s="1480"/>
      <c r="I36" s="1480"/>
      <c r="J36" s="1480"/>
      <c r="K36" s="1315"/>
      <c r="L36" s="1474"/>
      <c r="M36" s="1474"/>
      <c r="N36" s="1474"/>
      <c r="O36" s="11"/>
      <c r="P36" s="12"/>
    </row>
    <row r="37" spans="1:16" x14ac:dyDescent="0.25">
      <c r="A37" s="22" t="s">
        <v>13</v>
      </c>
      <c r="B37" s="22" t="s">
        <v>14</v>
      </c>
      <c r="C37" s="23" t="s">
        <v>409</v>
      </c>
      <c r="D37" s="20">
        <v>4.5</v>
      </c>
      <c r="E37" s="621"/>
      <c r="F37" s="10"/>
      <c r="G37" s="10"/>
      <c r="H37" s="10"/>
      <c r="I37" s="10"/>
      <c r="J37" s="10"/>
      <c r="K37" s="10"/>
      <c r="L37" s="9"/>
      <c r="M37" s="10"/>
      <c r="N37" s="9"/>
      <c r="O37" s="11"/>
      <c r="P37" s="12"/>
    </row>
    <row r="38" spans="1:16" ht="26.25" x14ac:dyDescent="0.25">
      <c r="A38" s="22" t="s">
        <v>16</v>
      </c>
      <c r="B38" s="22" t="s">
        <v>31</v>
      </c>
      <c r="C38" s="23" t="s">
        <v>36</v>
      </c>
      <c r="D38" s="20">
        <v>2</v>
      </c>
      <c r="E38" s="9">
        <v>2</v>
      </c>
      <c r="F38" s="10">
        <f>E38*30</f>
        <v>60</v>
      </c>
      <c r="G38" s="10">
        <f>H38+I38+J38</f>
        <v>18</v>
      </c>
      <c r="H38" s="10"/>
      <c r="I38" s="10"/>
      <c r="J38" s="10">
        <v>18</v>
      </c>
      <c r="K38" s="10">
        <f>F38-G38</f>
        <v>42</v>
      </c>
      <c r="L38" s="9">
        <f>G38/9</f>
        <v>2</v>
      </c>
      <c r="M38" s="10" t="s">
        <v>16</v>
      </c>
      <c r="N38" s="9">
        <f>G38/F38*100</f>
        <v>30</v>
      </c>
      <c r="O38" s="11"/>
      <c r="P38" s="12" t="s">
        <v>62</v>
      </c>
    </row>
    <row r="39" spans="1:16" x14ac:dyDescent="0.25">
      <c r="A39" s="22" t="s">
        <v>16</v>
      </c>
      <c r="B39" s="22" t="s">
        <v>14</v>
      </c>
      <c r="C39" s="23" t="s">
        <v>33</v>
      </c>
      <c r="D39" s="20">
        <v>3</v>
      </c>
      <c r="E39" s="31">
        <v>3</v>
      </c>
      <c r="F39" s="10">
        <f>E39*30</f>
        <v>90</v>
      </c>
      <c r="G39" s="10">
        <f>H39+I39+J39</f>
        <v>36</v>
      </c>
      <c r="H39" s="10">
        <v>18</v>
      </c>
      <c r="I39" s="10"/>
      <c r="J39" s="10">
        <v>18</v>
      </c>
      <c r="K39" s="10">
        <f>F39-G39</f>
        <v>54</v>
      </c>
      <c r="L39" s="9">
        <f>G39/9</f>
        <v>4</v>
      </c>
      <c r="M39" s="10" t="s">
        <v>16</v>
      </c>
      <c r="N39" s="9">
        <f>G39/F39*100</f>
        <v>40</v>
      </c>
      <c r="O39" s="11"/>
      <c r="P39" s="12" t="s">
        <v>62</v>
      </c>
    </row>
    <row r="40" spans="1:16" x14ac:dyDescent="0.25">
      <c r="A40" s="22"/>
      <c r="B40" s="22"/>
      <c r="C40" s="23" t="s">
        <v>76</v>
      </c>
      <c r="D40" s="20"/>
      <c r="E40" s="9"/>
      <c r="F40" s="10"/>
      <c r="G40" s="10"/>
      <c r="H40" s="10"/>
      <c r="I40" s="10"/>
      <c r="J40" s="10"/>
      <c r="K40" s="10"/>
      <c r="L40" s="9"/>
      <c r="M40" s="10"/>
      <c r="N40" s="9"/>
      <c r="O40" s="11"/>
      <c r="P40" s="12"/>
    </row>
    <row r="41" spans="1:16" ht="26.25" x14ac:dyDescent="0.25">
      <c r="A41" s="22" t="s">
        <v>16</v>
      </c>
      <c r="B41" s="22" t="s">
        <v>31</v>
      </c>
      <c r="C41" s="23" t="s">
        <v>66</v>
      </c>
      <c r="D41" s="20">
        <v>3.5</v>
      </c>
      <c r="E41" s="9"/>
      <c r="F41" s="10"/>
      <c r="G41" s="10"/>
      <c r="H41" s="10"/>
      <c r="I41" s="10"/>
      <c r="J41" s="10"/>
      <c r="K41" s="10"/>
      <c r="L41" s="9"/>
      <c r="M41" s="10"/>
      <c r="N41" s="9"/>
      <c r="O41" s="11"/>
      <c r="P41" s="12"/>
    </row>
    <row r="42" spans="1:16" x14ac:dyDescent="0.25">
      <c r="A42" s="22" t="s">
        <v>16</v>
      </c>
      <c r="B42" s="22" t="s">
        <v>31</v>
      </c>
      <c r="C42" s="23" t="s">
        <v>48</v>
      </c>
      <c r="D42" s="20">
        <v>4</v>
      </c>
      <c r="E42" s="9"/>
      <c r="F42" s="10"/>
      <c r="G42" s="10"/>
      <c r="H42" s="10"/>
      <c r="I42" s="10"/>
      <c r="J42" s="10"/>
      <c r="K42" s="10"/>
      <c r="L42" s="9"/>
      <c r="M42" s="10"/>
      <c r="N42" s="9"/>
      <c r="O42" s="30"/>
      <c r="P42" s="12"/>
    </row>
    <row r="43" spans="1:16" x14ac:dyDescent="0.25">
      <c r="A43" s="50" t="s">
        <v>13</v>
      </c>
      <c r="B43" s="50" t="s">
        <v>14</v>
      </c>
      <c r="C43" s="23" t="s">
        <v>81</v>
      </c>
      <c r="D43" s="24">
        <v>1</v>
      </c>
      <c r="E43" s="9">
        <v>4</v>
      </c>
      <c r="F43" s="10">
        <f>E43*30</f>
        <v>120</v>
      </c>
      <c r="G43" s="10">
        <f>H43+I43+J43</f>
        <v>45</v>
      </c>
      <c r="H43" s="10">
        <v>27</v>
      </c>
      <c r="I43" s="10"/>
      <c r="J43" s="10">
        <v>18</v>
      </c>
      <c r="K43" s="10">
        <f>F43-G43</f>
        <v>75</v>
      </c>
      <c r="L43" s="9">
        <f>G43/9</f>
        <v>5</v>
      </c>
      <c r="M43" s="10" t="s">
        <v>18</v>
      </c>
      <c r="N43" s="9">
        <f>G43/F43*100</f>
        <v>37.5</v>
      </c>
      <c r="O43" s="11"/>
      <c r="P43" s="12" t="s">
        <v>63</v>
      </c>
    </row>
    <row r="44" spans="1:16" x14ac:dyDescent="0.25">
      <c r="A44" s="22" t="s">
        <v>13</v>
      </c>
      <c r="B44" s="22" t="s">
        <v>14</v>
      </c>
      <c r="C44" s="23" t="s">
        <v>421</v>
      </c>
      <c r="D44" s="9">
        <v>1</v>
      </c>
      <c r="E44" s="9">
        <v>2</v>
      </c>
      <c r="F44" s="10">
        <f>E44*30</f>
        <v>60</v>
      </c>
      <c r="G44" s="10">
        <f>H44+I44+J44</f>
        <v>36</v>
      </c>
      <c r="H44" s="10">
        <v>18</v>
      </c>
      <c r="I44" s="10"/>
      <c r="J44" s="10">
        <v>18</v>
      </c>
      <c r="K44" s="10">
        <f>F44-G44</f>
        <v>24</v>
      </c>
      <c r="L44" s="9">
        <f>G44/18</f>
        <v>2</v>
      </c>
      <c r="M44" s="10" t="s">
        <v>29</v>
      </c>
      <c r="N44" s="9">
        <f>G44/F44*100</f>
        <v>60</v>
      </c>
      <c r="O44" s="11"/>
      <c r="P44" s="1016">
        <v>2</v>
      </c>
    </row>
    <row r="45" spans="1:16" ht="27" thickBot="1" x14ac:dyDescent="0.3">
      <c r="A45" s="32" t="s">
        <v>13</v>
      </c>
      <c r="B45" s="32" t="s">
        <v>14</v>
      </c>
      <c r="C45" s="23" t="s">
        <v>410</v>
      </c>
      <c r="D45" s="1018">
        <v>4</v>
      </c>
      <c r="E45" s="768">
        <v>1</v>
      </c>
      <c r="F45" s="767">
        <f>E45*30</f>
        <v>30</v>
      </c>
      <c r="G45" s="767">
        <f>H45+I45+J45</f>
        <v>10</v>
      </c>
      <c r="H45" s="767"/>
      <c r="I45" s="767"/>
      <c r="J45" s="767">
        <v>10</v>
      </c>
      <c r="K45" s="767">
        <f>F45-G45</f>
        <v>20</v>
      </c>
      <c r="L45" s="9">
        <f>G45/9</f>
        <v>1.1111111111111112</v>
      </c>
      <c r="M45" s="767" t="s">
        <v>16</v>
      </c>
      <c r="N45" s="768">
        <f>G45/F45*100</f>
        <v>33.333333333333329</v>
      </c>
      <c r="O45" s="11"/>
      <c r="P45" s="51" t="s">
        <v>63</v>
      </c>
    </row>
    <row r="46" spans="1:16" ht="26.25" x14ac:dyDescent="0.25">
      <c r="A46" s="22" t="s">
        <v>13</v>
      </c>
      <c r="B46" s="22" t="s">
        <v>14</v>
      </c>
      <c r="C46" s="23" t="s">
        <v>301</v>
      </c>
      <c r="D46" s="770"/>
      <c r="E46" s="770">
        <v>6</v>
      </c>
      <c r="F46" s="769">
        <f>E46*30</f>
        <v>180</v>
      </c>
      <c r="G46" s="769">
        <f>H46+I46+J46</f>
        <v>63</v>
      </c>
      <c r="H46" s="769">
        <v>36</v>
      </c>
      <c r="I46" s="769"/>
      <c r="J46" s="769">
        <v>27</v>
      </c>
      <c r="K46" s="769">
        <f>F46-G46</f>
        <v>117</v>
      </c>
      <c r="L46" s="9">
        <f>G46/9</f>
        <v>7</v>
      </c>
      <c r="M46" s="769" t="s">
        <v>18</v>
      </c>
      <c r="N46" s="770">
        <f>G46/F46*100</f>
        <v>35</v>
      </c>
      <c r="O46" s="11"/>
      <c r="P46" s="12" t="s">
        <v>62</v>
      </c>
    </row>
    <row r="47" spans="1:16" ht="26.25" x14ac:dyDescent="0.25">
      <c r="A47" s="22" t="s">
        <v>13</v>
      </c>
      <c r="B47" s="22" t="s">
        <v>14</v>
      </c>
      <c r="C47" s="23" t="s">
        <v>35</v>
      </c>
      <c r="D47" s="20">
        <v>4</v>
      </c>
      <c r="E47" s="9"/>
      <c r="F47" s="10"/>
      <c r="G47" s="10"/>
      <c r="H47" s="10"/>
      <c r="I47" s="10"/>
      <c r="J47" s="10"/>
      <c r="K47" s="10"/>
      <c r="L47" s="9"/>
      <c r="M47" s="10"/>
      <c r="N47" s="9"/>
      <c r="O47" s="11"/>
      <c r="P47" s="12"/>
    </row>
    <row r="48" spans="1:16" x14ac:dyDescent="0.25">
      <c r="A48" s="22" t="s">
        <v>13</v>
      </c>
      <c r="B48" s="22" t="s">
        <v>14</v>
      </c>
      <c r="C48" s="23" t="s">
        <v>53</v>
      </c>
      <c r="D48" s="20">
        <v>2</v>
      </c>
      <c r="E48" s="9">
        <v>3</v>
      </c>
      <c r="F48" s="10">
        <f>E48*30</f>
        <v>90</v>
      </c>
      <c r="G48" s="10">
        <f>H48+I48+J48</f>
        <v>45</v>
      </c>
      <c r="H48" s="10">
        <v>27</v>
      </c>
      <c r="I48" s="10"/>
      <c r="J48" s="10">
        <v>18</v>
      </c>
      <c r="K48" s="10">
        <f>F48-G48</f>
        <v>45</v>
      </c>
      <c r="L48" s="9">
        <f>G48/9</f>
        <v>5</v>
      </c>
      <c r="M48" s="10" t="s">
        <v>16</v>
      </c>
      <c r="N48" s="9">
        <f>G48/F48*100</f>
        <v>50</v>
      </c>
      <c r="O48" s="11"/>
      <c r="P48" s="12" t="s">
        <v>63</v>
      </c>
    </row>
    <row r="49" spans="1:16" x14ac:dyDescent="0.25">
      <c r="A49" s="22" t="s">
        <v>13</v>
      </c>
      <c r="B49" s="22" t="s">
        <v>14</v>
      </c>
      <c r="C49" s="766" t="s">
        <v>37</v>
      </c>
      <c r="D49" s="20">
        <v>2</v>
      </c>
      <c r="E49" s="31">
        <v>3</v>
      </c>
      <c r="F49" s="10">
        <f>E49*30</f>
        <v>90</v>
      </c>
      <c r="G49" s="10">
        <f>H49+I49+J49</f>
        <v>45</v>
      </c>
      <c r="H49" s="10">
        <v>27</v>
      </c>
      <c r="I49" s="10"/>
      <c r="J49" s="10">
        <v>18</v>
      </c>
      <c r="K49" s="10">
        <f>F49-G49</f>
        <v>45</v>
      </c>
      <c r="L49" s="9">
        <f>G49/9</f>
        <v>5</v>
      </c>
      <c r="M49" s="10" t="s">
        <v>16</v>
      </c>
      <c r="N49" s="9">
        <f>G49/F49*100</f>
        <v>50</v>
      </c>
      <c r="O49" s="11"/>
      <c r="P49" s="12" t="s">
        <v>62</v>
      </c>
    </row>
    <row r="50" spans="1:16" x14ac:dyDescent="0.25">
      <c r="A50" s="22" t="s">
        <v>13</v>
      </c>
      <c r="B50" s="22" t="s">
        <v>31</v>
      </c>
      <c r="C50" s="771" t="s">
        <v>80</v>
      </c>
      <c r="D50" s="9"/>
      <c r="E50" s="9">
        <v>5</v>
      </c>
      <c r="F50" s="10">
        <f>E50*30</f>
        <v>150</v>
      </c>
      <c r="G50" s="10">
        <f>H50+I50+J50</f>
        <v>54</v>
      </c>
      <c r="H50" s="10">
        <v>27</v>
      </c>
      <c r="I50" s="10"/>
      <c r="J50" s="10">
        <v>27</v>
      </c>
      <c r="K50" s="10">
        <f>F50-G50</f>
        <v>96</v>
      </c>
      <c r="L50" s="9">
        <f>G50/9</f>
        <v>6</v>
      </c>
      <c r="M50" s="10" t="s">
        <v>29</v>
      </c>
      <c r="N50" s="9">
        <f>G50/F50*100</f>
        <v>36</v>
      </c>
      <c r="O50" s="11"/>
      <c r="P50" s="12" t="s">
        <v>63</v>
      </c>
    </row>
    <row r="51" spans="1:16" ht="47.25" x14ac:dyDescent="0.25">
      <c r="A51" s="22" t="s">
        <v>13</v>
      </c>
      <c r="B51" s="22" t="s">
        <v>14</v>
      </c>
      <c r="C51" s="566" t="s">
        <v>307</v>
      </c>
      <c r="D51" s="9"/>
      <c r="E51" s="9">
        <v>1</v>
      </c>
      <c r="F51" s="10">
        <f>E51*30</f>
        <v>30</v>
      </c>
      <c r="G51" s="10"/>
      <c r="H51" s="10"/>
      <c r="I51" s="10"/>
      <c r="J51" s="10"/>
      <c r="K51" s="10">
        <f>F51-G51</f>
        <v>30</v>
      </c>
      <c r="L51" s="9"/>
      <c r="M51" s="10" t="s">
        <v>29</v>
      </c>
      <c r="N51" s="9">
        <f>G51/F51*100</f>
        <v>0</v>
      </c>
      <c r="O51" s="11"/>
      <c r="P51" s="12" t="s">
        <v>63</v>
      </c>
    </row>
    <row r="52" spans="1:16" ht="15.75" thickBot="1" x14ac:dyDescent="0.3">
      <c r="A52" s="22" t="s">
        <v>16</v>
      </c>
      <c r="B52" s="22" t="s">
        <v>14</v>
      </c>
      <c r="C52" s="451" t="s">
        <v>34</v>
      </c>
      <c r="D52" s="627">
        <v>5</v>
      </c>
      <c r="E52" s="25"/>
      <c r="F52" s="26"/>
      <c r="G52" s="26"/>
      <c r="H52" s="26"/>
      <c r="I52" s="26"/>
      <c r="J52" s="26"/>
      <c r="K52" s="26"/>
      <c r="L52" s="25"/>
      <c r="M52" s="26"/>
      <c r="N52" s="25"/>
      <c r="O52" s="11"/>
      <c r="P52" s="12"/>
    </row>
    <row r="53" spans="1:16" ht="15.75" thickBot="1" x14ac:dyDescent="0.3">
      <c r="A53" s="35"/>
      <c r="B53" s="36"/>
      <c r="C53" s="13"/>
      <c r="D53" s="772">
        <f>SUM(D37:D52)</f>
        <v>36</v>
      </c>
      <c r="E53" s="15">
        <f>SUM(E37:E52)</f>
        <v>30</v>
      </c>
      <c r="F53" s="37"/>
      <c r="G53" s="37"/>
      <c r="H53" s="37"/>
      <c r="I53" s="37"/>
      <c r="J53" s="37"/>
      <c r="K53" s="37"/>
      <c r="L53" s="37"/>
      <c r="M53" s="37"/>
      <c r="N53" s="29"/>
      <c r="O53" s="11"/>
      <c r="P53" s="12"/>
    </row>
    <row r="54" spans="1:16" x14ac:dyDescent="0.25">
      <c r="A54" s="22"/>
      <c r="B54" s="22"/>
      <c r="C54" s="2"/>
      <c r="D54" s="2"/>
      <c r="E54" s="4"/>
      <c r="F54" s="11"/>
      <c r="G54" s="11"/>
      <c r="H54" s="11"/>
      <c r="I54" s="11"/>
      <c r="J54" s="11"/>
      <c r="K54" s="11" t="s">
        <v>448</v>
      </c>
      <c r="L54" s="11" t="s">
        <v>451</v>
      </c>
      <c r="M54" s="11" t="s">
        <v>450</v>
      </c>
      <c r="N54" s="11"/>
      <c r="O54" s="11"/>
      <c r="P54" s="12"/>
    </row>
    <row r="55" spans="1:16" x14ac:dyDescent="0.25">
      <c r="A55" s="22"/>
      <c r="B55" s="22"/>
      <c r="C55" s="2"/>
      <c r="D55" s="3"/>
      <c r="E55" s="3"/>
      <c r="F55" s="3"/>
      <c r="G55" s="3"/>
      <c r="H55" s="3"/>
      <c r="I55" s="3"/>
      <c r="J55" s="3"/>
      <c r="K55" s="3"/>
      <c r="L55" s="3"/>
      <c r="M55" s="3"/>
      <c r="N55" s="11"/>
      <c r="O55" s="12"/>
      <c r="P55" s="12"/>
    </row>
    <row r="56" spans="1:16" x14ac:dyDescent="0.25">
      <c r="A56" s="22"/>
      <c r="B56" s="22"/>
      <c r="C56" s="1" t="s">
        <v>50</v>
      </c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2"/>
      <c r="P56" s="12"/>
    </row>
    <row r="57" spans="1:16" x14ac:dyDescent="0.25">
      <c r="A57" s="22"/>
      <c r="B57" s="22"/>
      <c r="C57" s="1468" t="s">
        <v>0</v>
      </c>
      <c r="D57" s="1471" t="s">
        <v>73</v>
      </c>
      <c r="E57" s="1474" t="s">
        <v>1</v>
      </c>
      <c r="F57" s="1475" t="s">
        <v>2</v>
      </c>
      <c r="G57" s="1475"/>
      <c r="H57" s="1475"/>
      <c r="I57" s="1475"/>
      <c r="J57" s="1475"/>
      <c r="K57" s="1315"/>
      <c r="L57" s="1474" t="s">
        <v>3</v>
      </c>
      <c r="M57" s="1474" t="s">
        <v>4</v>
      </c>
      <c r="N57" s="1474" t="s">
        <v>5</v>
      </c>
      <c r="O57" s="11"/>
      <c r="P57" s="12"/>
    </row>
    <row r="58" spans="1:16" x14ac:dyDescent="0.25">
      <c r="A58" s="22"/>
      <c r="B58" s="22"/>
      <c r="C58" s="1469"/>
      <c r="D58" s="1472"/>
      <c r="E58" s="1474"/>
      <c r="F58" s="1474" t="s">
        <v>6</v>
      </c>
      <c r="G58" s="1476" t="s">
        <v>7</v>
      </c>
      <c r="H58" s="1476"/>
      <c r="I58" s="1476"/>
      <c r="J58" s="1476"/>
      <c r="K58" s="1474" t="s">
        <v>25</v>
      </c>
      <c r="L58" s="1474"/>
      <c r="M58" s="1474"/>
      <c r="N58" s="1474"/>
      <c r="O58" s="11"/>
      <c r="P58" s="12"/>
    </row>
    <row r="59" spans="1:16" x14ac:dyDescent="0.25">
      <c r="A59" s="22"/>
      <c r="B59" s="22"/>
      <c r="C59" s="1469"/>
      <c r="D59" s="1472"/>
      <c r="E59" s="1474"/>
      <c r="F59" s="1315"/>
      <c r="G59" s="1474" t="s">
        <v>9</v>
      </c>
      <c r="H59" s="1475" t="s">
        <v>10</v>
      </c>
      <c r="I59" s="1315"/>
      <c r="J59" s="1315"/>
      <c r="K59" s="1315"/>
      <c r="L59" s="1474"/>
      <c r="M59" s="1474"/>
      <c r="N59" s="1474"/>
      <c r="O59" s="11"/>
      <c r="P59" s="12"/>
    </row>
    <row r="60" spans="1:16" x14ac:dyDescent="0.25">
      <c r="A60" s="22"/>
      <c r="B60" s="22"/>
      <c r="C60" s="1469"/>
      <c r="D60" s="1472"/>
      <c r="E60" s="1474"/>
      <c r="F60" s="1315"/>
      <c r="G60" s="1477"/>
      <c r="H60" s="1480" t="s">
        <v>26</v>
      </c>
      <c r="I60" s="1480" t="s">
        <v>27</v>
      </c>
      <c r="J60" s="1480" t="s">
        <v>28</v>
      </c>
      <c r="K60" s="1315"/>
      <c r="L60" s="1474"/>
      <c r="M60" s="1474"/>
      <c r="N60" s="1474"/>
      <c r="O60" s="11"/>
      <c r="P60" s="12"/>
    </row>
    <row r="61" spans="1:16" x14ac:dyDescent="0.25">
      <c r="A61" s="22"/>
      <c r="B61" s="22"/>
      <c r="C61" s="1469"/>
      <c r="D61" s="1472"/>
      <c r="E61" s="1474"/>
      <c r="F61" s="1315"/>
      <c r="G61" s="1477"/>
      <c r="H61" s="1480"/>
      <c r="I61" s="1480"/>
      <c r="J61" s="1480"/>
      <c r="K61" s="1315"/>
      <c r="L61" s="1474"/>
      <c r="M61" s="1474"/>
      <c r="N61" s="1474"/>
      <c r="O61" s="11"/>
      <c r="P61" s="12"/>
    </row>
    <row r="62" spans="1:16" x14ac:dyDescent="0.25">
      <c r="A62" s="22"/>
      <c r="B62" s="22"/>
      <c r="C62" s="1469"/>
      <c r="D62" s="1472"/>
      <c r="E62" s="1474"/>
      <c r="F62" s="1315"/>
      <c r="G62" s="1477"/>
      <c r="H62" s="1480"/>
      <c r="I62" s="1480"/>
      <c r="J62" s="1480"/>
      <c r="K62" s="1315"/>
      <c r="L62" s="1474"/>
      <c r="M62" s="1474"/>
      <c r="N62" s="1474"/>
      <c r="O62" s="11"/>
      <c r="P62" s="12"/>
    </row>
    <row r="63" spans="1:16" x14ac:dyDescent="0.25">
      <c r="A63" s="22"/>
      <c r="B63" s="22"/>
      <c r="C63" s="1470"/>
      <c r="D63" s="1473"/>
      <c r="E63" s="1474"/>
      <c r="F63" s="1315"/>
      <c r="G63" s="1477"/>
      <c r="H63" s="1480"/>
      <c r="I63" s="1480"/>
      <c r="J63" s="1480"/>
      <c r="K63" s="1315"/>
      <c r="L63" s="1474"/>
      <c r="M63" s="1474"/>
      <c r="N63" s="1474"/>
      <c r="O63" s="11"/>
      <c r="P63" s="12"/>
    </row>
    <row r="64" spans="1:16" x14ac:dyDescent="0.25">
      <c r="A64" s="22" t="s">
        <v>13</v>
      </c>
      <c r="B64" s="22" t="s">
        <v>14</v>
      </c>
      <c r="C64" s="41" t="s">
        <v>302</v>
      </c>
      <c r="D64" s="628">
        <v>4.5</v>
      </c>
      <c r="E64" s="628"/>
      <c r="F64" s="10"/>
      <c r="G64" s="10"/>
      <c r="H64" s="10"/>
      <c r="I64" s="10"/>
      <c r="J64" s="10"/>
      <c r="K64" s="10"/>
      <c r="L64" s="9"/>
      <c r="M64" s="10"/>
      <c r="N64" s="9"/>
      <c r="O64" s="11"/>
      <c r="P64" s="12"/>
    </row>
    <row r="65" spans="1:16" ht="26.25" x14ac:dyDescent="0.25">
      <c r="A65" s="22" t="s">
        <v>16</v>
      </c>
      <c r="B65" s="22" t="s">
        <v>31</v>
      </c>
      <c r="C65" s="23" t="s">
        <v>95</v>
      </c>
      <c r="D65" s="20">
        <v>1</v>
      </c>
      <c r="E65" s="9">
        <v>2</v>
      </c>
      <c r="F65" s="10">
        <f>E65*30</f>
        <v>60</v>
      </c>
      <c r="G65" s="10">
        <f>H65+I65+J65</f>
        <v>30</v>
      </c>
      <c r="H65" s="10"/>
      <c r="I65" s="10"/>
      <c r="J65" s="10">
        <v>30</v>
      </c>
      <c r="K65" s="10">
        <f>F65-G65</f>
        <v>30</v>
      </c>
      <c r="L65" s="9">
        <f>G65/15</f>
        <v>2</v>
      </c>
      <c r="M65" s="10" t="s">
        <v>16</v>
      </c>
      <c r="N65" s="9">
        <f>G65/F65*100</f>
        <v>50</v>
      </c>
      <c r="O65" s="11"/>
      <c r="P65" s="12"/>
    </row>
    <row r="66" spans="1:16" ht="26.25" x14ac:dyDescent="0.25">
      <c r="A66" s="22" t="s">
        <v>13</v>
      </c>
      <c r="B66" s="22" t="s">
        <v>31</v>
      </c>
      <c r="C66" s="23" t="s">
        <v>303</v>
      </c>
      <c r="D66" s="20">
        <v>2</v>
      </c>
      <c r="E66" s="31">
        <v>3</v>
      </c>
      <c r="F66" s="10">
        <f>E66*30</f>
        <v>90</v>
      </c>
      <c r="G66" s="10">
        <f t="shared" ref="G66:G71" si="2">H66+I66+J66</f>
        <v>30</v>
      </c>
      <c r="H66" s="10">
        <v>15</v>
      </c>
      <c r="I66" s="10"/>
      <c r="J66" s="10">
        <v>15</v>
      </c>
      <c r="K66" s="10">
        <f t="shared" ref="K66:K76" si="3">F66-G66</f>
        <v>60</v>
      </c>
      <c r="L66" s="9">
        <f t="shared" ref="L66:L76" si="4">G66/15</f>
        <v>2</v>
      </c>
      <c r="M66" s="10" t="s">
        <v>29</v>
      </c>
      <c r="N66" s="9">
        <f t="shared" ref="N66:N71" si="5">G66/F66*100</f>
        <v>33.333333333333329</v>
      </c>
      <c r="O66" s="11"/>
      <c r="P66" s="12"/>
    </row>
    <row r="67" spans="1:16" ht="39" x14ac:dyDescent="0.25">
      <c r="A67" s="22" t="s">
        <v>13</v>
      </c>
      <c r="B67" s="22" t="s">
        <v>31</v>
      </c>
      <c r="C67" s="23" t="s">
        <v>305</v>
      </c>
      <c r="D67" s="24">
        <v>2</v>
      </c>
      <c r="E67" s="31">
        <v>3</v>
      </c>
      <c r="F67" s="10">
        <f t="shared" ref="F67:F76" si="6">E67*30</f>
        <v>90</v>
      </c>
      <c r="G67" s="10">
        <f t="shared" si="2"/>
        <v>30</v>
      </c>
      <c r="H67" s="10">
        <v>15</v>
      </c>
      <c r="I67" s="10"/>
      <c r="J67" s="10">
        <v>15</v>
      </c>
      <c r="K67" s="10">
        <f t="shared" si="3"/>
        <v>60</v>
      </c>
      <c r="L67" s="9">
        <f t="shared" si="4"/>
        <v>2</v>
      </c>
      <c r="M67" s="10" t="s">
        <v>29</v>
      </c>
      <c r="N67" s="9">
        <f t="shared" si="5"/>
        <v>33.333333333333329</v>
      </c>
      <c r="O67" s="11"/>
      <c r="P67" s="12"/>
    </row>
    <row r="68" spans="1:16" x14ac:dyDescent="0.25">
      <c r="A68" s="22" t="s">
        <v>13</v>
      </c>
      <c r="B68" s="22" t="s">
        <v>14</v>
      </c>
      <c r="C68" s="23" t="s">
        <v>225</v>
      </c>
      <c r="D68" s="24">
        <v>3</v>
      </c>
      <c r="E68" s="31">
        <v>2.5</v>
      </c>
      <c r="F68" s="10">
        <f t="shared" si="6"/>
        <v>75</v>
      </c>
      <c r="G68" s="10">
        <f t="shared" si="2"/>
        <v>30</v>
      </c>
      <c r="H68" s="10">
        <v>15</v>
      </c>
      <c r="I68" s="10"/>
      <c r="J68" s="10">
        <v>15</v>
      </c>
      <c r="K68" s="10">
        <f t="shared" si="3"/>
        <v>45</v>
      </c>
      <c r="L68" s="9">
        <f t="shared" si="4"/>
        <v>2</v>
      </c>
      <c r="M68" s="10" t="s">
        <v>18</v>
      </c>
      <c r="N68" s="9">
        <f t="shared" si="5"/>
        <v>40</v>
      </c>
      <c r="O68" s="11"/>
      <c r="P68" s="12"/>
    </row>
    <row r="69" spans="1:16" x14ac:dyDescent="0.25">
      <c r="A69" s="22" t="s">
        <v>13</v>
      </c>
      <c r="B69" s="22" t="s">
        <v>14</v>
      </c>
      <c r="C69" s="23" t="s">
        <v>306</v>
      </c>
      <c r="D69" s="24">
        <v>1.5</v>
      </c>
      <c r="E69" s="31">
        <v>3.5</v>
      </c>
      <c r="F69" s="10">
        <f t="shared" si="6"/>
        <v>105</v>
      </c>
      <c r="G69" s="10">
        <f t="shared" si="2"/>
        <v>45</v>
      </c>
      <c r="H69" s="10">
        <v>30</v>
      </c>
      <c r="I69" s="10"/>
      <c r="J69" s="10">
        <v>15</v>
      </c>
      <c r="K69" s="10">
        <f t="shared" si="3"/>
        <v>60</v>
      </c>
      <c r="L69" s="9">
        <f t="shared" si="4"/>
        <v>3</v>
      </c>
      <c r="M69" s="10" t="s">
        <v>18</v>
      </c>
      <c r="N69" s="9">
        <f t="shared" si="5"/>
        <v>42.857142857142854</v>
      </c>
      <c r="O69" s="11"/>
      <c r="P69" s="12"/>
    </row>
    <row r="70" spans="1:16" x14ac:dyDescent="0.25">
      <c r="A70" s="22" t="s">
        <v>13</v>
      </c>
      <c r="B70" s="22" t="s">
        <v>14</v>
      </c>
      <c r="C70" s="23" t="s">
        <v>82</v>
      </c>
      <c r="D70" s="24">
        <v>2</v>
      </c>
      <c r="E70" s="31">
        <v>3</v>
      </c>
      <c r="F70" s="10">
        <f t="shared" si="6"/>
        <v>90</v>
      </c>
      <c r="G70" s="10">
        <f t="shared" si="2"/>
        <v>30</v>
      </c>
      <c r="H70" s="10">
        <v>15</v>
      </c>
      <c r="I70" s="10"/>
      <c r="J70" s="10">
        <v>15</v>
      </c>
      <c r="K70" s="10">
        <f t="shared" si="3"/>
        <v>60</v>
      </c>
      <c r="L70" s="9">
        <f t="shared" si="4"/>
        <v>2</v>
      </c>
      <c r="M70" s="10" t="s">
        <v>18</v>
      </c>
      <c r="N70" s="9">
        <f t="shared" si="5"/>
        <v>33.333333333333329</v>
      </c>
      <c r="O70" s="11"/>
      <c r="P70" s="12"/>
    </row>
    <row r="71" spans="1:16" ht="26.25" x14ac:dyDescent="0.25">
      <c r="A71" s="22" t="s">
        <v>13</v>
      </c>
      <c r="B71" s="22" t="s">
        <v>31</v>
      </c>
      <c r="C71" s="23" t="s">
        <v>309</v>
      </c>
      <c r="D71" s="24">
        <v>2</v>
      </c>
      <c r="E71" s="31">
        <v>3</v>
      </c>
      <c r="F71" s="10">
        <f t="shared" si="6"/>
        <v>90</v>
      </c>
      <c r="G71" s="10">
        <f t="shared" si="2"/>
        <v>30</v>
      </c>
      <c r="H71" s="10">
        <v>15</v>
      </c>
      <c r="I71" s="10"/>
      <c r="J71" s="10">
        <v>15</v>
      </c>
      <c r="K71" s="10">
        <f t="shared" si="3"/>
        <v>60</v>
      </c>
      <c r="L71" s="9">
        <f t="shared" si="4"/>
        <v>2</v>
      </c>
      <c r="M71" s="10" t="s">
        <v>29</v>
      </c>
      <c r="N71" s="9">
        <f t="shared" si="5"/>
        <v>33.333333333333329</v>
      </c>
      <c r="O71" s="11"/>
      <c r="P71" s="12"/>
    </row>
    <row r="72" spans="1:16" ht="26.25" x14ac:dyDescent="0.25">
      <c r="A72" s="22" t="s">
        <v>13</v>
      </c>
      <c r="B72" s="22" t="s">
        <v>14</v>
      </c>
      <c r="C72" s="23" t="s">
        <v>300</v>
      </c>
      <c r="D72" s="24"/>
      <c r="E72" s="31">
        <v>1</v>
      </c>
      <c r="F72" s="10">
        <f t="shared" si="6"/>
        <v>30</v>
      </c>
      <c r="G72" s="10"/>
      <c r="H72" s="10"/>
      <c r="I72" s="10"/>
      <c r="J72" s="10"/>
      <c r="K72" s="10">
        <f t="shared" si="3"/>
        <v>30</v>
      </c>
      <c r="L72" s="9"/>
      <c r="M72" s="10" t="s">
        <v>29</v>
      </c>
      <c r="N72" s="9"/>
      <c r="O72" s="11"/>
      <c r="P72" s="12"/>
    </row>
    <row r="73" spans="1:16" ht="26.25" x14ac:dyDescent="0.25">
      <c r="A73" s="22" t="s">
        <v>13</v>
      </c>
      <c r="B73" s="22" t="s">
        <v>31</v>
      </c>
      <c r="C73" s="23" t="s">
        <v>312</v>
      </c>
      <c r="D73" s="24">
        <v>2</v>
      </c>
      <c r="E73" s="31">
        <v>3</v>
      </c>
      <c r="F73" s="10">
        <f t="shared" si="6"/>
        <v>90</v>
      </c>
      <c r="G73" s="10">
        <f>H73+I73+J73</f>
        <v>30</v>
      </c>
      <c r="H73" s="10">
        <v>15</v>
      </c>
      <c r="I73" s="10"/>
      <c r="J73" s="10">
        <v>15</v>
      </c>
      <c r="K73" s="10">
        <f t="shared" si="3"/>
        <v>60</v>
      </c>
      <c r="L73" s="9">
        <f t="shared" si="4"/>
        <v>2</v>
      </c>
      <c r="M73" s="10" t="s">
        <v>29</v>
      </c>
      <c r="N73" s="9">
        <f>G73/F73*100</f>
        <v>33.333333333333329</v>
      </c>
      <c r="O73" s="11"/>
      <c r="P73" s="12"/>
    </row>
    <row r="74" spans="1:16" x14ac:dyDescent="0.25">
      <c r="A74" s="22" t="s">
        <v>13</v>
      </c>
      <c r="B74" s="22" t="s">
        <v>14</v>
      </c>
      <c r="C74" s="23" t="s">
        <v>59</v>
      </c>
      <c r="D74" s="20">
        <v>4</v>
      </c>
      <c r="E74" s="9"/>
      <c r="F74" s="10"/>
      <c r="G74" s="10"/>
      <c r="H74" s="10"/>
      <c r="I74" s="10"/>
      <c r="J74" s="10"/>
      <c r="K74" s="10"/>
      <c r="L74" s="9"/>
      <c r="M74" s="10"/>
      <c r="N74" s="9"/>
      <c r="O74" s="11"/>
      <c r="P74" s="38"/>
    </row>
    <row r="75" spans="1:16" ht="26.25" x14ac:dyDescent="0.25">
      <c r="A75" s="22"/>
      <c r="B75" s="22"/>
      <c r="C75" s="23" t="s">
        <v>38</v>
      </c>
      <c r="D75" s="24">
        <v>1</v>
      </c>
      <c r="E75" s="31">
        <v>2</v>
      </c>
      <c r="F75" s="10">
        <f t="shared" si="6"/>
        <v>60</v>
      </c>
      <c r="G75" s="10">
        <f>H75+I75+J75</f>
        <v>22</v>
      </c>
      <c r="H75" s="10">
        <v>15</v>
      </c>
      <c r="I75" s="10"/>
      <c r="J75" s="10">
        <v>7</v>
      </c>
      <c r="K75" s="10">
        <f t="shared" si="3"/>
        <v>38</v>
      </c>
      <c r="L75" s="9">
        <f t="shared" si="4"/>
        <v>1.4666666666666666</v>
      </c>
      <c r="M75" s="10" t="s">
        <v>16</v>
      </c>
      <c r="N75" s="9">
        <f>G75/F75*100</f>
        <v>36.666666666666664</v>
      </c>
      <c r="O75" s="11"/>
      <c r="P75" s="12"/>
    </row>
    <row r="76" spans="1:16" ht="27" thickBot="1" x14ac:dyDescent="0.3">
      <c r="A76" s="22"/>
      <c r="B76" s="22"/>
      <c r="C76" s="23" t="s">
        <v>297</v>
      </c>
      <c r="D76" s="18">
        <v>2</v>
      </c>
      <c r="E76" s="25">
        <v>4</v>
      </c>
      <c r="F76" s="10">
        <f t="shared" si="6"/>
        <v>120</v>
      </c>
      <c r="G76" s="10">
        <f>H76+I76+J76</f>
        <v>60</v>
      </c>
      <c r="H76" s="26">
        <v>30</v>
      </c>
      <c r="I76" s="26"/>
      <c r="J76" s="26">
        <v>30</v>
      </c>
      <c r="K76" s="10">
        <f t="shared" si="3"/>
        <v>60</v>
      </c>
      <c r="L76" s="9">
        <f t="shared" si="4"/>
        <v>4</v>
      </c>
      <c r="M76" s="26" t="s">
        <v>18</v>
      </c>
      <c r="N76" s="9">
        <f>G76/F76*100</f>
        <v>50</v>
      </c>
      <c r="O76" s="11"/>
      <c r="P76" s="12"/>
    </row>
    <row r="77" spans="1:16" ht="15.75" thickBot="1" x14ac:dyDescent="0.3">
      <c r="A77" s="27"/>
      <c r="B77" s="28"/>
      <c r="C77" s="16"/>
      <c r="D77" s="773">
        <f>SUM(D64:D76)</f>
        <v>27</v>
      </c>
      <c r="E77" s="773">
        <f>SUM(E64:E76)</f>
        <v>30</v>
      </c>
      <c r="F77" s="37"/>
      <c r="G77" s="37"/>
      <c r="H77" s="37"/>
      <c r="I77" s="37"/>
      <c r="J77" s="37"/>
      <c r="K77" s="37"/>
      <c r="L77" s="37"/>
      <c r="M77" s="37"/>
      <c r="N77" s="29"/>
      <c r="O77" s="12"/>
      <c r="P77" s="12"/>
    </row>
    <row r="78" spans="1:16" x14ac:dyDescent="0.25">
      <c r="A78" s="22"/>
      <c r="B78" s="22"/>
      <c r="C78" s="2"/>
      <c r="D78" s="3"/>
      <c r="E78" s="11"/>
      <c r="F78" s="11"/>
      <c r="G78" s="11"/>
      <c r="H78" s="11"/>
      <c r="I78" s="11"/>
      <c r="J78" s="11"/>
      <c r="K78" s="11" t="s">
        <v>453</v>
      </c>
      <c r="L78" s="11" t="s">
        <v>454</v>
      </c>
      <c r="M78" s="11" t="s">
        <v>450</v>
      </c>
      <c r="N78" s="11"/>
      <c r="O78" s="12"/>
      <c r="P78" s="12"/>
    </row>
    <row r="79" spans="1:16" x14ac:dyDescent="0.25">
      <c r="A79" s="22"/>
      <c r="B79" s="22"/>
      <c r="C79" s="1" t="s">
        <v>71</v>
      </c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2"/>
      <c r="P79" s="12"/>
    </row>
    <row r="80" spans="1:16" x14ac:dyDescent="0.25">
      <c r="A80" s="22"/>
      <c r="B80" s="22"/>
      <c r="C80" s="1468" t="s">
        <v>0</v>
      </c>
      <c r="D80" s="1471" t="s">
        <v>73</v>
      </c>
      <c r="E80" s="1474" t="s">
        <v>1</v>
      </c>
      <c r="F80" s="1475" t="s">
        <v>2</v>
      </c>
      <c r="G80" s="1475"/>
      <c r="H80" s="1475"/>
      <c r="I80" s="1475"/>
      <c r="J80" s="1475"/>
      <c r="K80" s="1315"/>
      <c r="L80" s="1474" t="s">
        <v>3</v>
      </c>
      <c r="M80" s="1474" t="s">
        <v>4</v>
      </c>
      <c r="N80" s="1474" t="s">
        <v>5</v>
      </c>
      <c r="O80" s="11"/>
      <c r="P80" s="12"/>
    </row>
    <row r="81" spans="1:16" x14ac:dyDescent="0.25">
      <c r="A81" s="22"/>
      <c r="B81" s="22"/>
      <c r="C81" s="1469"/>
      <c r="D81" s="1472"/>
      <c r="E81" s="1474"/>
      <c r="F81" s="1474" t="s">
        <v>6</v>
      </c>
      <c r="G81" s="1476" t="s">
        <v>7</v>
      </c>
      <c r="H81" s="1476"/>
      <c r="I81" s="1476"/>
      <c r="J81" s="1476"/>
      <c r="K81" s="1474" t="s">
        <v>25</v>
      </c>
      <c r="L81" s="1474"/>
      <c r="M81" s="1474"/>
      <c r="N81" s="1474"/>
      <c r="O81" s="11"/>
      <c r="P81" s="12"/>
    </row>
    <row r="82" spans="1:16" x14ac:dyDescent="0.25">
      <c r="A82" s="22"/>
      <c r="B82" s="22"/>
      <c r="C82" s="1469"/>
      <c r="D82" s="1472"/>
      <c r="E82" s="1474"/>
      <c r="F82" s="1315"/>
      <c r="G82" s="1474" t="s">
        <v>9</v>
      </c>
      <c r="H82" s="1475" t="s">
        <v>10</v>
      </c>
      <c r="I82" s="1315"/>
      <c r="J82" s="1315"/>
      <c r="K82" s="1315"/>
      <c r="L82" s="1474"/>
      <c r="M82" s="1474"/>
      <c r="N82" s="1474"/>
      <c r="O82" s="11"/>
      <c r="P82" s="12"/>
    </row>
    <row r="83" spans="1:16" x14ac:dyDescent="0.25">
      <c r="A83" s="22"/>
      <c r="B83" s="22"/>
      <c r="C83" s="1469"/>
      <c r="D83" s="1472"/>
      <c r="E83" s="1474"/>
      <c r="F83" s="1315"/>
      <c r="G83" s="1477"/>
      <c r="H83" s="1480" t="s">
        <v>26</v>
      </c>
      <c r="I83" s="1480" t="s">
        <v>27</v>
      </c>
      <c r="J83" s="1480" t="s">
        <v>28</v>
      </c>
      <c r="K83" s="1315"/>
      <c r="L83" s="1474"/>
      <c r="M83" s="1474"/>
      <c r="N83" s="1474"/>
      <c r="O83" s="11"/>
      <c r="P83" s="12"/>
    </row>
    <row r="84" spans="1:16" x14ac:dyDescent="0.25">
      <c r="A84" s="22"/>
      <c r="B84" s="22"/>
      <c r="C84" s="1469"/>
      <c r="D84" s="1472"/>
      <c r="E84" s="1474"/>
      <c r="F84" s="1315"/>
      <c r="G84" s="1477"/>
      <c r="H84" s="1480"/>
      <c r="I84" s="1480"/>
      <c r="J84" s="1480"/>
      <c r="K84" s="1315"/>
      <c r="L84" s="1474"/>
      <c r="M84" s="1474"/>
      <c r="N84" s="1474"/>
      <c r="O84" s="11"/>
      <c r="P84" s="12"/>
    </row>
    <row r="85" spans="1:16" x14ac:dyDescent="0.25">
      <c r="A85" s="22"/>
      <c r="B85" s="22"/>
      <c r="C85" s="1469"/>
      <c r="D85" s="1472"/>
      <c r="E85" s="1474"/>
      <c r="F85" s="1315"/>
      <c r="G85" s="1477"/>
      <c r="H85" s="1480"/>
      <c r="I85" s="1480"/>
      <c r="J85" s="1480"/>
      <c r="K85" s="1315"/>
      <c r="L85" s="1474"/>
      <c r="M85" s="1474"/>
      <c r="N85" s="1474"/>
      <c r="O85" s="11"/>
      <c r="P85" s="12"/>
    </row>
    <row r="86" spans="1:16" x14ac:dyDescent="0.25">
      <c r="A86" s="22"/>
      <c r="B86" s="22"/>
      <c r="C86" s="1470"/>
      <c r="D86" s="1473"/>
      <c r="E86" s="1474"/>
      <c r="F86" s="1315"/>
      <c r="G86" s="1477"/>
      <c r="H86" s="1480"/>
      <c r="I86" s="1480"/>
      <c r="J86" s="1480"/>
      <c r="K86" s="1315"/>
      <c r="L86" s="1474"/>
      <c r="M86" s="1474"/>
      <c r="N86" s="1474"/>
      <c r="O86" s="11"/>
      <c r="P86" s="12"/>
    </row>
    <row r="87" spans="1:16" x14ac:dyDescent="0.25">
      <c r="A87" s="22" t="s">
        <v>16</v>
      </c>
      <c r="B87" s="22" t="s">
        <v>14</v>
      </c>
      <c r="C87" s="23" t="s">
        <v>452</v>
      </c>
      <c r="D87" s="24"/>
      <c r="E87" s="9">
        <v>3</v>
      </c>
      <c r="F87" s="10">
        <f>E87*30</f>
        <v>90</v>
      </c>
      <c r="G87" s="10">
        <f>H87+I87+J87</f>
        <v>39</v>
      </c>
      <c r="H87" s="10"/>
      <c r="I87" s="10"/>
      <c r="J87" s="10">
        <v>39</v>
      </c>
      <c r="K87" s="10">
        <f>F87-G87</f>
        <v>51</v>
      </c>
      <c r="L87" s="9">
        <f>G87/13</f>
        <v>3</v>
      </c>
      <c r="M87" s="10" t="s">
        <v>16</v>
      </c>
      <c r="N87" s="9">
        <f t="shared" ref="N87:N92" si="7">G87/F87*100</f>
        <v>43.333333333333336</v>
      </c>
      <c r="O87" s="11"/>
      <c r="P87" s="12"/>
    </row>
    <row r="88" spans="1:16" ht="45.75" customHeight="1" x14ac:dyDescent="0.25">
      <c r="A88" s="22" t="s">
        <v>13</v>
      </c>
      <c r="B88" s="22" t="s">
        <v>31</v>
      </c>
      <c r="C88" s="23" t="s">
        <v>84</v>
      </c>
      <c r="D88" s="24">
        <v>1</v>
      </c>
      <c r="E88" s="31">
        <v>4</v>
      </c>
      <c r="F88" s="10">
        <f>E88*30</f>
        <v>120</v>
      </c>
      <c r="G88" s="10">
        <f>H88+I88+J88</f>
        <v>52</v>
      </c>
      <c r="H88" s="10">
        <v>26</v>
      </c>
      <c r="I88" s="10"/>
      <c r="J88" s="10">
        <v>26</v>
      </c>
      <c r="K88" s="10">
        <f>F88-G88</f>
        <v>68</v>
      </c>
      <c r="L88" s="9">
        <f>G88/13</f>
        <v>4</v>
      </c>
      <c r="M88" s="10" t="s">
        <v>29</v>
      </c>
      <c r="N88" s="9">
        <f t="shared" si="7"/>
        <v>43.333333333333336</v>
      </c>
      <c r="O88" s="11"/>
      <c r="P88" s="12"/>
    </row>
    <row r="89" spans="1:16" ht="15.75" customHeight="1" x14ac:dyDescent="0.25">
      <c r="A89" s="22" t="s">
        <v>13</v>
      </c>
      <c r="B89" s="22" t="s">
        <v>14</v>
      </c>
      <c r="C89" s="23" t="s">
        <v>83</v>
      </c>
      <c r="D89" s="24"/>
      <c r="E89" s="31">
        <v>1</v>
      </c>
      <c r="F89" s="10">
        <f>E89*30</f>
        <v>30</v>
      </c>
      <c r="G89" s="10"/>
      <c r="H89" s="10"/>
      <c r="I89" s="10"/>
      <c r="J89" s="10"/>
      <c r="K89" s="10">
        <f>F89-G89</f>
        <v>30</v>
      </c>
      <c r="L89" s="9"/>
      <c r="M89" s="10" t="s">
        <v>29</v>
      </c>
      <c r="N89" s="9">
        <f t="shared" si="7"/>
        <v>0</v>
      </c>
      <c r="O89" s="11"/>
      <c r="P89" s="12"/>
    </row>
    <row r="90" spans="1:16" ht="41.25" customHeight="1" x14ac:dyDescent="0.25">
      <c r="A90" s="22" t="s">
        <v>13</v>
      </c>
      <c r="B90" s="22" t="s">
        <v>31</v>
      </c>
      <c r="C90" s="23" t="s">
        <v>389</v>
      </c>
      <c r="D90" s="24">
        <v>0.5</v>
      </c>
      <c r="E90" s="9">
        <v>3.5</v>
      </c>
      <c r="F90" s="10">
        <f t="shared" ref="F90:F95" si="8">E90*30</f>
        <v>105</v>
      </c>
      <c r="G90" s="10">
        <f>H90+I90+J90</f>
        <v>39</v>
      </c>
      <c r="H90" s="10">
        <v>26</v>
      </c>
      <c r="I90" s="10"/>
      <c r="J90" s="10">
        <v>13</v>
      </c>
      <c r="K90" s="10">
        <f t="shared" ref="K90:K95" si="9">F90-G90</f>
        <v>66</v>
      </c>
      <c r="L90" s="9">
        <f>G90/13</f>
        <v>3</v>
      </c>
      <c r="M90" s="10" t="s">
        <v>29</v>
      </c>
      <c r="N90" s="9">
        <f t="shared" si="7"/>
        <v>37.142857142857146</v>
      </c>
      <c r="O90" s="11"/>
      <c r="P90" s="12"/>
    </row>
    <row r="91" spans="1:16" ht="51.75" x14ac:dyDescent="0.25">
      <c r="A91" s="22" t="s">
        <v>13</v>
      </c>
      <c r="B91" s="22" t="s">
        <v>31</v>
      </c>
      <c r="C91" s="23" t="s">
        <v>85</v>
      </c>
      <c r="D91" s="20">
        <v>1.5</v>
      </c>
      <c r="E91" s="9">
        <v>2.5</v>
      </c>
      <c r="F91" s="10">
        <f t="shared" si="8"/>
        <v>75</v>
      </c>
      <c r="G91" s="10">
        <f>H91+I91+J91</f>
        <v>26</v>
      </c>
      <c r="H91" s="10">
        <v>13</v>
      </c>
      <c r="I91" s="10"/>
      <c r="J91" s="10">
        <v>13</v>
      </c>
      <c r="K91" s="10">
        <f t="shared" si="9"/>
        <v>49</v>
      </c>
      <c r="L91" s="9">
        <f>G91/13</f>
        <v>2</v>
      </c>
      <c r="M91" s="10" t="s">
        <v>16</v>
      </c>
      <c r="N91" s="9">
        <f t="shared" si="7"/>
        <v>34.666666666666671</v>
      </c>
      <c r="O91" s="11"/>
      <c r="P91" s="40"/>
    </row>
    <row r="92" spans="1:16" ht="26.25" x14ac:dyDescent="0.25">
      <c r="A92" s="22" t="s">
        <v>13</v>
      </c>
      <c r="B92" s="22" t="s">
        <v>31</v>
      </c>
      <c r="C92" s="23" t="s">
        <v>390</v>
      </c>
      <c r="D92" s="24">
        <v>1</v>
      </c>
      <c r="E92" s="9">
        <v>4</v>
      </c>
      <c r="F92" s="10">
        <f t="shared" si="8"/>
        <v>120</v>
      </c>
      <c r="G92" s="10">
        <f>H92+I92+J92</f>
        <v>52</v>
      </c>
      <c r="H92" s="10">
        <v>26</v>
      </c>
      <c r="I92" s="10"/>
      <c r="J92" s="10">
        <v>26</v>
      </c>
      <c r="K92" s="10">
        <f t="shared" si="9"/>
        <v>68</v>
      </c>
      <c r="L92" s="9">
        <f>G92/13</f>
        <v>4</v>
      </c>
      <c r="M92" s="10" t="s">
        <v>29</v>
      </c>
      <c r="N92" s="9">
        <f t="shared" si="7"/>
        <v>43.333333333333336</v>
      </c>
      <c r="O92" s="11"/>
      <c r="P92" s="12"/>
    </row>
    <row r="93" spans="1:16" x14ac:dyDescent="0.25">
      <c r="A93" s="22" t="s">
        <v>13</v>
      </c>
      <c r="B93" s="22" t="s">
        <v>14</v>
      </c>
      <c r="C93" s="23" t="s">
        <v>44</v>
      </c>
      <c r="D93" s="23"/>
      <c r="E93" s="621">
        <v>6</v>
      </c>
      <c r="F93" s="10">
        <f t="shared" si="8"/>
        <v>180</v>
      </c>
      <c r="G93" s="10"/>
      <c r="H93" s="10"/>
      <c r="I93" s="10"/>
      <c r="J93" s="10"/>
      <c r="K93" s="10">
        <f t="shared" si="9"/>
        <v>180</v>
      </c>
      <c r="L93" s="9"/>
      <c r="M93" s="10" t="s">
        <v>29</v>
      </c>
      <c r="N93" s="9"/>
      <c r="O93" s="11"/>
      <c r="P93" s="12"/>
    </row>
    <row r="94" spans="1:16" x14ac:dyDescent="0.25">
      <c r="A94" s="22" t="s">
        <v>13</v>
      </c>
      <c r="B94" s="22" t="s">
        <v>14</v>
      </c>
      <c r="C94" s="23" t="s">
        <v>42</v>
      </c>
      <c r="D94" s="23"/>
      <c r="E94" s="9">
        <v>3</v>
      </c>
      <c r="F94" s="10">
        <f t="shared" si="8"/>
        <v>90</v>
      </c>
      <c r="G94" s="10"/>
      <c r="H94" s="10"/>
      <c r="I94" s="10"/>
      <c r="J94" s="10"/>
      <c r="K94" s="10">
        <f t="shared" si="9"/>
        <v>90</v>
      </c>
      <c r="L94" s="9"/>
      <c r="M94" s="10"/>
      <c r="N94" s="9"/>
      <c r="O94" s="11"/>
      <c r="P94" s="12"/>
    </row>
    <row r="95" spans="1:16" ht="15.75" thickBot="1" x14ac:dyDescent="0.3">
      <c r="A95" s="22" t="s">
        <v>13</v>
      </c>
      <c r="B95" s="22" t="s">
        <v>14</v>
      </c>
      <c r="C95" s="23" t="s">
        <v>461</v>
      </c>
      <c r="D95" s="18"/>
      <c r="E95" s="25">
        <v>3</v>
      </c>
      <c r="F95" s="26">
        <f t="shared" si="8"/>
        <v>90</v>
      </c>
      <c r="G95" s="26"/>
      <c r="H95" s="26"/>
      <c r="I95" s="26"/>
      <c r="J95" s="26"/>
      <c r="K95" s="26">
        <f t="shared" si="9"/>
        <v>90</v>
      </c>
      <c r="L95" s="25"/>
      <c r="M95" s="26"/>
      <c r="N95" s="25"/>
      <c r="O95" s="11"/>
      <c r="P95" s="12"/>
    </row>
    <row r="96" spans="1:16" ht="15.75" thickBot="1" x14ac:dyDescent="0.3">
      <c r="A96" s="27"/>
      <c r="B96" s="28"/>
      <c r="C96" s="1" t="s">
        <v>22</v>
      </c>
      <c r="D96" s="774">
        <f>SUM(D87:D95)</f>
        <v>4</v>
      </c>
      <c r="E96" s="775">
        <f>SUM(E87:E95)</f>
        <v>30</v>
      </c>
      <c r="F96" s="37"/>
      <c r="G96" s="37"/>
      <c r="H96" s="37"/>
      <c r="I96" s="37"/>
      <c r="J96" s="37"/>
      <c r="K96" s="37"/>
      <c r="L96" s="37"/>
      <c r="M96" s="37"/>
      <c r="N96" s="29"/>
      <c r="O96" s="11"/>
      <c r="P96" s="12"/>
    </row>
    <row r="97" spans="1:16" x14ac:dyDescent="0.25">
      <c r="A97" s="22"/>
      <c r="B97" s="22"/>
      <c r="C97" s="1" t="s">
        <v>22</v>
      </c>
      <c r="D97" s="19">
        <f>D27+D53+D77+D96</f>
        <v>105</v>
      </c>
      <c r="E97" s="42">
        <f>E27+E53+E77+E96</f>
        <v>120</v>
      </c>
      <c r="F97" s="11"/>
      <c r="G97" s="11"/>
      <c r="H97" s="11"/>
      <c r="I97" s="11"/>
      <c r="J97" s="11"/>
      <c r="K97" s="11" t="s">
        <v>455</v>
      </c>
      <c r="L97" s="11" t="s">
        <v>456</v>
      </c>
      <c r="M97" s="11" t="s">
        <v>450</v>
      </c>
      <c r="N97" s="11"/>
      <c r="O97" s="11"/>
      <c r="P97" s="12"/>
    </row>
    <row r="98" spans="1:16" x14ac:dyDescent="0.25">
      <c r="A98" s="22"/>
      <c r="B98" s="22"/>
      <c r="C98" s="1"/>
      <c r="D98" s="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2"/>
    </row>
    <row r="99" spans="1:16" x14ac:dyDescent="0.25">
      <c r="A99" s="22"/>
      <c r="B99" s="22"/>
      <c r="C99" s="1"/>
      <c r="D99" s="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2"/>
    </row>
    <row r="100" spans="1:16" x14ac:dyDescent="0.25">
      <c r="A100" s="22"/>
      <c r="B100" s="22"/>
      <c r="C100" s="1"/>
      <c r="D100" s="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2"/>
    </row>
    <row r="101" spans="1:16" x14ac:dyDescent="0.25">
      <c r="A101" s="22"/>
      <c r="B101" s="22"/>
      <c r="C101" s="2"/>
      <c r="D101" s="2"/>
      <c r="E101" s="4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2"/>
    </row>
    <row r="102" spans="1:16" x14ac:dyDescent="0.25">
      <c r="A102" s="22"/>
      <c r="B102" s="22"/>
      <c r="C102" s="1"/>
      <c r="D102" s="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2"/>
    </row>
  </sheetData>
  <mergeCells count="65">
    <mergeCell ref="I60:I63"/>
    <mergeCell ref="G58:J58"/>
    <mergeCell ref="N80:N86"/>
    <mergeCell ref="F81:F86"/>
    <mergeCell ref="G81:J81"/>
    <mergeCell ref="K81:K86"/>
    <mergeCell ref="G82:G86"/>
    <mergeCell ref="H82:J82"/>
    <mergeCell ref="H83:H86"/>
    <mergeCell ref="I83:I86"/>
    <mergeCell ref="L80:L86"/>
    <mergeCell ref="M80:M86"/>
    <mergeCell ref="C57:C63"/>
    <mergeCell ref="E57:E63"/>
    <mergeCell ref="C30:C36"/>
    <mergeCell ref="J33:J36"/>
    <mergeCell ref="J60:J63"/>
    <mergeCell ref="H33:H36"/>
    <mergeCell ref="I33:I36"/>
    <mergeCell ref="D30:D36"/>
    <mergeCell ref="E30:E36"/>
    <mergeCell ref="F30:K30"/>
    <mergeCell ref="K31:K36"/>
    <mergeCell ref="G32:G36"/>
    <mergeCell ref="K58:K63"/>
    <mergeCell ref="G59:G63"/>
    <mergeCell ref="H59:J59"/>
    <mergeCell ref="H60:H63"/>
    <mergeCell ref="C80:C86"/>
    <mergeCell ref="D80:D86"/>
    <mergeCell ref="E80:E86"/>
    <mergeCell ref="F80:K80"/>
    <mergeCell ref="J83:J86"/>
    <mergeCell ref="A12:A14"/>
    <mergeCell ref="B12:B14"/>
    <mergeCell ref="A15:A16"/>
    <mergeCell ref="B15:B16"/>
    <mergeCell ref="N57:N63"/>
    <mergeCell ref="N30:N36"/>
    <mergeCell ref="G31:J31"/>
    <mergeCell ref="F58:F63"/>
    <mergeCell ref="L57:L63"/>
    <mergeCell ref="M57:M63"/>
    <mergeCell ref="M30:M36"/>
    <mergeCell ref="L30:L36"/>
    <mergeCell ref="F31:F36"/>
    <mergeCell ref="F57:K57"/>
    <mergeCell ref="H32:J32"/>
    <mergeCell ref="D57:D63"/>
    <mergeCell ref="C1:N1"/>
    <mergeCell ref="C3:C9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</mergeCells>
  <phoneticPr fontId="7" type="noConversion"/>
  <pageMargins left="0.75" right="0.75" top="1" bottom="1" header="0.5" footer="0.5"/>
  <pageSetup paperSize="9" scale="52" orientation="portrait" r:id="rId1"/>
  <headerFooter alignWithMargins="0"/>
  <rowBreaks count="1" manualBreakCount="1">
    <brk id="55" max="13" man="1"/>
  </rowBreaks>
  <colBreaks count="1" manualBreakCount="1">
    <brk id="1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46"/>
  <sheetViews>
    <sheetView view="pageBreakPreview" topLeftCell="A58" zoomScaleNormal="100" zoomScaleSheetLayoutView="100" workbookViewId="0">
      <selection activeCell="C71" sqref="C71"/>
    </sheetView>
  </sheetViews>
  <sheetFormatPr defaultRowHeight="15" x14ac:dyDescent="0.25"/>
  <cols>
    <col min="1" max="1" width="3.85546875" style="22" customWidth="1"/>
    <col min="2" max="2" width="4.5703125" style="22" customWidth="1"/>
    <col min="3" max="3" width="46.140625" style="1" customWidth="1"/>
    <col min="4" max="4" width="8.5703125" style="1" customWidth="1"/>
    <col min="5" max="5" width="9.140625" style="11"/>
    <col min="6" max="6" width="7.140625" style="11" customWidth="1"/>
    <col min="7" max="7" width="7.28515625" style="11" customWidth="1"/>
    <col min="8" max="10" width="4.42578125" style="11" customWidth="1"/>
    <col min="11" max="11" width="5.5703125" style="11" customWidth="1"/>
    <col min="12" max="12" width="7" style="11" customWidth="1"/>
    <col min="13" max="13" width="7.7109375" style="11" customWidth="1"/>
    <col min="14" max="14" width="9.140625" style="11"/>
    <col min="15" max="15" width="6.7109375" style="11" customWidth="1"/>
    <col min="16" max="16" width="3.85546875" style="12" customWidth="1"/>
    <col min="17" max="17" width="7" style="12" hidden="1" customWidth="1"/>
    <col min="18" max="18" width="7.42578125" style="12" hidden="1" customWidth="1"/>
    <col min="19" max="19" width="0" style="12" hidden="1" customWidth="1"/>
    <col min="20" max="20" width="7.140625" style="12" hidden="1" customWidth="1"/>
    <col min="21" max="21" width="7.28515625" style="12" hidden="1" customWidth="1"/>
    <col min="22" max="23" width="4.42578125" style="12" hidden="1" customWidth="1"/>
    <col min="24" max="24" width="20.140625" style="12" hidden="1" customWidth="1"/>
    <col min="25" max="25" width="8.28515625" style="12" hidden="1" customWidth="1"/>
    <col min="26" max="26" width="7" style="12" hidden="1" customWidth="1"/>
    <col min="27" max="27" width="11" style="12" hidden="1" customWidth="1"/>
    <col min="28" max="29" width="0" style="12" hidden="1" customWidth="1"/>
    <col min="30" max="30" width="3.85546875" style="12" hidden="1" customWidth="1"/>
    <col min="31" max="31" width="4.5703125" style="12" hidden="1" customWidth="1"/>
    <col min="32" max="32" width="10.42578125" style="633" customWidth="1"/>
    <col min="33" max="33" width="10.85546875" style="633" customWidth="1"/>
    <col min="34" max="34" width="15.42578125" style="635" customWidth="1"/>
    <col min="35" max="35" width="7.140625" style="12" customWidth="1"/>
    <col min="36" max="36" width="7.28515625" style="12" customWidth="1"/>
    <col min="37" max="39" width="4.42578125" style="12" customWidth="1"/>
    <col min="40" max="40" width="5.5703125" style="12" customWidth="1"/>
    <col min="41" max="41" width="7" style="12" customWidth="1"/>
    <col min="42" max="43" width="9.140625" style="12"/>
    <col min="44" max="16384" width="9.140625" style="11"/>
  </cols>
  <sheetData>
    <row r="1" spans="1:43" x14ac:dyDescent="0.25">
      <c r="C1" s="1481" t="s">
        <v>372</v>
      </c>
      <c r="D1" s="1481"/>
      <c r="E1" s="1481"/>
      <c r="F1" s="1481"/>
      <c r="G1" s="1481"/>
      <c r="H1" s="1481"/>
      <c r="I1" s="1481"/>
      <c r="J1" s="1481"/>
      <c r="K1" s="1481"/>
      <c r="L1" s="1481"/>
      <c r="M1" s="1481"/>
      <c r="N1" s="1481"/>
      <c r="AD1" s="11"/>
      <c r="AE1" s="11"/>
      <c r="AF1" s="30"/>
      <c r="AG1" s="30"/>
      <c r="AH1" s="577"/>
      <c r="AI1" s="11"/>
      <c r="AJ1" s="11"/>
      <c r="AK1" s="11"/>
      <c r="AL1" s="11"/>
      <c r="AM1" s="11"/>
      <c r="AN1" s="11"/>
      <c r="AO1" s="11"/>
      <c r="AP1" s="11"/>
      <c r="AQ1" s="11"/>
    </row>
    <row r="2" spans="1:43" x14ac:dyDescent="0.25">
      <c r="C2" s="1" t="s">
        <v>49</v>
      </c>
      <c r="AD2" s="11"/>
      <c r="AE2" s="11"/>
      <c r="AF2" s="30"/>
      <c r="AG2" s="30"/>
      <c r="AH2" s="577"/>
      <c r="AI2" s="11"/>
      <c r="AJ2" s="11"/>
      <c r="AK2" s="11"/>
      <c r="AL2" s="11"/>
      <c r="AM2" s="11"/>
      <c r="AN2" s="11"/>
      <c r="AO2" s="11"/>
      <c r="AP2" s="11"/>
      <c r="AQ2" s="11"/>
    </row>
    <row r="3" spans="1:43" ht="15" customHeight="1" x14ac:dyDescent="0.25">
      <c r="C3" s="1468" t="s">
        <v>0</v>
      </c>
      <c r="D3" s="1471" t="s">
        <v>73</v>
      </c>
      <c r="E3" s="1474" t="s">
        <v>74</v>
      </c>
      <c r="F3" s="1475" t="s">
        <v>2</v>
      </c>
      <c r="G3" s="1475"/>
      <c r="H3" s="1475"/>
      <c r="I3" s="1475"/>
      <c r="J3" s="1475"/>
      <c r="K3" s="1315"/>
      <c r="L3" s="1474" t="s">
        <v>3</v>
      </c>
      <c r="M3" s="1474" t="s">
        <v>4</v>
      </c>
      <c r="N3" s="1474" t="s">
        <v>5</v>
      </c>
      <c r="AD3" s="11"/>
      <c r="AE3" s="11"/>
      <c r="AF3" s="30"/>
      <c r="AG3" s="30"/>
      <c r="AH3" s="577"/>
      <c r="AI3" s="11"/>
      <c r="AJ3" s="11"/>
      <c r="AK3" s="11"/>
      <c r="AL3" s="11"/>
      <c r="AM3" s="11"/>
      <c r="AN3" s="11"/>
      <c r="AO3" s="11"/>
      <c r="AP3" s="11"/>
      <c r="AQ3" s="11"/>
    </row>
    <row r="4" spans="1:43" x14ac:dyDescent="0.25">
      <c r="C4" s="1469"/>
      <c r="D4" s="1472"/>
      <c r="E4" s="1474"/>
      <c r="F4" s="1474" t="s">
        <v>6</v>
      </c>
      <c r="G4" s="1476" t="s">
        <v>7</v>
      </c>
      <c r="H4" s="1476"/>
      <c r="I4" s="1476"/>
      <c r="J4" s="1476"/>
      <c r="K4" s="1474" t="s">
        <v>8</v>
      </c>
      <c r="L4" s="1474"/>
      <c r="M4" s="1474"/>
      <c r="N4" s="1474"/>
      <c r="AD4" s="11"/>
      <c r="AE4" s="11"/>
      <c r="AF4" s="30"/>
      <c r="AG4" s="30"/>
      <c r="AH4" s="577"/>
      <c r="AI4" s="11"/>
      <c r="AJ4" s="11"/>
      <c r="AK4" s="11"/>
      <c r="AL4" s="11"/>
      <c r="AM4" s="11"/>
      <c r="AN4" s="11"/>
      <c r="AO4" s="11"/>
      <c r="AP4" s="11"/>
      <c r="AQ4" s="11"/>
    </row>
    <row r="5" spans="1:43" x14ac:dyDescent="0.25">
      <c r="C5" s="1469"/>
      <c r="D5" s="1472"/>
      <c r="E5" s="1474"/>
      <c r="F5" s="1315"/>
      <c r="G5" s="1474" t="s">
        <v>9</v>
      </c>
      <c r="H5" s="1475" t="s">
        <v>10</v>
      </c>
      <c r="I5" s="1315"/>
      <c r="J5" s="1315"/>
      <c r="K5" s="1315"/>
      <c r="L5" s="1474"/>
      <c r="M5" s="1474"/>
      <c r="N5" s="1474"/>
      <c r="AD5" s="11"/>
      <c r="AE5" s="11"/>
      <c r="AF5" s="30"/>
      <c r="AG5" s="30"/>
      <c r="AH5" s="577"/>
      <c r="AI5" s="11"/>
      <c r="AJ5" s="11"/>
      <c r="AK5" s="11"/>
      <c r="AL5" s="11"/>
      <c r="AM5" s="11"/>
      <c r="AN5" s="11"/>
      <c r="AO5" s="11"/>
      <c r="AP5" s="11"/>
      <c r="AQ5" s="11"/>
    </row>
    <row r="6" spans="1:43" x14ac:dyDescent="0.25">
      <c r="C6" s="1469"/>
      <c r="D6" s="1472"/>
      <c r="E6" s="1474"/>
      <c r="F6" s="1315"/>
      <c r="G6" s="1477"/>
      <c r="H6" s="1474" t="s">
        <v>11</v>
      </c>
      <c r="I6" s="1474" t="s">
        <v>12</v>
      </c>
      <c r="J6" s="1474" t="s">
        <v>13</v>
      </c>
      <c r="K6" s="1315"/>
      <c r="L6" s="1474"/>
      <c r="M6" s="1474"/>
      <c r="N6" s="1474"/>
      <c r="AD6" s="11"/>
      <c r="AE6" s="11"/>
      <c r="AF6" s="30"/>
      <c r="AG6" s="30"/>
      <c r="AH6" s="577"/>
      <c r="AI6" s="11"/>
      <c r="AJ6" s="11"/>
      <c r="AK6" s="11"/>
      <c r="AL6" s="11"/>
      <c r="AM6" s="11"/>
      <c r="AN6" s="11"/>
      <c r="AO6" s="11"/>
      <c r="AP6" s="11"/>
      <c r="AQ6" s="11"/>
    </row>
    <row r="7" spans="1:43" ht="39" x14ac:dyDescent="0.25">
      <c r="C7" s="1469"/>
      <c r="D7" s="1472"/>
      <c r="E7" s="1474"/>
      <c r="F7" s="1315"/>
      <c r="G7" s="1477"/>
      <c r="H7" s="1474"/>
      <c r="I7" s="1474"/>
      <c r="J7" s="1474"/>
      <c r="K7" s="1315"/>
      <c r="L7" s="1474"/>
      <c r="M7" s="1474"/>
      <c r="N7" s="1474"/>
      <c r="AD7" s="11"/>
      <c r="AE7" s="11"/>
      <c r="AF7" s="39" t="s">
        <v>391</v>
      </c>
      <c r="AG7" s="30" t="s">
        <v>392</v>
      </c>
      <c r="AH7" s="577" t="s">
        <v>396</v>
      </c>
      <c r="AI7" s="11"/>
      <c r="AJ7" s="11"/>
      <c r="AK7" s="11"/>
      <c r="AL7" s="11"/>
      <c r="AM7" s="11"/>
      <c r="AN7" s="11"/>
      <c r="AO7" s="11"/>
      <c r="AP7" s="11"/>
      <c r="AQ7" s="11"/>
    </row>
    <row r="8" spans="1:43" x14ac:dyDescent="0.25">
      <c r="C8" s="1469"/>
      <c r="D8" s="1472"/>
      <c r="E8" s="1474"/>
      <c r="F8" s="1315"/>
      <c r="G8" s="1477"/>
      <c r="H8" s="1474"/>
      <c r="I8" s="1474"/>
      <c r="J8" s="1474"/>
      <c r="K8" s="1315"/>
      <c r="L8" s="1474"/>
      <c r="M8" s="1474"/>
      <c r="N8" s="1474"/>
      <c r="AD8" s="11"/>
      <c r="AE8" s="11"/>
      <c r="AF8" s="30"/>
      <c r="AG8" s="30"/>
      <c r="AH8" s="577"/>
      <c r="AI8" s="11"/>
      <c r="AJ8" s="11"/>
      <c r="AK8" s="11"/>
      <c r="AL8" s="11"/>
      <c r="AM8" s="11"/>
      <c r="AN8" s="11"/>
      <c r="AO8" s="11"/>
      <c r="AP8" s="11"/>
      <c r="AQ8" s="11"/>
    </row>
    <row r="9" spans="1:43" x14ac:dyDescent="0.25">
      <c r="C9" s="1470"/>
      <c r="D9" s="1473"/>
      <c r="E9" s="1474"/>
      <c r="F9" s="1315"/>
      <c r="G9" s="1477"/>
      <c r="H9" s="1474"/>
      <c r="I9" s="1474"/>
      <c r="J9" s="1474"/>
      <c r="K9" s="1315"/>
      <c r="L9" s="1474"/>
      <c r="M9" s="1474"/>
      <c r="N9" s="1474"/>
      <c r="AD9" s="11"/>
      <c r="AE9" s="11"/>
      <c r="AF9" s="30"/>
      <c r="AG9" s="30"/>
      <c r="AH9" s="577"/>
      <c r="AI9" s="11"/>
      <c r="AJ9" s="11"/>
      <c r="AK9" s="11"/>
      <c r="AL9" s="11"/>
      <c r="AM9" s="11"/>
      <c r="AN9" s="11"/>
      <c r="AO9" s="11"/>
      <c r="AP9" s="11"/>
      <c r="AQ9" s="11"/>
    </row>
    <row r="10" spans="1:43" x14ac:dyDescent="0.25">
      <c r="C10" s="658" t="s">
        <v>378</v>
      </c>
      <c r="D10" s="621">
        <v>13</v>
      </c>
      <c r="E10" s="601"/>
      <c r="F10" s="603"/>
      <c r="G10" s="602"/>
      <c r="H10" s="601"/>
      <c r="I10" s="601"/>
      <c r="J10" s="601"/>
      <c r="K10" s="603"/>
      <c r="L10" s="601"/>
      <c r="M10" s="601"/>
      <c r="N10" s="601"/>
      <c r="AD10" s="11"/>
      <c r="AE10" s="11"/>
      <c r="AF10" s="632">
        <f>SUM(D10:E10)</f>
        <v>13</v>
      </c>
      <c r="AG10" s="633">
        <f>семестровка4р!D11+семестровка4р!D29+семестровка4р!D51+семестровка4р!D71</f>
        <v>13</v>
      </c>
      <c r="AH10" s="577"/>
      <c r="AI10" s="11"/>
      <c r="AJ10" s="11"/>
      <c r="AK10" s="11"/>
      <c r="AL10" s="11"/>
      <c r="AM10" s="11"/>
      <c r="AN10" s="11"/>
      <c r="AO10" s="11"/>
      <c r="AP10" s="11"/>
      <c r="AQ10" s="11"/>
    </row>
    <row r="11" spans="1:43" ht="27" customHeight="1" x14ac:dyDescent="0.25">
      <c r="A11" s="22" t="s">
        <v>16</v>
      </c>
      <c r="B11" s="22" t="s">
        <v>31</v>
      </c>
      <c r="C11" s="657" t="s">
        <v>45</v>
      </c>
      <c r="D11" s="621">
        <v>1</v>
      </c>
      <c r="E11" s="621">
        <v>2</v>
      </c>
      <c r="F11" s="10">
        <f>E11*30</f>
        <v>60</v>
      </c>
      <c r="G11" s="10">
        <f>H11+I11+J11</f>
        <v>30</v>
      </c>
      <c r="H11" s="10">
        <v>15</v>
      </c>
      <c r="I11" s="10"/>
      <c r="J11" s="10">
        <v>15</v>
      </c>
      <c r="K11" s="10">
        <f>F11-G11</f>
        <v>30</v>
      </c>
      <c r="L11" s="9">
        <f>G11/15</f>
        <v>2</v>
      </c>
      <c r="M11" s="10" t="s">
        <v>16</v>
      </c>
      <c r="N11" s="9">
        <f>G11/F11*100</f>
        <v>50</v>
      </c>
      <c r="O11" s="11" t="s">
        <v>97</v>
      </c>
      <c r="R11" s="70"/>
      <c r="T11" s="12" t="s">
        <v>96</v>
      </c>
      <c r="AF11" s="632">
        <f>SUM(D11:E11)</f>
        <v>3</v>
      </c>
      <c r="AG11" s="633">
        <f>семестровка4р!D93</f>
        <v>3</v>
      </c>
      <c r="AH11" s="635" t="s">
        <v>397</v>
      </c>
      <c r="AO11" s="11"/>
      <c r="AP11" s="11"/>
      <c r="AQ11" s="11"/>
    </row>
    <row r="12" spans="1:43" ht="27" customHeight="1" x14ac:dyDescent="0.25">
      <c r="C12" s="23"/>
      <c r="D12" s="621"/>
      <c r="E12" s="621"/>
      <c r="F12" s="10"/>
      <c r="G12" s="10"/>
      <c r="H12" s="10"/>
      <c r="I12" s="10"/>
      <c r="J12" s="10"/>
      <c r="K12" s="10"/>
      <c r="L12" s="9"/>
      <c r="M12" s="10"/>
      <c r="N12" s="9"/>
      <c r="R12" s="70"/>
      <c r="AF12" s="632"/>
      <c r="AO12" s="11"/>
      <c r="AP12" s="11"/>
      <c r="AQ12" s="11"/>
    </row>
    <row r="13" spans="1:43" x14ac:dyDescent="0.25">
      <c r="A13" s="22" t="s">
        <v>16</v>
      </c>
      <c r="B13" s="22" t="s">
        <v>14</v>
      </c>
      <c r="C13" s="657" t="s">
        <v>17</v>
      </c>
      <c r="D13" s="20">
        <v>9.5</v>
      </c>
      <c r="E13" s="9">
        <v>2</v>
      </c>
      <c r="F13" s="10">
        <f>E13*30</f>
        <v>60</v>
      </c>
      <c r="G13" s="10">
        <f>H13+I13+J13</f>
        <v>30</v>
      </c>
      <c r="H13" s="10"/>
      <c r="I13" s="10"/>
      <c r="J13" s="10">
        <v>30</v>
      </c>
      <c r="K13" s="10">
        <f>F13-G13</f>
        <v>30</v>
      </c>
      <c r="L13" s="9">
        <f>G13/15</f>
        <v>2</v>
      </c>
      <c r="M13" s="10" t="s">
        <v>16</v>
      </c>
      <c r="N13" s="9">
        <f>G13/F13*100</f>
        <v>50</v>
      </c>
      <c r="O13" s="11" t="s">
        <v>67</v>
      </c>
      <c r="R13" s="70" t="s">
        <v>55</v>
      </c>
      <c r="S13" s="71">
        <f>E31+E39+E41+E77</f>
        <v>9</v>
      </c>
      <c r="T13" s="72">
        <f>E11+E31+E39+E41+E57+E77+E96</f>
        <v>15</v>
      </c>
      <c r="V13" s="70"/>
      <c r="W13" s="70"/>
      <c r="X13" s="70"/>
      <c r="Y13" s="70" t="s">
        <v>292</v>
      </c>
      <c r="Z13" s="70" t="s">
        <v>293</v>
      </c>
      <c r="AF13" s="649">
        <f>D13+E13+E59</f>
        <v>13.5</v>
      </c>
      <c r="AG13" s="650">
        <f>семестровка4р!D12+семестровка4р!D30+семестровка4р!D52+семестровка4р!D72</f>
        <v>13.5</v>
      </c>
      <c r="AH13" s="577" t="s">
        <v>397</v>
      </c>
      <c r="AI13" s="12" t="s">
        <v>393</v>
      </c>
      <c r="AO13" s="11"/>
      <c r="AP13" s="11"/>
      <c r="AQ13" s="11"/>
    </row>
    <row r="14" spans="1:43" x14ac:dyDescent="0.25">
      <c r="C14" s="23"/>
      <c r="D14" s="20"/>
      <c r="E14" s="9"/>
      <c r="F14" s="10"/>
      <c r="G14" s="10"/>
      <c r="H14" s="10"/>
      <c r="I14" s="10"/>
      <c r="J14" s="10"/>
      <c r="K14" s="10"/>
      <c r="L14" s="9"/>
      <c r="M14" s="10"/>
      <c r="N14" s="9"/>
      <c r="R14" s="70"/>
      <c r="S14" s="71"/>
      <c r="T14" s="72"/>
      <c r="V14" s="70"/>
      <c r="W14" s="70"/>
      <c r="X14" s="70"/>
      <c r="Y14" s="70"/>
      <c r="Z14" s="70"/>
      <c r="AF14" s="632"/>
      <c r="AO14" s="11"/>
      <c r="AP14" s="11"/>
      <c r="AQ14" s="11"/>
    </row>
    <row r="15" spans="1:43" s="390" customFormat="1" x14ac:dyDescent="0.25">
      <c r="A15" s="438" t="s">
        <v>16</v>
      </c>
      <c r="B15" s="439" t="s">
        <v>14</v>
      </c>
      <c r="C15" s="659" t="s">
        <v>51</v>
      </c>
      <c r="D15" s="20"/>
      <c r="E15" s="9"/>
      <c r="F15" s="10"/>
      <c r="G15" s="10"/>
      <c r="H15" s="10"/>
      <c r="I15" s="10"/>
      <c r="J15" s="10"/>
      <c r="K15" s="10"/>
      <c r="L15" s="9"/>
      <c r="M15" s="10"/>
      <c r="N15" s="9"/>
      <c r="O15" s="11"/>
      <c r="P15" s="391"/>
      <c r="Q15" s="391"/>
      <c r="R15" s="392" t="s">
        <v>58</v>
      </c>
      <c r="S15" s="393">
        <f>E19+E33</f>
        <v>3</v>
      </c>
      <c r="T15" s="392">
        <v>3.5</v>
      </c>
      <c r="U15" s="391"/>
      <c r="V15" s="10"/>
      <c r="W15" s="10"/>
      <c r="X15" s="23" t="s">
        <v>46</v>
      </c>
      <c r="Y15" s="392"/>
      <c r="Z15" s="392"/>
      <c r="AA15" s="391"/>
      <c r="AB15" s="391"/>
      <c r="AC15" s="391"/>
      <c r="AD15" s="391"/>
      <c r="AE15" s="391"/>
      <c r="AF15" s="632"/>
      <c r="AG15" s="631"/>
      <c r="AH15" s="636"/>
      <c r="AI15" s="391" t="s">
        <v>394</v>
      </c>
      <c r="AJ15" s="391"/>
      <c r="AK15" s="391"/>
      <c r="AL15" s="391"/>
      <c r="AM15" s="391"/>
      <c r="AN15" s="391"/>
    </row>
    <row r="16" spans="1:43" s="390" customFormat="1" x14ac:dyDescent="0.25">
      <c r="A16" s="438"/>
      <c r="B16" s="439"/>
      <c r="C16" s="659"/>
      <c r="D16" s="20"/>
      <c r="E16" s="9"/>
      <c r="F16" s="10"/>
      <c r="G16" s="10"/>
      <c r="H16" s="10"/>
      <c r="I16" s="10"/>
      <c r="J16" s="10"/>
      <c r="K16" s="10"/>
      <c r="L16" s="9"/>
      <c r="M16" s="10"/>
      <c r="N16" s="9"/>
      <c r="O16" s="11"/>
      <c r="P16" s="391"/>
      <c r="Q16" s="391"/>
      <c r="R16" s="392"/>
      <c r="S16" s="393"/>
      <c r="T16" s="392"/>
      <c r="U16" s="391"/>
      <c r="V16" s="10"/>
      <c r="W16" s="10"/>
      <c r="X16" s="23"/>
      <c r="Y16" s="392"/>
      <c r="Z16" s="392"/>
      <c r="AA16" s="391"/>
      <c r="AB16" s="391"/>
      <c r="AC16" s="391"/>
      <c r="AD16" s="391"/>
      <c r="AE16" s="391"/>
      <c r="AF16" s="632"/>
      <c r="AG16" s="631"/>
      <c r="AH16" s="636"/>
      <c r="AI16" s="391"/>
      <c r="AJ16" s="391"/>
      <c r="AK16" s="391"/>
      <c r="AL16" s="391"/>
      <c r="AM16" s="391"/>
      <c r="AN16" s="391"/>
    </row>
    <row r="17" spans="1:43" s="390" customFormat="1" x14ac:dyDescent="0.25">
      <c r="A17" s="438" t="s">
        <v>16</v>
      </c>
      <c r="B17" s="439" t="s">
        <v>14</v>
      </c>
      <c r="C17" s="657" t="s">
        <v>75</v>
      </c>
      <c r="D17" s="20">
        <v>4</v>
      </c>
      <c r="E17" s="9"/>
      <c r="F17" s="10"/>
      <c r="G17" s="10"/>
      <c r="H17" s="10"/>
      <c r="I17" s="10"/>
      <c r="J17" s="10"/>
      <c r="K17" s="10"/>
      <c r="L17" s="9"/>
      <c r="M17" s="10"/>
      <c r="N17" s="9"/>
      <c r="O17" s="11"/>
      <c r="P17" s="391"/>
      <c r="Q17" s="391"/>
      <c r="R17" s="392" t="s">
        <v>67</v>
      </c>
      <c r="S17" s="393">
        <f>E13+E59</f>
        <v>4</v>
      </c>
      <c r="T17" s="392">
        <v>4.5</v>
      </c>
      <c r="U17" s="391"/>
      <c r="V17" s="10" t="s">
        <v>16</v>
      </c>
      <c r="W17" s="10" t="s">
        <v>14</v>
      </c>
      <c r="X17" s="23" t="s">
        <v>40</v>
      </c>
      <c r="Y17" s="440">
        <f>SUMIFS(E$11:E$45,A$11:A$45,$A$142,B$11:B$45,$B$142)</f>
        <v>14</v>
      </c>
      <c r="Z17" s="441">
        <f>SUMIFS(D$11:D$45,A$11:A$45,$A$142,B$11:B$45,$B$142)</f>
        <v>34.5</v>
      </c>
      <c r="AA17" s="433">
        <f>D13+D17+D19+D23+D25+D29+D31+D33+D37+D39+D41</f>
        <v>34.5</v>
      </c>
      <c r="AB17" s="433">
        <f>E13+E17+E19+E23+E25+E29+E31+E33+E37+E39+E41</f>
        <v>18</v>
      </c>
      <c r="AC17" s="391"/>
      <c r="AD17" s="391"/>
      <c r="AE17" s="433">
        <f>E13+E17+E19</f>
        <v>3.5</v>
      </c>
      <c r="AF17" s="632">
        <f>SUM(D17:E17)</f>
        <v>4</v>
      </c>
      <c r="AG17" s="631">
        <v>4</v>
      </c>
      <c r="AH17" s="636" t="s">
        <v>397</v>
      </c>
      <c r="AI17" s="391"/>
      <c r="AJ17" s="391"/>
      <c r="AK17" s="391"/>
      <c r="AL17" s="391"/>
      <c r="AM17" s="391"/>
      <c r="AN17" s="391"/>
    </row>
    <row r="18" spans="1:43" s="390" customFormat="1" x14ac:dyDescent="0.25">
      <c r="A18" s="438"/>
      <c r="B18" s="439"/>
      <c r="C18" s="657"/>
      <c r="D18" s="20"/>
      <c r="E18" s="9"/>
      <c r="F18" s="10"/>
      <c r="G18" s="10"/>
      <c r="H18" s="10"/>
      <c r="I18" s="10"/>
      <c r="J18" s="10"/>
      <c r="K18" s="10"/>
      <c r="L18" s="9"/>
      <c r="M18" s="10"/>
      <c r="N18" s="9"/>
      <c r="O18" s="11"/>
      <c r="P18" s="391"/>
      <c r="Q18" s="391"/>
      <c r="R18" s="392"/>
      <c r="S18" s="393"/>
      <c r="T18" s="392"/>
      <c r="U18" s="391"/>
      <c r="V18" s="10"/>
      <c r="W18" s="10"/>
      <c r="X18" s="23"/>
      <c r="Y18" s="440"/>
      <c r="Z18" s="441"/>
      <c r="AA18" s="433"/>
      <c r="AB18" s="433"/>
      <c r="AC18" s="391"/>
      <c r="AD18" s="391"/>
      <c r="AE18" s="433"/>
      <c r="AF18" s="632"/>
      <c r="AG18" s="631"/>
      <c r="AH18" s="636"/>
      <c r="AI18" s="391"/>
      <c r="AJ18" s="391"/>
      <c r="AK18" s="391"/>
      <c r="AL18" s="391"/>
      <c r="AM18" s="391"/>
      <c r="AN18" s="391"/>
    </row>
    <row r="19" spans="1:43" s="390" customFormat="1" x14ac:dyDescent="0.25">
      <c r="A19" s="438" t="s">
        <v>16</v>
      </c>
      <c r="B19" s="439" t="s">
        <v>14</v>
      </c>
      <c r="C19" s="657" t="s">
        <v>93</v>
      </c>
      <c r="D19" s="20">
        <v>1.5</v>
      </c>
      <c r="E19" s="9">
        <v>1.5</v>
      </c>
      <c r="F19" s="10">
        <f>E19*30</f>
        <v>45</v>
      </c>
      <c r="G19" s="10">
        <f>H19+I19+J19</f>
        <v>30</v>
      </c>
      <c r="H19" s="10">
        <v>15</v>
      </c>
      <c r="I19" s="10"/>
      <c r="J19" s="10">
        <v>15</v>
      </c>
      <c r="K19" s="10">
        <f>F19-G19</f>
        <v>15</v>
      </c>
      <c r="L19" s="9">
        <f>G19/15</f>
        <v>2</v>
      </c>
      <c r="M19" s="10" t="s">
        <v>16</v>
      </c>
      <c r="N19" s="9">
        <f>G19/F19*100</f>
        <v>66.666666666666657</v>
      </c>
      <c r="O19" s="11" t="s">
        <v>58</v>
      </c>
      <c r="P19" s="391"/>
      <c r="Q19" s="391"/>
      <c r="R19" s="392" t="s">
        <v>77</v>
      </c>
      <c r="S19" s="393" t="e">
        <f>#REF!+E43+E67+#REF!+E69+E71+E79+E81+E97+E98+E99+E100+E101+E102+E103+E104+E105+E122+E123+E124+E125+E126+E127+E128+E129</f>
        <v>#REF!</v>
      </c>
      <c r="T19" s="392">
        <v>82</v>
      </c>
      <c r="U19" s="391"/>
      <c r="V19" s="10" t="s">
        <v>16</v>
      </c>
      <c r="W19" s="10" t="s">
        <v>31</v>
      </c>
      <c r="X19" s="23" t="s">
        <v>41</v>
      </c>
      <c r="Y19" s="440">
        <f>SUMIFS(E$11:E$45,A$11:A$45,$A$143,B$11:B$45,$B$143)</f>
        <v>2</v>
      </c>
      <c r="Z19" s="440">
        <f>SUMIFS(D$11:D$45,A$11:A$45,$A$143,B$11:B$45,$B$143)</f>
        <v>1</v>
      </c>
      <c r="AA19" s="434">
        <f>D11</f>
        <v>1</v>
      </c>
      <c r="AB19" s="434">
        <f>E11</f>
        <v>2</v>
      </c>
      <c r="AC19" s="391"/>
      <c r="AD19" s="391"/>
      <c r="AE19" s="391"/>
      <c r="AF19" s="632">
        <f>SUM(D19:E19)</f>
        <v>3</v>
      </c>
      <c r="AG19" s="631">
        <v>3</v>
      </c>
      <c r="AH19" s="636" t="s">
        <v>397</v>
      </c>
      <c r="AI19" s="391"/>
      <c r="AJ19" s="391"/>
      <c r="AK19" s="391"/>
      <c r="AL19" s="391"/>
      <c r="AM19" s="391"/>
      <c r="AN19" s="391"/>
    </row>
    <row r="20" spans="1:43" s="390" customFormat="1" x14ac:dyDescent="0.25">
      <c r="A20" s="438"/>
      <c r="B20" s="439"/>
      <c r="C20" s="23"/>
      <c r="D20" s="20"/>
      <c r="E20" s="9"/>
      <c r="F20" s="10"/>
      <c r="G20" s="10"/>
      <c r="H20" s="10"/>
      <c r="I20" s="10"/>
      <c r="J20" s="10"/>
      <c r="K20" s="10"/>
      <c r="L20" s="9"/>
      <c r="M20" s="10"/>
      <c r="N20" s="9"/>
      <c r="O20" s="11"/>
      <c r="P20" s="391"/>
      <c r="Q20" s="391"/>
      <c r="R20" s="392"/>
      <c r="S20" s="393"/>
      <c r="T20" s="392"/>
      <c r="U20" s="391"/>
      <c r="V20" s="10"/>
      <c r="W20" s="10"/>
      <c r="X20" s="23"/>
      <c r="Y20" s="440"/>
      <c r="Z20" s="440"/>
      <c r="AA20" s="434"/>
      <c r="AB20" s="434"/>
      <c r="AC20" s="391"/>
      <c r="AD20" s="391"/>
      <c r="AE20" s="391"/>
      <c r="AF20" s="632"/>
      <c r="AG20" s="631"/>
      <c r="AH20" s="636"/>
      <c r="AI20" s="391"/>
      <c r="AJ20" s="391"/>
      <c r="AK20" s="391"/>
      <c r="AL20" s="391"/>
      <c r="AM20" s="391"/>
      <c r="AN20" s="391"/>
    </row>
    <row r="21" spans="1:43" x14ac:dyDescent="0.25">
      <c r="A21" s="438" t="s">
        <v>16</v>
      </c>
      <c r="B21" s="439" t="s">
        <v>14</v>
      </c>
      <c r="C21" s="8" t="s">
        <v>78</v>
      </c>
      <c r="D21" s="20"/>
      <c r="E21" s="9"/>
      <c r="F21" s="10"/>
      <c r="G21" s="10"/>
      <c r="H21" s="10"/>
      <c r="I21" s="10"/>
      <c r="J21" s="10"/>
      <c r="K21" s="10"/>
      <c r="L21" s="9"/>
      <c r="M21" s="10"/>
      <c r="N21" s="9"/>
      <c r="R21" s="70" t="s">
        <v>56</v>
      </c>
      <c r="S21" s="71">
        <f>E45</f>
        <v>3</v>
      </c>
      <c r="T21" s="70">
        <v>3</v>
      </c>
      <c r="V21" s="10"/>
      <c r="W21" s="10"/>
      <c r="X21" s="23" t="s">
        <v>47</v>
      </c>
      <c r="Y21" s="440"/>
      <c r="Z21" s="441"/>
      <c r="AA21" s="435"/>
      <c r="AB21" s="435"/>
      <c r="AF21" s="632"/>
      <c r="AO21" s="11"/>
      <c r="AP21" s="11"/>
      <c r="AQ21" s="11"/>
    </row>
    <row r="22" spans="1:43" x14ac:dyDescent="0.25">
      <c r="A22" s="438"/>
      <c r="B22" s="439"/>
      <c r="C22" s="8"/>
      <c r="D22" s="20"/>
      <c r="E22" s="9"/>
      <c r="F22" s="10"/>
      <c r="G22" s="10"/>
      <c r="H22" s="10"/>
      <c r="I22" s="10"/>
      <c r="J22" s="10"/>
      <c r="K22" s="10"/>
      <c r="L22" s="9"/>
      <c r="M22" s="10"/>
      <c r="N22" s="9"/>
      <c r="R22" s="70"/>
      <c r="S22" s="71"/>
      <c r="T22" s="70"/>
      <c r="V22" s="10"/>
      <c r="W22" s="10"/>
      <c r="X22" s="23"/>
      <c r="Y22" s="440"/>
      <c r="Z22" s="441"/>
      <c r="AA22" s="435"/>
      <c r="AB22" s="435"/>
      <c r="AF22" s="632"/>
      <c r="AO22" s="11"/>
      <c r="AP22" s="11"/>
      <c r="AQ22" s="11"/>
    </row>
    <row r="23" spans="1:43" x14ac:dyDescent="0.25">
      <c r="A23" s="438" t="s">
        <v>16</v>
      </c>
      <c r="B23" s="439" t="s">
        <v>14</v>
      </c>
      <c r="C23" s="657" t="s">
        <v>19</v>
      </c>
      <c r="D23" s="20">
        <v>4</v>
      </c>
      <c r="E23" s="9">
        <v>2</v>
      </c>
      <c r="F23" s="10">
        <f>E23*30</f>
        <v>60</v>
      </c>
      <c r="G23" s="10">
        <f>H23+I23+J23</f>
        <v>30</v>
      </c>
      <c r="H23" s="10">
        <v>15</v>
      </c>
      <c r="I23" s="10"/>
      <c r="J23" s="10">
        <v>15</v>
      </c>
      <c r="K23" s="10">
        <f>F23-G23</f>
        <v>30</v>
      </c>
      <c r="L23" s="9">
        <f>G23/15</f>
        <v>2</v>
      </c>
      <c r="M23" s="660" t="s">
        <v>16</v>
      </c>
      <c r="N23" s="9">
        <f>G23/F23*100</f>
        <v>50</v>
      </c>
      <c r="O23" s="11" t="s">
        <v>68</v>
      </c>
      <c r="R23" s="70" t="s">
        <v>57</v>
      </c>
      <c r="S23" s="71">
        <f>E75</f>
        <v>3</v>
      </c>
      <c r="T23" s="70">
        <v>3</v>
      </c>
      <c r="V23" s="10" t="s">
        <v>13</v>
      </c>
      <c r="W23" s="10" t="s">
        <v>14</v>
      </c>
      <c r="X23" s="23" t="s">
        <v>40</v>
      </c>
      <c r="Y23" s="440">
        <f>SUMIFS(E$11:E$45,A$11:A$45,$A$145,B$11:B$45,$B$145)</f>
        <v>14</v>
      </c>
      <c r="Z23" s="441">
        <f>SUMIFS(D$11:D$45,A$11:A$45,$A$145,B$11:B$45,$B$145)</f>
        <v>11.5</v>
      </c>
      <c r="AA23" s="435" t="e">
        <f>#REF!+D35+D43+D45</f>
        <v>#REF!</v>
      </c>
      <c r="AB23" s="435" t="e">
        <f>#REF!+E35+E43+E45</f>
        <v>#REF!</v>
      </c>
      <c r="AF23" s="632">
        <f>SUM(D23:E23)</f>
        <v>6</v>
      </c>
      <c r="AG23" s="633">
        <f>семестровка4р!D14</f>
        <v>6</v>
      </c>
      <c r="AH23" s="635" t="s">
        <v>397</v>
      </c>
      <c r="AO23" s="11"/>
      <c r="AP23" s="11"/>
      <c r="AQ23" s="11"/>
    </row>
    <row r="24" spans="1:43" x14ac:dyDescent="0.25">
      <c r="A24" s="438"/>
      <c r="B24" s="439"/>
      <c r="C24" s="23"/>
      <c r="D24" s="20"/>
      <c r="E24" s="9"/>
      <c r="F24" s="10"/>
      <c r="G24" s="10"/>
      <c r="H24" s="10"/>
      <c r="I24" s="10"/>
      <c r="J24" s="10"/>
      <c r="K24" s="10"/>
      <c r="L24" s="9"/>
      <c r="M24" s="10"/>
      <c r="N24" s="9"/>
      <c r="R24" s="70"/>
      <c r="S24" s="71"/>
      <c r="T24" s="70"/>
      <c r="V24" s="10"/>
      <c r="W24" s="10"/>
      <c r="X24" s="23"/>
      <c r="Y24" s="440"/>
      <c r="Z24" s="441"/>
      <c r="AA24" s="435"/>
      <c r="AB24" s="435"/>
      <c r="AF24" s="632"/>
      <c r="AO24" s="11"/>
      <c r="AP24" s="11"/>
      <c r="AQ24" s="11"/>
    </row>
    <row r="25" spans="1:43" x14ac:dyDescent="0.25">
      <c r="A25" s="22" t="s">
        <v>13</v>
      </c>
      <c r="B25" s="22" t="s">
        <v>14</v>
      </c>
      <c r="C25" s="657" t="s">
        <v>369</v>
      </c>
      <c r="D25" s="9">
        <v>0</v>
      </c>
      <c r="E25" s="9">
        <v>4</v>
      </c>
      <c r="F25" s="10">
        <f>E25*30</f>
        <v>120</v>
      </c>
      <c r="G25" s="10">
        <f>H25+I25+J25</f>
        <v>45</v>
      </c>
      <c r="H25" s="10">
        <v>30</v>
      </c>
      <c r="I25" s="10"/>
      <c r="J25" s="10">
        <v>15</v>
      </c>
      <c r="K25" s="10">
        <f>F25-G25</f>
        <v>75</v>
      </c>
      <c r="L25" s="9">
        <v>3</v>
      </c>
      <c r="M25" s="10" t="s">
        <v>18</v>
      </c>
      <c r="N25" s="9">
        <f>G25/F25*100</f>
        <v>37.5</v>
      </c>
      <c r="O25" s="11" t="s">
        <v>77</v>
      </c>
      <c r="R25" s="70" t="s">
        <v>72</v>
      </c>
      <c r="S25" s="72">
        <f>E11+E57+E96+E119</f>
        <v>9</v>
      </c>
      <c r="T25" s="71">
        <f>E119</f>
        <v>3</v>
      </c>
      <c r="V25" s="10" t="s">
        <v>13</v>
      </c>
      <c r="W25" s="10" t="s">
        <v>31</v>
      </c>
      <c r="X25" s="23" t="s">
        <v>41</v>
      </c>
      <c r="Y25" s="440">
        <f>SUMIFS(E$11:E$45,A$11:A$45,$A$146,B$11:B$45,$B$146)</f>
        <v>0</v>
      </c>
      <c r="Z25" s="441">
        <f>SUMIFS(D$11:D$45,A$11:A$45,$A$146,B$11:B$45,$B$146)</f>
        <v>0</v>
      </c>
      <c r="AA25" s="435"/>
      <c r="AB25" s="435"/>
      <c r="AF25" s="632">
        <f>SUM(D25:E25)</f>
        <v>4</v>
      </c>
      <c r="AG25" s="633">
        <f>семестровка4р!D75</f>
        <v>4</v>
      </c>
      <c r="AH25" s="635" t="s">
        <v>397</v>
      </c>
      <c r="AO25" s="11"/>
      <c r="AP25" s="11"/>
      <c r="AQ25" s="11"/>
    </row>
    <row r="26" spans="1:43" x14ac:dyDescent="0.25">
      <c r="C26" s="657"/>
      <c r="D26" s="9"/>
      <c r="E26" s="9"/>
      <c r="F26" s="10"/>
      <c r="G26" s="10"/>
      <c r="H26" s="10"/>
      <c r="I26" s="10"/>
      <c r="J26" s="10"/>
      <c r="K26" s="10"/>
      <c r="L26" s="9"/>
      <c r="M26" s="10"/>
      <c r="N26" s="9"/>
      <c r="R26" s="70"/>
      <c r="S26" s="72"/>
      <c r="T26" s="71"/>
      <c r="V26" s="10"/>
      <c r="W26" s="10"/>
      <c r="X26" s="23"/>
      <c r="Y26" s="440"/>
      <c r="Z26" s="441"/>
      <c r="AA26" s="435"/>
      <c r="AB26" s="435"/>
      <c r="AF26" s="632"/>
      <c r="AO26" s="11"/>
      <c r="AP26" s="11"/>
      <c r="AQ26" s="11"/>
    </row>
    <row r="27" spans="1:43" x14ac:dyDescent="0.25">
      <c r="A27" s="22" t="s">
        <v>13</v>
      </c>
      <c r="B27" s="22" t="s">
        <v>14</v>
      </c>
      <c r="C27" s="657" t="s">
        <v>370</v>
      </c>
      <c r="D27" s="640">
        <v>3</v>
      </c>
      <c r="E27" s="9">
        <v>3</v>
      </c>
      <c r="F27" s="10">
        <f>E27*30</f>
        <v>90</v>
      </c>
      <c r="G27" s="10">
        <f>H27+I27+J27</f>
        <v>30</v>
      </c>
      <c r="H27" s="10">
        <v>15</v>
      </c>
      <c r="I27" s="10"/>
      <c r="J27" s="10">
        <v>15</v>
      </c>
      <c r="K27" s="10">
        <f>F27-G27</f>
        <v>60</v>
      </c>
      <c r="L27" s="9">
        <v>3</v>
      </c>
      <c r="M27" s="10" t="s">
        <v>18</v>
      </c>
      <c r="N27" s="9">
        <f>G27/F27*100</f>
        <v>33.333333333333329</v>
      </c>
      <c r="O27" s="11" t="s">
        <v>77</v>
      </c>
      <c r="R27" s="70"/>
      <c r="S27" s="72"/>
      <c r="T27" s="71"/>
      <c r="V27" s="10"/>
      <c r="W27" s="10"/>
      <c r="X27" s="23"/>
      <c r="Y27" s="440"/>
      <c r="Z27" s="441"/>
      <c r="AA27" s="435"/>
      <c r="AB27" s="435"/>
      <c r="AF27" s="632">
        <f>SUM(D27:E27)</f>
        <v>6</v>
      </c>
      <c r="AG27" s="633">
        <f>семестровка4р!D94</f>
        <v>6</v>
      </c>
      <c r="AH27" s="635" t="s">
        <v>397</v>
      </c>
      <c r="AO27" s="11"/>
      <c r="AP27" s="11"/>
      <c r="AQ27" s="11"/>
    </row>
    <row r="28" spans="1:43" x14ac:dyDescent="0.25">
      <c r="C28" s="23"/>
      <c r="D28" s="20"/>
      <c r="E28" s="9"/>
      <c r="F28" s="10"/>
      <c r="G28" s="10"/>
      <c r="H28" s="10"/>
      <c r="I28" s="10"/>
      <c r="J28" s="10"/>
      <c r="K28" s="10"/>
      <c r="L28" s="9"/>
      <c r="M28" s="10"/>
      <c r="N28" s="9"/>
      <c r="R28" s="70"/>
      <c r="S28" s="72"/>
      <c r="T28" s="70"/>
      <c r="V28" s="38"/>
      <c r="W28" s="38"/>
      <c r="X28" s="38"/>
      <c r="Y28" s="575"/>
      <c r="Z28" s="575"/>
      <c r="AA28" s="433"/>
      <c r="AB28" s="433"/>
      <c r="AF28" s="632"/>
      <c r="AO28" s="11"/>
      <c r="AP28" s="11"/>
      <c r="AQ28" s="11"/>
    </row>
    <row r="29" spans="1:43" x14ac:dyDescent="0.25">
      <c r="A29" s="22" t="s">
        <v>16</v>
      </c>
      <c r="B29" s="22" t="s">
        <v>14</v>
      </c>
      <c r="C29" s="657" t="s">
        <v>21</v>
      </c>
      <c r="D29" s="20">
        <v>4</v>
      </c>
      <c r="E29" s="9">
        <v>1</v>
      </c>
      <c r="F29" s="10">
        <f>E29*30</f>
        <v>30</v>
      </c>
      <c r="G29" s="10">
        <f>H29+I29+J29</f>
        <v>15</v>
      </c>
      <c r="H29" s="10">
        <v>8</v>
      </c>
      <c r="I29" s="10"/>
      <c r="J29" s="10">
        <v>7</v>
      </c>
      <c r="K29" s="10">
        <f>F29-G29</f>
        <v>15</v>
      </c>
      <c r="L29" s="9">
        <v>1</v>
      </c>
      <c r="M29" s="10" t="s">
        <v>16</v>
      </c>
      <c r="N29" s="9">
        <f>G29/F29*100</f>
        <v>50</v>
      </c>
      <c r="O29" s="11" t="s">
        <v>58</v>
      </c>
      <c r="R29" s="70" t="s">
        <v>68</v>
      </c>
      <c r="S29" s="71">
        <f>E25</f>
        <v>4</v>
      </c>
      <c r="T29" s="70">
        <v>5</v>
      </c>
      <c r="AF29" s="632">
        <f>SUM(D29:E29)</f>
        <v>5</v>
      </c>
      <c r="AG29" s="633">
        <f>семестровка4р!D16</f>
        <v>5</v>
      </c>
      <c r="AH29" s="635" t="s">
        <v>397</v>
      </c>
      <c r="AO29" s="11"/>
      <c r="AP29" s="11"/>
      <c r="AQ29" s="11"/>
    </row>
    <row r="30" spans="1:43" x14ac:dyDescent="0.25">
      <c r="C30" s="23"/>
      <c r="D30" s="20"/>
      <c r="E30" s="9"/>
      <c r="F30" s="10"/>
      <c r="G30" s="10"/>
      <c r="H30" s="10"/>
      <c r="I30" s="10"/>
      <c r="J30" s="10"/>
      <c r="K30" s="10"/>
      <c r="L30" s="9"/>
      <c r="M30" s="10"/>
      <c r="N30" s="9"/>
      <c r="R30" s="70"/>
      <c r="S30" s="71"/>
      <c r="T30" s="70"/>
      <c r="AF30" s="632"/>
      <c r="AO30" s="11"/>
      <c r="AP30" s="11"/>
      <c r="AQ30" s="11"/>
    </row>
    <row r="31" spans="1:43" x14ac:dyDescent="0.25">
      <c r="A31" s="22" t="s">
        <v>16</v>
      </c>
      <c r="B31" s="22" t="s">
        <v>14</v>
      </c>
      <c r="C31" s="657" t="s">
        <v>60</v>
      </c>
      <c r="D31" s="20"/>
      <c r="E31" s="9">
        <v>1</v>
      </c>
      <c r="F31" s="10">
        <f>E31*30</f>
        <v>30</v>
      </c>
      <c r="G31" s="10">
        <f>H31+I31+J31</f>
        <v>15</v>
      </c>
      <c r="H31" s="10">
        <v>8</v>
      </c>
      <c r="I31" s="10"/>
      <c r="J31" s="10">
        <v>7</v>
      </c>
      <c r="K31" s="10">
        <f>F31-G31</f>
        <v>15</v>
      </c>
      <c r="L31" s="9">
        <f>G31/15</f>
        <v>1</v>
      </c>
      <c r="M31" s="10" t="s">
        <v>16</v>
      </c>
      <c r="N31" s="9">
        <f>G31/F31*100</f>
        <v>50</v>
      </c>
      <c r="O31" s="11" t="s">
        <v>55</v>
      </c>
      <c r="R31" s="70"/>
      <c r="S31" s="71" t="e">
        <f>S13+S15+S17+S19+S21+S23+S25+#REF!+S29</f>
        <v>#REF!</v>
      </c>
      <c r="T31" s="71" t="e">
        <f>T13+T15+T17+T19+T21+T23+T25+#REF!+T29</f>
        <v>#REF!</v>
      </c>
      <c r="AF31" s="632">
        <f>SUM(D31:E31)</f>
        <v>1</v>
      </c>
      <c r="AG31" s="633">
        <f>семестровка4р!D17</f>
        <v>1</v>
      </c>
      <c r="AH31" s="635" t="s">
        <v>397</v>
      </c>
      <c r="AO31" s="11"/>
      <c r="AP31" s="11"/>
      <c r="AQ31" s="11"/>
    </row>
    <row r="32" spans="1:43" x14ac:dyDescent="0.25">
      <c r="C32" s="23"/>
      <c r="D32" s="20"/>
      <c r="E32" s="9"/>
      <c r="F32" s="10"/>
      <c r="G32" s="10"/>
      <c r="H32" s="10"/>
      <c r="I32" s="10"/>
      <c r="J32" s="10"/>
      <c r="K32" s="10"/>
      <c r="L32" s="9"/>
      <c r="M32" s="10"/>
      <c r="N32" s="9"/>
      <c r="R32" s="38"/>
      <c r="S32" s="576"/>
      <c r="T32" s="576"/>
      <c r="AF32" s="632"/>
      <c r="AO32" s="11"/>
      <c r="AP32" s="11"/>
      <c r="AQ32" s="11"/>
    </row>
    <row r="33" spans="1:43" x14ac:dyDescent="0.25">
      <c r="A33" s="22" t="s">
        <v>16</v>
      </c>
      <c r="B33" s="22" t="s">
        <v>14</v>
      </c>
      <c r="C33" s="657" t="s">
        <v>30</v>
      </c>
      <c r="D33" s="20">
        <v>2.5</v>
      </c>
      <c r="E33" s="9">
        <v>1.5</v>
      </c>
      <c r="F33" s="10">
        <f>E33*30</f>
        <v>45</v>
      </c>
      <c r="G33" s="10">
        <f>H33+I33+J33</f>
        <v>22</v>
      </c>
      <c r="H33" s="10">
        <v>15</v>
      </c>
      <c r="I33" s="10"/>
      <c r="J33" s="10">
        <v>7</v>
      </c>
      <c r="K33" s="10">
        <f>F33-G33</f>
        <v>23</v>
      </c>
      <c r="L33" s="9">
        <f>G33/15</f>
        <v>1.4666666666666666</v>
      </c>
      <c r="M33" s="10" t="s">
        <v>16</v>
      </c>
      <c r="N33" s="9">
        <f>G33/F33*100</f>
        <v>48.888888888888886</v>
      </c>
      <c r="O33" s="11" t="s">
        <v>58</v>
      </c>
      <c r="AF33" s="632">
        <f>SUM(D33:E33)</f>
        <v>4</v>
      </c>
      <c r="AG33" s="633">
        <f>семестровка4р!D33</f>
        <v>4</v>
      </c>
      <c r="AH33" s="635" t="s">
        <v>397</v>
      </c>
      <c r="AO33" s="11"/>
      <c r="AP33" s="11"/>
      <c r="AQ33" s="11"/>
    </row>
    <row r="34" spans="1:43" x14ac:dyDescent="0.25">
      <c r="C34" s="23"/>
      <c r="D34" s="20"/>
      <c r="E34" s="9"/>
      <c r="F34" s="10"/>
      <c r="G34" s="10"/>
      <c r="H34" s="10"/>
      <c r="I34" s="10"/>
      <c r="J34" s="10"/>
      <c r="K34" s="10"/>
      <c r="L34" s="9"/>
      <c r="M34" s="10"/>
      <c r="N34" s="9"/>
      <c r="AF34" s="632"/>
      <c r="AO34" s="11"/>
      <c r="AP34" s="11"/>
      <c r="AQ34" s="11"/>
    </row>
    <row r="35" spans="1:43" x14ac:dyDescent="0.25">
      <c r="A35" s="22" t="s">
        <v>13</v>
      </c>
      <c r="B35" s="22" t="s">
        <v>14</v>
      </c>
      <c r="C35" s="657" t="s">
        <v>52</v>
      </c>
      <c r="D35" s="20">
        <v>4.5</v>
      </c>
      <c r="E35" s="9"/>
      <c r="F35" s="10"/>
      <c r="G35" s="10"/>
      <c r="H35" s="10"/>
      <c r="I35" s="10"/>
      <c r="J35" s="10"/>
      <c r="K35" s="10"/>
      <c r="L35" s="9"/>
      <c r="M35" s="10"/>
      <c r="N35" s="9"/>
      <c r="AF35" s="632">
        <f>SUM(D35:E35)</f>
        <v>4.5</v>
      </c>
      <c r="AG35" s="633">
        <f>семестровка4р!D34</f>
        <v>4.5</v>
      </c>
      <c r="AH35" s="635" t="s">
        <v>397</v>
      </c>
      <c r="AO35" s="11"/>
      <c r="AP35" s="11"/>
      <c r="AQ35" s="11"/>
    </row>
    <row r="36" spans="1:43" x14ac:dyDescent="0.25">
      <c r="C36" s="657"/>
      <c r="D36" s="20"/>
      <c r="E36" s="9"/>
      <c r="F36" s="10"/>
      <c r="G36" s="10"/>
      <c r="H36" s="10"/>
      <c r="I36" s="10"/>
      <c r="J36" s="10"/>
      <c r="K36" s="10"/>
      <c r="L36" s="9"/>
      <c r="M36" s="10"/>
      <c r="N36" s="9"/>
      <c r="AF36" s="632"/>
      <c r="AO36" s="11"/>
      <c r="AP36" s="11"/>
      <c r="AQ36" s="11"/>
    </row>
    <row r="37" spans="1:43" x14ac:dyDescent="0.25">
      <c r="A37" s="22" t="s">
        <v>16</v>
      </c>
      <c r="B37" s="22" t="s">
        <v>14</v>
      </c>
      <c r="C37" s="657" t="s">
        <v>32</v>
      </c>
      <c r="D37" s="20">
        <v>3</v>
      </c>
      <c r="E37" s="9"/>
      <c r="F37" s="10"/>
      <c r="G37" s="10"/>
      <c r="H37" s="10"/>
      <c r="I37" s="10"/>
      <c r="J37" s="10"/>
      <c r="K37" s="10"/>
      <c r="L37" s="9"/>
      <c r="M37" s="10"/>
      <c r="N37" s="9"/>
      <c r="AF37" s="632">
        <f>SUM(D37:E37)</f>
        <v>3</v>
      </c>
      <c r="AG37" s="633">
        <f>семестровка4р!D35</f>
        <v>3</v>
      </c>
      <c r="AH37" s="635" t="s">
        <v>397</v>
      </c>
      <c r="AO37" s="11"/>
      <c r="AP37" s="11"/>
      <c r="AQ37" s="11"/>
    </row>
    <row r="38" spans="1:43" x14ac:dyDescent="0.25">
      <c r="C38" s="23"/>
      <c r="D38" s="20"/>
      <c r="E38" s="9"/>
      <c r="F38" s="10"/>
      <c r="G38" s="10"/>
      <c r="H38" s="10"/>
      <c r="I38" s="10"/>
      <c r="J38" s="10"/>
      <c r="K38" s="10"/>
      <c r="L38" s="9"/>
      <c r="M38" s="10"/>
      <c r="N38" s="9"/>
      <c r="AF38" s="632"/>
      <c r="AO38" s="11"/>
      <c r="AP38" s="11"/>
      <c r="AQ38" s="11"/>
    </row>
    <row r="39" spans="1:43" x14ac:dyDescent="0.25">
      <c r="A39" s="22" t="s">
        <v>16</v>
      </c>
      <c r="B39" s="22" t="s">
        <v>14</v>
      </c>
      <c r="C39" s="657" t="s">
        <v>20</v>
      </c>
      <c r="D39" s="20">
        <v>3</v>
      </c>
      <c r="E39" s="9">
        <v>2</v>
      </c>
      <c r="F39" s="10">
        <f>E39*30</f>
        <v>60</v>
      </c>
      <c r="G39" s="10">
        <f>H39+I39+J39</f>
        <v>30</v>
      </c>
      <c r="H39" s="10">
        <v>15</v>
      </c>
      <c r="I39" s="10"/>
      <c r="J39" s="10">
        <v>15</v>
      </c>
      <c r="K39" s="10">
        <f>F39-G39</f>
        <v>30</v>
      </c>
      <c r="L39" s="9">
        <f>G39/15</f>
        <v>2</v>
      </c>
      <c r="M39" s="10" t="s">
        <v>16</v>
      </c>
      <c r="N39" s="9">
        <f>G39/F39*100</f>
        <v>50</v>
      </c>
      <c r="O39" s="11" t="s">
        <v>55</v>
      </c>
      <c r="AF39" s="632">
        <f>SUM(D39:E39)</f>
        <v>5</v>
      </c>
      <c r="AG39" s="633">
        <f>семестровка4р!D15</f>
        <v>5</v>
      </c>
      <c r="AH39" s="635" t="s">
        <v>397</v>
      </c>
      <c r="AO39" s="11"/>
      <c r="AP39" s="11"/>
      <c r="AQ39" s="11"/>
    </row>
    <row r="40" spans="1:43" x14ac:dyDescent="0.25">
      <c r="C40" s="23"/>
      <c r="D40" s="622"/>
      <c r="E40" s="31"/>
      <c r="F40" s="10"/>
      <c r="G40" s="10"/>
      <c r="H40" s="10"/>
      <c r="I40" s="10"/>
      <c r="J40" s="10"/>
      <c r="K40" s="10"/>
      <c r="L40" s="9"/>
      <c r="M40" s="10"/>
      <c r="N40" s="9"/>
      <c r="AF40" s="632"/>
      <c r="AO40" s="11"/>
      <c r="AP40" s="11"/>
      <c r="AQ40" s="11"/>
    </row>
    <row r="41" spans="1:43" s="6" customFormat="1" x14ac:dyDescent="0.25">
      <c r="A41" s="22" t="s">
        <v>16</v>
      </c>
      <c r="B41" s="22" t="s">
        <v>14</v>
      </c>
      <c r="C41" s="661" t="s">
        <v>61</v>
      </c>
      <c r="D41" s="31">
        <v>3</v>
      </c>
      <c r="E41" s="31">
        <v>3</v>
      </c>
      <c r="F41" s="10">
        <f>E41*30</f>
        <v>90</v>
      </c>
      <c r="G41" s="10">
        <f>H41+I41+J41</f>
        <v>60</v>
      </c>
      <c r="H41" s="10">
        <v>30</v>
      </c>
      <c r="I41" s="10"/>
      <c r="J41" s="10">
        <v>30</v>
      </c>
      <c r="K41" s="10">
        <f>F41-G41</f>
        <v>30</v>
      </c>
      <c r="L41" s="9">
        <v>4</v>
      </c>
      <c r="M41" s="10" t="s">
        <v>29</v>
      </c>
      <c r="N41" s="9">
        <f>G41/F41*100</f>
        <v>66.666666666666657</v>
      </c>
      <c r="O41" s="11" t="s">
        <v>55</v>
      </c>
      <c r="P41"/>
      <c r="Q41"/>
      <c r="R41" s="5">
        <f>E31+E39+E41+E77</f>
        <v>9</v>
      </c>
      <c r="S41"/>
      <c r="T41"/>
      <c r="U41"/>
      <c r="V41"/>
      <c r="W41"/>
      <c r="X41"/>
      <c r="Y41"/>
      <c r="Z41"/>
      <c r="AA41"/>
      <c r="AB41"/>
      <c r="AC41"/>
      <c r="AD41"/>
      <c r="AE41"/>
      <c r="AF41" s="632">
        <f>SUM(D41:E41)</f>
        <v>6</v>
      </c>
      <c r="AG41" s="634">
        <f>семестровка4р!D32</f>
        <v>6</v>
      </c>
      <c r="AH41" s="637" t="s">
        <v>397</v>
      </c>
      <c r="AI41"/>
      <c r="AJ41"/>
      <c r="AK41"/>
      <c r="AL41"/>
      <c r="AM41"/>
      <c r="AN41"/>
      <c r="AO41" s="49"/>
      <c r="AP41" s="49"/>
      <c r="AQ41" s="49"/>
    </row>
    <row r="42" spans="1:43" s="6" customFormat="1" x14ac:dyDescent="0.25">
      <c r="A42" s="22"/>
      <c r="B42" s="22"/>
      <c r="C42" s="23"/>
      <c r="D42" s="31"/>
      <c r="E42" s="31"/>
      <c r="F42" s="10"/>
      <c r="G42" s="10"/>
      <c r="H42" s="10"/>
      <c r="I42" s="10"/>
      <c r="J42" s="10"/>
      <c r="K42" s="10"/>
      <c r="L42" s="9"/>
      <c r="M42" s="10"/>
      <c r="N42" s="9"/>
      <c r="O42" s="11"/>
      <c r="P42"/>
      <c r="Q42"/>
      <c r="R42" s="5"/>
      <c r="S42"/>
      <c r="T42"/>
      <c r="U42"/>
      <c r="V42"/>
      <c r="W42"/>
      <c r="X42"/>
      <c r="Y42"/>
      <c r="Z42"/>
      <c r="AA42"/>
      <c r="AB42"/>
      <c r="AC42"/>
      <c r="AD42"/>
      <c r="AE42"/>
      <c r="AF42" s="632"/>
      <c r="AG42" s="634"/>
      <c r="AH42" s="637"/>
      <c r="AI42"/>
      <c r="AJ42"/>
      <c r="AK42"/>
      <c r="AL42"/>
      <c r="AM42"/>
      <c r="AN42"/>
      <c r="AO42" s="49"/>
      <c r="AP42" s="49"/>
      <c r="AQ42" s="49"/>
    </row>
    <row r="43" spans="1:43" s="6" customFormat="1" x14ac:dyDescent="0.25">
      <c r="A43" s="22" t="s">
        <v>13</v>
      </c>
      <c r="B43" s="22" t="s">
        <v>14</v>
      </c>
      <c r="C43" s="657" t="s">
        <v>79</v>
      </c>
      <c r="D43" s="20">
        <v>1</v>
      </c>
      <c r="E43" s="9">
        <v>4</v>
      </c>
      <c r="F43" s="10">
        <f>E43*30</f>
        <v>120</v>
      </c>
      <c r="G43" s="10">
        <f>H43+I43+J43</f>
        <v>60</v>
      </c>
      <c r="H43" s="10">
        <v>30</v>
      </c>
      <c r="I43" s="10"/>
      <c r="J43" s="10">
        <v>30</v>
      </c>
      <c r="K43" s="10">
        <f>F43-G43</f>
        <v>60</v>
      </c>
      <c r="L43" s="9">
        <f>G43/15</f>
        <v>4</v>
      </c>
      <c r="M43" s="10" t="s">
        <v>29</v>
      </c>
      <c r="N43" s="9">
        <f>G43/F43*100</f>
        <v>50</v>
      </c>
      <c r="O43" s="11" t="s">
        <v>77</v>
      </c>
      <c r="P43" s="12"/>
      <c r="Q43" t="s">
        <v>298</v>
      </c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 s="632">
        <f>SUM(D43:E43)</f>
        <v>5</v>
      </c>
      <c r="AG43" s="634">
        <f>семестровка4р!D53</f>
        <v>5</v>
      </c>
      <c r="AH43" s="637" t="s">
        <v>397</v>
      </c>
      <c r="AI43"/>
      <c r="AJ43"/>
      <c r="AK43"/>
      <c r="AL43"/>
      <c r="AM43"/>
      <c r="AN43"/>
      <c r="AO43" s="49"/>
      <c r="AP43" s="49"/>
      <c r="AQ43" s="49"/>
    </row>
    <row r="44" spans="1:43" s="6" customFormat="1" x14ac:dyDescent="0.25">
      <c r="A44" s="22"/>
      <c r="B44" s="22"/>
      <c r="C44" s="23"/>
      <c r="D44" s="623"/>
      <c r="E44" s="9"/>
      <c r="F44" s="10"/>
      <c r="G44" s="10"/>
      <c r="H44" s="10"/>
      <c r="I44" s="10"/>
      <c r="J44" s="10"/>
      <c r="K44" s="10"/>
      <c r="L44" s="9"/>
      <c r="M44" s="10"/>
      <c r="N44" s="9"/>
      <c r="O44" s="11"/>
      <c r="P44" s="12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 s="632"/>
      <c r="AG44" s="634"/>
      <c r="AH44" s="637"/>
      <c r="AI44"/>
      <c r="AJ44"/>
      <c r="AK44"/>
      <c r="AL44"/>
      <c r="AM44"/>
      <c r="AN44"/>
      <c r="AO44" s="49"/>
      <c r="AP44" s="49"/>
      <c r="AQ44" s="49"/>
    </row>
    <row r="45" spans="1:43" s="6" customFormat="1" ht="15.75" thickBot="1" x14ac:dyDescent="0.3">
      <c r="A45" s="22" t="s">
        <v>13</v>
      </c>
      <c r="B45" s="22" t="s">
        <v>14</v>
      </c>
      <c r="C45" s="657" t="s">
        <v>43</v>
      </c>
      <c r="D45" s="624">
        <v>3</v>
      </c>
      <c r="E45" s="9">
        <v>3</v>
      </c>
      <c r="F45" s="10">
        <f>E45*30</f>
        <v>90</v>
      </c>
      <c r="G45" s="10">
        <f>H45+I45+J45</f>
        <v>45</v>
      </c>
      <c r="H45" s="10">
        <v>30</v>
      </c>
      <c r="I45" s="10"/>
      <c r="J45" s="10">
        <v>15</v>
      </c>
      <c r="K45" s="10">
        <f>F45-G45</f>
        <v>45</v>
      </c>
      <c r="L45" s="9">
        <f>G45/15</f>
        <v>3</v>
      </c>
      <c r="M45" s="10" t="s">
        <v>16</v>
      </c>
      <c r="N45" s="9">
        <f>G45/F45*100</f>
        <v>50</v>
      </c>
      <c r="O45" s="11" t="s">
        <v>56</v>
      </c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 s="632">
        <f>SUM(D45:E45)</f>
        <v>6</v>
      </c>
      <c r="AG45" s="634">
        <f>семестровка4р!D55</f>
        <v>6</v>
      </c>
      <c r="AH45" s="637" t="s">
        <v>397</v>
      </c>
      <c r="AI45"/>
      <c r="AJ45"/>
      <c r="AK45"/>
      <c r="AL45"/>
      <c r="AM45"/>
      <c r="AN45"/>
      <c r="AO45" s="49"/>
      <c r="AP45" s="49"/>
      <c r="AQ45" s="49"/>
    </row>
    <row r="46" spans="1:43" ht="15.75" thickBot="1" x14ac:dyDescent="0.3">
      <c r="A46" s="27"/>
      <c r="B46" s="28"/>
      <c r="C46" s="16" t="s">
        <v>23</v>
      </c>
      <c r="D46" s="655">
        <f>SUM(D10:D45)</f>
        <v>60</v>
      </c>
      <c r="E46" s="15">
        <f>SUM(E11:E45)</f>
        <v>30</v>
      </c>
      <c r="F46" s="17"/>
      <c r="G46" s="17"/>
      <c r="H46" s="17"/>
      <c r="I46" s="17"/>
      <c r="J46" s="17"/>
      <c r="K46" s="17"/>
      <c r="L46" s="17">
        <f>SUM(L11:L45)</f>
        <v>30.466666666666665</v>
      </c>
      <c r="M46" s="17"/>
      <c r="N46" s="29"/>
      <c r="AD46" s="11"/>
      <c r="AE46" s="11"/>
      <c r="AF46" s="30"/>
      <c r="AG46" s="30"/>
      <c r="AH46" s="577"/>
      <c r="AI46" s="11"/>
      <c r="AJ46" s="11"/>
      <c r="AK46" s="11"/>
      <c r="AL46" s="11"/>
      <c r="AM46" s="11"/>
      <c r="AN46" s="11"/>
      <c r="AO46" s="11"/>
      <c r="AP46" s="11"/>
      <c r="AQ46" s="11"/>
    </row>
    <row r="47" spans="1:43" x14ac:dyDescent="0.25">
      <c r="C47" s="2"/>
      <c r="D47" s="2"/>
      <c r="E47" s="3"/>
      <c r="F47" s="3"/>
      <c r="G47" s="3"/>
      <c r="H47" s="3"/>
      <c r="I47" s="3"/>
      <c r="J47" s="3"/>
      <c r="K47" s="3"/>
      <c r="L47" s="3"/>
      <c r="M47" s="3"/>
      <c r="R47" s="12">
        <v>39</v>
      </c>
      <c r="AD47" s="11"/>
      <c r="AE47" s="11"/>
      <c r="AF47" s="30"/>
      <c r="AG47" s="30"/>
      <c r="AH47" s="577"/>
      <c r="AI47" s="11"/>
      <c r="AJ47" s="11"/>
      <c r="AK47" s="11"/>
      <c r="AL47" s="11"/>
      <c r="AM47" s="11"/>
      <c r="AN47" s="11"/>
      <c r="AO47" s="11"/>
      <c r="AP47" s="11"/>
      <c r="AQ47" s="11"/>
    </row>
    <row r="48" spans="1:43" x14ac:dyDescent="0.25">
      <c r="C48" s="1" t="s">
        <v>24</v>
      </c>
      <c r="R48" s="12">
        <v>37</v>
      </c>
      <c r="AD48" s="11"/>
      <c r="AE48" s="11"/>
      <c r="AF48" s="30"/>
      <c r="AG48" s="30"/>
      <c r="AH48" s="577"/>
      <c r="AI48" s="11"/>
      <c r="AJ48" s="11"/>
      <c r="AK48" s="11"/>
      <c r="AL48" s="11"/>
      <c r="AM48" s="11"/>
      <c r="AN48" s="11"/>
      <c r="AO48" s="11"/>
      <c r="AP48" s="11"/>
      <c r="AQ48" s="11"/>
    </row>
    <row r="49" spans="1:43" x14ac:dyDescent="0.25">
      <c r="C49" s="1468" t="s">
        <v>0</v>
      </c>
      <c r="D49" s="1471" t="s">
        <v>73</v>
      </c>
      <c r="E49" s="1474" t="s">
        <v>1</v>
      </c>
      <c r="F49" s="1475" t="s">
        <v>2</v>
      </c>
      <c r="G49" s="1475"/>
      <c r="H49" s="1475"/>
      <c r="I49" s="1475"/>
      <c r="J49" s="1475"/>
      <c r="K49" s="1315"/>
      <c r="L49" s="1474" t="s">
        <v>3</v>
      </c>
      <c r="M49" s="1474" t="s">
        <v>4</v>
      </c>
      <c r="N49" s="1474" t="s">
        <v>5</v>
      </c>
      <c r="R49" s="12">
        <v>25</v>
      </c>
      <c r="AD49" s="11"/>
      <c r="AE49" s="11"/>
      <c r="AF49" s="30"/>
      <c r="AG49" s="30"/>
      <c r="AH49" s="577"/>
      <c r="AI49" s="11"/>
      <c r="AJ49" s="11"/>
      <c r="AK49" s="11"/>
      <c r="AL49" s="11"/>
      <c r="AM49" s="11"/>
      <c r="AN49" s="11"/>
      <c r="AO49" s="11"/>
      <c r="AP49" s="11"/>
      <c r="AQ49" s="11"/>
    </row>
    <row r="50" spans="1:43" x14ac:dyDescent="0.25">
      <c r="C50" s="1469"/>
      <c r="D50" s="1472"/>
      <c r="E50" s="1474"/>
      <c r="F50" s="1474" t="s">
        <v>6</v>
      </c>
      <c r="G50" s="1476" t="s">
        <v>7</v>
      </c>
      <c r="H50" s="1476"/>
      <c r="I50" s="1476"/>
      <c r="J50" s="1476"/>
      <c r="K50" s="1474" t="s">
        <v>25</v>
      </c>
      <c r="L50" s="1474"/>
      <c r="M50" s="1474"/>
      <c r="N50" s="1474"/>
      <c r="R50" s="12">
        <v>19</v>
      </c>
      <c r="AD50" s="11"/>
      <c r="AE50" s="11"/>
      <c r="AF50" s="30"/>
      <c r="AG50" s="30"/>
      <c r="AH50" s="577"/>
      <c r="AI50" s="11"/>
      <c r="AJ50" s="11"/>
      <c r="AK50" s="11"/>
      <c r="AL50" s="11"/>
      <c r="AM50" s="11"/>
      <c r="AN50" s="11"/>
      <c r="AO50" s="11"/>
      <c r="AP50" s="11"/>
      <c r="AQ50" s="11"/>
    </row>
    <row r="51" spans="1:43" x14ac:dyDescent="0.25">
      <c r="C51" s="1469"/>
      <c r="D51" s="1472"/>
      <c r="E51" s="1474"/>
      <c r="F51" s="1315"/>
      <c r="G51" s="1474" t="s">
        <v>9</v>
      </c>
      <c r="H51" s="1475" t="s">
        <v>10</v>
      </c>
      <c r="I51" s="1315"/>
      <c r="J51" s="1315"/>
      <c r="K51" s="1315"/>
      <c r="L51" s="1474"/>
      <c r="M51" s="1474"/>
      <c r="N51" s="1474"/>
      <c r="R51" s="12">
        <f>SUM(R47:R50)</f>
        <v>120</v>
      </c>
      <c r="AD51" s="11"/>
      <c r="AE51" s="11"/>
      <c r="AF51" s="30"/>
      <c r="AG51" s="30"/>
      <c r="AH51" s="577"/>
      <c r="AI51" s="11"/>
      <c r="AJ51" s="11"/>
      <c r="AK51" s="11"/>
      <c r="AL51" s="11"/>
      <c r="AM51" s="11"/>
      <c r="AN51" s="11"/>
      <c r="AO51" s="11"/>
      <c r="AP51" s="11"/>
      <c r="AQ51" s="11"/>
    </row>
    <row r="52" spans="1:43" x14ac:dyDescent="0.25">
      <c r="C52" s="1469"/>
      <c r="D52" s="1472"/>
      <c r="E52" s="1474"/>
      <c r="F52" s="1315"/>
      <c r="G52" s="1477"/>
      <c r="H52" s="1480" t="s">
        <v>26</v>
      </c>
      <c r="I52" s="1480" t="s">
        <v>27</v>
      </c>
      <c r="J52" s="1480" t="s">
        <v>28</v>
      </c>
      <c r="K52" s="1315"/>
      <c r="L52" s="1474"/>
      <c r="M52" s="1474"/>
      <c r="N52" s="1474"/>
      <c r="AD52" s="11"/>
      <c r="AE52" s="11"/>
      <c r="AF52" s="30"/>
      <c r="AG52" s="30"/>
      <c r="AH52" s="577"/>
      <c r="AI52" s="11"/>
      <c r="AJ52" s="11"/>
      <c r="AK52" s="11"/>
      <c r="AL52" s="11"/>
      <c r="AM52" s="11"/>
      <c r="AN52" s="11"/>
      <c r="AO52" s="11"/>
      <c r="AP52" s="11"/>
      <c r="AQ52" s="11"/>
    </row>
    <row r="53" spans="1:43" x14ac:dyDescent="0.25">
      <c r="C53" s="1469"/>
      <c r="D53" s="1472"/>
      <c r="E53" s="1474"/>
      <c r="F53" s="1315"/>
      <c r="G53" s="1477"/>
      <c r="H53" s="1480"/>
      <c r="I53" s="1480"/>
      <c r="J53" s="1480"/>
      <c r="K53" s="1315"/>
      <c r="L53" s="1474"/>
      <c r="M53" s="1474"/>
      <c r="N53" s="1474"/>
      <c r="AD53" s="11"/>
      <c r="AE53" s="11"/>
      <c r="AF53" s="30"/>
      <c r="AG53" s="30"/>
      <c r="AH53" s="577"/>
      <c r="AI53" s="11"/>
      <c r="AJ53" s="11"/>
      <c r="AK53" s="11"/>
      <c r="AL53" s="11"/>
      <c r="AM53" s="11"/>
      <c r="AN53" s="11"/>
      <c r="AO53" s="11"/>
      <c r="AP53" s="11"/>
      <c r="AQ53" s="11"/>
    </row>
    <row r="54" spans="1:43" x14ac:dyDescent="0.25">
      <c r="C54" s="1469"/>
      <c r="D54" s="1472"/>
      <c r="E54" s="1474"/>
      <c r="F54" s="1315"/>
      <c r="G54" s="1477"/>
      <c r="H54" s="1480"/>
      <c r="I54" s="1480"/>
      <c r="J54" s="1480"/>
      <c r="K54" s="1315"/>
      <c r="L54" s="1474"/>
      <c r="M54" s="1474"/>
      <c r="N54" s="1474"/>
      <c r="AD54" s="11"/>
      <c r="AE54" s="11"/>
      <c r="AF54" s="30"/>
      <c r="AG54" s="30"/>
      <c r="AH54" s="577"/>
      <c r="AI54" s="11"/>
      <c r="AJ54" s="11"/>
      <c r="AK54" s="11"/>
      <c r="AL54" s="11"/>
      <c r="AM54" s="11"/>
      <c r="AN54" s="11"/>
      <c r="AO54" s="11"/>
      <c r="AP54" s="11"/>
      <c r="AQ54" s="11"/>
    </row>
    <row r="55" spans="1:43" ht="15" customHeight="1" x14ac:dyDescent="0.25">
      <c r="C55" s="1470"/>
      <c r="D55" s="1473"/>
      <c r="E55" s="1474"/>
      <c r="F55" s="1315"/>
      <c r="G55" s="1477"/>
      <c r="H55" s="1480"/>
      <c r="I55" s="1480"/>
      <c r="J55" s="1480"/>
      <c r="K55" s="1315"/>
      <c r="L55" s="1474"/>
      <c r="M55" s="1474"/>
      <c r="N55" s="1474"/>
      <c r="AD55" s="11"/>
      <c r="AE55" s="11"/>
      <c r="AF55" s="30"/>
      <c r="AG55" s="30"/>
      <c r="AH55" s="577"/>
      <c r="AI55" s="11"/>
      <c r="AJ55" s="11"/>
      <c r="AK55" s="11"/>
      <c r="AL55" s="11"/>
      <c r="AM55" s="11"/>
      <c r="AN55" s="11"/>
      <c r="AO55" s="11"/>
      <c r="AP55" s="11"/>
      <c r="AQ55" s="11"/>
    </row>
    <row r="56" spans="1:43" x14ac:dyDescent="0.25">
      <c r="A56" s="22" t="s">
        <v>13</v>
      </c>
      <c r="B56" s="22" t="s">
        <v>14</v>
      </c>
      <c r="C56" s="659" t="s">
        <v>317</v>
      </c>
      <c r="D56" s="20">
        <v>4.5</v>
      </c>
      <c r="E56" s="621"/>
      <c r="F56" s="10"/>
      <c r="G56" s="10"/>
      <c r="H56" s="10"/>
      <c r="I56" s="10"/>
      <c r="J56" s="10"/>
      <c r="K56" s="10"/>
      <c r="L56" s="9"/>
      <c r="M56" s="10"/>
      <c r="N56" s="9"/>
      <c r="AF56" s="632">
        <f t="shared" ref="AF56:AF83" si="0">SUM(D56:E56)</f>
        <v>4.5</v>
      </c>
      <c r="AG56" s="633">
        <f>семестровка4р!D70</f>
        <v>4.5</v>
      </c>
      <c r="AO56" s="11"/>
      <c r="AP56" s="11"/>
      <c r="AQ56" s="11"/>
    </row>
    <row r="57" spans="1:43" ht="26.25" x14ac:dyDescent="0.25">
      <c r="A57" s="22" t="s">
        <v>16</v>
      </c>
      <c r="B57" s="22" t="s">
        <v>31</v>
      </c>
      <c r="C57" s="657" t="s">
        <v>36</v>
      </c>
      <c r="D57" s="20">
        <v>2</v>
      </c>
      <c r="E57" s="9">
        <v>2</v>
      </c>
      <c r="F57" s="10">
        <f>E57*30</f>
        <v>60</v>
      </c>
      <c r="G57" s="10">
        <f>H57+I57+J57</f>
        <v>18</v>
      </c>
      <c r="H57" s="10"/>
      <c r="I57" s="10"/>
      <c r="J57" s="10">
        <v>18</v>
      </c>
      <c r="K57" s="10">
        <f>F57-G57</f>
        <v>42</v>
      </c>
      <c r="L57" s="9">
        <f>G57/9</f>
        <v>2</v>
      </c>
      <c r="M57" s="10" t="s">
        <v>16</v>
      </c>
      <c r="N57" s="9">
        <f>G57/F57*100</f>
        <v>30</v>
      </c>
      <c r="O57" s="11" t="s">
        <v>97</v>
      </c>
      <c r="P57" s="12" t="s">
        <v>62</v>
      </c>
      <c r="Q57" s="12" t="s">
        <v>262</v>
      </c>
      <c r="V57" s="70"/>
      <c r="W57" s="70"/>
      <c r="X57" s="70"/>
      <c r="Y57" s="70" t="s">
        <v>292</v>
      </c>
      <c r="Z57" s="70" t="s">
        <v>293</v>
      </c>
      <c r="AF57" s="632">
        <f t="shared" si="0"/>
        <v>4</v>
      </c>
      <c r="AG57" s="633">
        <f>семестровка4р!D112</f>
        <v>4</v>
      </c>
      <c r="AH57" s="635" t="s">
        <v>397</v>
      </c>
      <c r="AO57" s="11"/>
      <c r="AP57" s="11"/>
      <c r="AQ57" s="11"/>
    </row>
    <row r="58" spans="1:43" x14ac:dyDescent="0.25">
      <c r="C58" s="23"/>
      <c r="D58" s="20"/>
      <c r="E58" s="9"/>
      <c r="F58" s="10"/>
      <c r="G58" s="10"/>
      <c r="H58" s="10"/>
      <c r="I58" s="10"/>
      <c r="J58" s="10"/>
      <c r="K58" s="10"/>
      <c r="L58" s="9"/>
      <c r="M58" s="10"/>
      <c r="N58" s="9"/>
      <c r="V58" s="70"/>
      <c r="W58" s="70"/>
      <c r="X58" s="70"/>
      <c r="Y58" s="70"/>
      <c r="Z58" s="70"/>
      <c r="AF58" s="632"/>
      <c r="AO58" s="11"/>
      <c r="AP58" s="11"/>
      <c r="AQ58" s="11"/>
    </row>
    <row r="59" spans="1:43" x14ac:dyDescent="0.25">
      <c r="A59" s="22" t="s">
        <v>16</v>
      </c>
      <c r="B59" s="22" t="s">
        <v>14</v>
      </c>
      <c r="C59" s="657" t="s">
        <v>17</v>
      </c>
      <c r="D59" s="20"/>
      <c r="E59" s="9">
        <v>2</v>
      </c>
      <c r="F59" s="10">
        <f>E59*30</f>
        <v>60</v>
      </c>
      <c r="G59" s="10">
        <f>H59+I59+J59</f>
        <v>36</v>
      </c>
      <c r="H59" s="10"/>
      <c r="I59" s="10"/>
      <c r="J59" s="10">
        <v>36</v>
      </c>
      <c r="K59" s="10">
        <f>F59-G59</f>
        <v>24</v>
      </c>
      <c r="L59" s="9">
        <f>G59/18</f>
        <v>2</v>
      </c>
      <c r="M59" s="10" t="s">
        <v>16</v>
      </c>
      <c r="N59" s="9">
        <f>G59/F59*100</f>
        <v>60</v>
      </c>
      <c r="O59" s="11" t="s">
        <v>67</v>
      </c>
      <c r="P59" s="12" t="s">
        <v>63</v>
      </c>
      <c r="V59" s="10"/>
      <c r="W59" s="10"/>
      <c r="X59" s="23" t="s">
        <v>46</v>
      </c>
      <c r="Y59" s="392"/>
      <c r="Z59" s="392"/>
      <c r="AF59" s="648"/>
      <c r="AO59" s="11"/>
      <c r="AP59" s="11"/>
      <c r="AQ59" s="11"/>
    </row>
    <row r="60" spans="1:43" x14ac:dyDescent="0.25">
      <c r="C60" s="657"/>
      <c r="D60" s="20"/>
      <c r="E60" s="9"/>
      <c r="F60" s="10"/>
      <c r="G60" s="10"/>
      <c r="H60" s="10"/>
      <c r="I60" s="10"/>
      <c r="J60" s="10"/>
      <c r="K60" s="10"/>
      <c r="L60" s="9"/>
      <c r="M60" s="10"/>
      <c r="N60" s="9"/>
      <c r="V60" s="10"/>
      <c r="W60" s="10"/>
      <c r="X60" s="23"/>
      <c r="Y60" s="392"/>
      <c r="Z60" s="392"/>
      <c r="AF60" s="648"/>
      <c r="AO60" s="11"/>
      <c r="AP60" s="11"/>
      <c r="AQ60" s="11"/>
    </row>
    <row r="61" spans="1:43" x14ac:dyDescent="0.25">
      <c r="A61" s="438" t="s">
        <v>16</v>
      </c>
      <c r="B61" s="439" t="s">
        <v>14</v>
      </c>
      <c r="C61" s="657" t="s">
        <v>33</v>
      </c>
      <c r="D61" s="30">
        <v>3</v>
      </c>
      <c r="E61" s="9">
        <v>3</v>
      </c>
      <c r="F61" s="10">
        <f>E61*30</f>
        <v>90</v>
      </c>
      <c r="G61" s="10">
        <f>H61+I61+J61</f>
        <v>36</v>
      </c>
      <c r="H61" s="10">
        <v>18</v>
      </c>
      <c r="I61" s="10"/>
      <c r="J61" s="10">
        <v>18</v>
      </c>
      <c r="K61" s="10">
        <f>F61-G61</f>
        <v>54</v>
      </c>
      <c r="L61" s="9">
        <f>G61/9</f>
        <v>4</v>
      </c>
      <c r="M61" s="10" t="s">
        <v>16</v>
      </c>
      <c r="N61" s="9">
        <f>G61/F61*100</f>
        <v>40</v>
      </c>
      <c r="O61" s="11" t="s">
        <v>68</v>
      </c>
      <c r="P61" s="599" t="s">
        <v>62</v>
      </c>
      <c r="V61" s="10"/>
      <c r="W61" s="10"/>
      <c r="X61" s="23"/>
      <c r="Y61" s="392"/>
      <c r="Z61" s="392"/>
      <c r="AF61" s="632">
        <f t="shared" si="0"/>
        <v>6</v>
      </c>
      <c r="AG61" s="633">
        <f>семестровка4р!D31</f>
        <v>6</v>
      </c>
      <c r="AH61" s="635" t="s">
        <v>397</v>
      </c>
      <c r="AO61" s="11"/>
      <c r="AP61" s="11"/>
      <c r="AQ61" s="11"/>
    </row>
    <row r="62" spans="1:43" x14ac:dyDescent="0.25">
      <c r="A62" s="438"/>
      <c r="B62" s="667"/>
      <c r="C62" s="657"/>
      <c r="D62" s="30"/>
      <c r="E62" s="9"/>
      <c r="F62" s="10"/>
      <c r="G62" s="10"/>
      <c r="H62" s="10"/>
      <c r="I62" s="10"/>
      <c r="J62" s="10"/>
      <c r="K62" s="10"/>
      <c r="L62" s="9"/>
      <c r="M62" s="10"/>
      <c r="N62" s="9"/>
      <c r="P62" s="599"/>
      <c r="V62" s="10"/>
      <c r="W62" s="10"/>
      <c r="X62" s="23"/>
      <c r="Y62" s="392"/>
      <c r="Z62" s="392"/>
      <c r="AF62" s="632"/>
      <c r="AO62" s="11"/>
      <c r="AP62" s="11"/>
      <c r="AQ62" s="11"/>
    </row>
    <row r="63" spans="1:43" x14ac:dyDescent="0.25">
      <c r="A63" s="22" t="s">
        <v>16</v>
      </c>
      <c r="B63" s="22" t="s">
        <v>31</v>
      </c>
      <c r="C63" s="657" t="s">
        <v>66</v>
      </c>
      <c r="D63" s="20">
        <v>3.5</v>
      </c>
      <c r="E63" s="9"/>
      <c r="F63" s="10"/>
      <c r="G63" s="10"/>
      <c r="H63" s="10"/>
      <c r="I63" s="10"/>
      <c r="J63" s="10"/>
      <c r="K63" s="10"/>
      <c r="L63" s="9"/>
      <c r="M63" s="10"/>
      <c r="N63" s="9"/>
      <c r="V63" s="10" t="s">
        <v>16</v>
      </c>
      <c r="W63" s="10" t="s">
        <v>31</v>
      </c>
      <c r="X63" s="23" t="s">
        <v>41</v>
      </c>
      <c r="Y63" s="440">
        <f>SUMIFS(E$56:E$84,A$56:A$84,$A$143,B$56:B$84,$B$143)</f>
        <v>2</v>
      </c>
      <c r="Z63" s="440">
        <f>SUMIFS(D$56:D$84,A$56:A$84,$A$143,B$56:B$84,$B$143)</f>
        <v>8.5</v>
      </c>
      <c r="AF63" s="632">
        <f t="shared" si="0"/>
        <v>3.5</v>
      </c>
      <c r="AG63" s="633">
        <f>семестровка4р!D76</f>
        <v>3.5</v>
      </c>
      <c r="AO63" s="11"/>
      <c r="AP63" s="11"/>
      <c r="AQ63" s="11"/>
    </row>
    <row r="64" spans="1:43" x14ac:dyDescent="0.25">
      <c r="C64" s="657"/>
      <c r="D64" s="20"/>
      <c r="E64" s="9"/>
      <c r="F64" s="10"/>
      <c r="G64" s="10"/>
      <c r="H64" s="10"/>
      <c r="I64" s="10"/>
      <c r="J64" s="10"/>
      <c r="K64" s="10"/>
      <c r="L64" s="9"/>
      <c r="M64" s="10"/>
      <c r="N64" s="9"/>
      <c r="V64" s="10"/>
      <c r="W64" s="10"/>
      <c r="X64" s="23"/>
      <c r="Y64" s="440"/>
      <c r="Z64" s="440"/>
      <c r="AF64" s="632"/>
      <c r="AO64" s="11"/>
      <c r="AP64" s="11"/>
      <c r="AQ64" s="11"/>
    </row>
    <row r="65" spans="1:43" x14ac:dyDescent="0.25">
      <c r="A65" s="22" t="s">
        <v>16</v>
      </c>
      <c r="B65" s="22" t="s">
        <v>31</v>
      </c>
      <c r="C65" s="657" t="s">
        <v>48</v>
      </c>
      <c r="D65" s="20">
        <v>3</v>
      </c>
      <c r="E65" s="9"/>
      <c r="F65" s="10"/>
      <c r="G65" s="10"/>
      <c r="H65" s="10"/>
      <c r="I65" s="10"/>
      <c r="J65" s="10"/>
      <c r="K65" s="10"/>
      <c r="L65" s="9"/>
      <c r="M65" s="10"/>
      <c r="N65" s="9"/>
      <c r="O65" s="30"/>
      <c r="V65" s="10"/>
      <c r="W65" s="10"/>
      <c r="X65" s="23" t="s">
        <v>47</v>
      </c>
      <c r="Y65" s="440"/>
      <c r="Z65" s="441"/>
      <c r="AF65" s="632">
        <f t="shared" si="0"/>
        <v>3</v>
      </c>
      <c r="AG65" s="633">
        <f>семестровка4р!D57</f>
        <v>3</v>
      </c>
      <c r="AO65" s="11"/>
      <c r="AP65" s="11"/>
      <c r="AQ65" s="11"/>
    </row>
    <row r="66" spans="1:43" x14ac:dyDescent="0.25">
      <c r="C66" s="23"/>
      <c r="D66" s="20"/>
      <c r="E66" s="9"/>
      <c r="F66" s="10"/>
      <c r="G66" s="10"/>
      <c r="H66" s="10"/>
      <c r="I66" s="10"/>
      <c r="J66" s="10"/>
      <c r="K66" s="10"/>
      <c r="L66" s="9"/>
      <c r="M66" s="10"/>
      <c r="N66" s="9"/>
      <c r="O66" s="577"/>
      <c r="V66" s="10"/>
      <c r="W66" s="10"/>
      <c r="X66" s="23"/>
      <c r="Y66" s="440"/>
      <c r="Z66" s="441"/>
      <c r="AF66" s="632"/>
      <c r="AO66" s="11"/>
      <c r="AP66" s="11"/>
      <c r="AQ66" s="11"/>
    </row>
    <row r="67" spans="1:43" x14ac:dyDescent="0.25">
      <c r="A67" s="22" t="s">
        <v>13</v>
      </c>
      <c r="B67" s="22" t="s">
        <v>14</v>
      </c>
      <c r="C67" s="661" t="s">
        <v>81</v>
      </c>
      <c r="D67" s="653">
        <v>1.5</v>
      </c>
      <c r="E67" s="9">
        <v>4</v>
      </c>
      <c r="F67" s="10">
        <f>E67*30</f>
        <v>120</v>
      </c>
      <c r="G67" s="10">
        <f>H67+I67+J67</f>
        <v>45</v>
      </c>
      <c r="H67" s="10">
        <v>27</v>
      </c>
      <c r="I67" s="10"/>
      <c r="J67" s="10">
        <v>18</v>
      </c>
      <c r="K67" s="10">
        <f>F67-G67</f>
        <v>75</v>
      </c>
      <c r="L67" s="9">
        <f>G67/9</f>
        <v>5</v>
      </c>
      <c r="M67" s="10" t="s">
        <v>18</v>
      </c>
      <c r="N67" s="9">
        <f>G67/F67*100</f>
        <v>37.5</v>
      </c>
      <c r="O67" s="11" t="s">
        <v>77</v>
      </c>
      <c r="P67" s="12" t="s">
        <v>63</v>
      </c>
      <c r="Q67" s="12" t="s">
        <v>299</v>
      </c>
      <c r="V67" s="10" t="s">
        <v>13</v>
      </c>
      <c r="W67" s="10" t="s">
        <v>14</v>
      </c>
      <c r="X67" s="23" t="s">
        <v>40</v>
      </c>
      <c r="Y67" s="440">
        <f>SUMIFS(E$56:E$84,A$56:A$84,$A$145,B$56:B$84,$B$145)</f>
        <v>18</v>
      </c>
      <c r="Z67" s="441">
        <f>SUMIFS(D$56:D$84,A$56:A$84,$A$145,B$56:B$84,$B$145)</f>
        <v>14</v>
      </c>
      <c r="AA67" s="47"/>
      <c r="AF67" s="648">
        <f t="shared" si="0"/>
        <v>5.5</v>
      </c>
      <c r="AG67" s="651">
        <f>семестровка4р!D115</f>
        <v>5.5</v>
      </c>
      <c r="AH67" s="635" t="s">
        <v>397</v>
      </c>
      <c r="AO67" s="11"/>
      <c r="AP67" s="11"/>
      <c r="AQ67" s="11"/>
    </row>
    <row r="68" spans="1:43" x14ac:dyDescent="0.25">
      <c r="C68" s="23"/>
      <c r="D68" s="9"/>
      <c r="E68" s="9"/>
      <c r="F68" s="10"/>
      <c r="G68" s="10"/>
      <c r="H68" s="10"/>
      <c r="I68" s="10"/>
      <c r="J68" s="10"/>
      <c r="K68" s="10"/>
      <c r="L68" s="9"/>
      <c r="M68" s="10"/>
      <c r="N68" s="9"/>
      <c r="V68" s="10"/>
      <c r="W68" s="10"/>
      <c r="X68" s="23"/>
      <c r="Y68" s="440"/>
      <c r="Z68" s="441"/>
      <c r="AF68" s="632"/>
      <c r="AO68" s="11"/>
      <c r="AP68" s="11"/>
      <c r="AQ68" s="11"/>
    </row>
    <row r="69" spans="1:43" s="34" customFormat="1" ht="29.25" customHeight="1" thickBot="1" x14ac:dyDescent="0.3">
      <c r="A69" s="22" t="s">
        <v>13</v>
      </c>
      <c r="B69" s="22" t="s">
        <v>14</v>
      </c>
      <c r="C69" s="657" t="s">
        <v>94</v>
      </c>
      <c r="D69" s="20"/>
      <c r="E69" s="9">
        <v>1</v>
      </c>
      <c r="F69" s="10">
        <f>E69*30</f>
        <v>30</v>
      </c>
      <c r="G69" s="10">
        <f>H69+I69+J69</f>
        <v>10</v>
      </c>
      <c r="H69" s="10"/>
      <c r="I69" s="10"/>
      <c r="J69" s="10">
        <v>10</v>
      </c>
      <c r="K69" s="10">
        <f>F69-G69</f>
        <v>20</v>
      </c>
      <c r="L69" s="9">
        <v>1</v>
      </c>
      <c r="M69" s="10" t="s">
        <v>16</v>
      </c>
      <c r="N69" s="9">
        <f>G69/F69*100</f>
        <v>33.333333333333329</v>
      </c>
      <c r="O69" s="11" t="s">
        <v>77</v>
      </c>
      <c r="P69" s="51" t="s">
        <v>63</v>
      </c>
      <c r="Q69" s="33"/>
      <c r="R69" s="33">
        <v>6</v>
      </c>
      <c r="S69" s="33"/>
      <c r="T69" s="33"/>
      <c r="U69" s="33"/>
      <c r="V69" s="70"/>
      <c r="W69" s="70"/>
      <c r="X69" s="70"/>
      <c r="Y69" s="440">
        <f>SUM(Y63:Y67)</f>
        <v>20</v>
      </c>
      <c r="Z69" s="440">
        <f>SUM(Z63:Z67)</f>
        <v>22.5</v>
      </c>
      <c r="AA69" s="33"/>
      <c r="AB69" s="33"/>
      <c r="AC69" s="33"/>
      <c r="AD69" s="33"/>
      <c r="AE69" s="33"/>
      <c r="AF69" s="632">
        <f t="shared" si="0"/>
        <v>1</v>
      </c>
      <c r="AG69" s="633">
        <f>семестровка4р!D77</f>
        <v>1</v>
      </c>
      <c r="AH69" s="635" t="s">
        <v>397</v>
      </c>
      <c r="AI69" s="33"/>
      <c r="AJ69" s="33"/>
      <c r="AK69" s="33"/>
      <c r="AL69" s="33"/>
      <c r="AM69" s="33"/>
      <c r="AN69" s="33"/>
    </row>
    <row r="70" spans="1:43" s="34" customFormat="1" ht="21" customHeight="1" x14ac:dyDescent="0.25">
      <c r="A70" s="22"/>
      <c r="B70" s="22"/>
      <c r="C70" s="23"/>
      <c r="D70" s="20"/>
      <c r="E70" s="9"/>
      <c r="F70" s="10"/>
      <c r="G70" s="10"/>
      <c r="H70" s="10"/>
      <c r="I70" s="10"/>
      <c r="J70" s="10"/>
      <c r="K70" s="10"/>
      <c r="L70" s="9"/>
      <c r="M70" s="10"/>
      <c r="N70" s="9"/>
      <c r="O70" s="11"/>
      <c r="P70" s="38"/>
      <c r="Q70" s="33"/>
      <c r="R70" s="33"/>
      <c r="S70" s="33"/>
      <c r="T70" s="33"/>
      <c r="U70" s="33"/>
      <c r="V70" s="38"/>
      <c r="W70" s="38"/>
      <c r="X70" s="38"/>
      <c r="Y70" s="575"/>
      <c r="Z70" s="575"/>
      <c r="AA70" s="33"/>
      <c r="AB70" s="33"/>
      <c r="AC70" s="33"/>
      <c r="AD70" s="33"/>
      <c r="AE70" s="33"/>
      <c r="AF70" s="632"/>
      <c r="AG70" s="633"/>
      <c r="AH70" s="635"/>
      <c r="AI70" s="33"/>
      <c r="AJ70" s="33"/>
      <c r="AK70" s="33"/>
      <c r="AL70" s="33"/>
      <c r="AM70" s="33"/>
      <c r="AN70" s="33"/>
    </row>
    <row r="71" spans="1:43" x14ac:dyDescent="0.25">
      <c r="A71" s="22" t="s">
        <v>13</v>
      </c>
      <c r="B71" s="22" t="s">
        <v>14</v>
      </c>
      <c r="C71" s="748" t="s">
        <v>301</v>
      </c>
      <c r="D71" s="31">
        <v>0</v>
      </c>
      <c r="E71" s="31">
        <v>6</v>
      </c>
      <c r="F71" s="10">
        <f>E71*30</f>
        <v>180</v>
      </c>
      <c r="G71" s="10">
        <f>H71+I71+J71</f>
        <v>63</v>
      </c>
      <c r="H71" s="625">
        <v>36</v>
      </c>
      <c r="I71" s="625"/>
      <c r="J71" s="625">
        <v>27</v>
      </c>
      <c r="K71" s="10">
        <f>F71-G71</f>
        <v>117</v>
      </c>
      <c r="L71" s="9">
        <f>G71/9</f>
        <v>7</v>
      </c>
      <c r="M71" s="625" t="s">
        <v>18</v>
      </c>
      <c r="N71" s="9">
        <f>G71/F71*100</f>
        <v>35</v>
      </c>
      <c r="O71" s="11" t="s">
        <v>77</v>
      </c>
      <c r="P71" t="s">
        <v>62</v>
      </c>
      <c r="AF71" s="632">
        <f t="shared" si="0"/>
        <v>6</v>
      </c>
      <c r="AG71" s="633">
        <f>семестровка4р!D95</f>
        <v>6</v>
      </c>
      <c r="AO71" s="11"/>
      <c r="AP71" s="11"/>
      <c r="AQ71" s="11"/>
    </row>
    <row r="72" spans="1:43" x14ac:dyDescent="0.25">
      <c r="C72" s="23"/>
      <c r="D72" s="9"/>
      <c r="E72" s="9"/>
      <c r="F72" s="10"/>
      <c r="G72" s="10"/>
      <c r="H72" s="10"/>
      <c r="I72" s="10"/>
      <c r="J72" s="10"/>
      <c r="K72" s="10"/>
      <c r="L72" s="9"/>
      <c r="M72" s="10"/>
      <c r="N72" s="9"/>
      <c r="AF72" s="632"/>
      <c r="AO72" s="11"/>
      <c r="AP72" s="11"/>
      <c r="AQ72" s="11"/>
    </row>
    <row r="73" spans="1:43" x14ac:dyDescent="0.25">
      <c r="A73" s="22" t="s">
        <v>13</v>
      </c>
      <c r="B73" s="22" t="s">
        <v>14</v>
      </c>
      <c r="C73" s="657" t="s">
        <v>35</v>
      </c>
      <c r="D73" s="20">
        <v>4</v>
      </c>
      <c r="E73" s="9"/>
      <c r="F73" s="10"/>
      <c r="G73" s="10"/>
      <c r="H73" s="10"/>
      <c r="I73" s="10"/>
      <c r="J73" s="10"/>
      <c r="K73" s="10"/>
      <c r="L73" s="9"/>
      <c r="M73" s="10"/>
      <c r="N73" s="9"/>
      <c r="AF73" s="632">
        <f t="shared" si="0"/>
        <v>4</v>
      </c>
      <c r="AG73" s="633">
        <f>семестровка4р!D73</f>
        <v>4</v>
      </c>
      <c r="AO73" s="11"/>
      <c r="AP73" s="11"/>
      <c r="AQ73" s="11"/>
    </row>
    <row r="74" spans="1:43" x14ac:dyDescent="0.25">
      <c r="C74" s="23"/>
      <c r="D74" s="20"/>
      <c r="E74" s="9"/>
      <c r="F74" s="10"/>
      <c r="G74" s="10"/>
      <c r="H74" s="10"/>
      <c r="I74" s="10"/>
      <c r="J74" s="10"/>
      <c r="K74" s="10"/>
      <c r="L74" s="9"/>
      <c r="M74" s="10"/>
      <c r="N74" s="9"/>
      <c r="AF74" s="632"/>
      <c r="AO74" s="11"/>
      <c r="AP74" s="11"/>
      <c r="AQ74" s="11"/>
    </row>
    <row r="75" spans="1:43" x14ac:dyDescent="0.25">
      <c r="A75" s="22" t="s">
        <v>13</v>
      </c>
      <c r="B75" s="22" t="s">
        <v>14</v>
      </c>
      <c r="C75" s="657" t="s">
        <v>53</v>
      </c>
      <c r="D75" s="20">
        <v>2</v>
      </c>
      <c r="E75" s="9">
        <v>3</v>
      </c>
      <c r="F75" s="10">
        <f>E75*30</f>
        <v>90</v>
      </c>
      <c r="G75" s="10">
        <f>H75+I75+J75</f>
        <v>45</v>
      </c>
      <c r="H75" s="10">
        <v>27</v>
      </c>
      <c r="I75" s="10"/>
      <c r="J75" s="10">
        <v>18</v>
      </c>
      <c r="K75" s="10">
        <f>F75-G75</f>
        <v>45</v>
      </c>
      <c r="L75" s="9">
        <f>G75/9</f>
        <v>5</v>
      </c>
      <c r="M75" s="660" t="s">
        <v>16</v>
      </c>
      <c r="N75" s="9">
        <f>G75/F75*100</f>
        <v>50</v>
      </c>
      <c r="O75" s="11" t="s">
        <v>57</v>
      </c>
      <c r="P75" s="12" t="s">
        <v>63</v>
      </c>
      <c r="AF75" s="632">
        <f t="shared" si="0"/>
        <v>5</v>
      </c>
      <c r="AG75" s="633">
        <f>семестровка4р!D74</f>
        <v>5</v>
      </c>
      <c r="AH75" s="635" t="s">
        <v>397</v>
      </c>
      <c r="AO75" s="11"/>
      <c r="AP75" s="11"/>
      <c r="AQ75" s="11"/>
    </row>
    <row r="76" spans="1:43" x14ac:dyDescent="0.25">
      <c r="C76" s="23"/>
      <c r="D76" s="20"/>
      <c r="E76" s="9"/>
      <c r="F76" s="10"/>
      <c r="G76" s="10"/>
      <c r="H76" s="10"/>
      <c r="I76" s="10"/>
      <c r="J76" s="10"/>
      <c r="K76" s="10"/>
      <c r="L76" s="9"/>
      <c r="M76" s="10"/>
      <c r="N76" s="9"/>
      <c r="AF76" s="632"/>
      <c r="AO76" s="11"/>
      <c r="AP76" s="11"/>
      <c r="AQ76" s="11"/>
    </row>
    <row r="77" spans="1:43" x14ac:dyDescent="0.25">
      <c r="A77" s="22" t="s">
        <v>13</v>
      </c>
      <c r="B77" s="22" t="s">
        <v>14</v>
      </c>
      <c r="C77" s="657" t="s">
        <v>37</v>
      </c>
      <c r="D77" s="20">
        <v>2</v>
      </c>
      <c r="E77" s="9">
        <v>3</v>
      </c>
      <c r="F77" s="10">
        <f>E77*30</f>
        <v>90</v>
      </c>
      <c r="G77" s="10">
        <f>H77+I77+J77</f>
        <v>45</v>
      </c>
      <c r="H77" s="10">
        <v>27</v>
      </c>
      <c r="I77" s="10"/>
      <c r="J77" s="10">
        <v>18</v>
      </c>
      <c r="K77" s="10">
        <f>F77-G77</f>
        <v>45</v>
      </c>
      <c r="L77" s="9">
        <f>G77/9</f>
        <v>5</v>
      </c>
      <c r="M77" s="10" t="s">
        <v>16</v>
      </c>
      <c r="N77" s="9">
        <f>G77/F77*100</f>
        <v>50</v>
      </c>
      <c r="O77" s="11" t="s">
        <v>55</v>
      </c>
      <c r="P77" s="12" t="s">
        <v>62</v>
      </c>
      <c r="AF77" s="632">
        <f t="shared" si="0"/>
        <v>5</v>
      </c>
      <c r="AG77" s="633">
        <f>семестровка4р!D54</f>
        <v>5</v>
      </c>
      <c r="AH77" s="635" t="s">
        <v>397</v>
      </c>
      <c r="AO77" s="11"/>
      <c r="AP77" s="11"/>
      <c r="AQ77" s="11"/>
    </row>
    <row r="78" spans="1:43" x14ac:dyDescent="0.25">
      <c r="C78" s="23"/>
      <c r="D78" s="20"/>
      <c r="E78" s="9"/>
      <c r="F78" s="10"/>
      <c r="G78" s="10"/>
      <c r="H78" s="10"/>
      <c r="I78" s="10"/>
      <c r="J78" s="10"/>
      <c r="K78" s="10"/>
      <c r="L78" s="9"/>
      <c r="M78" s="10"/>
      <c r="N78" s="9"/>
      <c r="AF78" s="632"/>
      <c r="AO78" s="11"/>
      <c r="AP78" s="11"/>
      <c r="AQ78" s="11"/>
    </row>
    <row r="79" spans="1:43" x14ac:dyDescent="0.25">
      <c r="A79" s="22" t="s">
        <v>13</v>
      </c>
      <c r="B79" s="22" t="s">
        <v>31</v>
      </c>
      <c r="C79" s="657" t="s">
        <v>80</v>
      </c>
      <c r="D79" s="9">
        <v>0</v>
      </c>
      <c r="E79" s="9">
        <v>5</v>
      </c>
      <c r="F79" s="10">
        <f>E79*30</f>
        <v>150</v>
      </c>
      <c r="G79" s="10">
        <f>H79+I79+J79</f>
        <v>54</v>
      </c>
      <c r="H79" s="10">
        <v>27</v>
      </c>
      <c r="I79" s="10"/>
      <c r="J79" s="10">
        <v>27</v>
      </c>
      <c r="K79" s="10">
        <f>F79-G79</f>
        <v>96</v>
      </c>
      <c r="L79" s="9">
        <f>G79/9</f>
        <v>6</v>
      </c>
      <c r="M79" s="10" t="s">
        <v>29</v>
      </c>
      <c r="N79" s="9">
        <f>G79/F79*100</f>
        <v>36</v>
      </c>
      <c r="O79" s="11" t="s">
        <v>77</v>
      </c>
      <c r="P79" s="12" t="s">
        <v>63</v>
      </c>
      <c r="Q79" s="12" t="s">
        <v>299</v>
      </c>
      <c r="AF79" s="632">
        <f t="shared" si="0"/>
        <v>5</v>
      </c>
      <c r="AG79" s="633">
        <f>семестровка4р!D97</f>
        <v>5</v>
      </c>
      <c r="AH79" s="635" t="s">
        <v>397</v>
      </c>
      <c r="AO79" s="11"/>
      <c r="AP79" s="11"/>
      <c r="AQ79" s="11"/>
    </row>
    <row r="80" spans="1:43" x14ac:dyDescent="0.25">
      <c r="C80" s="23"/>
      <c r="D80" s="9"/>
      <c r="E80" s="9"/>
      <c r="F80" s="10"/>
      <c r="G80" s="10"/>
      <c r="H80" s="10"/>
      <c r="I80" s="10"/>
      <c r="J80" s="10"/>
      <c r="K80" s="10"/>
      <c r="L80" s="9"/>
      <c r="M80" s="10"/>
      <c r="N80" s="9"/>
      <c r="AF80" s="632"/>
      <c r="AO80" s="11"/>
      <c r="AP80" s="11"/>
      <c r="AQ80" s="11"/>
    </row>
    <row r="81" spans="1:43" ht="26.25" x14ac:dyDescent="0.25">
      <c r="A81" s="22" t="s">
        <v>13</v>
      </c>
      <c r="B81" s="22" t="s">
        <v>14</v>
      </c>
      <c r="C81" s="661" t="s">
        <v>308</v>
      </c>
      <c r="D81" s="626"/>
      <c r="E81" s="31">
        <v>1</v>
      </c>
      <c r="F81" s="625">
        <v>30</v>
      </c>
      <c r="G81" s="625">
        <v>0</v>
      </c>
      <c r="H81" s="625">
        <v>0</v>
      </c>
      <c r="I81" s="625"/>
      <c r="J81" s="625">
        <v>0</v>
      </c>
      <c r="K81" s="625">
        <v>30</v>
      </c>
      <c r="L81" s="31">
        <v>0</v>
      </c>
      <c r="M81" s="625" t="s">
        <v>29</v>
      </c>
      <c r="N81" s="31"/>
      <c r="O81" s="11" t="s">
        <v>77</v>
      </c>
      <c r="P81" t="s">
        <v>403</v>
      </c>
      <c r="AF81" s="632">
        <f t="shared" si="0"/>
        <v>1</v>
      </c>
      <c r="AG81" s="633">
        <f>семестровка4р!D99</f>
        <v>1</v>
      </c>
      <c r="AO81" s="11"/>
      <c r="AP81" s="11"/>
      <c r="AQ81" s="11"/>
    </row>
    <row r="82" spans="1:43" x14ac:dyDescent="0.25">
      <c r="C82" s="451"/>
      <c r="D82" s="25"/>
      <c r="E82" s="25"/>
      <c r="F82" s="26"/>
      <c r="G82" s="26"/>
      <c r="H82" s="26"/>
      <c r="I82" s="26"/>
      <c r="J82" s="26"/>
      <c r="K82" s="26"/>
      <c r="L82" s="25"/>
      <c r="M82" s="26"/>
      <c r="N82" s="25"/>
      <c r="AF82" s="632"/>
      <c r="AO82" s="11"/>
      <c r="AP82" s="11"/>
      <c r="AQ82" s="11"/>
    </row>
    <row r="83" spans="1:43" ht="15.75" thickBot="1" x14ac:dyDescent="0.3">
      <c r="A83" s="22" t="s">
        <v>16</v>
      </c>
      <c r="B83" s="22" t="s">
        <v>14</v>
      </c>
      <c r="C83" s="665" t="s">
        <v>34</v>
      </c>
      <c r="D83" s="627">
        <v>5</v>
      </c>
      <c r="E83" s="25"/>
      <c r="F83" s="26"/>
      <c r="G83" s="26"/>
      <c r="H83" s="26"/>
      <c r="I83" s="26"/>
      <c r="J83" s="26"/>
      <c r="K83" s="26"/>
      <c r="L83" s="25"/>
      <c r="M83" s="26"/>
      <c r="N83" s="25"/>
      <c r="R83" s="12">
        <v>6</v>
      </c>
      <c r="AF83" s="632">
        <f t="shared" si="0"/>
        <v>5</v>
      </c>
      <c r="AG83" s="633">
        <f>семестровка4р!D56</f>
        <v>5</v>
      </c>
      <c r="AO83" s="11"/>
      <c r="AP83" s="11"/>
      <c r="AQ83" s="11"/>
    </row>
    <row r="84" spans="1:43" ht="15.75" thickBot="1" x14ac:dyDescent="0.3">
      <c r="A84" s="35"/>
      <c r="B84" s="36"/>
      <c r="C84" s="13"/>
      <c r="D84" s="14">
        <f>SUM(D56:D83)</f>
        <v>30.5</v>
      </c>
      <c r="E84" s="15">
        <f>SUM(E56:E83)</f>
        <v>30</v>
      </c>
      <c r="F84" s="37"/>
      <c r="G84" s="37"/>
      <c r="H84" s="37"/>
      <c r="I84" s="37"/>
      <c r="J84" s="37"/>
      <c r="K84" s="37"/>
      <c r="L84" s="37"/>
      <c r="M84" s="37"/>
      <c r="N84" s="29"/>
      <c r="AD84" s="11"/>
      <c r="AE84" s="11"/>
      <c r="AF84" s="30"/>
      <c r="AG84" s="30"/>
      <c r="AH84" s="577"/>
      <c r="AI84" s="11"/>
      <c r="AJ84" s="11"/>
      <c r="AK84" s="11"/>
      <c r="AL84" s="11"/>
      <c r="AM84" s="11"/>
      <c r="AN84" s="11"/>
      <c r="AO84" s="11"/>
      <c r="AP84" s="11"/>
      <c r="AQ84" s="11"/>
    </row>
    <row r="85" spans="1:43" x14ac:dyDescent="0.25">
      <c r="C85" s="2"/>
      <c r="D85" s="2"/>
      <c r="E85" s="4"/>
      <c r="AD85" s="11"/>
      <c r="AE85" s="11"/>
      <c r="AF85" s="30"/>
      <c r="AG85" s="30"/>
      <c r="AH85" s="577"/>
      <c r="AI85" s="11"/>
      <c r="AJ85" s="11"/>
      <c r="AK85" s="11"/>
      <c r="AL85" s="11"/>
      <c r="AM85" s="11"/>
      <c r="AN85" s="11"/>
      <c r="AO85" s="11"/>
      <c r="AP85" s="11"/>
      <c r="AQ85" s="11"/>
    </row>
    <row r="86" spans="1:43" x14ac:dyDescent="0.25">
      <c r="C86" s="2"/>
      <c r="D86" s="3"/>
      <c r="E86" s="3"/>
      <c r="F86" s="3"/>
      <c r="G86" s="3"/>
      <c r="H86" s="3"/>
      <c r="I86" s="3"/>
      <c r="J86" s="3"/>
      <c r="K86" s="3"/>
      <c r="L86" s="3"/>
      <c r="M86" s="3"/>
      <c r="O86" s="629"/>
      <c r="AC86" s="11"/>
      <c r="AD86" s="11"/>
      <c r="AE86" s="11"/>
      <c r="AF86" s="30"/>
      <c r="AG86" s="30"/>
      <c r="AH86" s="577"/>
      <c r="AI86" s="11"/>
      <c r="AJ86" s="11"/>
      <c r="AK86" s="11"/>
      <c r="AL86" s="11"/>
      <c r="AM86" s="11"/>
      <c r="AN86" s="11"/>
      <c r="AO86" s="11"/>
      <c r="AP86" s="11"/>
      <c r="AQ86" s="11"/>
    </row>
    <row r="87" spans="1:43" x14ac:dyDescent="0.25">
      <c r="C87" s="1" t="s">
        <v>50</v>
      </c>
      <c r="D87" s="11"/>
      <c r="O87" s="629"/>
      <c r="AC87" s="11"/>
      <c r="AD87" s="11"/>
      <c r="AE87" s="11"/>
      <c r="AF87" s="30"/>
      <c r="AG87" s="30"/>
      <c r="AH87" s="577"/>
      <c r="AI87" s="11"/>
      <c r="AJ87" s="11"/>
      <c r="AK87" s="11"/>
      <c r="AL87" s="11"/>
      <c r="AM87" s="11"/>
      <c r="AN87" s="11"/>
      <c r="AO87" s="11"/>
      <c r="AP87" s="11"/>
      <c r="AQ87" s="11"/>
    </row>
    <row r="88" spans="1:43" x14ac:dyDescent="0.25">
      <c r="C88" s="1468" t="s">
        <v>0</v>
      </c>
      <c r="D88" s="1471" t="s">
        <v>73</v>
      </c>
      <c r="E88" s="1474" t="s">
        <v>1</v>
      </c>
      <c r="F88" s="1475" t="s">
        <v>2</v>
      </c>
      <c r="G88" s="1475"/>
      <c r="H88" s="1475"/>
      <c r="I88" s="1475"/>
      <c r="J88" s="1475"/>
      <c r="K88" s="1315"/>
      <c r="L88" s="1474" t="s">
        <v>3</v>
      </c>
      <c r="M88" s="1474" t="s">
        <v>4</v>
      </c>
      <c r="N88" s="1474" t="s">
        <v>5</v>
      </c>
      <c r="AD88" s="11"/>
      <c r="AE88" s="11"/>
      <c r="AF88" s="30"/>
      <c r="AG88" s="30"/>
      <c r="AH88" s="577"/>
      <c r="AI88" s="11"/>
      <c r="AJ88" s="11"/>
      <c r="AK88" s="11"/>
      <c r="AL88" s="11"/>
      <c r="AM88" s="11"/>
      <c r="AN88" s="11"/>
      <c r="AO88" s="11"/>
      <c r="AP88" s="11"/>
      <c r="AQ88" s="11"/>
    </row>
    <row r="89" spans="1:43" x14ac:dyDescent="0.25">
      <c r="C89" s="1469"/>
      <c r="D89" s="1472"/>
      <c r="E89" s="1474"/>
      <c r="F89" s="1474" t="s">
        <v>6</v>
      </c>
      <c r="G89" s="1476" t="s">
        <v>7</v>
      </c>
      <c r="H89" s="1476"/>
      <c r="I89" s="1476"/>
      <c r="J89" s="1476"/>
      <c r="K89" s="1474" t="s">
        <v>25</v>
      </c>
      <c r="L89" s="1474"/>
      <c r="M89" s="1474"/>
      <c r="N89" s="1474"/>
      <c r="AD89" s="11"/>
      <c r="AE89" s="11"/>
      <c r="AF89" s="30"/>
      <c r="AG89" s="30"/>
      <c r="AH89" s="577"/>
      <c r="AI89" s="11"/>
      <c r="AJ89" s="11"/>
      <c r="AK89" s="11"/>
      <c r="AL89" s="11"/>
      <c r="AM89" s="11"/>
      <c r="AN89" s="11"/>
      <c r="AO89" s="11"/>
      <c r="AP89" s="11"/>
      <c r="AQ89" s="11"/>
    </row>
    <row r="90" spans="1:43" x14ac:dyDescent="0.25">
      <c r="C90" s="1469"/>
      <c r="D90" s="1472"/>
      <c r="E90" s="1474"/>
      <c r="F90" s="1315"/>
      <c r="G90" s="1474" t="s">
        <v>9</v>
      </c>
      <c r="H90" s="1475" t="s">
        <v>10</v>
      </c>
      <c r="I90" s="1315"/>
      <c r="J90" s="1315"/>
      <c r="K90" s="1315"/>
      <c r="L90" s="1474"/>
      <c r="M90" s="1474"/>
      <c r="N90" s="1474"/>
      <c r="AD90" s="11"/>
      <c r="AE90" s="11"/>
      <c r="AF90" s="30"/>
      <c r="AG90" s="30"/>
      <c r="AH90" s="577"/>
      <c r="AI90" s="11"/>
      <c r="AJ90" s="11"/>
      <c r="AK90" s="11"/>
      <c r="AL90" s="11"/>
      <c r="AM90" s="11"/>
      <c r="AN90" s="11"/>
      <c r="AO90" s="11"/>
      <c r="AP90" s="11"/>
      <c r="AQ90" s="11"/>
    </row>
    <row r="91" spans="1:43" x14ac:dyDescent="0.25">
      <c r="C91" s="1469"/>
      <c r="D91" s="1472"/>
      <c r="E91" s="1474"/>
      <c r="F91" s="1315"/>
      <c r="G91" s="1477"/>
      <c r="H91" s="1480" t="s">
        <v>26</v>
      </c>
      <c r="I91" s="1480" t="s">
        <v>27</v>
      </c>
      <c r="J91" s="1480" t="s">
        <v>28</v>
      </c>
      <c r="K91" s="1315"/>
      <c r="L91" s="1474"/>
      <c r="M91" s="1474"/>
      <c r="N91" s="1474"/>
      <c r="AD91" s="11"/>
      <c r="AE91" s="11"/>
      <c r="AF91" s="30"/>
      <c r="AG91" s="30"/>
      <c r="AH91" s="577"/>
      <c r="AI91" s="11"/>
      <c r="AJ91" s="11"/>
      <c r="AK91" s="11"/>
      <c r="AL91" s="11"/>
      <c r="AM91" s="11"/>
      <c r="AN91" s="11"/>
      <c r="AO91" s="11"/>
      <c r="AP91" s="11"/>
      <c r="AQ91" s="11"/>
    </row>
    <row r="92" spans="1:43" x14ac:dyDescent="0.25">
      <c r="C92" s="1469"/>
      <c r="D92" s="1472"/>
      <c r="E92" s="1474"/>
      <c r="F92" s="1315"/>
      <c r="G92" s="1477"/>
      <c r="H92" s="1480"/>
      <c r="I92" s="1480"/>
      <c r="J92" s="1480"/>
      <c r="K92" s="1315"/>
      <c r="L92" s="1474"/>
      <c r="M92" s="1474"/>
      <c r="N92" s="1474"/>
      <c r="AD92" s="11"/>
      <c r="AE92" s="11"/>
      <c r="AF92" s="30"/>
      <c r="AG92" s="30"/>
      <c r="AH92" s="577"/>
      <c r="AI92" s="11"/>
      <c r="AJ92" s="11"/>
      <c r="AK92" s="11"/>
      <c r="AL92" s="11"/>
      <c r="AM92" s="11"/>
      <c r="AN92" s="11"/>
      <c r="AO92" s="11"/>
      <c r="AP92" s="11"/>
      <c r="AQ92" s="11"/>
    </row>
    <row r="93" spans="1:43" x14ac:dyDescent="0.25">
      <c r="C93" s="1469"/>
      <c r="D93" s="1472"/>
      <c r="E93" s="1474"/>
      <c r="F93" s="1315"/>
      <c r="G93" s="1477"/>
      <c r="H93" s="1480"/>
      <c r="I93" s="1480"/>
      <c r="J93" s="1480"/>
      <c r="K93" s="1315"/>
      <c r="L93" s="1474"/>
      <c r="M93" s="1474"/>
      <c r="N93" s="1474"/>
      <c r="AD93" s="11"/>
      <c r="AE93" s="11"/>
      <c r="AF93" s="30"/>
      <c r="AG93" s="30"/>
      <c r="AH93" s="577"/>
      <c r="AI93" s="11"/>
      <c r="AJ93" s="11"/>
      <c r="AK93" s="11"/>
      <c r="AL93" s="11"/>
      <c r="AM93" s="11"/>
      <c r="AN93" s="11"/>
      <c r="AO93" s="11"/>
      <c r="AP93" s="11"/>
      <c r="AQ93" s="11"/>
    </row>
    <row r="94" spans="1:43" ht="15" customHeight="1" x14ac:dyDescent="0.25">
      <c r="C94" s="1470"/>
      <c r="D94" s="1473"/>
      <c r="E94" s="1474"/>
      <c r="F94" s="1315"/>
      <c r="G94" s="1477"/>
      <c r="H94" s="1480"/>
      <c r="I94" s="1480"/>
      <c r="J94" s="1480"/>
      <c r="K94" s="1315"/>
      <c r="L94" s="1474"/>
      <c r="M94" s="1474"/>
      <c r="N94" s="1474"/>
      <c r="AD94" s="11"/>
      <c r="AE94" s="11"/>
      <c r="AF94" s="30"/>
      <c r="AG94" s="30"/>
      <c r="AH94" s="577"/>
      <c r="AI94" s="11"/>
      <c r="AJ94" s="11"/>
      <c r="AK94" s="11"/>
      <c r="AL94" s="11"/>
      <c r="AM94" s="11"/>
      <c r="AN94" s="11"/>
      <c r="AO94" s="11"/>
      <c r="AP94" s="11"/>
      <c r="AQ94" s="11"/>
    </row>
    <row r="95" spans="1:43" x14ac:dyDescent="0.25">
      <c r="A95" s="22" t="s">
        <v>13</v>
      </c>
      <c r="B95" s="22" t="s">
        <v>14</v>
      </c>
      <c r="C95" s="659" t="s">
        <v>302</v>
      </c>
      <c r="D95" s="628">
        <v>4.5</v>
      </c>
      <c r="E95" s="628"/>
      <c r="F95" s="10"/>
      <c r="G95" s="10"/>
      <c r="H95" s="10"/>
      <c r="I95" s="10"/>
      <c r="J95" s="10"/>
      <c r="K95" s="10"/>
      <c r="L95" s="9"/>
      <c r="M95" s="10"/>
      <c r="N95" s="9"/>
      <c r="AF95" s="632">
        <f t="shared" ref="AF95:AF107" si="1">SUM(D95:E95)</f>
        <v>4.5</v>
      </c>
      <c r="AG95" s="633">
        <f>семестровка4р!D111</f>
        <v>4.5</v>
      </c>
      <c r="AN95" s="11"/>
      <c r="AO95" s="11"/>
      <c r="AP95" s="11"/>
      <c r="AQ95" s="11"/>
    </row>
    <row r="96" spans="1:43" ht="26.25" x14ac:dyDescent="0.25">
      <c r="A96" s="22" t="s">
        <v>16</v>
      </c>
      <c r="B96" s="22" t="s">
        <v>31</v>
      </c>
      <c r="C96" s="657" t="s">
        <v>95</v>
      </c>
      <c r="D96" s="647">
        <v>1</v>
      </c>
      <c r="E96" s="643">
        <v>2</v>
      </c>
      <c r="F96" s="10">
        <f t="shared" ref="F96:F102" si="2">E96*30</f>
        <v>60</v>
      </c>
      <c r="G96" s="10">
        <f t="shared" ref="G96:G102" si="3">H96+I96+J96</f>
        <v>30</v>
      </c>
      <c r="H96" s="10"/>
      <c r="I96" s="10"/>
      <c r="J96" s="10">
        <v>30</v>
      </c>
      <c r="K96" s="10">
        <f t="shared" ref="K96:K102" si="4">F96-G96</f>
        <v>30</v>
      </c>
      <c r="L96" s="9">
        <f t="shared" ref="L96:L101" si="5">G96/15</f>
        <v>2</v>
      </c>
      <c r="M96" s="10" t="s">
        <v>16</v>
      </c>
      <c r="N96" s="9">
        <f t="shared" ref="N96:N102" si="6">G96/F96*100</f>
        <v>50</v>
      </c>
      <c r="O96" s="11" t="s">
        <v>97</v>
      </c>
      <c r="Q96" s="12" t="s">
        <v>54</v>
      </c>
      <c r="V96" s="70"/>
      <c r="W96" s="70"/>
      <c r="X96" s="70"/>
      <c r="Y96" s="70" t="s">
        <v>292</v>
      </c>
      <c r="Z96" s="70" t="s">
        <v>293</v>
      </c>
      <c r="AF96" s="632">
        <f t="shared" si="1"/>
        <v>3</v>
      </c>
      <c r="AG96" s="633">
        <f>семестровка4р!D129</f>
        <v>3</v>
      </c>
      <c r="AH96" s="635" t="s">
        <v>397</v>
      </c>
      <c r="AO96" s="11"/>
      <c r="AP96" s="11"/>
      <c r="AQ96" s="11"/>
    </row>
    <row r="97" spans="1:43" s="6" customFormat="1" ht="30.75" customHeight="1" x14ac:dyDescent="0.25">
      <c r="A97" s="22" t="s">
        <v>13</v>
      </c>
      <c r="B97" s="22" t="s">
        <v>31</v>
      </c>
      <c r="C97" s="661" t="s">
        <v>303</v>
      </c>
      <c r="D97" s="20">
        <v>2</v>
      </c>
      <c r="E97" s="31">
        <v>3</v>
      </c>
      <c r="F97" s="10">
        <f t="shared" si="2"/>
        <v>90</v>
      </c>
      <c r="G97" s="10">
        <f t="shared" si="3"/>
        <v>30</v>
      </c>
      <c r="H97" s="10">
        <v>15</v>
      </c>
      <c r="I97" s="10"/>
      <c r="J97" s="10">
        <v>15</v>
      </c>
      <c r="K97" s="10">
        <f t="shared" si="4"/>
        <v>60</v>
      </c>
      <c r="L97" s="9">
        <f t="shared" si="5"/>
        <v>2</v>
      </c>
      <c r="M97" s="10" t="s">
        <v>29</v>
      </c>
      <c r="N97" s="9">
        <f t="shared" si="6"/>
        <v>33.333333333333329</v>
      </c>
      <c r="O97" s="11" t="s">
        <v>77</v>
      </c>
      <c r="P97" s="12"/>
      <c r="Q97" s="7"/>
      <c r="R97" s="7"/>
      <c r="S97" s="7"/>
      <c r="T97" s="7"/>
      <c r="U97" s="7"/>
      <c r="V97" s="10"/>
      <c r="W97" s="10"/>
      <c r="X97" s="23" t="s">
        <v>46</v>
      </c>
      <c r="Y97" s="392"/>
      <c r="Z97" s="392"/>
      <c r="AA97" s="7"/>
      <c r="AB97" s="7"/>
      <c r="AC97" s="7"/>
      <c r="AD97" s="7"/>
      <c r="AE97" s="7"/>
      <c r="AF97" s="648">
        <f t="shared" si="1"/>
        <v>5</v>
      </c>
      <c r="AG97" s="652">
        <f>семестровка4р!D113</f>
        <v>5</v>
      </c>
      <c r="AH97" s="638" t="s">
        <v>400</v>
      </c>
      <c r="AI97" s="7"/>
      <c r="AJ97" s="7"/>
      <c r="AK97" s="7"/>
      <c r="AL97" s="7"/>
      <c r="AM97" s="7"/>
      <c r="AN97" s="7"/>
    </row>
    <row r="98" spans="1:43" s="6" customFormat="1" ht="26.25" x14ac:dyDescent="0.25">
      <c r="A98" s="22" t="s">
        <v>13</v>
      </c>
      <c r="B98" s="22" t="s">
        <v>31</v>
      </c>
      <c r="C98" s="666" t="s">
        <v>305</v>
      </c>
      <c r="D98" s="24">
        <v>2</v>
      </c>
      <c r="E98" s="31">
        <v>3</v>
      </c>
      <c r="F98" s="10">
        <f t="shared" si="2"/>
        <v>90</v>
      </c>
      <c r="G98" s="10">
        <f t="shared" si="3"/>
        <v>30</v>
      </c>
      <c r="H98" s="10">
        <v>15</v>
      </c>
      <c r="I98" s="10"/>
      <c r="J98" s="10">
        <v>15</v>
      </c>
      <c r="K98" s="10">
        <f t="shared" si="4"/>
        <v>60</v>
      </c>
      <c r="L98" s="9">
        <f t="shared" si="5"/>
        <v>2</v>
      </c>
      <c r="M98" s="10" t="s">
        <v>29</v>
      </c>
      <c r="N98" s="9">
        <f t="shared" si="6"/>
        <v>33.333333333333329</v>
      </c>
      <c r="O98" s="11" t="s">
        <v>77</v>
      </c>
      <c r="P98" s="12"/>
      <c r="Q98" s="7"/>
      <c r="R98" s="7"/>
      <c r="S98" s="7"/>
      <c r="T98" s="7"/>
      <c r="U98" s="7"/>
      <c r="V98" s="10" t="s">
        <v>16</v>
      </c>
      <c r="W98" s="10" t="s">
        <v>14</v>
      </c>
      <c r="X98" s="23" t="s">
        <v>40</v>
      </c>
      <c r="Y98" s="440">
        <f>SUMIFS(E$95:E$106,A$95:A$106,$A$142,B$95:B$106,$B$142)</f>
        <v>0</v>
      </c>
      <c r="Z98" s="441">
        <f>SUMIFS(D$95:D$106,A$95:A$106,$A$142,B$95:B$106,$B$142)</f>
        <v>0</v>
      </c>
      <c r="AA98" s="7"/>
      <c r="AB98" s="7"/>
      <c r="AF98" s="632">
        <f t="shared" si="1"/>
        <v>5</v>
      </c>
      <c r="AG98" s="30">
        <f>семестровка4р!D117</f>
        <v>5</v>
      </c>
      <c r="AH98" s="639" t="s">
        <v>401</v>
      </c>
    </row>
    <row r="99" spans="1:43" s="6" customFormat="1" x14ac:dyDescent="0.25">
      <c r="A99" s="22" t="s">
        <v>13</v>
      </c>
      <c r="B99" s="22" t="s">
        <v>14</v>
      </c>
      <c r="C99" s="657" t="s">
        <v>225</v>
      </c>
      <c r="D99" s="24">
        <v>2</v>
      </c>
      <c r="E99" s="31">
        <v>3</v>
      </c>
      <c r="F99" s="10">
        <f t="shared" si="2"/>
        <v>90</v>
      </c>
      <c r="G99" s="10">
        <f t="shared" si="3"/>
        <v>30</v>
      </c>
      <c r="H99" s="10">
        <v>15</v>
      </c>
      <c r="I99" s="10"/>
      <c r="J99" s="10">
        <v>15</v>
      </c>
      <c r="K99" s="10">
        <f t="shared" si="4"/>
        <v>60</v>
      </c>
      <c r="L99" s="9">
        <f t="shared" si="5"/>
        <v>2</v>
      </c>
      <c r="M99" s="10" t="s">
        <v>18</v>
      </c>
      <c r="N99" s="9">
        <f t="shared" si="6"/>
        <v>33.333333333333329</v>
      </c>
      <c r="O99" s="11" t="s">
        <v>77</v>
      </c>
      <c r="P99" s="12" t="s">
        <v>373</v>
      </c>
      <c r="Q99" s="7"/>
      <c r="R99" s="7"/>
      <c r="S99" s="7"/>
      <c r="T99" s="7"/>
      <c r="U99" s="7"/>
      <c r="V99" s="10" t="s">
        <v>16</v>
      </c>
      <c r="W99" s="10" t="s">
        <v>31</v>
      </c>
      <c r="X99" s="23" t="s">
        <v>41</v>
      </c>
      <c r="Y99" s="440">
        <f>SUMIFS(E$95:E$106,A$95:A$106,$A$143,B$95:B$106,$B$143)</f>
        <v>2</v>
      </c>
      <c r="Z99" s="440">
        <f>SUMIFS(D$95:D$106,A$95:A$106,$A$143,B$95:B$106,$B$143)</f>
        <v>1</v>
      </c>
      <c r="AA99" s="7"/>
      <c r="AB99" s="7"/>
      <c r="AF99" s="632">
        <f t="shared" si="1"/>
        <v>5</v>
      </c>
      <c r="AG99" s="30">
        <f>семестровка4р!D116</f>
        <v>5</v>
      </c>
      <c r="AH99" s="639"/>
    </row>
    <row r="100" spans="1:43" s="6" customFormat="1" x14ac:dyDescent="0.25">
      <c r="A100" s="22" t="s">
        <v>13</v>
      </c>
      <c r="B100" s="22" t="s">
        <v>14</v>
      </c>
      <c r="C100" s="657" t="s">
        <v>306</v>
      </c>
      <c r="D100" s="24">
        <v>2</v>
      </c>
      <c r="E100" s="31">
        <v>3</v>
      </c>
      <c r="F100" s="10">
        <f t="shared" si="2"/>
        <v>90</v>
      </c>
      <c r="G100" s="10">
        <f t="shared" si="3"/>
        <v>30</v>
      </c>
      <c r="H100" s="10">
        <v>15</v>
      </c>
      <c r="I100" s="10"/>
      <c r="J100" s="10">
        <v>15</v>
      </c>
      <c r="K100" s="10">
        <f t="shared" si="4"/>
        <v>60</v>
      </c>
      <c r="L100" s="9">
        <f t="shared" si="5"/>
        <v>2</v>
      </c>
      <c r="M100" s="10" t="s">
        <v>18</v>
      </c>
      <c r="N100" s="9">
        <f t="shared" si="6"/>
        <v>33.333333333333329</v>
      </c>
      <c r="O100" s="11" t="s">
        <v>77</v>
      </c>
      <c r="P100" s="12"/>
      <c r="Q100" s="7"/>
      <c r="R100" s="7"/>
      <c r="S100" s="7"/>
      <c r="T100" s="7"/>
      <c r="U100" s="7"/>
      <c r="V100" s="10"/>
      <c r="W100" s="10"/>
      <c r="X100" s="23" t="s">
        <v>47</v>
      </c>
      <c r="Y100" s="440"/>
      <c r="Z100" s="441"/>
      <c r="AA100" s="7"/>
      <c r="AB100" s="7"/>
      <c r="AC100" s="7"/>
      <c r="AD100" s="7"/>
      <c r="AE100" s="7"/>
      <c r="AF100" s="632">
        <f t="shared" si="1"/>
        <v>5</v>
      </c>
      <c r="AG100" s="633">
        <f>семестровка4р!D130</f>
        <v>5</v>
      </c>
      <c r="AH100" s="638"/>
      <c r="AI100" s="7"/>
      <c r="AJ100" s="7"/>
      <c r="AK100" s="7"/>
      <c r="AL100" s="7"/>
      <c r="AM100" s="7"/>
      <c r="AN100" s="7"/>
    </row>
    <row r="101" spans="1:43" s="6" customFormat="1" x14ac:dyDescent="0.25">
      <c r="A101" s="22" t="s">
        <v>13</v>
      </c>
      <c r="B101" s="22" t="s">
        <v>14</v>
      </c>
      <c r="C101" s="657" t="s">
        <v>82</v>
      </c>
      <c r="D101" s="24">
        <v>2</v>
      </c>
      <c r="E101" s="31">
        <v>3</v>
      </c>
      <c r="F101" s="10">
        <f t="shared" si="2"/>
        <v>90</v>
      </c>
      <c r="G101" s="10">
        <f t="shared" si="3"/>
        <v>30</v>
      </c>
      <c r="H101" s="10">
        <v>15</v>
      </c>
      <c r="I101" s="10"/>
      <c r="J101" s="10">
        <v>15</v>
      </c>
      <c r="K101" s="10">
        <f t="shared" si="4"/>
        <v>60</v>
      </c>
      <c r="L101" s="9">
        <f t="shared" si="5"/>
        <v>2</v>
      </c>
      <c r="M101" s="10" t="s">
        <v>18</v>
      </c>
      <c r="N101" s="9">
        <f t="shared" si="6"/>
        <v>33.333333333333329</v>
      </c>
      <c r="O101" s="11" t="s">
        <v>77</v>
      </c>
      <c r="P101" s="12"/>
      <c r="Q101" s="7"/>
      <c r="R101" s="7"/>
      <c r="S101" s="7"/>
      <c r="T101" s="7"/>
      <c r="U101" s="7"/>
      <c r="V101" s="10" t="s">
        <v>13</v>
      </c>
      <c r="W101" s="10" t="s">
        <v>14</v>
      </c>
      <c r="X101" s="23" t="s">
        <v>40</v>
      </c>
      <c r="Y101" s="440">
        <f>SUMIFS(E$95:E$106,A$95:A$106,$A$145,B$95:B$106,$B$145)</f>
        <v>15</v>
      </c>
      <c r="Z101" s="441">
        <f>SUMIFS(D$95:D$106,A$95:A$106,$A$145,B$95:B$106,$B$145)</f>
        <v>14.5</v>
      </c>
      <c r="AA101" s="7"/>
      <c r="AB101" s="7"/>
      <c r="AC101" s="7"/>
      <c r="AD101" s="7"/>
      <c r="AE101" s="7"/>
      <c r="AF101" s="632">
        <f t="shared" si="1"/>
        <v>5</v>
      </c>
      <c r="AG101" s="633">
        <f>семестровка4р!D150</f>
        <v>5</v>
      </c>
      <c r="AH101" s="638" t="s">
        <v>397</v>
      </c>
      <c r="AI101" s="7"/>
      <c r="AJ101" s="7"/>
      <c r="AK101" s="7"/>
      <c r="AL101" s="7"/>
      <c r="AM101" s="7"/>
    </row>
    <row r="102" spans="1:43" s="6" customFormat="1" ht="26.25" x14ac:dyDescent="0.25">
      <c r="A102" s="22" t="s">
        <v>13</v>
      </c>
      <c r="B102" s="22" t="s">
        <v>14</v>
      </c>
      <c r="C102" s="657" t="s">
        <v>297</v>
      </c>
      <c r="D102" s="622">
        <v>0</v>
      </c>
      <c r="E102" s="31">
        <v>5</v>
      </c>
      <c r="F102" s="10">
        <f t="shared" si="2"/>
        <v>150</v>
      </c>
      <c r="G102" s="10">
        <f t="shared" si="3"/>
        <v>63</v>
      </c>
      <c r="H102" s="625">
        <v>36</v>
      </c>
      <c r="I102" s="625"/>
      <c r="J102" s="625">
        <v>27</v>
      </c>
      <c r="K102" s="10">
        <f t="shared" si="4"/>
        <v>87</v>
      </c>
      <c r="L102" s="9">
        <v>4</v>
      </c>
      <c r="M102" s="625" t="s">
        <v>18</v>
      </c>
      <c r="N102" s="9">
        <f t="shared" si="6"/>
        <v>42</v>
      </c>
      <c r="O102" s="11" t="s">
        <v>77</v>
      </c>
      <c r="P102"/>
      <c r="Q102" s="7"/>
      <c r="R102" s="7"/>
      <c r="S102" s="7"/>
      <c r="T102" s="7"/>
      <c r="U102" s="7"/>
      <c r="V102" s="10" t="s">
        <v>13</v>
      </c>
      <c r="W102" s="10" t="s">
        <v>31</v>
      </c>
      <c r="X102" s="23" t="s">
        <v>41</v>
      </c>
      <c r="Y102" s="440">
        <f>SUMIFS(E$95:E$106,A$95:A$106,$A$146,B$95:B$106,$B$146)</f>
        <v>12</v>
      </c>
      <c r="Z102" s="441">
        <f>SUMIFS(D$95:D$106,A$95:A$106,$A$146,B$95:B$106,$B$146)</f>
        <v>8</v>
      </c>
      <c r="AA102" s="7"/>
      <c r="AB102" s="7"/>
      <c r="AC102" s="7"/>
      <c r="AD102" s="7"/>
      <c r="AE102" s="7"/>
      <c r="AF102" s="632">
        <f t="shared" si="1"/>
        <v>5</v>
      </c>
      <c r="AG102" s="633">
        <f>семестровка4р!D98</f>
        <v>5</v>
      </c>
      <c r="AH102" s="638"/>
      <c r="AI102" s="7"/>
      <c r="AJ102" s="7"/>
      <c r="AK102" s="7"/>
      <c r="AL102" s="7"/>
      <c r="AM102" s="7"/>
    </row>
    <row r="103" spans="1:43" s="6" customFormat="1" x14ac:dyDescent="0.25">
      <c r="A103" s="22" t="s">
        <v>13</v>
      </c>
      <c r="B103" s="22" t="s">
        <v>31</v>
      </c>
      <c r="C103" s="657" t="s">
        <v>309</v>
      </c>
      <c r="D103" s="24">
        <v>2</v>
      </c>
      <c r="E103" s="31">
        <v>3</v>
      </c>
      <c r="F103" s="10">
        <f>E103*30</f>
        <v>90</v>
      </c>
      <c r="G103" s="10">
        <f>H103+I103+J103</f>
        <v>30</v>
      </c>
      <c r="H103" s="10">
        <v>15</v>
      </c>
      <c r="I103" s="10"/>
      <c r="J103" s="10">
        <v>15</v>
      </c>
      <c r="K103" s="10">
        <f>F103-G103</f>
        <v>60</v>
      </c>
      <c r="L103" s="9">
        <f>G103/15</f>
        <v>2</v>
      </c>
      <c r="M103" s="10" t="s">
        <v>29</v>
      </c>
      <c r="N103" s="9">
        <f>G103/F103*100</f>
        <v>33.333333333333329</v>
      </c>
      <c r="O103" s="11" t="s">
        <v>77</v>
      </c>
      <c r="P103" s="12"/>
      <c r="Q103" s="7"/>
      <c r="R103" s="7"/>
      <c r="S103" s="7"/>
      <c r="T103" s="7"/>
      <c r="U103" s="7"/>
      <c r="V103" s="70"/>
      <c r="W103" s="70"/>
      <c r="X103" s="70"/>
      <c r="Y103" s="440">
        <f>SUM(Y98:Y102)</f>
        <v>29</v>
      </c>
      <c r="Z103" s="440">
        <f>SUM(Z98:Z102)</f>
        <v>23.5</v>
      </c>
      <c r="AA103" s="7"/>
      <c r="AB103" s="7"/>
      <c r="AC103" s="7"/>
      <c r="AD103" s="7"/>
      <c r="AE103" s="7"/>
      <c r="AF103" s="632">
        <f t="shared" si="1"/>
        <v>5</v>
      </c>
      <c r="AG103" s="633">
        <f>семестровка4р!D131</f>
        <v>5</v>
      </c>
      <c r="AH103" s="638"/>
      <c r="AI103" s="7"/>
      <c r="AJ103" s="7"/>
      <c r="AK103" s="7"/>
      <c r="AL103" s="7"/>
      <c r="AM103" s="7"/>
    </row>
    <row r="104" spans="1:43" s="6" customFormat="1" ht="40.5" customHeight="1" x14ac:dyDescent="0.25">
      <c r="A104" s="22" t="s">
        <v>13</v>
      </c>
      <c r="B104" s="22" t="s">
        <v>14</v>
      </c>
      <c r="C104" s="657" t="s">
        <v>371</v>
      </c>
      <c r="D104" s="626"/>
      <c r="E104" s="31">
        <v>1</v>
      </c>
      <c r="F104" s="625">
        <v>30</v>
      </c>
      <c r="G104" s="625">
        <v>0</v>
      </c>
      <c r="H104" s="625">
        <v>0</v>
      </c>
      <c r="I104" s="625"/>
      <c r="J104" s="625">
        <v>0</v>
      </c>
      <c r="K104" s="625">
        <v>30</v>
      </c>
      <c r="L104" s="31">
        <v>0</v>
      </c>
      <c r="M104" s="625" t="s">
        <v>29</v>
      </c>
      <c r="N104" s="31"/>
      <c r="O104" s="11" t="s">
        <v>77</v>
      </c>
      <c r="P104" s="12" t="s">
        <v>374</v>
      </c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632">
        <f t="shared" si="1"/>
        <v>1</v>
      </c>
      <c r="AG104" s="633">
        <f>семестровка4р!D114</f>
        <v>1</v>
      </c>
      <c r="AH104" s="638"/>
      <c r="AI104" s="7"/>
      <c r="AJ104" s="7"/>
      <c r="AK104" s="7"/>
      <c r="AL104" s="7"/>
      <c r="AM104" s="7"/>
    </row>
    <row r="105" spans="1:43" s="6" customFormat="1" ht="36" customHeight="1" x14ac:dyDescent="0.25">
      <c r="A105" s="22" t="s">
        <v>13</v>
      </c>
      <c r="B105" s="22" t="s">
        <v>31</v>
      </c>
      <c r="C105" s="666" t="s">
        <v>312</v>
      </c>
      <c r="D105" s="24">
        <v>2</v>
      </c>
      <c r="E105" s="31">
        <v>3</v>
      </c>
      <c r="F105" s="10">
        <f>E105*30</f>
        <v>90</v>
      </c>
      <c r="G105" s="10">
        <f>H105+I105+J105</f>
        <v>30</v>
      </c>
      <c r="H105" s="10">
        <v>15</v>
      </c>
      <c r="I105" s="10"/>
      <c r="J105" s="10">
        <v>15</v>
      </c>
      <c r="K105" s="10">
        <f>F105-G105</f>
        <v>60</v>
      </c>
      <c r="L105" s="9">
        <f>G105/15</f>
        <v>2</v>
      </c>
      <c r="M105" s="10" t="s">
        <v>29</v>
      </c>
      <c r="N105" s="9">
        <f>G105/F105*100</f>
        <v>33.333333333333329</v>
      </c>
      <c r="O105" s="11"/>
      <c r="P105" s="12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632">
        <f t="shared" si="1"/>
        <v>5</v>
      </c>
      <c r="AG105" s="633">
        <f>семестровка4р!D132</f>
        <v>5</v>
      </c>
      <c r="AH105" s="638"/>
      <c r="AI105" s="7"/>
      <c r="AJ105" s="7"/>
      <c r="AK105" s="7"/>
      <c r="AL105" s="7"/>
      <c r="AM105" s="7"/>
    </row>
    <row r="106" spans="1:43" s="6" customFormat="1" x14ac:dyDescent="0.25">
      <c r="A106" s="22" t="s">
        <v>13</v>
      </c>
      <c r="B106" s="22" t="s">
        <v>14</v>
      </c>
      <c r="C106" s="657" t="s">
        <v>59</v>
      </c>
      <c r="D106" s="20">
        <v>4</v>
      </c>
      <c r="E106" s="9"/>
      <c r="F106" s="10"/>
      <c r="G106" s="10"/>
      <c r="H106" s="10"/>
      <c r="I106" s="10"/>
      <c r="J106" s="10"/>
      <c r="K106" s="10"/>
      <c r="L106" s="9"/>
      <c r="M106" s="10"/>
      <c r="N106" s="9"/>
      <c r="O106" s="11"/>
      <c r="P106" s="38"/>
      <c r="Q106" s="7">
        <v>3</v>
      </c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632">
        <f t="shared" si="1"/>
        <v>4</v>
      </c>
      <c r="AG106" s="633">
        <f>семестровка4р!D96</f>
        <v>4</v>
      </c>
      <c r="AH106" s="638"/>
      <c r="AI106" s="7"/>
      <c r="AJ106" s="7"/>
      <c r="AK106" s="7"/>
      <c r="AL106" s="7"/>
      <c r="AM106" s="7"/>
      <c r="AN106" s="7"/>
    </row>
    <row r="107" spans="1:43" s="644" customFormat="1" x14ac:dyDescent="0.25">
      <c r="A107" s="641" t="s">
        <v>16</v>
      </c>
      <c r="B107" s="641" t="s">
        <v>14</v>
      </c>
      <c r="C107" s="662" t="s">
        <v>38</v>
      </c>
      <c r="D107" s="450">
        <v>2</v>
      </c>
      <c r="E107" s="654">
        <v>1</v>
      </c>
      <c r="F107" s="642">
        <f>E107*30</f>
        <v>30</v>
      </c>
      <c r="G107" s="642">
        <f>H107+I107+J107</f>
        <v>22</v>
      </c>
      <c r="H107" s="642">
        <v>15</v>
      </c>
      <c r="I107" s="642"/>
      <c r="J107" s="642">
        <v>7</v>
      </c>
      <c r="K107" s="642">
        <f>F107-G107</f>
        <v>8</v>
      </c>
      <c r="L107" s="643">
        <v>1.5</v>
      </c>
      <c r="M107" s="642" t="s">
        <v>16</v>
      </c>
      <c r="N107" s="643">
        <f>G107/F107*100</f>
        <v>73.333333333333329</v>
      </c>
      <c r="O107" s="644" t="s">
        <v>70</v>
      </c>
      <c r="P107" s="645" t="s">
        <v>64</v>
      </c>
      <c r="Q107" s="645"/>
      <c r="R107" s="645"/>
      <c r="S107" s="645"/>
      <c r="T107" s="645"/>
      <c r="U107" s="645"/>
      <c r="V107" s="645"/>
      <c r="W107" s="645"/>
      <c r="X107" s="645"/>
      <c r="Y107" s="645"/>
      <c r="Z107" s="645"/>
      <c r="AA107" s="645"/>
      <c r="AB107" s="645"/>
      <c r="AF107" s="632">
        <f t="shared" si="1"/>
        <v>3</v>
      </c>
      <c r="AG107" s="30">
        <f>семестровка4р!D134</f>
        <v>3</v>
      </c>
      <c r="AH107" s="646" t="s">
        <v>397</v>
      </c>
    </row>
    <row r="108" spans="1:43" ht="15.75" thickBot="1" x14ac:dyDescent="0.3">
      <c r="C108" s="18"/>
      <c r="D108" s="18"/>
      <c r="E108" s="25"/>
      <c r="F108" s="26"/>
      <c r="G108" s="26"/>
      <c r="H108" s="26"/>
      <c r="I108" s="26"/>
      <c r="J108" s="26"/>
      <c r="K108" s="26"/>
      <c r="L108" s="25"/>
      <c r="M108" s="26"/>
      <c r="N108" s="25"/>
      <c r="AC108" s="11"/>
      <c r="AD108" s="11"/>
      <c r="AE108" s="11"/>
      <c r="AF108" s="30"/>
      <c r="AG108" s="30"/>
      <c r="AH108" s="577"/>
      <c r="AI108" s="11"/>
      <c r="AJ108" s="11"/>
      <c r="AK108" s="11"/>
      <c r="AL108" s="11"/>
      <c r="AM108" s="11"/>
      <c r="AN108" s="11"/>
      <c r="AO108" s="11"/>
      <c r="AP108" s="11"/>
      <c r="AQ108" s="11"/>
    </row>
    <row r="109" spans="1:43" ht="15.75" thickBot="1" x14ac:dyDescent="0.3">
      <c r="A109" s="27"/>
      <c r="B109" s="28"/>
      <c r="C109" s="16"/>
      <c r="D109" s="21">
        <f>SUM(D95:D108)</f>
        <v>25.5</v>
      </c>
      <c r="E109" s="54">
        <f>SUM(E95:E108)</f>
        <v>30</v>
      </c>
      <c r="F109" s="37"/>
      <c r="G109" s="37"/>
      <c r="H109" s="37"/>
      <c r="I109" s="37"/>
      <c r="J109" s="37"/>
      <c r="K109" s="37"/>
      <c r="L109" s="37"/>
      <c r="M109" s="37"/>
      <c r="N109" s="29"/>
      <c r="O109" s="629"/>
      <c r="AC109" s="11"/>
      <c r="AD109" s="11"/>
      <c r="AE109" s="11"/>
      <c r="AF109" s="30"/>
      <c r="AG109" s="30"/>
      <c r="AH109" s="577"/>
      <c r="AI109" s="11"/>
      <c r="AJ109" s="11"/>
      <c r="AK109" s="11"/>
      <c r="AL109" s="11"/>
      <c r="AM109" s="11"/>
      <c r="AN109" s="11"/>
      <c r="AO109" s="11"/>
      <c r="AP109" s="11"/>
      <c r="AQ109" s="11"/>
    </row>
    <row r="110" spans="1:43" x14ac:dyDescent="0.25">
      <c r="C110" s="2"/>
      <c r="D110" s="3"/>
      <c r="O110" s="629"/>
      <c r="R110" s="12">
        <v>80</v>
      </c>
      <c r="AC110" s="11"/>
      <c r="AD110" s="11"/>
      <c r="AE110" s="11"/>
      <c r="AF110" s="30"/>
      <c r="AG110" s="30"/>
      <c r="AH110" s="577"/>
      <c r="AI110" s="11"/>
      <c r="AJ110" s="11"/>
      <c r="AK110" s="11"/>
      <c r="AL110" s="11"/>
      <c r="AM110" s="11"/>
      <c r="AN110" s="11"/>
      <c r="AO110" s="11"/>
      <c r="AP110" s="11"/>
      <c r="AQ110" s="11"/>
    </row>
    <row r="111" spans="1:43" x14ac:dyDescent="0.25">
      <c r="C111" s="1" t="s">
        <v>71</v>
      </c>
      <c r="D111" s="11"/>
      <c r="O111" s="629"/>
      <c r="AC111" s="11"/>
      <c r="AD111" s="11"/>
      <c r="AE111" s="11"/>
      <c r="AF111" s="30"/>
      <c r="AG111" s="30"/>
      <c r="AH111" s="577"/>
      <c r="AI111" s="11"/>
      <c r="AJ111" s="11"/>
      <c r="AK111" s="11"/>
      <c r="AL111" s="11"/>
      <c r="AM111" s="11"/>
      <c r="AN111" s="11"/>
      <c r="AO111" s="11"/>
      <c r="AP111" s="11"/>
      <c r="AQ111" s="11"/>
    </row>
    <row r="112" spans="1:43" x14ac:dyDescent="0.25">
      <c r="C112" s="1468" t="s">
        <v>0</v>
      </c>
      <c r="D112" s="1471" t="s">
        <v>73</v>
      </c>
      <c r="E112" s="1474" t="s">
        <v>1</v>
      </c>
      <c r="F112" s="1475" t="s">
        <v>2</v>
      </c>
      <c r="G112" s="1475"/>
      <c r="H112" s="1475"/>
      <c r="I112" s="1475"/>
      <c r="J112" s="1475"/>
      <c r="K112" s="1315"/>
      <c r="L112" s="1474" t="s">
        <v>3</v>
      </c>
      <c r="M112" s="1474" t="s">
        <v>4</v>
      </c>
      <c r="N112" s="1474" t="s">
        <v>5</v>
      </c>
      <c r="AD112" s="11"/>
      <c r="AE112" s="11"/>
      <c r="AF112" s="30"/>
      <c r="AG112" s="30"/>
      <c r="AH112" s="577"/>
      <c r="AI112" s="11"/>
      <c r="AJ112" s="11"/>
      <c r="AK112" s="11"/>
      <c r="AL112" s="11"/>
      <c r="AM112" s="11"/>
      <c r="AN112" s="11"/>
      <c r="AO112" s="11"/>
      <c r="AP112" s="11"/>
      <c r="AQ112" s="11"/>
    </row>
    <row r="113" spans="1:43" x14ac:dyDescent="0.25">
      <c r="C113" s="1469"/>
      <c r="D113" s="1472"/>
      <c r="E113" s="1474"/>
      <c r="F113" s="1474" t="s">
        <v>6</v>
      </c>
      <c r="G113" s="1476" t="s">
        <v>7</v>
      </c>
      <c r="H113" s="1476"/>
      <c r="I113" s="1476"/>
      <c r="J113" s="1476"/>
      <c r="K113" s="1474" t="s">
        <v>25</v>
      </c>
      <c r="L113" s="1474"/>
      <c r="M113" s="1474"/>
      <c r="N113" s="1474"/>
      <c r="AD113" s="11"/>
      <c r="AE113" s="11"/>
      <c r="AF113" s="30"/>
      <c r="AG113" s="30"/>
      <c r="AH113" s="577"/>
      <c r="AI113" s="11"/>
      <c r="AJ113" s="11"/>
      <c r="AK113" s="11"/>
      <c r="AL113" s="11"/>
      <c r="AM113" s="11"/>
      <c r="AN113" s="11"/>
      <c r="AO113" s="11"/>
      <c r="AP113" s="11"/>
      <c r="AQ113" s="11"/>
    </row>
    <row r="114" spans="1:43" x14ac:dyDescent="0.25">
      <c r="C114" s="1469"/>
      <c r="D114" s="1472"/>
      <c r="E114" s="1474"/>
      <c r="F114" s="1315"/>
      <c r="G114" s="1474" t="s">
        <v>9</v>
      </c>
      <c r="H114" s="1475" t="s">
        <v>10</v>
      </c>
      <c r="I114" s="1315"/>
      <c r="J114" s="1315"/>
      <c r="K114" s="1315"/>
      <c r="L114" s="1474"/>
      <c r="M114" s="1474"/>
      <c r="N114" s="1474"/>
      <c r="AD114" s="11"/>
      <c r="AE114" s="11"/>
      <c r="AF114" s="30"/>
      <c r="AG114" s="30"/>
      <c r="AH114" s="577"/>
      <c r="AI114" s="11"/>
      <c r="AJ114" s="11"/>
      <c r="AK114" s="11"/>
      <c r="AL114" s="11"/>
      <c r="AM114" s="11"/>
      <c r="AN114" s="11"/>
      <c r="AO114" s="11"/>
      <c r="AP114" s="11"/>
      <c r="AQ114" s="11"/>
    </row>
    <row r="115" spans="1:43" x14ac:dyDescent="0.25">
      <c r="C115" s="1469"/>
      <c r="D115" s="1472"/>
      <c r="E115" s="1474"/>
      <c r="F115" s="1315"/>
      <c r="G115" s="1477"/>
      <c r="H115" s="1480" t="s">
        <v>26</v>
      </c>
      <c r="I115" s="1480" t="s">
        <v>27</v>
      </c>
      <c r="J115" s="1480" t="s">
        <v>28</v>
      </c>
      <c r="K115" s="1315"/>
      <c r="L115" s="1474"/>
      <c r="M115" s="1474"/>
      <c r="N115" s="1474"/>
      <c r="AD115" s="11"/>
      <c r="AE115" s="11"/>
      <c r="AF115" s="30"/>
      <c r="AG115" s="30"/>
      <c r="AH115" s="577"/>
      <c r="AI115" s="11"/>
      <c r="AJ115" s="11"/>
      <c r="AK115" s="11"/>
      <c r="AL115" s="11"/>
      <c r="AM115" s="11"/>
      <c r="AN115" s="11"/>
      <c r="AO115" s="11"/>
      <c r="AP115" s="11"/>
      <c r="AQ115" s="11"/>
    </row>
    <row r="116" spans="1:43" x14ac:dyDescent="0.25">
      <c r="C116" s="1469"/>
      <c r="D116" s="1472"/>
      <c r="E116" s="1474"/>
      <c r="F116" s="1315"/>
      <c r="G116" s="1477"/>
      <c r="H116" s="1480"/>
      <c r="I116" s="1480"/>
      <c r="J116" s="1480"/>
      <c r="K116" s="1315"/>
      <c r="L116" s="1474"/>
      <c r="M116" s="1474"/>
      <c r="N116" s="1474"/>
      <c r="AD116" s="11"/>
      <c r="AE116" s="11"/>
      <c r="AF116" s="30"/>
      <c r="AG116" s="30"/>
      <c r="AH116" s="577"/>
      <c r="AI116" s="11"/>
      <c r="AJ116" s="11"/>
      <c r="AK116" s="11"/>
      <c r="AL116" s="11"/>
      <c r="AM116" s="11"/>
      <c r="AN116" s="11"/>
      <c r="AO116" s="11"/>
      <c r="AP116" s="11"/>
      <c r="AQ116" s="11"/>
    </row>
    <row r="117" spans="1:43" x14ac:dyDescent="0.25">
      <c r="C117" s="1469"/>
      <c r="D117" s="1472"/>
      <c r="E117" s="1474"/>
      <c r="F117" s="1315"/>
      <c r="G117" s="1477"/>
      <c r="H117" s="1480"/>
      <c r="I117" s="1480"/>
      <c r="J117" s="1480"/>
      <c r="K117" s="1315"/>
      <c r="L117" s="1474"/>
      <c r="M117" s="1474"/>
      <c r="N117" s="1474"/>
      <c r="AD117" s="11"/>
      <c r="AE117" s="11"/>
      <c r="AF117" s="30"/>
      <c r="AG117" s="30"/>
      <c r="AH117" s="577"/>
      <c r="AI117" s="11"/>
      <c r="AJ117" s="11"/>
      <c r="AK117" s="11"/>
      <c r="AL117" s="11"/>
      <c r="AM117" s="11"/>
      <c r="AN117" s="11"/>
      <c r="AO117" s="11"/>
      <c r="AP117" s="11"/>
      <c r="AQ117" s="11"/>
    </row>
    <row r="118" spans="1:43" ht="15" customHeight="1" x14ac:dyDescent="0.25">
      <c r="C118" s="1470"/>
      <c r="D118" s="1473"/>
      <c r="E118" s="1474"/>
      <c r="F118" s="1315"/>
      <c r="G118" s="1477"/>
      <c r="H118" s="1480"/>
      <c r="I118" s="1480"/>
      <c r="J118" s="1480"/>
      <c r="K118" s="1315"/>
      <c r="L118" s="1474"/>
      <c r="M118" s="1474"/>
      <c r="N118" s="1474"/>
      <c r="AD118" s="11"/>
      <c r="AE118" s="11"/>
      <c r="AF118" s="30"/>
      <c r="AG118" s="30"/>
      <c r="AH118" s="577"/>
      <c r="AI118" s="11"/>
      <c r="AJ118" s="11"/>
      <c r="AK118" s="11"/>
      <c r="AL118" s="11"/>
      <c r="AM118" s="11"/>
      <c r="AN118" s="11"/>
      <c r="AO118" s="11"/>
      <c r="AP118" s="11"/>
      <c r="AQ118" s="11"/>
    </row>
    <row r="119" spans="1:43" x14ac:dyDescent="0.25">
      <c r="A119" s="22" t="s">
        <v>16</v>
      </c>
      <c r="B119" s="22" t="s">
        <v>31</v>
      </c>
      <c r="C119" s="657" t="s">
        <v>395</v>
      </c>
      <c r="D119" s="23"/>
      <c r="E119" s="9">
        <v>3</v>
      </c>
      <c r="F119" s="10">
        <f>E119*30</f>
        <v>90</v>
      </c>
      <c r="G119" s="10">
        <f>H119+I119+J119</f>
        <v>39</v>
      </c>
      <c r="H119" s="10"/>
      <c r="I119" s="10"/>
      <c r="J119" s="10">
        <v>39</v>
      </c>
      <c r="K119" s="10">
        <f>F119-G119</f>
        <v>51</v>
      </c>
      <c r="L119" s="9">
        <f>G119/13</f>
        <v>3</v>
      </c>
      <c r="M119" s="10" t="s">
        <v>29</v>
      </c>
      <c r="N119" s="9">
        <f>G119/F119*100</f>
        <v>43.333333333333336</v>
      </c>
      <c r="O119" s="11" t="s">
        <v>72</v>
      </c>
      <c r="P119" s="12" t="s">
        <v>64</v>
      </c>
      <c r="AC119" s="11"/>
      <c r="AD119" s="11"/>
      <c r="AE119" s="11"/>
      <c r="AF119" s="632">
        <f t="shared" ref="AF119:AF129" si="7">SUM(D119:E119)</f>
        <v>3</v>
      </c>
      <c r="AG119" s="30">
        <f>семестровка4р!D149</f>
        <v>3</v>
      </c>
      <c r="AH119" s="577" t="s">
        <v>397</v>
      </c>
      <c r="AI119" s="11"/>
      <c r="AJ119" s="11"/>
      <c r="AK119" s="11"/>
      <c r="AL119" s="11"/>
      <c r="AM119" s="11"/>
      <c r="AN119" s="11"/>
      <c r="AO119" s="11"/>
      <c r="AP119" s="11"/>
      <c r="AQ119" s="11"/>
    </row>
    <row r="120" spans="1:43" x14ac:dyDescent="0.25">
      <c r="AF120" s="632"/>
    </row>
    <row r="121" spans="1:43" hidden="1" x14ac:dyDescent="0.25">
      <c r="C121" s="39"/>
      <c r="D121" s="23"/>
      <c r="E121" s="31"/>
      <c r="F121" s="10"/>
      <c r="G121" s="10"/>
      <c r="H121" s="10"/>
      <c r="I121" s="10"/>
      <c r="J121" s="10"/>
      <c r="K121" s="10"/>
      <c r="L121" s="9">
        <f t="shared" ref="L121:L126" si="8">G121/13</f>
        <v>0</v>
      </c>
      <c r="M121" s="10"/>
      <c r="N121" s="9"/>
      <c r="O121" s="11" t="s">
        <v>77</v>
      </c>
      <c r="P121" s="12" t="s">
        <v>64</v>
      </c>
      <c r="AC121" s="11"/>
      <c r="AD121" s="11"/>
      <c r="AE121" s="11"/>
      <c r="AF121" s="632">
        <f t="shared" si="7"/>
        <v>0</v>
      </c>
      <c r="AG121" s="30"/>
      <c r="AH121" s="577"/>
      <c r="AI121" s="11"/>
      <c r="AJ121" s="11"/>
      <c r="AK121" s="11"/>
      <c r="AL121" s="11"/>
      <c r="AM121" s="11"/>
      <c r="AN121" s="11"/>
      <c r="AO121" s="11"/>
      <c r="AP121" s="11"/>
      <c r="AQ121" s="11"/>
    </row>
    <row r="122" spans="1:43" ht="39" x14ac:dyDescent="0.25">
      <c r="A122" s="22" t="s">
        <v>13</v>
      </c>
      <c r="B122" s="22" t="s">
        <v>31</v>
      </c>
      <c r="C122" s="657" t="s">
        <v>84</v>
      </c>
      <c r="D122" s="23">
        <v>1</v>
      </c>
      <c r="E122" s="31">
        <v>4</v>
      </c>
      <c r="F122" s="10">
        <f>E122*30</f>
        <v>120</v>
      </c>
      <c r="G122" s="10">
        <f>H122+I122+J122</f>
        <v>52</v>
      </c>
      <c r="H122" s="10">
        <v>26</v>
      </c>
      <c r="I122" s="10"/>
      <c r="J122" s="10">
        <v>26</v>
      </c>
      <c r="K122" s="10">
        <f>F122-G122</f>
        <v>68</v>
      </c>
      <c r="L122" s="9">
        <f t="shared" si="8"/>
        <v>4</v>
      </c>
      <c r="M122" s="10" t="s">
        <v>29</v>
      </c>
      <c r="N122" s="9">
        <f>G122/F122*100</f>
        <v>43.333333333333336</v>
      </c>
      <c r="O122" s="11" t="s">
        <v>77</v>
      </c>
      <c r="P122" s="12" t="s">
        <v>64</v>
      </c>
      <c r="V122" s="70"/>
      <c r="W122" s="70"/>
      <c r="X122" s="70"/>
      <c r="Y122" s="70" t="s">
        <v>292</v>
      </c>
      <c r="Z122" s="70" t="s">
        <v>293</v>
      </c>
      <c r="AC122" s="11"/>
      <c r="AD122" s="11"/>
      <c r="AE122" s="11"/>
      <c r="AF122" s="632">
        <f t="shared" si="7"/>
        <v>5</v>
      </c>
      <c r="AG122" s="30">
        <f>семестровка4р!D133</f>
        <v>5</v>
      </c>
      <c r="AH122" s="577" t="s">
        <v>397</v>
      </c>
      <c r="AI122" s="11"/>
      <c r="AJ122" s="11"/>
      <c r="AK122" s="11"/>
      <c r="AL122" s="11"/>
      <c r="AM122" s="11"/>
      <c r="AN122" s="11"/>
      <c r="AO122" s="11"/>
      <c r="AP122" s="11"/>
      <c r="AQ122" s="11"/>
    </row>
    <row r="123" spans="1:43" x14ac:dyDescent="0.25">
      <c r="A123" s="22" t="s">
        <v>13</v>
      </c>
      <c r="B123" s="22" t="s">
        <v>14</v>
      </c>
      <c r="C123" s="657" t="s">
        <v>83</v>
      </c>
      <c r="D123" s="23"/>
      <c r="E123" s="31">
        <v>1</v>
      </c>
      <c r="F123" s="10">
        <f>E123*30</f>
        <v>30</v>
      </c>
      <c r="G123" s="10"/>
      <c r="H123" s="10"/>
      <c r="I123" s="10"/>
      <c r="J123" s="10"/>
      <c r="K123" s="10">
        <f>F123-G123</f>
        <v>30</v>
      </c>
      <c r="L123" s="9">
        <f t="shared" si="8"/>
        <v>0</v>
      </c>
      <c r="M123" s="10" t="s">
        <v>29</v>
      </c>
      <c r="N123" s="9">
        <f>G123/F123*100</f>
        <v>0</v>
      </c>
      <c r="O123" s="11" t="s">
        <v>77</v>
      </c>
      <c r="P123" s="12" t="s">
        <v>64</v>
      </c>
      <c r="R123" s="12">
        <v>7</v>
      </c>
      <c r="V123" s="10"/>
      <c r="W123" s="10"/>
      <c r="X123" s="23" t="s">
        <v>46</v>
      </c>
      <c r="Y123" s="392"/>
      <c r="Z123" s="392"/>
      <c r="AC123" s="11"/>
      <c r="AD123" s="11"/>
      <c r="AE123" s="11"/>
      <c r="AF123" s="632">
        <f t="shared" si="7"/>
        <v>1</v>
      </c>
      <c r="AG123" s="30">
        <f>семестровка4р!D151</f>
        <v>1</v>
      </c>
      <c r="AH123" s="577" t="s">
        <v>397</v>
      </c>
      <c r="AI123" s="11"/>
      <c r="AJ123" s="11"/>
      <c r="AK123" s="11"/>
      <c r="AL123" s="11"/>
      <c r="AM123" s="11"/>
      <c r="AN123" s="11"/>
      <c r="AO123" s="11"/>
      <c r="AP123" s="11"/>
      <c r="AQ123" s="11"/>
    </row>
    <row r="124" spans="1:43" ht="39" x14ac:dyDescent="0.25">
      <c r="A124" s="22" t="s">
        <v>13</v>
      </c>
      <c r="B124" s="22" t="s">
        <v>31</v>
      </c>
      <c r="C124" s="657" t="s">
        <v>92</v>
      </c>
      <c r="D124" s="450">
        <v>0.5</v>
      </c>
      <c r="E124" s="407">
        <v>3.5</v>
      </c>
      <c r="F124" s="10">
        <f t="shared" ref="F124:F129" si="9">E124*30</f>
        <v>105</v>
      </c>
      <c r="G124" s="10">
        <f t="shared" ref="G124:G129" si="10">H124+I124+J124</f>
        <v>39</v>
      </c>
      <c r="H124" s="10">
        <v>26</v>
      </c>
      <c r="I124" s="10"/>
      <c r="J124" s="10">
        <v>13</v>
      </c>
      <c r="K124" s="10">
        <f t="shared" ref="K124:K129" si="11">F124-G124</f>
        <v>66</v>
      </c>
      <c r="L124" s="9">
        <f t="shared" si="8"/>
        <v>3</v>
      </c>
      <c r="M124" s="10" t="s">
        <v>29</v>
      </c>
      <c r="N124" s="9">
        <f t="shared" ref="N124:N129" si="12">G124/F124*100</f>
        <v>37.142857142857146</v>
      </c>
      <c r="O124" s="11" t="s">
        <v>77</v>
      </c>
      <c r="P124" s="12" t="s">
        <v>65</v>
      </c>
      <c r="V124" s="10" t="s">
        <v>16</v>
      </c>
      <c r="W124" s="10" t="s">
        <v>14</v>
      </c>
      <c r="X124" s="23" t="s">
        <v>40</v>
      </c>
      <c r="Y124" s="440">
        <f>SUMIFS(E$119:E$129,A$119:A$129,$A$142,B$119:B$129,$B$142)</f>
        <v>0</v>
      </c>
      <c r="Z124" s="441">
        <f>SUMIFS(D$119:D$129,A$119:A$129,$A$142,B$119:B$129,$B$142)</f>
        <v>0</v>
      </c>
      <c r="AC124" s="11"/>
      <c r="AD124" s="11"/>
      <c r="AE124" s="11"/>
      <c r="AF124" s="632">
        <f t="shared" si="7"/>
        <v>4</v>
      </c>
      <c r="AG124" s="30">
        <f>семестровка4р!D152</f>
        <v>4</v>
      </c>
      <c r="AH124" s="577" t="s">
        <v>397</v>
      </c>
      <c r="AI124" s="11"/>
      <c r="AJ124" s="11"/>
      <c r="AK124" s="11"/>
      <c r="AL124" s="11"/>
      <c r="AM124" s="11"/>
      <c r="AN124" s="11"/>
      <c r="AO124" s="11"/>
      <c r="AP124" s="11"/>
      <c r="AQ124" s="11"/>
    </row>
    <row r="125" spans="1:43" ht="39" x14ac:dyDescent="0.25">
      <c r="A125" s="22" t="s">
        <v>13</v>
      </c>
      <c r="B125" s="22" t="s">
        <v>31</v>
      </c>
      <c r="C125" s="657" t="s">
        <v>85</v>
      </c>
      <c r="D125" s="656">
        <v>1.5</v>
      </c>
      <c r="E125" s="407">
        <v>2.5</v>
      </c>
      <c r="F125" s="10">
        <f t="shared" si="9"/>
        <v>75</v>
      </c>
      <c r="G125" s="10">
        <f t="shared" si="10"/>
        <v>26</v>
      </c>
      <c r="H125" s="10">
        <v>13</v>
      </c>
      <c r="I125" s="10"/>
      <c r="J125" s="10">
        <v>13</v>
      </c>
      <c r="K125" s="10">
        <f t="shared" si="11"/>
        <v>49</v>
      </c>
      <c r="L125" s="9">
        <f t="shared" si="8"/>
        <v>2</v>
      </c>
      <c r="M125" s="10" t="s">
        <v>16</v>
      </c>
      <c r="N125" s="9">
        <f t="shared" si="12"/>
        <v>34.666666666666671</v>
      </c>
      <c r="O125" s="11" t="s">
        <v>77</v>
      </c>
      <c r="P125" s="40" t="s">
        <v>65</v>
      </c>
      <c r="Q125" s="40"/>
      <c r="R125" s="40"/>
      <c r="S125" s="40"/>
      <c r="T125" s="40"/>
      <c r="U125" s="40"/>
      <c r="V125" s="10" t="s">
        <v>16</v>
      </c>
      <c r="W125" s="10" t="s">
        <v>31</v>
      </c>
      <c r="X125" s="23" t="s">
        <v>41</v>
      </c>
      <c r="Y125" s="440">
        <f>SUMIFS(E$119:E$129,A$119:A$129,$A$143,B$119:B$129,$B$143)</f>
        <v>3</v>
      </c>
      <c r="Z125" s="440">
        <f>SUMIFS(D$119:D$129,A$119:A$129,$A$143,B$119:B$129,$B$143)</f>
        <v>0</v>
      </c>
      <c r="AA125" s="40"/>
      <c r="AB125" s="40"/>
      <c r="AC125" s="40"/>
      <c r="AD125" s="40"/>
      <c r="AE125" s="40"/>
      <c r="AF125" s="632">
        <f t="shared" si="7"/>
        <v>4</v>
      </c>
      <c r="AG125" s="631">
        <f>семестровка4р!D135</f>
        <v>4</v>
      </c>
      <c r="AH125" s="636" t="s">
        <v>397</v>
      </c>
      <c r="AI125" s="40"/>
      <c r="AJ125" s="40"/>
      <c r="AK125" s="40"/>
      <c r="AL125" s="40"/>
      <c r="AM125" s="40"/>
      <c r="AN125" s="40"/>
      <c r="AO125" s="11"/>
      <c r="AP125" s="11"/>
      <c r="AQ125" s="11"/>
    </row>
    <row r="126" spans="1:43" ht="26.25" x14ac:dyDescent="0.25">
      <c r="A126" s="22" t="s">
        <v>13</v>
      </c>
      <c r="B126" s="22" t="s">
        <v>31</v>
      </c>
      <c r="C126" s="657" t="s">
        <v>315</v>
      </c>
      <c r="D126" s="23">
        <v>1</v>
      </c>
      <c r="E126" s="9">
        <v>4</v>
      </c>
      <c r="F126" s="10">
        <f t="shared" si="9"/>
        <v>120</v>
      </c>
      <c r="G126" s="10">
        <f t="shared" si="10"/>
        <v>52</v>
      </c>
      <c r="H126" s="10">
        <v>26</v>
      </c>
      <c r="I126" s="10"/>
      <c r="J126" s="10">
        <v>26</v>
      </c>
      <c r="K126" s="10">
        <f t="shared" si="11"/>
        <v>68</v>
      </c>
      <c r="L126" s="9">
        <f t="shared" si="8"/>
        <v>4</v>
      </c>
      <c r="M126" s="10" t="s">
        <v>29</v>
      </c>
      <c r="N126" s="9">
        <f t="shared" si="12"/>
        <v>43.333333333333336</v>
      </c>
      <c r="O126" s="11" t="s">
        <v>77</v>
      </c>
      <c r="P126" s="12" t="s">
        <v>65</v>
      </c>
      <c r="V126" s="10"/>
      <c r="W126" s="10"/>
      <c r="X126" s="23" t="s">
        <v>47</v>
      </c>
      <c r="Y126" s="440"/>
      <c r="Z126" s="441"/>
      <c r="AC126" s="11"/>
      <c r="AD126" s="11"/>
      <c r="AE126" s="11"/>
      <c r="AF126" s="632">
        <f t="shared" si="7"/>
        <v>5</v>
      </c>
      <c r="AG126" s="30">
        <f>семестровка4р!D153</f>
        <v>5</v>
      </c>
      <c r="AH126" s="577" t="s">
        <v>402</v>
      </c>
      <c r="AI126" s="11"/>
      <c r="AJ126" s="11"/>
      <c r="AK126" s="11"/>
      <c r="AL126" s="11"/>
      <c r="AM126" s="11"/>
      <c r="AN126" s="11"/>
      <c r="AO126" s="11"/>
      <c r="AP126" s="11"/>
      <c r="AQ126" s="11"/>
    </row>
    <row r="127" spans="1:43" x14ac:dyDescent="0.25">
      <c r="A127" s="22" t="s">
        <v>13</v>
      </c>
      <c r="B127" s="22" t="s">
        <v>14</v>
      </c>
      <c r="C127" s="41" t="s">
        <v>44</v>
      </c>
      <c r="D127" s="23"/>
      <c r="E127" s="621">
        <v>6</v>
      </c>
      <c r="F127" s="10">
        <f t="shared" si="9"/>
        <v>180</v>
      </c>
      <c r="G127" s="10">
        <f t="shared" si="10"/>
        <v>0</v>
      </c>
      <c r="H127" s="10"/>
      <c r="I127" s="10"/>
      <c r="J127" s="10"/>
      <c r="K127" s="10">
        <f t="shared" si="11"/>
        <v>180</v>
      </c>
      <c r="L127" s="9">
        <f>G127/13</f>
        <v>0</v>
      </c>
      <c r="M127" s="10" t="s">
        <v>29</v>
      </c>
      <c r="N127" s="9">
        <f t="shared" si="12"/>
        <v>0</v>
      </c>
      <c r="O127" s="11" t="s">
        <v>77</v>
      </c>
      <c r="V127" s="10" t="s">
        <v>13</v>
      </c>
      <c r="W127" s="10" t="s">
        <v>14</v>
      </c>
      <c r="X127" s="23" t="s">
        <v>40</v>
      </c>
      <c r="Y127" s="440">
        <f>SUMIFS(E$119:E$129,A$119:A$129,$A$145,B$119:B$129,$B$145)</f>
        <v>13</v>
      </c>
      <c r="Z127" s="441">
        <f>SUMIFS(D$119:D$129,A$119:A$129,$A$145,B$119:B$129,$B$145)</f>
        <v>0</v>
      </c>
      <c r="AC127" s="11"/>
      <c r="AD127" s="11"/>
      <c r="AE127" s="11"/>
      <c r="AF127" s="632">
        <f t="shared" si="7"/>
        <v>6</v>
      </c>
      <c r="AG127" s="30">
        <f>семестровка4р!D146</f>
        <v>6</v>
      </c>
      <c r="AH127" s="577"/>
      <c r="AI127" s="11"/>
      <c r="AJ127" s="11"/>
      <c r="AK127" s="11"/>
      <c r="AL127" s="11"/>
      <c r="AM127" s="11"/>
      <c r="AN127" s="11"/>
      <c r="AO127" s="11"/>
      <c r="AP127" s="11"/>
      <c r="AQ127" s="11"/>
    </row>
    <row r="128" spans="1:43" x14ac:dyDescent="0.25">
      <c r="A128" s="22" t="s">
        <v>13</v>
      </c>
      <c r="B128" s="22" t="s">
        <v>14</v>
      </c>
      <c r="C128" s="23" t="s">
        <v>42</v>
      </c>
      <c r="D128" s="23"/>
      <c r="E128" s="9">
        <v>3</v>
      </c>
      <c r="F128" s="10">
        <f t="shared" si="9"/>
        <v>90</v>
      </c>
      <c r="G128" s="10">
        <f t="shared" si="10"/>
        <v>0</v>
      </c>
      <c r="H128" s="10"/>
      <c r="I128" s="10"/>
      <c r="J128" s="10"/>
      <c r="K128" s="10">
        <f t="shared" si="11"/>
        <v>90</v>
      </c>
      <c r="L128" s="9">
        <f>G128/13</f>
        <v>0</v>
      </c>
      <c r="M128" s="10"/>
      <c r="N128" s="9">
        <f t="shared" si="12"/>
        <v>0</v>
      </c>
      <c r="O128" s="11" t="s">
        <v>77</v>
      </c>
      <c r="V128" s="10" t="s">
        <v>13</v>
      </c>
      <c r="W128" s="10" t="s">
        <v>31</v>
      </c>
      <c r="X128" s="23" t="s">
        <v>41</v>
      </c>
      <c r="Y128" s="440">
        <f>SUMIFS(E$119:E$129,A$119:A$129,$A$146,B$119:B$129,$B$146)</f>
        <v>14</v>
      </c>
      <c r="Z128" s="441">
        <f>SUMIFS(D$119:D$129,A$119:A$129,$A$146,B$119:B$129,$B$146)</f>
        <v>4</v>
      </c>
      <c r="AC128" s="11"/>
      <c r="AD128" s="11"/>
      <c r="AE128" s="11"/>
      <c r="AF128" s="632">
        <f t="shared" si="7"/>
        <v>3</v>
      </c>
      <c r="AG128" s="30">
        <f>семестровка4р!D147</f>
        <v>3</v>
      </c>
      <c r="AH128" s="577"/>
      <c r="AI128" s="11"/>
      <c r="AJ128" s="11"/>
      <c r="AK128" s="11"/>
      <c r="AL128" s="11"/>
      <c r="AM128" s="11"/>
      <c r="AN128" s="11"/>
      <c r="AO128" s="11"/>
      <c r="AP128" s="11"/>
      <c r="AQ128" s="11"/>
    </row>
    <row r="129" spans="1:43" ht="15.75" thickBot="1" x14ac:dyDescent="0.3">
      <c r="A129" s="22" t="s">
        <v>13</v>
      </c>
      <c r="B129" s="22" t="s">
        <v>14</v>
      </c>
      <c r="C129" s="23" t="s">
        <v>39</v>
      </c>
      <c r="D129" s="18"/>
      <c r="E129" s="25">
        <v>3</v>
      </c>
      <c r="F129" s="26">
        <f t="shared" si="9"/>
        <v>90</v>
      </c>
      <c r="G129" s="26">
        <f t="shared" si="10"/>
        <v>0</v>
      </c>
      <c r="H129" s="26"/>
      <c r="I129" s="26"/>
      <c r="J129" s="26"/>
      <c r="K129" s="26">
        <f t="shared" si="11"/>
        <v>90</v>
      </c>
      <c r="L129" s="25">
        <f>G129/13</f>
        <v>0</v>
      </c>
      <c r="M129" s="26"/>
      <c r="N129" s="25">
        <f t="shared" si="12"/>
        <v>0</v>
      </c>
      <c r="O129" s="11" t="s">
        <v>77</v>
      </c>
      <c r="V129" s="70"/>
      <c r="W129" s="70"/>
      <c r="X129" s="70"/>
      <c r="Y129" s="440">
        <f>SUM(Y124:Y128)</f>
        <v>30</v>
      </c>
      <c r="Z129" s="440">
        <f>SUM(Z124:Z128)</f>
        <v>4</v>
      </c>
      <c r="AC129" s="11"/>
      <c r="AD129" s="11"/>
      <c r="AE129" s="11"/>
      <c r="AF129" s="632">
        <f t="shared" si="7"/>
        <v>3</v>
      </c>
      <c r="AG129" s="30">
        <f>семестровка4р!D148</f>
        <v>3</v>
      </c>
      <c r="AH129" s="577"/>
      <c r="AI129" s="11"/>
      <c r="AJ129" s="11"/>
      <c r="AK129" s="11"/>
      <c r="AL129" s="11"/>
      <c r="AM129" s="11"/>
      <c r="AN129" s="11"/>
      <c r="AO129" s="11"/>
      <c r="AP129" s="11"/>
      <c r="AQ129" s="11"/>
    </row>
    <row r="130" spans="1:43" ht="15.75" thickBot="1" x14ac:dyDescent="0.3">
      <c r="A130" s="27"/>
      <c r="B130" s="28"/>
      <c r="C130" s="23" t="s">
        <v>22</v>
      </c>
      <c r="D130" s="55">
        <f>SUM(D119:D129)</f>
        <v>4</v>
      </c>
      <c r="E130" s="54">
        <f>SUM(E119:E129)</f>
        <v>30</v>
      </c>
      <c r="F130" s="37"/>
      <c r="G130" s="37"/>
      <c r="H130" s="37"/>
      <c r="I130" s="37"/>
      <c r="J130" s="37"/>
      <c r="K130" s="37"/>
      <c r="L130" s="37"/>
      <c r="M130" s="37"/>
      <c r="N130" s="29"/>
    </row>
    <row r="131" spans="1:43" x14ac:dyDescent="0.25">
      <c r="C131" s="1" t="s">
        <v>22</v>
      </c>
      <c r="D131" s="19">
        <f>D46+D84+D109+D130</f>
        <v>120</v>
      </c>
      <c r="E131" s="42">
        <f>E46+E84+E109+E130</f>
        <v>120</v>
      </c>
      <c r="AF131" s="633">
        <f>SUM(AF10:AF130)</f>
        <v>240</v>
      </c>
      <c r="AG131" s="633">
        <f>SUM(AG10:AG130)</f>
        <v>240</v>
      </c>
    </row>
    <row r="135" spans="1:43" x14ac:dyDescent="0.25">
      <c r="C135" s="2"/>
      <c r="D135" s="2"/>
      <c r="E135" s="4"/>
      <c r="AD135" s="11"/>
      <c r="AE135" s="11"/>
      <c r="AF135" s="30"/>
      <c r="AG135" s="30"/>
      <c r="AH135" s="577"/>
      <c r="AI135" s="11"/>
      <c r="AJ135" s="11"/>
      <c r="AK135" s="11"/>
      <c r="AL135" s="11"/>
      <c r="AM135" s="11"/>
      <c r="AN135" s="11"/>
      <c r="AO135" s="11"/>
      <c r="AP135" s="11"/>
      <c r="AQ135" s="11"/>
    </row>
    <row r="136" spans="1:43" x14ac:dyDescent="0.25">
      <c r="AD136" s="11"/>
      <c r="AE136" s="11"/>
      <c r="AF136" s="30"/>
      <c r="AG136" s="30"/>
      <c r="AH136" s="577"/>
      <c r="AI136" s="11"/>
      <c r="AJ136" s="11"/>
      <c r="AK136" s="11"/>
      <c r="AL136" s="11"/>
      <c r="AM136" s="11"/>
      <c r="AN136" s="11"/>
      <c r="AO136" s="11"/>
      <c r="AP136" s="11"/>
      <c r="AQ136" s="11"/>
    </row>
    <row r="137" spans="1:43" x14ac:dyDescent="0.25">
      <c r="C137" s="1" t="s">
        <v>22</v>
      </c>
      <c r="E137" s="43">
        <f>E138+E139</f>
        <v>118</v>
      </c>
      <c r="F137" s="43">
        <f>F138+F139</f>
        <v>3540</v>
      </c>
      <c r="G137" s="44">
        <f>F137/$F$137*100</f>
        <v>100</v>
      </c>
      <c r="H137" s="45"/>
      <c r="I137" s="46"/>
      <c r="J137" s="46"/>
      <c r="K137" s="46"/>
      <c r="L137" s="11" t="s">
        <v>67</v>
      </c>
      <c r="M137" s="11">
        <f t="shared" ref="M137:M145" ca="1" si="13">SUMIF($O$3:$O$134,L137,$E$3:$E$130)</f>
        <v>4</v>
      </c>
      <c r="O137" s="630">
        <f ca="1">M137/$E$137*100</f>
        <v>3.3898305084745761</v>
      </c>
      <c r="Q137" s="11"/>
      <c r="V137" s="70"/>
      <c r="W137" s="70"/>
      <c r="X137" s="70"/>
      <c r="Y137" s="70" t="s">
        <v>292</v>
      </c>
      <c r="Z137" s="70" t="s">
        <v>293</v>
      </c>
      <c r="AD137" s="11"/>
      <c r="AE137" s="11"/>
      <c r="AF137" s="30"/>
      <c r="AG137" s="30"/>
      <c r="AH137" s="577"/>
      <c r="AI137" s="11"/>
      <c r="AJ137" s="11"/>
      <c r="AK137" s="11"/>
      <c r="AL137" s="11"/>
      <c r="AM137" s="11"/>
      <c r="AN137" s="11"/>
      <c r="AO137" s="11"/>
      <c r="AP137" s="11"/>
      <c r="AQ137" s="11"/>
    </row>
    <row r="138" spans="1:43" x14ac:dyDescent="0.25">
      <c r="B138" s="22" t="s">
        <v>14</v>
      </c>
      <c r="C138" s="1" t="s">
        <v>40</v>
      </c>
      <c r="E138" s="44">
        <f>SUMIF(B$13:B$130,B138,E$13:E$130)</f>
        <v>80</v>
      </c>
      <c r="F138" s="22">
        <f>E138*30</f>
        <v>2400</v>
      </c>
      <c r="G138" s="44">
        <f>F138/F$137*100</f>
        <v>67.796610169491515</v>
      </c>
      <c r="H138" s="22"/>
      <c r="J138" s="42"/>
      <c r="K138" s="42"/>
      <c r="L138" s="11" t="s">
        <v>54</v>
      </c>
      <c r="M138" s="11">
        <f t="shared" ca="1" si="13"/>
        <v>0</v>
      </c>
      <c r="O138" s="630">
        <f t="shared" ref="O138:O146" ca="1" si="14">M138/$E$137*100</f>
        <v>0</v>
      </c>
      <c r="Q138" s="11"/>
      <c r="V138" s="10"/>
      <c r="W138" s="10"/>
      <c r="X138" s="23" t="s">
        <v>46</v>
      </c>
      <c r="Y138" s="392"/>
      <c r="Z138" s="392"/>
      <c r="AD138" s="11"/>
      <c r="AE138" s="11"/>
      <c r="AF138" s="30"/>
      <c r="AG138" s="30"/>
      <c r="AH138" s="577"/>
      <c r="AI138" s="11"/>
      <c r="AJ138" s="11"/>
      <c r="AK138" s="11"/>
      <c r="AL138" s="11"/>
      <c r="AM138" s="11"/>
      <c r="AN138" s="11"/>
      <c r="AO138" s="11"/>
      <c r="AP138" s="11"/>
      <c r="AQ138" s="11"/>
    </row>
    <row r="139" spans="1:43" x14ac:dyDescent="0.25">
      <c r="B139" s="22" t="s">
        <v>31</v>
      </c>
      <c r="C139" s="1" t="s">
        <v>41</v>
      </c>
      <c r="E139" s="44">
        <f>SUMIF(B$13:B$130,B139,E$13:E$130)</f>
        <v>38</v>
      </c>
      <c r="F139" s="22">
        <f t="shared" ref="F139:F146" si="15">E139*30</f>
        <v>1140</v>
      </c>
      <c r="G139" s="44">
        <f>F139/F$137*100</f>
        <v>32.20338983050847</v>
      </c>
      <c r="H139" s="22"/>
      <c r="L139" s="11" t="s">
        <v>68</v>
      </c>
      <c r="M139" s="11">
        <f t="shared" ca="1" si="13"/>
        <v>5</v>
      </c>
      <c r="O139" s="630">
        <f t="shared" ca="1" si="14"/>
        <v>4.2372881355932197</v>
      </c>
      <c r="Q139" s="11"/>
      <c r="V139" s="10" t="s">
        <v>16</v>
      </c>
      <c r="W139" s="10" t="s">
        <v>14</v>
      </c>
      <c r="X139" s="23" t="s">
        <v>40</v>
      </c>
      <c r="Y139" s="440" t="e">
        <f>Y17+#REF!+Y98+Y124</f>
        <v>#REF!</v>
      </c>
      <c r="Z139" s="440" t="e">
        <f>Z17+#REF!+Z98+Z124</f>
        <v>#REF!</v>
      </c>
      <c r="AA139" s="12" t="e">
        <f t="shared" ref="AA139:AA144" si="16">SUM(Y139:Z139)</f>
        <v>#REF!</v>
      </c>
      <c r="AD139" s="11"/>
      <c r="AE139" s="11"/>
      <c r="AF139" s="30"/>
      <c r="AG139" s="30"/>
      <c r="AH139" s="577"/>
      <c r="AI139" s="11"/>
      <c r="AJ139" s="11"/>
      <c r="AK139" s="11"/>
      <c r="AL139" s="11"/>
      <c r="AM139" s="11"/>
      <c r="AN139" s="11"/>
      <c r="AO139" s="11"/>
      <c r="AP139" s="11"/>
      <c r="AQ139" s="11"/>
    </row>
    <row r="140" spans="1:43" x14ac:dyDescent="0.25">
      <c r="E140" s="22"/>
      <c r="F140" s="22"/>
      <c r="G140" s="22"/>
      <c r="H140" s="22"/>
      <c r="L140" s="11" t="s">
        <v>72</v>
      </c>
      <c r="M140" s="11">
        <f t="shared" ca="1" si="13"/>
        <v>3</v>
      </c>
      <c r="O140" s="630">
        <f t="shared" ca="1" si="14"/>
        <v>2.5423728813559325</v>
      </c>
      <c r="Q140" s="11"/>
      <c r="V140" s="10" t="s">
        <v>16</v>
      </c>
      <c r="W140" s="10" t="s">
        <v>31</v>
      </c>
      <c r="X140" s="23" t="s">
        <v>41</v>
      </c>
      <c r="Y140" s="440">
        <f>Y19+Y63+Y99+Y125</f>
        <v>9</v>
      </c>
      <c r="Z140" s="440">
        <f>Z19+Z63+Z99+Z125</f>
        <v>10.5</v>
      </c>
      <c r="AA140" s="12">
        <f t="shared" si="16"/>
        <v>19.5</v>
      </c>
      <c r="AD140" s="11"/>
      <c r="AE140" s="11"/>
      <c r="AF140" s="30"/>
      <c r="AG140" s="30"/>
      <c r="AH140" s="577"/>
      <c r="AI140" s="11"/>
      <c r="AJ140" s="11"/>
      <c r="AK140" s="11"/>
      <c r="AL140" s="11"/>
      <c r="AM140" s="11"/>
      <c r="AN140" s="11"/>
      <c r="AO140" s="11"/>
      <c r="AP140" s="11"/>
      <c r="AQ140" s="11"/>
    </row>
    <row r="141" spans="1:43" x14ac:dyDescent="0.25">
      <c r="C141" s="1" t="s">
        <v>46</v>
      </c>
      <c r="E141" s="48">
        <f>E142+E143</f>
        <v>27</v>
      </c>
      <c r="F141" s="48">
        <f>F142+F143</f>
        <v>810</v>
      </c>
      <c r="G141" s="44">
        <f>F141/$F$141*100</f>
        <v>100</v>
      </c>
      <c r="H141" s="22"/>
      <c r="L141" s="11" t="s">
        <v>56</v>
      </c>
      <c r="M141" s="11">
        <f t="shared" ca="1" si="13"/>
        <v>3</v>
      </c>
      <c r="O141" s="630">
        <f t="shared" ca="1" si="14"/>
        <v>2.5423728813559325</v>
      </c>
      <c r="Q141" s="11"/>
      <c r="V141" s="10"/>
      <c r="W141" s="10"/>
      <c r="X141" s="23" t="s">
        <v>47</v>
      </c>
      <c r="Y141" s="440">
        <f>Y21+Y65+Y100+Y126</f>
        <v>0</v>
      </c>
      <c r="Z141" s="440">
        <f>Z21+Z65+Z100+Z126</f>
        <v>0</v>
      </c>
      <c r="AA141" s="12">
        <f t="shared" si="16"/>
        <v>0</v>
      </c>
      <c r="AD141" s="11"/>
      <c r="AE141" s="11"/>
      <c r="AF141" s="30"/>
      <c r="AG141" s="30"/>
      <c r="AH141" s="577"/>
      <c r="AI141" s="11"/>
      <c r="AJ141" s="11"/>
      <c r="AK141" s="11"/>
      <c r="AL141" s="11"/>
      <c r="AM141" s="11"/>
      <c r="AN141" s="11"/>
      <c r="AO141" s="11"/>
      <c r="AP141" s="11"/>
      <c r="AQ141" s="11"/>
    </row>
    <row r="142" spans="1:43" x14ac:dyDescent="0.25">
      <c r="A142" s="22" t="s">
        <v>16</v>
      </c>
      <c r="B142" s="22" t="s">
        <v>14</v>
      </c>
      <c r="C142" s="1" t="s">
        <v>40</v>
      </c>
      <c r="E142" s="22">
        <f>SUMIFS(E$13:E$130,A$13:A$130,A142,B$13:B$130,B142)</f>
        <v>20</v>
      </c>
      <c r="F142" s="22">
        <f t="shared" si="15"/>
        <v>600</v>
      </c>
      <c r="G142" s="44">
        <f>F142/F$141*100</f>
        <v>74.074074074074076</v>
      </c>
      <c r="H142" s="22"/>
      <c r="L142" s="11" t="s">
        <v>55</v>
      </c>
      <c r="M142" s="11">
        <f t="shared" ca="1" si="13"/>
        <v>9</v>
      </c>
      <c r="O142" s="630">
        <f t="shared" ca="1" si="14"/>
        <v>7.6271186440677967</v>
      </c>
      <c r="Q142" s="11"/>
      <c r="V142" s="10" t="s">
        <v>13</v>
      </c>
      <c r="W142" s="10" t="s">
        <v>14</v>
      </c>
      <c r="X142" s="23" t="s">
        <v>40</v>
      </c>
      <c r="Y142" s="440">
        <f>Y23+Y67+Y101+Y127</f>
        <v>60</v>
      </c>
      <c r="Z142" s="440">
        <f>Z23+Z67+Z101+Z127</f>
        <v>40</v>
      </c>
      <c r="AA142" s="12">
        <f t="shared" si="16"/>
        <v>100</v>
      </c>
      <c r="AB142" s="443">
        <f>Y142-E127-E128-E129</f>
        <v>48</v>
      </c>
      <c r="AD142" s="11"/>
      <c r="AE142" s="11"/>
      <c r="AF142" s="30"/>
      <c r="AG142" s="30"/>
      <c r="AH142" s="577"/>
      <c r="AI142" s="11"/>
      <c r="AJ142" s="11"/>
      <c r="AK142" s="11"/>
      <c r="AL142" s="11"/>
      <c r="AM142" s="11"/>
      <c r="AN142" s="11"/>
      <c r="AO142" s="11"/>
      <c r="AP142" s="11"/>
      <c r="AQ142" s="11"/>
    </row>
    <row r="143" spans="1:43" x14ac:dyDescent="0.25">
      <c r="A143" s="22" t="s">
        <v>16</v>
      </c>
      <c r="B143" s="22" t="s">
        <v>31</v>
      </c>
      <c r="C143" s="1" t="s">
        <v>41</v>
      </c>
      <c r="E143" s="22">
        <f>SUMIFS(E$13:E$130,A$13:A$130,A143,B$13:B$130,B143)</f>
        <v>7</v>
      </c>
      <c r="F143" s="22">
        <f>E143*30</f>
        <v>210</v>
      </c>
      <c r="G143" s="44">
        <f>F143/F$141*100</f>
        <v>25.925925925925924</v>
      </c>
      <c r="H143" s="22"/>
      <c r="L143" s="11" t="s">
        <v>69</v>
      </c>
      <c r="M143" s="11">
        <f t="shared" ca="1" si="13"/>
        <v>0</v>
      </c>
      <c r="O143" s="630">
        <f t="shared" ca="1" si="14"/>
        <v>0</v>
      </c>
      <c r="V143" s="10" t="s">
        <v>13</v>
      </c>
      <c r="W143" s="10" t="s">
        <v>31</v>
      </c>
      <c r="X143" s="23" t="s">
        <v>41</v>
      </c>
      <c r="Y143" s="440" t="e">
        <f>Y25+#REF!+Y102+Y128</f>
        <v>#REF!</v>
      </c>
      <c r="Z143" s="440" t="e">
        <f>Z25+#REF!+Z102+Z128</f>
        <v>#REF!</v>
      </c>
      <c r="AA143" s="12" t="e">
        <f t="shared" si="16"/>
        <v>#REF!</v>
      </c>
      <c r="AD143" s="11"/>
      <c r="AE143" s="11"/>
      <c r="AF143" s="30"/>
      <c r="AG143" s="30"/>
      <c r="AH143" s="577"/>
      <c r="AI143" s="11"/>
      <c r="AJ143" s="11"/>
      <c r="AK143" s="11"/>
      <c r="AL143" s="11"/>
      <c r="AM143" s="11"/>
      <c r="AN143" s="11"/>
      <c r="AO143" s="11"/>
      <c r="AP143" s="11"/>
      <c r="AQ143" s="11"/>
    </row>
    <row r="144" spans="1:43" x14ac:dyDescent="0.25">
      <c r="C144" s="1" t="s">
        <v>47</v>
      </c>
      <c r="E144" s="48">
        <f>E145+E146</f>
        <v>91</v>
      </c>
      <c r="F144" s="48">
        <f>F145+F146</f>
        <v>2730</v>
      </c>
      <c r="G144" s="48">
        <f>G145+G146</f>
        <v>100</v>
      </c>
      <c r="L144" s="11" t="s">
        <v>70</v>
      </c>
      <c r="M144" s="11">
        <f t="shared" ca="1" si="13"/>
        <v>1</v>
      </c>
      <c r="O144" s="630">
        <f t="shared" ca="1" si="14"/>
        <v>0.84745762711864403</v>
      </c>
      <c r="V144" s="70"/>
      <c r="W144" s="70"/>
      <c r="X144" s="70"/>
      <c r="Y144" s="440" t="e">
        <f>SUM(Y139:Y143)</f>
        <v>#REF!</v>
      </c>
      <c r="Z144" s="440" t="e">
        <f>SUM(Z139:Z143)</f>
        <v>#REF!</v>
      </c>
      <c r="AA144" s="12" t="e">
        <f t="shared" si="16"/>
        <v>#REF!</v>
      </c>
      <c r="AD144" s="11"/>
      <c r="AE144" s="11"/>
      <c r="AF144" s="30"/>
      <c r="AG144" s="30"/>
      <c r="AH144" s="577"/>
      <c r="AI144" s="11"/>
      <c r="AJ144" s="11"/>
      <c r="AK144" s="11"/>
      <c r="AL144" s="11"/>
      <c r="AM144" s="11"/>
      <c r="AN144" s="11"/>
      <c r="AO144" s="11"/>
      <c r="AP144" s="11"/>
      <c r="AQ144" s="11"/>
    </row>
    <row r="145" spans="1:43" x14ac:dyDescent="0.25">
      <c r="A145" s="22" t="s">
        <v>13</v>
      </c>
      <c r="B145" s="22" t="s">
        <v>14</v>
      </c>
      <c r="C145" s="1" t="s">
        <v>40</v>
      </c>
      <c r="E145" s="22">
        <f>SUMIFS(E$13:E$130,A$13:A$130,A145,B$13:B$130,B145)</f>
        <v>60</v>
      </c>
      <c r="F145" s="22">
        <f t="shared" si="15"/>
        <v>1800</v>
      </c>
      <c r="G145" s="11">
        <f>F145/F$144*100</f>
        <v>65.934065934065927</v>
      </c>
      <c r="L145" s="11" t="s">
        <v>57</v>
      </c>
      <c r="M145" s="11">
        <f t="shared" ca="1" si="13"/>
        <v>3</v>
      </c>
      <c r="O145" s="630">
        <f t="shared" ca="1" si="14"/>
        <v>2.5423728813559325</v>
      </c>
      <c r="AD145" s="11"/>
      <c r="AE145" s="11"/>
      <c r="AF145" s="30"/>
      <c r="AG145" s="30"/>
      <c r="AH145" s="577"/>
      <c r="AI145" s="11"/>
      <c r="AJ145" s="11"/>
      <c r="AK145" s="11"/>
      <c r="AL145" s="11"/>
      <c r="AM145" s="11"/>
      <c r="AN145" s="11"/>
      <c r="AO145" s="11"/>
      <c r="AP145" s="11"/>
      <c r="AQ145" s="11"/>
    </row>
    <row r="146" spans="1:43" x14ac:dyDescent="0.25">
      <c r="A146" s="22" t="s">
        <v>13</v>
      </c>
      <c r="B146" s="22" t="s">
        <v>31</v>
      </c>
      <c r="C146" s="1" t="s">
        <v>41</v>
      </c>
      <c r="E146" s="22">
        <f>SUMIFS(E$13:E$130,A$13:A$130,A146,B$13:B$130,B146)</f>
        <v>31</v>
      </c>
      <c r="F146" s="22">
        <f t="shared" si="15"/>
        <v>930</v>
      </c>
      <c r="G146" s="11">
        <f>F146/F$144*100</f>
        <v>34.065934065934066</v>
      </c>
      <c r="M146" s="11">
        <f ca="1">SUM(M137:M145)</f>
        <v>28</v>
      </c>
      <c r="O146" s="630">
        <f t="shared" ca="1" si="14"/>
        <v>23.728813559322035</v>
      </c>
      <c r="Y146" s="443">
        <f>Y142-E127-E128-E129</f>
        <v>48</v>
      </c>
      <c r="Z146" s="443">
        <f>Z142-D35-D56-D95</f>
        <v>26.5</v>
      </c>
      <c r="AD146" s="11"/>
      <c r="AE146" s="11"/>
      <c r="AF146" s="30"/>
      <c r="AG146" s="30"/>
      <c r="AH146" s="577"/>
      <c r="AI146" s="11"/>
      <c r="AJ146" s="11"/>
      <c r="AK146" s="11"/>
      <c r="AL146" s="11"/>
      <c r="AM146" s="11"/>
      <c r="AN146" s="11"/>
      <c r="AO146" s="11"/>
      <c r="AP146" s="11"/>
      <c r="AQ146" s="11"/>
    </row>
  </sheetData>
  <mergeCells count="61">
    <mergeCell ref="C1:N1"/>
    <mergeCell ref="C3:C9"/>
    <mergeCell ref="E3:E9"/>
    <mergeCell ref="F3:K3"/>
    <mergeCell ref="L3:L9"/>
    <mergeCell ref="N3:N9"/>
    <mergeCell ref="K4:K9"/>
    <mergeCell ref="H6:H9"/>
    <mergeCell ref="I6:I9"/>
    <mergeCell ref="G4:J4"/>
    <mergeCell ref="M3:M9"/>
    <mergeCell ref="D3:D9"/>
    <mergeCell ref="H5:J5"/>
    <mergeCell ref="G5:G9"/>
    <mergeCell ref="F4:F9"/>
    <mergeCell ref="J6:J9"/>
    <mergeCell ref="C49:C55"/>
    <mergeCell ref="E49:E55"/>
    <mergeCell ref="D112:D118"/>
    <mergeCell ref="E112:E118"/>
    <mergeCell ref="D49:D55"/>
    <mergeCell ref="D88:D94"/>
    <mergeCell ref="E88:E94"/>
    <mergeCell ref="K113:K118"/>
    <mergeCell ref="H91:H94"/>
    <mergeCell ref="I91:I94"/>
    <mergeCell ref="H115:H118"/>
    <mergeCell ref="C112:C118"/>
    <mergeCell ref="C88:C94"/>
    <mergeCell ref="G51:G55"/>
    <mergeCell ref="F112:K112"/>
    <mergeCell ref="N112:N118"/>
    <mergeCell ref="F113:F118"/>
    <mergeCell ref="G113:J113"/>
    <mergeCell ref="G114:G118"/>
    <mergeCell ref="M112:M118"/>
    <mergeCell ref="I115:I118"/>
    <mergeCell ref="H114:J114"/>
    <mergeCell ref="J115:J118"/>
    <mergeCell ref="F89:F94"/>
    <mergeCell ref="G89:J89"/>
    <mergeCell ref="G90:G94"/>
    <mergeCell ref="H90:J90"/>
    <mergeCell ref="J91:J94"/>
    <mergeCell ref="L112:L118"/>
    <mergeCell ref="N88:N94"/>
    <mergeCell ref="H51:J51"/>
    <mergeCell ref="H52:H55"/>
    <mergeCell ref="K89:K94"/>
    <mergeCell ref="K50:K55"/>
    <mergeCell ref="L88:L94"/>
    <mergeCell ref="M88:M94"/>
    <mergeCell ref="F88:K88"/>
    <mergeCell ref="N49:N55"/>
    <mergeCell ref="M49:M55"/>
    <mergeCell ref="G50:J50"/>
    <mergeCell ref="I52:I55"/>
    <mergeCell ref="L49:L55"/>
    <mergeCell ref="F49:K49"/>
    <mergeCell ref="F50:F55"/>
    <mergeCell ref="J52:J55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41" orientation="landscape" r:id="rId1"/>
  <rowBreaks count="2" manualBreakCount="2">
    <brk id="85" max="16383" man="1"/>
    <brk id="13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28"/>
  <sheetViews>
    <sheetView view="pageBreakPreview" zoomScaleNormal="115" zoomScaleSheetLayoutView="115" workbookViewId="0">
      <pane xSplit="1" ySplit="3" topLeftCell="B55" activePane="bottomRight" state="frozen"/>
      <selection pane="topRight" activeCell="B1" sqref="B1"/>
      <selection pane="bottomLeft" activeCell="A4" sqref="A4"/>
      <selection pane="bottomRight" activeCell="A66" sqref="A66:I66"/>
    </sheetView>
  </sheetViews>
  <sheetFormatPr defaultRowHeight="16.5" x14ac:dyDescent="0.25"/>
  <cols>
    <col min="1" max="1" width="21.7109375" style="598" customWidth="1"/>
    <col min="2" max="2" width="10.7109375" style="578" customWidth="1"/>
    <col min="3" max="3" width="9.28515625" style="578" bestFit="1" customWidth="1"/>
    <col min="4" max="4" width="8.28515625" style="578" customWidth="1"/>
    <col min="5" max="5" width="8.5703125" style="578" customWidth="1"/>
    <col min="6" max="6" width="8" style="578" customWidth="1"/>
    <col min="7" max="7" width="2.7109375" style="578" customWidth="1"/>
    <col min="8" max="8" width="1.85546875" style="578" customWidth="1"/>
    <col min="9" max="9" width="13.140625" style="578" customWidth="1"/>
    <col min="10" max="17" width="9.140625" style="578" hidden="1" customWidth="1"/>
    <col min="18" max="18" width="11" style="578" hidden="1" customWidth="1"/>
    <col min="19" max="23" width="9.140625" style="578" hidden="1" customWidth="1"/>
    <col min="24" max="24" width="15.85546875" style="578" hidden="1" customWidth="1"/>
    <col min="25" max="28" width="9.140625" style="578" hidden="1" customWidth="1"/>
    <col min="29" max="16384" width="9.140625" style="578"/>
  </cols>
  <sheetData>
    <row r="1" spans="1:30" ht="24" customHeight="1" x14ac:dyDescent="0.25">
      <c r="A1" s="1482"/>
      <c r="B1" s="1482"/>
      <c r="C1" s="1482"/>
      <c r="D1" s="1482"/>
      <c r="E1" s="1482"/>
      <c r="F1" s="1482"/>
      <c r="G1" s="1482"/>
      <c r="H1" s="1482"/>
      <c r="I1" s="1482"/>
    </row>
    <row r="2" spans="1:30" ht="19.5" customHeight="1" x14ac:dyDescent="0.25">
      <c r="A2" s="1489"/>
      <c r="B2" s="1489"/>
      <c r="C2" s="579" t="s">
        <v>335</v>
      </c>
      <c r="D2" s="580" t="s">
        <v>336</v>
      </c>
      <c r="E2" s="580" t="s">
        <v>337</v>
      </c>
      <c r="F2" s="580" t="s">
        <v>338</v>
      </c>
      <c r="G2" s="1490" t="s">
        <v>339</v>
      </c>
      <c r="H2" s="1490"/>
      <c r="I2" s="1490"/>
    </row>
    <row r="3" spans="1:30" x14ac:dyDescent="0.25">
      <c r="A3" s="1484" t="str">
        <f>'Семестровка уск виправлено'!C11</f>
        <v>Іноземна мова (за професійним спрямуванням) / Соціологія</v>
      </c>
      <c r="B3" s="1484"/>
      <c r="C3" s="1484"/>
      <c r="D3" s="1484"/>
      <c r="E3" s="1484"/>
      <c r="F3" s="1484"/>
      <c r="G3" s="1484"/>
      <c r="H3" s="1484"/>
      <c r="I3" s="1484"/>
      <c r="AD3" s="668" t="s">
        <v>367</v>
      </c>
    </row>
    <row r="4" spans="1:30" x14ac:dyDescent="0.25">
      <c r="A4" s="715" t="s">
        <v>340</v>
      </c>
      <c r="B4" s="716"/>
      <c r="C4" s="717">
        <f>'Семестровка уск виправлено'!L11</f>
        <v>2</v>
      </c>
      <c r="D4" s="717">
        <f>'Семестровка уск виправлено'!H11</f>
        <v>15</v>
      </c>
      <c r="E4" s="717">
        <f>'Семестровка уск виправлено'!I11</f>
        <v>0</v>
      </c>
      <c r="F4" s="717">
        <f>'Семестровка уск виправлено'!J11</f>
        <v>15</v>
      </c>
      <c r="G4" s="716"/>
      <c r="H4" s="716"/>
      <c r="I4" s="718" t="str">
        <f>'Семестровка уск виправлено'!M11</f>
        <v>З</v>
      </c>
      <c r="AC4" s="578" t="str">
        <f>'Семестровка уск виправлено'!O11</f>
        <v>МП/М</v>
      </c>
    </row>
    <row r="5" spans="1:30" x14ac:dyDescent="0.25">
      <c r="A5" s="715" t="s">
        <v>367</v>
      </c>
      <c r="B5" s="716"/>
      <c r="C5" s="717"/>
      <c r="D5" s="717"/>
      <c r="E5" s="717"/>
      <c r="F5" s="717"/>
      <c r="G5" s="716"/>
      <c r="H5" s="716"/>
      <c r="I5" s="718"/>
    </row>
    <row r="6" spans="1:30" x14ac:dyDescent="0.25">
      <c r="A6" s="1484" t="str">
        <f>'Семестровка уск виправлено'!C13</f>
        <v>Фізичне виховання</v>
      </c>
      <c r="B6" s="1484"/>
      <c r="C6" s="1484"/>
      <c r="D6" s="1484"/>
      <c r="E6" s="1484"/>
      <c r="F6" s="1484"/>
      <c r="G6" s="1484"/>
      <c r="H6" s="1484"/>
      <c r="I6" s="1484"/>
    </row>
    <row r="7" spans="1:30" x14ac:dyDescent="0.25">
      <c r="A7" s="715" t="s">
        <v>340</v>
      </c>
      <c r="B7" s="716"/>
      <c r="C7" s="717">
        <f>'Семестровка уск виправлено'!L13</f>
        <v>2</v>
      </c>
      <c r="D7" s="717">
        <f>'Семестровка уск виправлено'!H13</f>
        <v>0</v>
      </c>
      <c r="E7" s="717">
        <f>'Семестровка уск виправлено'!I13</f>
        <v>0</v>
      </c>
      <c r="F7" s="717">
        <f>'Семестровка уск виправлено'!J13</f>
        <v>30</v>
      </c>
      <c r="G7" s="716"/>
      <c r="H7" s="716"/>
      <c r="I7" s="718" t="str">
        <f>'Семестровка уск виправлено'!M13</f>
        <v>З</v>
      </c>
      <c r="AC7" s="578" t="str">
        <f>'Семестровка уск виправлено'!O13</f>
        <v>ФВ</v>
      </c>
    </row>
    <row r="8" spans="1:30" x14ac:dyDescent="0.25">
      <c r="A8" s="715" t="s">
        <v>406</v>
      </c>
      <c r="B8" s="716"/>
      <c r="C8" s="717"/>
      <c r="D8" s="717"/>
      <c r="E8" s="717"/>
      <c r="F8" s="717"/>
      <c r="G8" s="716"/>
      <c r="H8" s="716"/>
      <c r="I8" s="718"/>
    </row>
    <row r="9" spans="1:30" ht="18" customHeight="1" x14ac:dyDescent="0.25">
      <c r="A9" s="1484" t="str">
        <f>'Семестровка уск виправлено'!C19</f>
        <v>Історія української культури</v>
      </c>
      <c r="B9" s="1484"/>
      <c r="C9" s="1484"/>
      <c r="D9" s="1484"/>
      <c r="E9" s="1484"/>
      <c r="F9" s="1484"/>
      <c r="G9" s="1484"/>
      <c r="H9" s="1484"/>
      <c r="I9" s="1484"/>
    </row>
    <row r="10" spans="1:30" ht="18" customHeight="1" x14ac:dyDescent="0.25">
      <c r="A10" s="715" t="s">
        <v>340</v>
      </c>
      <c r="B10" s="716"/>
      <c r="C10" s="717">
        <f>'Семестровка уск виправлено'!L19</f>
        <v>2</v>
      </c>
      <c r="D10" s="717">
        <f>'Семестровка уск виправлено'!H19</f>
        <v>15</v>
      </c>
      <c r="E10" s="717">
        <f>'Семестровка уск виправлено'!I19</f>
        <v>0</v>
      </c>
      <c r="F10" s="717">
        <f>'Семестровка уск виправлено'!J19</f>
        <v>15</v>
      </c>
      <c r="G10" s="716"/>
      <c r="H10" s="716"/>
      <c r="I10" s="718" t="str">
        <f>'Семестровка уск виправлено'!M19</f>
        <v>З</v>
      </c>
      <c r="AC10" s="578" t="str">
        <f>'Семестровка уск виправлено'!O19</f>
        <v>Г</v>
      </c>
    </row>
    <row r="11" spans="1:30" ht="18" customHeight="1" x14ac:dyDescent="0.25">
      <c r="A11" s="715" t="s">
        <v>406</v>
      </c>
      <c r="B11" s="716"/>
      <c r="C11" s="717"/>
      <c r="D11" s="717"/>
      <c r="E11" s="717"/>
      <c r="F11" s="717"/>
      <c r="G11" s="716"/>
      <c r="H11" s="716"/>
      <c r="I11" s="718"/>
    </row>
    <row r="12" spans="1:30" x14ac:dyDescent="0.25">
      <c r="A12" s="1484" t="str">
        <f>'Семестровка уск виправлено'!C23</f>
        <v>Вища математика</v>
      </c>
      <c r="B12" s="1484"/>
      <c r="C12" s="1484"/>
      <c r="D12" s="1484"/>
      <c r="E12" s="1484"/>
      <c r="F12" s="1484"/>
      <c r="G12" s="1484"/>
      <c r="H12" s="1484"/>
      <c r="I12" s="1484"/>
    </row>
    <row r="13" spans="1:30" x14ac:dyDescent="0.25">
      <c r="A13" s="715" t="s">
        <v>340</v>
      </c>
      <c r="B13" s="716"/>
      <c r="C13" s="717">
        <f>'Семестровка уск виправлено'!L23</f>
        <v>2</v>
      </c>
      <c r="D13" s="717">
        <f>'Семестровка уск виправлено'!H23</f>
        <v>15</v>
      </c>
      <c r="E13" s="717">
        <f>'Семестровка уск виправлено'!I23</f>
        <v>0</v>
      </c>
      <c r="F13" s="717">
        <f>'Семестровка уск виправлено'!J23</f>
        <v>15</v>
      </c>
      <c r="G13" s="716"/>
      <c r="H13" s="716"/>
      <c r="I13" s="718" t="str">
        <f>'Семестровка уск виправлено'!M23</f>
        <v>З</v>
      </c>
      <c r="AC13" s="578" t="str">
        <f>'Семестровка уск виправлено'!O23</f>
        <v>ВМ</v>
      </c>
    </row>
    <row r="14" spans="1:30" x14ac:dyDescent="0.25">
      <c r="A14" s="715" t="s">
        <v>406</v>
      </c>
      <c r="B14" s="716"/>
      <c r="C14" s="717"/>
      <c r="D14" s="717"/>
      <c r="E14" s="717"/>
      <c r="F14" s="717"/>
      <c r="G14" s="716"/>
      <c r="H14" s="716"/>
      <c r="I14" s="718"/>
    </row>
    <row r="15" spans="1:30" x14ac:dyDescent="0.25">
      <c r="A15" s="1485" t="str">
        <f>'Семестровка уск виправлено'!C25</f>
        <v xml:space="preserve">Гроші і кредит </v>
      </c>
      <c r="B15" s="1485"/>
      <c r="C15" s="1485"/>
      <c r="D15" s="1485"/>
      <c r="E15" s="1485"/>
      <c r="F15" s="1485"/>
      <c r="G15" s="1485"/>
      <c r="H15" s="1485"/>
      <c r="I15" s="1485"/>
    </row>
    <row r="16" spans="1:30" x14ac:dyDescent="0.25">
      <c r="A16" s="727" t="s">
        <v>340</v>
      </c>
      <c r="B16" s="728"/>
      <c r="C16" s="729">
        <f>'Семестровка уск виправлено'!L25</f>
        <v>3</v>
      </c>
      <c r="D16" s="729">
        <f>'Семестровка уск виправлено'!H25</f>
        <v>30</v>
      </c>
      <c r="E16" s="729">
        <f>'Семестровка уск виправлено'!I25</f>
        <v>0</v>
      </c>
      <c r="F16" s="729">
        <f>'Семестровка уск виправлено'!J25</f>
        <v>15</v>
      </c>
      <c r="G16" s="728"/>
      <c r="H16" s="728"/>
      <c r="I16" s="730" t="str">
        <f>'Семестровка уск виправлено'!M25</f>
        <v>І</v>
      </c>
      <c r="AC16" s="578" t="str">
        <f>'Семестровка уск виправлено'!O25</f>
        <v>ФБСП</v>
      </c>
    </row>
    <row r="17" spans="1:29" x14ac:dyDescent="0.25">
      <c r="A17" s="727" t="s">
        <v>406</v>
      </c>
      <c r="B17" s="728"/>
      <c r="C17" s="729"/>
      <c r="D17" s="729"/>
      <c r="E17" s="729"/>
      <c r="F17" s="729"/>
      <c r="G17" s="728"/>
      <c r="H17" s="728"/>
      <c r="I17" s="730"/>
    </row>
    <row r="18" spans="1:29" x14ac:dyDescent="0.25">
      <c r="A18" s="1488" t="str">
        <f>'Семестровка уск виправлено'!C27</f>
        <v>Фінанси</v>
      </c>
      <c r="B18" s="1488"/>
      <c r="C18" s="1488"/>
      <c r="D18" s="1488"/>
      <c r="E18" s="1488"/>
      <c r="F18" s="1488"/>
      <c r="G18" s="1488"/>
      <c r="H18" s="1488"/>
      <c r="I18" s="1488"/>
    </row>
    <row r="19" spans="1:29" x14ac:dyDescent="0.25">
      <c r="A19" s="723" t="s">
        <v>340</v>
      </c>
      <c r="B19" s="724"/>
      <c r="C19" s="725">
        <f>'Семестровка уск виправлено'!L27</f>
        <v>3</v>
      </c>
      <c r="D19" s="725">
        <f>'Семестровка уск виправлено'!H27</f>
        <v>15</v>
      </c>
      <c r="E19" s="725">
        <f>'Семестровка уск виправлено'!I27</f>
        <v>0</v>
      </c>
      <c r="F19" s="725">
        <f>'Семестровка уск виправлено'!J27</f>
        <v>15</v>
      </c>
      <c r="G19" s="724"/>
      <c r="H19" s="724"/>
      <c r="I19" s="726" t="str">
        <f>'Семестровка уск виправлено'!M27</f>
        <v>І</v>
      </c>
      <c r="AC19" s="578" t="str">
        <f>'Семестровка уск виправлено'!O27</f>
        <v>ФБСП</v>
      </c>
    </row>
    <row r="20" spans="1:29" x14ac:dyDescent="0.25">
      <c r="A20" s="723" t="s">
        <v>406</v>
      </c>
      <c r="B20" s="724"/>
      <c r="C20" s="725"/>
      <c r="D20" s="725"/>
      <c r="E20" s="725"/>
      <c r="F20" s="725"/>
      <c r="G20" s="724"/>
      <c r="H20" s="724"/>
      <c r="I20" s="726"/>
    </row>
    <row r="21" spans="1:29" x14ac:dyDescent="0.25">
      <c r="A21" s="1483" t="str">
        <f>'Семестровка уск виправлено'!C29</f>
        <v>Інформатика</v>
      </c>
      <c r="B21" s="1483"/>
      <c r="C21" s="1483"/>
      <c r="D21" s="1483"/>
      <c r="E21" s="1483"/>
      <c r="F21" s="1483"/>
      <c r="G21" s="1483"/>
      <c r="H21" s="1483"/>
      <c r="I21" s="1483"/>
    </row>
    <row r="22" spans="1:29" x14ac:dyDescent="0.25">
      <c r="A22" s="731" t="s">
        <v>340</v>
      </c>
      <c r="B22" s="732"/>
      <c r="C22" s="733">
        <f>'Семестровка уск виправлено'!L29</f>
        <v>1</v>
      </c>
      <c r="D22" s="733">
        <f>'Семестровка уск виправлено'!H29</f>
        <v>8</v>
      </c>
      <c r="E22" s="733">
        <f>'Семестровка уск виправлено'!I29</f>
        <v>0</v>
      </c>
      <c r="F22" s="733">
        <f>'Семестровка уск виправлено'!J29</f>
        <v>7</v>
      </c>
      <c r="G22" s="732"/>
      <c r="H22" s="732"/>
      <c r="I22" s="734" t="str">
        <f>'Семестровка уск виправлено'!M29</f>
        <v>З</v>
      </c>
      <c r="AC22" s="578" t="str">
        <f>'Семестровка уск виправлено'!O29</f>
        <v>Г</v>
      </c>
    </row>
    <row r="23" spans="1:29" x14ac:dyDescent="0.25">
      <c r="A23" s="731" t="s">
        <v>406</v>
      </c>
      <c r="B23" s="732"/>
      <c r="C23" s="733"/>
      <c r="D23" s="733"/>
      <c r="E23" s="733"/>
      <c r="F23" s="733"/>
      <c r="G23" s="732"/>
      <c r="H23" s="732"/>
      <c r="I23" s="734"/>
    </row>
    <row r="24" spans="1:29" x14ac:dyDescent="0.25">
      <c r="A24" s="1483" t="str">
        <f>'Семестровка уск виправлено'!C31</f>
        <v>Вступ до навчального процесу</v>
      </c>
      <c r="B24" s="1483"/>
      <c r="C24" s="1483"/>
      <c r="D24" s="1483"/>
      <c r="E24" s="1483"/>
      <c r="F24" s="1483"/>
      <c r="G24" s="1483"/>
      <c r="H24" s="1483"/>
      <c r="I24" s="1483"/>
    </row>
    <row r="25" spans="1:29" x14ac:dyDescent="0.25">
      <c r="A25" s="731" t="s">
        <v>340</v>
      </c>
      <c r="B25" s="732"/>
      <c r="C25" s="733">
        <f>'Семестровка уск виправлено'!L31</f>
        <v>1</v>
      </c>
      <c r="D25" s="733">
        <f>'Семестровка уск виправлено'!H31</f>
        <v>8</v>
      </c>
      <c r="E25" s="733">
        <f>'Семестровка уск виправлено'!I31</f>
        <v>0</v>
      </c>
      <c r="F25" s="733">
        <f>'Семестровка уск виправлено'!J31</f>
        <v>7</v>
      </c>
      <c r="G25" s="732"/>
      <c r="H25" s="732"/>
      <c r="I25" s="734" t="str">
        <f>'Семестровка уск виправлено'!M31</f>
        <v>З</v>
      </c>
      <c r="AC25" s="578" t="str">
        <f>'Семестровка уск виправлено'!O31</f>
        <v>М</v>
      </c>
    </row>
    <row r="26" spans="1:29" x14ac:dyDescent="0.25">
      <c r="A26" s="731" t="s">
        <v>406</v>
      </c>
      <c r="B26" s="732"/>
      <c r="C26" s="733"/>
      <c r="D26" s="733"/>
      <c r="E26" s="733"/>
      <c r="F26" s="733"/>
      <c r="G26" s="732"/>
      <c r="H26" s="732"/>
      <c r="I26" s="734"/>
    </row>
    <row r="27" spans="1:29" x14ac:dyDescent="0.25">
      <c r="A27" s="1483" t="str">
        <f>'Семестровка уск виправлено'!C33</f>
        <v>Філософія</v>
      </c>
      <c r="B27" s="1483"/>
      <c r="C27" s="1483"/>
      <c r="D27" s="1483"/>
      <c r="E27" s="1483"/>
      <c r="F27" s="1483"/>
      <c r="G27" s="1483"/>
      <c r="H27" s="1483"/>
      <c r="I27" s="1483"/>
    </row>
    <row r="28" spans="1:29" x14ac:dyDescent="0.25">
      <c r="A28" s="731" t="s">
        <v>340</v>
      </c>
      <c r="B28" s="732"/>
      <c r="C28" s="735">
        <f>'Семестровка уск виправлено'!L33</f>
        <v>1.4666666666666666</v>
      </c>
      <c r="D28" s="733">
        <f>'Семестровка уск виправлено'!H33</f>
        <v>15</v>
      </c>
      <c r="E28" s="733">
        <f>'Семестровка уск виправлено'!I33</f>
        <v>0</v>
      </c>
      <c r="F28" s="733">
        <f>'Семестровка уск виправлено'!J33</f>
        <v>7</v>
      </c>
      <c r="G28" s="732"/>
      <c r="H28" s="732"/>
      <c r="I28" s="734" t="str">
        <f>'Семестровка уск виправлено'!M33</f>
        <v>З</v>
      </c>
      <c r="AC28" s="578" t="str">
        <f>'Семестровка уск виправлено'!O33</f>
        <v>Г</v>
      </c>
    </row>
    <row r="29" spans="1:29" x14ac:dyDescent="0.25">
      <c r="A29" s="731" t="s">
        <v>406</v>
      </c>
      <c r="B29" s="732"/>
      <c r="C29" s="733"/>
      <c r="D29" s="733"/>
      <c r="E29" s="733"/>
      <c r="F29" s="733"/>
      <c r="G29" s="732"/>
      <c r="H29" s="732"/>
      <c r="I29" s="734"/>
    </row>
    <row r="30" spans="1:29" x14ac:dyDescent="0.25">
      <c r="A30" s="1483" t="str">
        <f>'Семестровка уск виправлено'!C39</f>
        <v>Основи економічної теорії</v>
      </c>
      <c r="B30" s="1483"/>
      <c r="C30" s="1483"/>
      <c r="D30" s="1483"/>
      <c r="E30" s="1483"/>
      <c r="F30" s="1483"/>
      <c r="G30" s="1483"/>
      <c r="H30" s="1483"/>
      <c r="I30" s="1483"/>
    </row>
    <row r="31" spans="1:29" x14ac:dyDescent="0.25">
      <c r="A31" s="731" t="s">
        <v>340</v>
      </c>
      <c r="B31" s="732"/>
      <c r="C31" s="733">
        <f>'Семестровка уск виправлено'!L39</f>
        <v>2</v>
      </c>
      <c r="D31" s="733">
        <f>'Семестровка уск виправлено'!H39</f>
        <v>15</v>
      </c>
      <c r="E31" s="733">
        <f>'Семестровка уск виправлено'!I39</f>
        <v>0</v>
      </c>
      <c r="F31" s="733">
        <f>'Семестровка уск виправлено'!J39</f>
        <v>15</v>
      </c>
      <c r="G31" s="732"/>
      <c r="H31" s="732"/>
      <c r="I31" s="734" t="str">
        <f>'Семестровка уск виправлено'!M39</f>
        <v>З</v>
      </c>
      <c r="AC31" s="578" t="str">
        <f>'Семестровка уск виправлено'!O39</f>
        <v>М</v>
      </c>
    </row>
    <row r="32" spans="1:29" x14ac:dyDescent="0.25">
      <c r="A32" s="731" t="s">
        <v>406</v>
      </c>
      <c r="B32" s="732"/>
      <c r="C32" s="733"/>
      <c r="D32" s="733"/>
      <c r="E32" s="733"/>
      <c r="F32" s="733"/>
      <c r="G32" s="732"/>
      <c r="H32" s="732"/>
      <c r="I32" s="734"/>
    </row>
    <row r="33" spans="1:29" x14ac:dyDescent="0.25">
      <c r="A33" s="1483" t="str">
        <f>'Семестровка уск виправлено'!C41</f>
        <v>Мікро- та макроекономіка</v>
      </c>
      <c r="B33" s="1483"/>
      <c r="C33" s="1483"/>
      <c r="D33" s="1483"/>
      <c r="E33" s="1483"/>
      <c r="F33" s="1483"/>
      <c r="G33" s="1483"/>
      <c r="H33" s="1483"/>
      <c r="I33" s="1483"/>
    </row>
    <row r="34" spans="1:29" x14ac:dyDescent="0.25">
      <c r="A34" s="731" t="s">
        <v>340</v>
      </c>
      <c r="B34" s="732"/>
      <c r="C34" s="733">
        <f>'Семестровка уск виправлено'!L41</f>
        <v>4</v>
      </c>
      <c r="D34" s="733">
        <f>'Семестровка уск виправлено'!H41</f>
        <v>30</v>
      </c>
      <c r="E34" s="733">
        <f>'Семестровка уск виправлено'!I41</f>
        <v>0</v>
      </c>
      <c r="F34" s="733">
        <f>'Семестровка уск виправлено'!J41</f>
        <v>30</v>
      </c>
      <c r="G34" s="732"/>
      <c r="H34" s="732"/>
      <c r="I34" s="734" t="str">
        <f>'Семестровка уск виправлено'!M41</f>
        <v>ДЗ</v>
      </c>
      <c r="AC34" s="578" t="str">
        <f>'Семестровка уск виправлено'!O41</f>
        <v>М</v>
      </c>
    </row>
    <row r="35" spans="1:29" x14ac:dyDescent="0.25">
      <c r="A35" s="731" t="s">
        <v>406</v>
      </c>
      <c r="B35" s="732"/>
      <c r="C35" s="733"/>
      <c r="D35" s="733"/>
      <c r="E35" s="733"/>
      <c r="F35" s="733"/>
      <c r="G35" s="732"/>
      <c r="H35" s="732"/>
      <c r="I35" s="734"/>
    </row>
    <row r="36" spans="1:29" x14ac:dyDescent="0.25">
      <c r="A36" s="1485" t="str">
        <f>'Семестровка уск виправлено'!C43</f>
        <v>Регіоналістика</v>
      </c>
      <c r="B36" s="1485"/>
      <c r="C36" s="1485"/>
      <c r="D36" s="1485"/>
      <c r="E36" s="1485"/>
      <c r="F36" s="1485"/>
      <c r="G36" s="1485"/>
      <c r="H36" s="1485"/>
      <c r="I36" s="1485"/>
    </row>
    <row r="37" spans="1:29" x14ac:dyDescent="0.25">
      <c r="A37" s="727" t="s">
        <v>340</v>
      </c>
      <c r="B37" s="728"/>
      <c r="C37" s="729">
        <f>'Семестровка уск виправлено'!L43</f>
        <v>4</v>
      </c>
      <c r="D37" s="729">
        <f>'Семестровка уск виправлено'!H43</f>
        <v>30</v>
      </c>
      <c r="E37" s="729">
        <f>'Семестровка уск виправлено'!I43</f>
        <v>0</v>
      </c>
      <c r="F37" s="729">
        <f>'Семестровка уск виправлено'!J43</f>
        <v>30</v>
      </c>
      <c r="G37" s="728"/>
      <c r="H37" s="728"/>
      <c r="I37" s="730" t="str">
        <f>'Семестровка уск виправлено'!M43</f>
        <v>ДЗ</v>
      </c>
      <c r="AC37" s="578" t="str">
        <f>'Семестровка уск виправлено'!O43</f>
        <v>ФБСП</v>
      </c>
    </row>
    <row r="38" spans="1:29" x14ac:dyDescent="0.25">
      <c r="A38" s="727" t="s">
        <v>406</v>
      </c>
      <c r="B38" s="728"/>
      <c r="C38" s="729"/>
      <c r="D38" s="729"/>
      <c r="E38" s="729"/>
      <c r="F38" s="729"/>
      <c r="G38" s="728"/>
      <c r="H38" s="728"/>
      <c r="I38" s="730"/>
    </row>
    <row r="39" spans="1:29" x14ac:dyDescent="0.25">
      <c r="A39" s="1483" t="str">
        <f>'Семестровка уск виправлено'!C45</f>
        <v>Економіка підприємства</v>
      </c>
      <c r="B39" s="1483"/>
      <c r="C39" s="1483"/>
      <c r="D39" s="1483"/>
      <c r="E39" s="1483"/>
      <c r="F39" s="1483"/>
      <c r="G39" s="1483"/>
      <c r="H39" s="1483"/>
      <c r="I39" s="1483"/>
    </row>
    <row r="40" spans="1:29" x14ac:dyDescent="0.25">
      <c r="A40" s="731" t="s">
        <v>340</v>
      </c>
      <c r="B40" s="732"/>
      <c r="C40" s="733">
        <f>'Семестровка уск виправлено'!L45</f>
        <v>3</v>
      </c>
      <c r="D40" s="733">
        <f>'Семестровка уск виправлено'!H45</f>
        <v>30</v>
      </c>
      <c r="E40" s="733">
        <f>'Семестровка уск виправлено'!I45</f>
        <v>0</v>
      </c>
      <c r="F40" s="733">
        <f>'Семестровка уск виправлено'!J45</f>
        <v>15</v>
      </c>
      <c r="G40" s="732"/>
      <c r="H40" s="732"/>
      <c r="I40" s="734" t="str">
        <f>'Семестровка уск виправлено'!M45</f>
        <v>З</v>
      </c>
      <c r="AC40" s="578" t="str">
        <f>'Семестровка уск виправлено'!O45</f>
        <v>ЕП</v>
      </c>
    </row>
    <row r="41" spans="1:29" x14ac:dyDescent="0.25">
      <c r="A41" s="731" t="s">
        <v>406</v>
      </c>
      <c r="B41" s="736"/>
      <c r="C41" s="737"/>
      <c r="D41" s="737"/>
      <c r="E41" s="737"/>
      <c r="F41" s="737"/>
      <c r="G41" s="736"/>
      <c r="H41" s="736"/>
      <c r="I41" s="738"/>
    </row>
    <row r="42" spans="1:29" x14ac:dyDescent="0.25">
      <c r="B42" s="581"/>
      <c r="C42" s="582"/>
      <c r="D42" s="582"/>
      <c r="E42" s="582"/>
      <c r="F42" s="582"/>
      <c r="G42" s="581"/>
      <c r="H42" s="581"/>
      <c r="I42" s="583"/>
    </row>
    <row r="43" spans="1:29" x14ac:dyDescent="0.25">
      <c r="B43" s="581"/>
      <c r="C43" s="582"/>
      <c r="D43" s="582"/>
      <c r="E43" s="582"/>
      <c r="F43" s="582"/>
      <c r="G43" s="581"/>
      <c r="H43" s="581"/>
      <c r="I43" s="583"/>
    </row>
    <row r="44" spans="1:29" x14ac:dyDescent="0.25">
      <c r="B44" s="581"/>
      <c r="C44" s="582"/>
      <c r="D44" s="582"/>
      <c r="E44" s="582"/>
      <c r="F44" s="582"/>
      <c r="G44" s="581"/>
      <c r="H44" s="581"/>
      <c r="I44" s="583"/>
    </row>
    <row r="45" spans="1:29" x14ac:dyDescent="0.25">
      <c r="B45" s="581"/>
      <c r="C45" s="582"/>
      <c r="D45" s="582"/>
      <c r="E45" s="582"/>
      <c r="F45" s="582"/>
      <c r="G45" s="581"/>
      <c r="H45" s="581"/>
      <c r="I45" s="583"/>
    </row>
    <row r="46" spans="1:29" x14ac:dyDescent="0.25">
      <c r="B46" s="581"/>
      <c r="C46" s="582"/>
      <c r="D46" s="582"/>
      <c r="E46" s="582"/>
      <c r="F46" s="582"/>
      <c r="G46" s="581"/>
      <c r="H46" s="581"/>
      <c r="I46" s="583"/>
    </row>
    <row r="47" spans="1:29" x14ac:dyDescent="0.25">
      <c r="B47" s="581"/>
      <c r="C47" s="582"/>
      <c r="D47" s="582"/>
      <c r="E47" s="582"/>
      <c r="F47" s="582"/>
      <c r="G47" s="581"/>
      <c r="H47" s="581"/>
      <c r="I47" s="583"/>
    </row>
    <row r="48" spans="1:29" x14ac:dyDescent="0.25">
      <c r="B48" s="581"/>
      <c r="C48" s="582"/>
      <c r="D48" s="582"/>
      <c r="E48" s="582"/>
      <c r="F48" s="582"/>
      <c r="G48" s="581"/>
      <c r="H48" s="581"/>
      <c r="I48" s="583"/>
    </row>
    <row r="49" spans="1:30" ht="12" customHeight="1" x14ac:dyDescent="0.25">
      <c r="B49" s="581"/>
      <c r="C49" s="582"/>
      <c r="D49" s="582"/>
      <c r="E49" s="582"/>
      <c r="F49" s="582"/>
      <c r="G49" s="581"/>
      <c r="H49" s="581"/>
      <c r="I49" s="583"/>
    </row>
    <row r="50" spans="1:30" x14ac:dyDescent="0.25">
      <c r="A50" s="1484" t="str">
        <f>'Семестровка уск виправлено'!C57</f>
        <v>Іноземна мова (за професійним спрямуванням) / Психологія управління</v>
      </c>
      <c r="B50" s="1484"/>
      <c r="C50" s="1484"/>
      <c r="D50" s="1484"/>
      <c r="E50" s="1484"/>
      <c r="F50" s="1484"/>
      <c r="G50" s="1484"/>
      <c r="H50" s="1484"/>
      <c r="I50" s="1484"/>
    </row>
    <row r="51" spans="1:30" x14ac:dyDescent="0.25">
      <c r="A51" s="739" t="s">
        <v>405</v>
      </c>
      <c r="B51" s="740"/>
      <c r="C51" s="717">
        <f>'Семестровка уск виправлено'!L57</f>
        <v>2</v>
      </c>
      <c r="D51" s="717">
        <f>'Семестровка уск виправлено'!H57</f>
        <v>0</v>
      </c>
      <c r="E51" s="717">
        <f>'Семестровка уск виправлено'!I57</f>
        <v>0</v>
      </c>
      <c r="F51" s="717">
        <f>'Семестровка уск виправлено'!J57</f>
        <v>18</v>
      </c>
      <c r="G51" s="716"/>
      <c r="H51" s="716"/>
      <c r="I51" s="718" t="str">
        <f>'Семестровка уск виправлено'!M57</f>
        <v>З</v>
      </c>
      <c r="AC51" s="578" t="str">
        <f>'Семестровка уск виправлено'!O57</f>
        <v>МП/М</v>
      </c>
      <c r="AD51" s="578" t="str">
        <f>'Семестровка уск виправлено'!P57</f>
        <v>2а</v>
      </c>
    </row>
    <row r="52" spans="1:30" x14ac:dyDescent="0.25">
      <c r="A52" s="715" t="s">
        <v>367</v>
      </c>
      <c r="B52" s="740"/>
      <c r="C52" s="717"/>
      <c r="D52" s="717"/>
      <c r="E52" s="717"/>
      <c r="F52" s="717"/>
      <c r="G52" s="716"/>
      <c r="H52" s="716"/>
      <c r="I52" s="718"/>
    </row>
    <row r="53" spans="1:30" x14ac:dyDescent="0.25">
      <c r="A53" s="1484" t="str">
        <f>'Семестровка уск виправлено'!C59</f>
        <v>Фізичне виховання</v>
      </c>
      <c r="B53" s="1484"/>
      <c r="C53" s="1484"/>
      <c r="D53" s="1484"/>
      <c r="E53" s="1484"/>
      <c r="F53" s="1484"/>
      <c r="G53" s="1484"/>
      <c r="H53" s="1484"/>
      <c r="I53" s="1484"/>
    </row>
    <row r="54" spans="1:30" x14ac:dyDescent="0.25">
      <c r="A54" s="739" t="s">
        <v>405</v>
      </c>
      <c r="B54" s="740"/>
      <c r="C54" s="717">
        <f>'Семестровка уск виправлено'!L59</f>
        <v>2</v>
      </c>
      <c r="D54" s="717">
        <f>'Семестровка уск виправлено'!H59</f>
        <v>0</v>
      </c>
      <c r="E54" s="717">
        <f>'Семестровка уск виправлено'!I59</f>
        <v>0</v>
      </c>
      <c r="F54" s="717">
        <f>'Семестровка уск виправлено'!J59</f>
        <v>36</v>
      </c>
      <c r="G54" s="716"/>
      <c r="H54" s="716"/>
      <c r="I54" s="718" t="str">
        <f>'Семестровка уск виправлено'!M59</f>
        <v>З</v>
      </c>
      <c r="AC54" s="578" t="str">
        <f>'Семестровка уск виправлено'!O59</f>
        <v>ФВ</v>
      </c>
    </row>
    <row r="55" spans="1:30" x14ac:dyDescent="0.25">
      <c r="A55" s="715" t="s">
        <v>367</v>
      </c>
      <c r="B55" s="740"/>
      <c r="C55" s="717"/>
      <c r="D55" s="717"/>
      <c r="E55" s="717"/>
      <c r="F55" s="717"/>
      <c r="G55" s="716"/>
      <c r="H55" s="716"/>
      <c r="I55" s="718"/>
    </row>
    <row r="56" spans="1:30" x14ac:dyDescent="0.25">
      <c r="A56" s="1484" t="str">
        <f>'Семестровка уск виправлено'!C61</f>
        <v>Економіко-математичні методи та моделі</v>
      </c>
      <c r="B56" s="1484"/>
      <c r="C56" s="1484"/>
      <c r="D56" s="1484"/>
      <c r="E56" s="1484"/>
      <c r="F56" s="1484"/>
      <c r="G56" s="1484"/>
      <c r="H56" s="1484"/>
      <c r="I56" s="1484"/>
    </row>
    <row r="57" spans="1:30" x14ac:dyDescent="0.25">
      <c r="A57" s="741"/>
      <c r="B57" s="714"/>
      <c r="C57" s="714"/>
      <c r="D57" s="714"/>
      <c r="E57" s="714"/>
      <c r="F57" s="714"/>
      <c r="G57" s="714"/>
      <c r="H57" s="714"/>
      <c r="I57" s="714"/>
    </row>
    <row r="58" spans="1:30" x14ac:dyDescent="0.25">
      <c r="A58" s="739" t="s">
        <v>405</v>
      </c>
      <c r="B58" s="740"/>
      <c r="C58" s="717">
        <f>'Семестровка уск виправлено'!L61</f>
        <v>4</v>
      </c>
      <c r="D58" s="717">
        <f>'Семестровка уск виправлено'!H61</f>
        <v>18</v>
      </c>
      <c r="E58" s="717">
        <f>'Семестровка уск виправлено'!I61</f>
        <v>0</v>
      </c>
      <c r="F58" s="717">
        <f>'Семестровка уск виправлено'!J61</f>
        <v>18</v>
      </c>
      <c r="G58" s="716"/>
      <c r="H58" s="716"/>
      <c r="I58" s="718" t="str">
        <f>'Семестровка уск виправлено'!M61</f>
        <v>З</v>
      </c>
      <c r="AC58" s="578" t="str">
        <f>'Семестровка уск виправлено'!O61</f>
        <v>ВМ</v>
      </c>
      <c r="AD58" s="578" t="str">
        <f>'Семестровка уск виправлено'!P61</f>
        <v>2а</v>
      </c>
    </row>
    <row r="59" spans="1:30" x14ac:dyDescent="0.25">
      <c r="A59" s="715" t="s">
        <v>406</v>
      </c>
      <c r="B59" s="740"/>
      <c r="C59" s="717"/>
      <c r="D59" s="717"/>
      <c r="E59" s="717"/>
      <c r="F59" s="717"/>
      <c r="G59" s="716"/>
      <c r="H59" s="716"/>
      <c r="I59" s="718"/>
    </row>
    <row r="60" spans="1:30" x14ac:dyDescent="0.25">
      <c r="A60" s="1485" t="str">
        <f>'Семестровка уск виправлено'!C67</f>
        <v>Податкова система та оподаткування</v>
      </c>
      <c r="B60" s="1485"/>
      <c r="C60" s="1485"/>
      <c r="D60" s="1485"/>
      <c r="E60" s="1485"/>
      <c r="F60" s="1485"/>
      <c r="G60" s="1485"/>
      <c r="H60" s="1485"/>
      <c r="I60" s="1485"/>
    </row>
    <row r="61" spans="1:30" x14ac:dyDescent="0.25">
      <c r="A61" s="742" t="s">
        <v>405</v>
      </c>
      <c r="B61" s="743"/>
      <c r="C61" s="729">
        <f>'Семестровка уск виправлено'!L67</f>
        <v>5</v>
      </c>
      <c r="D61" s="729">
        <f>'Семестровка уск виправлено'!H67</f>
        <v>27</v>
      </c>
      <c r="E61" s="729">
        <f>'Семестровка уск виправлено'!I67</f>
        <v>0</v>
      </c>
      <c r="F61" s="729">
        <f>'Семестровка уск виправлено'!J67</f>
        <v>18</v>
      </c>
      <c r="G61" s="728"/>
      <c r="H61" s="728"/>
      <c r="I61" s="730" t="str">
        <f>'Семестровка уск виправлено'!M67</f>
        <v>І</v>
      </c>
      <c r="AC61" s="578" t="str">
        <f>'Семестровка уск виправлено'!O67</f>
        <v>ФБСП</v>
      </c>
      <c r="AD61" s="578" t="str">
        <f>'Семестровка уск виправлено'!P67</f>
        <v>2б</v>
      </c>
    </row>
    <row r="62" spans="1:30" x14ac:dyDescent="0.25">
      <c r="A62" s="727" t="s">
        <v>406</v>
      </c>
      <c r="B62" s="743"/>
      <c r="C62" s="729"/>
      <c r="D62" s="729"/>
      <c r="E62" s="729"/>
      <c r="F62" s="729"/>
      <c r="G62" s="728"/>
      <c r="H62" s="728"/>
      <c r="I62" s="730"/>
    </row>
    <row r="63" spans="1:30" x14ac:dyDescent="0.25">
      <c r="A63" s="1485" t="str">
        <f>'Семестровка уск виправлено'!C69</f>
        <v>Тренінг "Ділова кар'єра та технологія працевлаштування"</v>
      </c>
      <c r="B63" s="1485"/>
      <c r="C63" s="1485"/>
      <c r="D63" s="1485"/>
      <c r="E63" s="1485"/>
      <c r="F63" s="1485"/>
      <c r="G63" s="1485"/>
      <c r="H63" s="1485"/>
      <c r="I63" s="1485"/>
    </row>
    <row r="64" spans="1:30" x14ac:dyDescent="0.25">
      <c r="A64" s="742" t="s">
        <v>405</v>
      </c>
      <c r="B64" s="743"/>
      <c r="C64" s="729">
        <f>'Семестровка уск виправлено'!L69</f>
        <v>1</v>
      </c>
      <c r="D64" s="729">
        <f>'Семестровка уск виправлено'!H69</f>
        <v>0</v>
      </c>
      <c r="E64" s="729">
        <f>'Семестровка уск виправлено'!I69</f>
        <v>0</v>
      </c>
      <c r="F64" s="729">
        <v>9</v>
      </c>
      <c r="G64" s="728"/>
      <c r="H64" s="728"/>
      <c r="I64" s="730" t="str">
        <f>'Семестровка уск виправлено'!M69</f>
        <v>З</v>
      </c>
      <c r="AC64" s="578" t="str">
        <f>'Семестровка уск виправлено'!O69</f>
        <v>ФБСП</v>
      </c>
      <c r="AD64" s="578" t="str">
        <f>'Семестровка уск виправлено'!P69</f>
        <v>2б</v>
      </c>
    </row>
    <row r="65" spans="1:30" x14ac:dyDescent="0.25">
      <c r="A65" s="727" t="s">
        <v>406</v>
      </c>
      <c r="B65" s="743"/>
      <c r="C65" s="729"/>
      <c r="D65" s="729"/>
      <c r="E65" s="729"/>
      <c r="F65" s="729"/>
      <c r="G65" s="728"/>
      <c r="H65" s="728"/>
      <c r="I65" s="730"/>
    </row>
    <row r="66" spans="1:30" x14ac:dyDescent="0.25">
      <c r="A66" s="1487" t="str">
        <f>'Семестровка уск виправлено'!C71</f>
        <v>Основи підприємницької та комерційної діяльності</v>
      </c>
      <c r="B66" s="1487"/>
      <c r="C66" s="1487"/>
      <c r="D66" s="1487"/>
      <c r="E66" s="1487"/>
      <c r="F66" s="1487"/>
      <c r="G66" s="1487"/>
      <c r="H66" s="1487"/>
      <c r="I66" s="1487"/>
    </row>
    <row r="67" spans="1:30" x14ac:dyDescent="0.25">
      <c r="A67" s="744" t="s">
        <v>405</v>
      </c>
      <c r="B67" s="745"/>
      <c r="C67" s="721">
        <f>'Семестровка уск виправлено'!L71</f>
        <v>7</v>
      </c>
      <c r="D67" s="721">
        <f>'Семестровка уск виправлено'!H71</f>
        <v>36</v>
      </c>
      <c r="E67" s="721">
        <f>'Семестровка уск виправлено'!I71</f>
        <v>0</v>
      </c>
      <c r="F67" s="721">
        <f>'Семестровка уск виправлено'!J71</f>
        <v>27</v>
      </c>
      <c r="G67" s="720"/>
      <c r="H67" s="720"/>
      <c r="I67" s="722" t="str">
        <f>'Семестровка уск виправлено'!M71</f>
        <v>І</v>
      </c>
      <c r="AC67" s="578" t="str">
        <f>'Семестровка уск виправлено'!O71</f>
        <v>ФБСП</v>
      </c>
      <c r="AD67" s="578" t="str">
        <f>'Семестровка уск виправлено'!P71</f>
        <v>2а</v>
      </c>
    </row>
    <row r="68" spans="1:30" x14ac:dyDescent="0.25">
      <c r="A68" s="719" t="s">
        <v>367</v>
      </c>
      <c r="B68" s="745"/>
      <c r="C68" s="721"/>
      <c r="D68" s="721"/>
      <c r="E68" s="721"/>
      <c r="F68" s="721"/>
      <c r="G68" s="720"/>
      <c r="H68" s="720"/>
      <c r="I68" s="722"/>
    </row>
    <row r="69" spans="1:30" x14ac:dyDescent="0.25">
      <c r="A69" s="1484" t="str">
        <f>'Семестровка уск виправлено'!C75</f>
        <v>Бухгалтерський облік</v>
      </c>
      <c r="B69" s="1484"/>
      <c r="C69" s="1484"/>
      <c r="D69" s="1484"/>
      <c r="E69" s="1484"/>
      <c r="F69" s="1484"/>
      <c r="G69" s="1484"/>
      <c r="H69" s="1484"/>
      <c r="I69" s="1484"/>
    </row>
    <row r="70" spans="1:30" x14ac:dyDescent="0.25">
      <c r="A70" s="739" t="s">
        <v>405</v>
      </c>
      <c r="B70" s="740"/>
      <c r="C70" s="717">
        <f>'Семестровка уск виправлено'!L75</f>
        <v>5</v>
      </c>
      <c r="D70" s="717">
        <f>'Семестровка уск виправлено'!H75</f>
        <v>27</v>
      </c>
      <c r="E70" s="717">
        <f>'Семестровка уск виправлено'!I75</f>
        <v>0</v>
      </c>
      <c r="F70" s="717">
        <f>'Семестровка уск виправлено'!J75</f>
        <v>18</v>
      </c>
      <c r="G70" s="716"/>
      <c r="H70" s="716"/>
      <c r="I70" s="718" t="str">
        <f>'Семестровка уск виправлено'!M75</f>
        <v>З</v>
      </c>
      <c r="AC70" s="578" t="str">
        <f>'Семестровка уск виправлено'!O75</f>
        <v>ОА</v>
      </c>
      <c r="AD70" s="578" t="str">
        <f>'Семестровка уск виправлено'!P75</f>
        <v>2б</v>
      </c>
    </row>
    <row r="71" spans="1:30" x14ac:dyDescent="0.25">
      <c r="A71" s="715" t="s">
        <v>406</v>
      </c>
      <c r="B71" s="740"/>
      <c r="C71" s="717"/>
      <c r="D71" s="717"/>
      <c r="E71" s="717"/>
      <c r="F71" s="717"/>
      <c r="G71" s="716"/>
      <c r="H71" s="716"/>
      <c r="I71" s="718"/>
    </row>
    <row r="72" spans="1:30" x14ac:dyDescent="0.25">
      <c r="A72" s="1484" t="str">
        <f>'Семестровка уск виправлено'!C77</f>
        <v>Менеджмент</v>
      </c>
      <c r="B72" s="1484"/>
      <c r="C72" s="1484"/>
      <c r="D72" s="1484"/>
      <c r="E72" s="1484"/>
      <c r="F72" s="1484"/>
      <c r="G72" s="1484"/>
      <c r="H72" s="1484"/>
      <c r="I72" s="1484"/>
    </row>
    <row r="73" spans="1:30" x14ac:dyDescent="0.25">
      <c r="A73" s="739" t="s">
        <v>405</v>
      </c>
      <c r="B73" s="740"/>
      <c r="C73" s="717">
        <f>'Семестровка уск виправлено'!L77</f>
        <v>5</v>
      </c>
      <c r="D73" s="717">
        <f>'Семестровка уск виправлено'!H77</f>
        <v>27</v>
      </c>
      <c r="E73" s="717">
        <f>'Семестровка уск виправлено'!I77</f>
        <v>0</v>
      </c>
      <c r="F73" s="717">
        <f>'Семестровка уск виправлено'!J77</f>
        <v>18</v>
      </c>
      <c r="G73" s="716"/>
      <c r="H73" s="716"/>
      <c r="I73" s="718" t="str">
        <f>'Семестровка уск виправлено'!M77</f>
        <v>З</v>
      </c>
      <c r="AC73" s="578" t="str">
        <f>'Семестровка уск виправлено'!O77</f>
        <v>М</v>
      </c>
      <c r="AD73" s="578" t="str">
        <f>'Семестровка уск виправлено'!P77</f>
        <v>2а</v>
      </c>
    </row>
    <row r="74" spans="1:30" x14ac:dyDescent="0.25">
      <c r="A74" s="715" t="s">
        <v>406</v>
      </c>
      <c r="B74" s="740"/>
      <c r="C74" s="717"/>
      <c r="D74" s="717"/>
      <c r="E74" s="717"/>
      <c r="F74" s="717"/>
      <c r="G74" s="716"/>
      <c r="H74" s="716"/>
      <c r="I74" s="718"/>
    </row>
    <row r="75" spans="1:30" x14ac:dyDescent="0.25">
      <c r="A75" s="1486" t="str">
        <f>'Семестровка уск виправлено'!C79</f>
        <v>Інвестування / Бізнес-моделювання</v>
      </c>
      <c r="B75" s="1486"/>
      <c r="C75" s="1486"/>
      <c r="D75" s="1486"/>
      <c r="E75" s="1486"/>
      <c r="F75" s="1486"/>
      <c r="G75" s="1486"/>
      <c r="H75" s="1486"/>
      <c r="I75" s="1486"/>
    </row>
    <row r="76" spans="1:30" x14ac:dyDescent="0.25">
      <c r="A76" s="588" t="s">
        <v>405</v>
      </c>
      <c r="B76" s="581"/>
      <c r="C76" s="669">
        <f>'Семестровка уск виправлено'!L79</f>
        <v>6</v>
      </c>
      <c r="D76" s="669">
        <f>'Семестровка уск виправлено'!H79</f>
        <v>27</v>
      </c>
      <c r="E76" s="669">
        <f>'Семестровка уск виправлено'!I79</f>
        <v>0</v>
      </c>
      <c r="F76" s="669">
        <f>'Семестровка уск виправлено'!J79</f>
        <v>27</v>
      </c>
      <c r="G76" s="668"/>
      <c r="H76" s="668"/>
      <c r="I76" s="670" t="str">
        <f>'Семестровка уск виправлено'!M79</f>
        <v>ДЗ</v>
      </c>
      <c r="AC76" s="578" t="str">
        <f>'Семестровка уск виправлено'!O79</f>
        <v>ФБСП</v>
      </c>
      <c r="AD76" s="578" t="str">
        <f>'Семестровка уск виправлено'!P79</f>
        <v>2б</v>
      </c>
    </row>
    <row r="77" spans="1:30" x14ac:dyDescent="0.25">
      <c r="A77" s="671" t="s">
        <v>406</v>
      </c>
      <c r="B77" s="581"/>
      <c r="C77" s="669"/>
      <c r="D77" s="669"/>
      <c r="E77" s="669"/>
      <c r="F77" s="669"/>
      <c r="G77" s="668"/>
      <c r="H77" s="668"/>
      <c r="I77" s="670"/>
    </row>
    <row r="78" spans="1:30" ht="17.25" customHeight="1" x14ac:dyDescent="0.25">
      <c r="A78" s="1485" t="str">
        <f>'Семестровка уск виправлено'!C81</f>
        <v>Курсова робота
 "Основи підприємницької та комерційної діяльності"</v>
      </c>
      <c r="B78" s="1485"/>
      <c r="C78" s="1485"/>
      <c r="D78" s="1485"/>
      <c r="E78" s="1485"/>
      <c r="F78" s="1485"/>
      <c r="G78" s="1485"/>
      <c r="H78" s="1485"/>
      <c r="I78" s="1485"/>
    </row>
    <row r="79" spans="1:30" x14ac:dyDescent="0.25">
      <c r="A79" s="742" t="s">
        <v>405</v>
      </c>
      <c r="B79" s="743"/>
      <c r="C79" s="729">
        <v>1</v>
      </c>
      <c r="D79" s="729">
        <f>'Семестровка уск виправлено'!H81</f>
        <v>0</v>
      </c>
      <c r="E79" s="729">
        <f>'Семестровка уск виправлено'!I81</f>
        <v>0</v>
      </c>
      <c r="F79" s="729">
        <v>9</v>
      </c>
      <c r="G79" s="728"/>
      <c r="H79" s="728"/>
      <c r="I79" s="730" t="str">
        <f>'Семестровка уск виправлено'!M81</f>
        <v>ДЗ</v>
      </c>
      <c r="AC79" s="578" t="str">
        <f>'Семестровка уск виправлено'!O81</f>
        <v>ФБСП</v>
      </c>
      <c r="AD79" s="578" t="str">
        <f>'Семестровка уск виправлено'!P81</f>
        <v xml:space="preserve">2б </v>
      </c>
    </row>
    <row r="80" spans="1:30" x14ac:dyDescent="0.25">
      <c r="A80" s="727" t="s">
        <v>367</v>
      </c>
      <c r="B80" s="743"/>
      <c r="C80" s="746"/>
      <c r="D80" s="746"/>
      <c r="E80" s="746"/>
      <c r="F80" s="746"/>
      <c r="G80" s="743"/>
      <c r="H80" s="743"/>
      <c r="I80" s="747"/>
    </row>
    <row r="81" spans="2:9" x14ac:dyDescent="0.25">
      <c r="B81" s="581"/>
      <c r="C81" s="582"/>
      <c r="D81" s="582"/>
      <c r="E81" s="582"/>
      <c r="F81" s="582"/>
      <c r="G81" s="581"/>
      <c r="H81" s="581"/>
      <c r="I81" s="583"/>
    </row>
    <row r="82" spans="2:9" x14ac:dyDescent="0.25">
      <c r="B82" s="581"/>
      <c r="C82" s="582"/>
      <c r="D82" s="582"/>
      <c r="E82" s="582"/>
      <c r="F82" s="582"/>
      <c r="G82" s="581"/>
      <c r="H82" s="581"/>
      <c r="I82" s="583"/>
    </row>
    <row r="83" spans="2:9" x14ac:dyDescent="0.25">
      <c r="B83" s="581"/>
      <c r="C83" s="582"/>
      <c r="D83" s="582"/>
      <c r="E83" s="582"/>
      <c r="F83" s="582"/>
      <c r="G83" s="581"/>
      <c r="H83" s="581"/>
      <c r="I83" s="583"/>
    </row>
    <row r="84" spans="2:9" x14ac:dyDescent="0.25">
      <c r="B84" s="581"/>
      <c r="C84" s="582"/>
      <c r="D84" s="582"/>
      <c r="E84" s="582"/>
      <c r="F84" s="582"/>
      <c r="G84" s="581"/>
      <c r="H84" s="581"/>
      <c r="I84" s="583"/>
    </row>
    <row r="85" spans="2:9" x14ac:dyDescent="0.25">
      <c r="B85" s="581"/>
      <c r="C85" s="582"/>
      <c r="D85" s="582"/>
      <c r="E85" s="582"/>
      <c r="F85" s="582"/>
      <c r="G85" s="581"/>
      <c r="H85" s="581"/>
      <c r="I85" s="583"/>
    </row>
    <row r="86" spans="2:9" x14ac:dyDescent="0.25">
      <c r="B86" s="581"/>
      <c r="C86" s="582"/>
      <c r="D86" s="582"/>
      <c r="E86" s="582"/>
      <c r="F86" s="582"/>
      <c r="G86" s="581"/>
      <c r="H86" s="581"/>
      <c r="I86" s="583"/>
    </row>
    <row r="87" spans="2:9" x14ac:dyDescent="0.25">
      <c r="B87" s="581"/>
      <c r="C87" s="582"/>
      <c r="D87" s="582"/>
      <c r="E87" s="582"/>
      <c r="F87" s="582"/>
      <c r="G87" s="581"/>
      <c r="H87" s="581"/>
      <c r="I87" s="583"/>
    </row>
    <row r="88" spans="2:9" x14ac:dyDescent="0.25">
      <c r="B88" s="581"/>
      <c r="C88" s="582"/>
      <c r="D88" s="582"/>
      <c r="E88" s="582"/>
      <c r="F88" s="582"/>
      <c r="G88" s="581"/>
      <c r="H88" s="581"/>
      <c r="I88" s="583"/>
    </row>
    <row r="89" spans="2:9" x14ac:dyDescent="0.25">
      <c r="B89" s="581"/>
      <c r="C89" s="582"/>
      <c r="D89" s="582"/>
      <c r="E89" s="582"/>
      <c r="F89" s="582"/>
      <c r="G89" s="581"/>
      <c r="H89" s="581"/>
      <c r="I89" s="583"/>
    </row>
    <row r="90" spans="2:9" x14ac:dyDescent="0.25">
      <c r="B90" s="581"/>
      <c r="C90" s="582"/>
      <c r="D90" s="582"/>
      <c r="E90" s="582"/>
      <c r="F90" s="582"/>
      <c r="G90" s="581"/>
      <c r="H90" s="581"/>
      <c r="I90" s="583"/>
    </row>
    <row r="91" spans="2:9" x14ac:dyDescent="0.25">
      <c r="B91" s="581"/>
      <c r="C91" s="582"/>
      <c r="D91" s="582"/>
      <c r="E91" s="582"/>
      <c r="F91" s="582"/>
      <c r="G91" s="581"/>
      <c r="H91" s="581"/>
      <c r="I91" s="583"/>
    </row>
    <row r="92" spans="2:9" x14ac:dyDescent="0.25">
      <c r="B92" s="581"/>
      <c r="C92" s="582"/>
      <c r="D92" s="582"/>
      <c r="E92" s="582"/>
      <c r="F92" s="582"/>
      <c r="G92" s="581"/>
      <c r="H92" s="581"/>
      <c r="I92" s="583"/>
    </row>
    <row r="93" spans="2:9" x14ac:dyDescent="0.25">
      <c r="B93" s="581"/>
      <c r="C93" s="582"/>
      <c r="D93" s="582"/>
      <c r="E93" s="582"/>
      <c r="F93" s="582"/>
      <c r="G93" s="581"/>
      <c r="H93" s="581"/>
      <c r="I93" s="583"/>
    </row>
    <row r="94" spans="2:9" x14ac:dyDescent="0.25">
      <c r="B94" s="581"/>
      <c r="C94" s="582"/>
      <c r="D94" s="582"/>
      <c r="E94" s="582"/>
      <c r="F94" s="582"/>
      <c r="G94" s="581"/>
      <c r="H94" s="581"/>
      <c r="I94" s="583"/>
    </row>
    <row r="95" spans="2:9" x14ac:dyDescent="0.25">
      <c r="B95" s="581"/>
      <c r="C95" s="582"/>
      <c r="D95" s="582"/>
      <c r="E95" s="582"/>
      <c r="F95" s="582"/>
      <c r="G95" s="581"/>
      <c r="H95" s="581"/>
      <c r="I95" s="583"/>
    </row>
    <row r="96" spans="2:9" x14ac:dyDescent="0.25">
      <c r="B96" s="581"/>
      <c r="C96" s="582"/>
      <c r="D96" s="582"/>
      <c r="E96" s="582"/>
      <c r="F96" s="582"/>
      <c r="G96" s="581"/>
      <c r="H96" s="581"/>
      <c r="I96" s="583"/>
    </row>
    <row r="97" spans="2:9" x14ac:dyDescent="0.25">
      <c r="B97" s="581"/>
      <c r="C97" s="582"/>
      <c r="D97" s="582"/>
      <c r="E97" s="582"/>
      <c r="F97" s="582"/>
      <c r="G97" s="581"/>
      <c r="H97" s="581"/>
      <c r="I97" s="583"/>
    </row>
    <row r="98" spans="2:9" x14ac:dyDescent="0.25">
      <c r="B98" s="581"/>
      <c r="C98" s="582"/>
      <c r="D98" s="582"/>
      <c r="E98" s="582"/>
      <c r="F98" s="582"/>
      <c r="G98" s="581"/>
      <c r="H98" s="581"/>
      <c r="I98" s="583"/>
    </row>
    <row r="99" spans="2:9" x14ac:dyDescent="0.25">
      <c r="B99" s="581"/>
      <c r="C99" s="582"/>
      <c r="D99" s="582"/>
      <c r="E99" s="582"/>
      <c r="F99" s="582"/>
      <c r="G99" s="581"/>
      <c r="H99" s="581"/>
      <c r="I99" s="583"/>
    </row>
    <row r="100" spans="2:9" x14ac:dyDescent="0.25">
      <c r="B100" s="581"/>
      <c r="C100" s="582"/>
      <c r="D100" s="582"/>
      <c r="E100" s="582"/>
      <c r="F100" s="582"/>
      <c r="G100" s="581"/>
      <c r="H100" s="581"/>
      <c r="I100" s="583"/>
    </row>
    <row r="101" spans="2:9" x14ac:dyDescent="0.25">
      <c r="B101" s="581"/>
      <c r="C101" s="582"/>
      <c r="D101" s="582"/>
      <c r="E101" s="582"/>
      <c r="F101" s="582"/>
      <c r="G101" s="581"/>
      <c r="H101" s="581"/>
      <c r="I101" s="583"/>
    </row>
    <row r="102" spans="2:9" x14ac:dyDescent="0.25">
      <c r="B102" s="581"/>
      <c r="C102" s="582"/>
      <c r="D102" s="582"/>
      <c r="E102" s="582"/>
      <c r="F102" s="582"/>
      <c r="G102" s="581"/>
      <c r="H102" s="581"/>
      <c r="I102" s="583"/>
    </row>
    <row r="103" spans="2:9" x14ac:dyDescent="0.25">
      <c r="B103" s="581"/>
      <c r="C103" s="582"/>
      <c r="D103" s="582"/>
      <c r="E103" s="582"/>
      <c r="F103" s="582"/>
      <c r="G103" s="581"/>
      <c r="H103" s="581"/>
      <c r="I103" s="583"/>
    </row>
    <row r="104" spans="2:9" x14ac:dyDescent="0.25">
      <c r="B104" s="581"/>
      <c r="C104" s="582"/>
      <c r="D104" s="582"/>
      <c r="E104" s="582"/>
      <c r="F104" s="582"/>
      <c r="G104" s="581"/>
      <c r="H104" s="581"/>
      <c r="I104" s="583"/>
    </row>
    <row r="105" spans="2:9" x14ac:dyDescent="0.25">
      <c r="B105" s="581"/>
      <c r="C105" s="582"/>
      <c r="D105" s="582"/>
      <c r="E105" s="582"/>
      <c r="F105" s="582"/>
      <c r="G105" s="581"/>
      <c r="H105" s="581"/>
      <c r="I105" s="583"/>
    </row>
    <row r="106" spans="2:9" x14ac:dyDescent="0.25">
      <c r="B106" s="581"/>
      <c r="C106" s="582"/>
      <c r="D106" s="582"/>
      <c r="E106" s="582"/>
      <c r="F106" s="582"/>
      <c r="G106" s="581"/>
      <c r="H106" s="581"/>
      <c r="I106" s="583"/>
    </row>
    <row r="107" spans="2:9" x14ac:dyDescent="0.25">
      <c r="B107" s="581"/>
      <c r="C107" s="582"/>
      <c r="D107" s="582"/>
      <c r="E107" s="582"/>
      <c r="F107" s="582"/>
      <c r="G107" s="581"/>
      <c r="H107" s="581"/>
      <c r="I107" s="583"/>
    </row>
    <row r="108" spans="2:9" x14ac:dyDescent="0.25">
      <c r="B108" s="581"/>
      <c r="C108" s="582"/>
      <c r="D108" s="582"/>
      <c r="E108" s="582"/>
      <c r="F108" s="582"/>
      <c r="G108" s="581"/>
      <c r="H108" s="581"/>
      <c r="I108" s="583"/>
    </row>
    <row r="109" spans="2:9" x14ac:dyDescent="0.25">
      <c r="B109" s="581"/>
      <c r="C109" s="582"/>
      <c r="D109" s="582"/>
      <c r="E109" s="582"/>
      <c r="F109" s="582"/>
      <c r="G109" s="581"/>
      <c r="H109" s="581"/>
      <c r="I109" s="583"/>
    </row>
    <row r="110" spans="2:9" x14ac:dyDescent="0.25">
      <c r="B110" s="581"/>
      <c r="C110" s="582"/>
      <c r="D110" s="582"/>
      <c r="E110" s="582"/>
      <c r="F110" s="582"/>
      <c r="G110" s="581"/>
      <c r="H110" s="581"/>
      <c r="I110" s="583"/>
    </row>
    <row r="111" spans="2:9" x14ac:dyDescent="0.25">
      <c r="B111" s="581"/>
      <c r="C111" s="582"/>
      <c r="D111" s="582"/>
      <c r="E111" s="582"/>
      <c r="F111" s="582"/>
      <c r="G111" s="581"/>
      <c r="H111" s="581"/>
      <c r="I111" s="583"/>
    </row>
    <row r="112" spans="2:9" x14ac:dyDescent="0.25">
      <c r="B112" s="581"/>
      <c r="C112" s="582"/>
      <c r="D112" s="582"/>
      <c r="E112" s="582"/>
      <c r="F112" s="582"/>
      <c r="G112" s="581"/>
      <c r="H112" s="581"/>
      <c r="I112" s="583"/>
    </row>
    <row r="113" spans="2:9" x14ac:dyDescent="0.25">
      <c r="B113" s="581"/>
      <c r="C113" s="582"/>
      <c r="D113" s="582"/>
      <c r="E113" s="582"/>
      <c r="F113" s="582"/>
      <c r="G113" s="581"/>
      <c r="H113" s="581"/>
      <c r="I113" s="583"/>
    </row>
    <row r="114" spans="2:9" x14ac:dyDescent="0.25">
      <c r="B114" s="581"/>
      <c r="C114" s="582"/>
      <c r="D114" s="582"/>
      <c r="E114" s="582"/>
      <c r="F114" s="582"/>
      <c r="G114" s="581"/>
      <c r="H114" s="581"/>
      <c r="I114" s="583"/>
    </row>
    <row r="115" spans="2:9" x14ac:dyDescent="0.25">
      <c r="B115" s="581"/>
      <c r="C115" s="582"/>
      <c r="D115" s="582"/>
      <c r="E115" s="582"/>
      <c r="F115" s="582"/>
      <c r="G115" s="581"/>
      <c r="H115" s="581"/>
      <c r="I115" s="583"/>
    </row>
    <row r="116" spans="2:9" x14ac:dyDescent="0.25">
      <c r="B116" s="581"/>
      <c r="C116" s="582"/>
      <c r="D116" s="582"/>
      <c r="E116" s="582"/>
      <c r="F116" s="582"/>
      <c r="G116" s="581"/>
      <c r="H116" s="581"/>
      <c r="I116" s="583"/>
    </row>
    <row r="117" spans="2:9" x14ac:dyDescent="0.25">
      <c r="B117" s="581"/>
      <c r="C117" s="582"/>
      <c r="D117" s="582"/>
      <c r="E117" s="582"/>
      <c r="F117" s="582"/>
      <c r="G117" s="581"/>
      <c r="H117" s="581"/>
      <c r="I117" s="583"/>
    </row>
    <row r="118" spans="2:9" x14ac:dyDescent="0.25">
      <c r="B118" s="581"/>
      <c r="C118" s="582"/>
      <c r="D118" s="582"/>
      <c r="E118" s="582"/>
      <c r="F118" s="582"/>
      <c r="G118" s="581"/>
      <c r="H118" s="581"/>
      <c r="I118" s="583"/>
    </row>
    <row r="119" spans="2:9" x14ac:dyDescent="0.25">
      <c r="B119" s="581"/>
      <c r="C119" s="582"/>
      <c r="D119" s="582"/>
      <c r="E119" s="582"/>
      <c r="F119" s="582"/>
      <c r="G119" s="581"/>
      <c r="H119" s="581"/>
      <c r="I119" s="583"/>
    </row>
    <row r="120" spans="2:9" x14ac:dyDescent="0.25">
      <c r="B120" s="581"/>
      <c r="C120" s="582"/>
      <c r="D120" s="582"/>
      <c r="E120" s="582"/>
      <c r="F120" s="582"/>
      <c r="G120" s="581"/>
      <c r="H120" s="581"/>
      <c r="I120" s="583"/>
    </row>
    <row r="121" spans="2:9" x14ac:dyDescent="0.25">
      <c r="B121" s="581"/>
      <c r="C121" s="582"/>
      <c r="D121" s="582"/>
      <c r="E121" s="582"/>
      <c r="F121" s="582"/>
      <c r="G121" s="581"/>
      <c r="H121" s="581"/>
      <c r="I121" s="583"/>
    </row>
    <row r="122" spans="2:9" x14ac:dyDescent="0.25">
      <c r="B122" s="581"/>
      <c r="C122" s="582"/>
      <c r="D122" s="582"/>
      <c r="E122" s="582"/>
      <c r="F122" s="582"/>
      <c r="G122" s="581"/>
      <c r="H122" s="581"/>
      <c r="I122" s="583"/>
    </row>
    <row r="123" spans="2:9" x14ac:dyDescent="0.25">
      <c r="B123" s="581"/>
      <c r="C123" s="582"/>
      <c r="D123" s="582"/>
      <c r="E123" s="582"/>
      <c r="F123" s="582"/>
      <c r="G123" s="581"/>
      <c r="H123" s="581"/>
      <c r="I123" s="583"/>
    </row>
    <row r="124" spans="2:9" x14ac:dyDescent="0.25">
      <c r="B124" s="581"/>
      <c r="C124" s="582"/>
      <c r="D124" s="582"/>
      <c r="E124" s="582"/>
      <c r="F124" s="582"/>
      <c r="G124" s="581"/>
      <c r="H124" s="581"/>
      <c r="I124" s="583"/>
    </row>
    <row r="125" spans="2:9" x14ac:dyDescent="0.25">
      <c r="B125" s="581"/>
      <c r="C125" s="582"/>
      <c r="D125" s="582"/>
      <c r="E125" s="582"/>
      <c r="F125" s="582"/>
      <c r="G125" s="581"/>
      <c r="H125" s="581"/>
      <c r="I125" s="583"/>
    </row>
    <row r="126" spans="2:9" x14ac:dyDescent="0.25">
      <c r="B126" s="581"/>
      <c r="C126" s="582"/>
      <c r="D126" s="582"/>
      <c r="E126" s="582"/>
      <c r="F126" s="582"/>
      <c r="G126" s="581"/>
      <c r="H126" s="581"/>
      <c r="I126" s="583"/>
    </row>
    <row r="127" spans="2:9" x14ac:dyDescent="0.25">
      <c r="B127" s="581"/>
      <c r="C127" s="582"/>
      <c r="D127" s="582"/>
      <c r="E127" s="582"/>
      <c r="F127" s="582"/>
      <c r="G127" s="581"/>
      <c r="H127" s="581"/>
      <c r="I127" s="583"/>
    </row>
    <row r="128" spans="2:9" x14ac:dyDescent="0.25">
      <c r="B128" s="581"/>
      <c r="C128" s="582"/>
      <c r="D128" s="582"/>
      <c r="E128" s="582"/>
      <c r="F128" s="582"/>
      <c r="G128" s="581"/>
      <c r="H128" s="581"/>
      <c r="I128" s="583"/>
    </row>
    <row r="129" spans="2:9" x14ac:dyDescent="0.25">
      <c r="B129" s="581"/>
      <c r="C129" s="582"/>
      <c r="D129" s="582"/>
      <c r="E129" s="582"/>
      <c r="F129" s="582"/>
      <c r="G129" s="581"/>
      <c r="H129" s="581"/>
      <c r="I129" s="583"/>
    </row>
    <row r="130" spans="2:9" x14ac:dyDescent="0.25">
      <c r="B130" s="581"/>
      <c r="C130" s="582"/>
      <c r="D130" s="582"/>
      <c r="E130" s="582"/>
      <c r="F130" s="582"/>
      <c r="G130" s="581"/>
      <c r="H130" s="581"/>
      <c r="I130" s="583"/>
    </row>
    <row r="131" spans="2:9" x14ac:dyDescent="0.25">
      <c r="B131" s="581"/>
      <c r="C131" s="582"/>
      <c r="D131" s="582"/>
      <c r="E131" s="582"/>
      <c r="F131" s="582"/>
      <c r="G131" s="581"/>
      <c r="H131" s="581"/>
      <c r="I131" s="583"/>
    </row>
    <row r="132" spans="2:9" x14ac:dyDescent="0.25">
      <c r="B132" s="581"/>
      <c r="C132" s="582"/>
      <c r="D132" s="582"/>
      <c r="E132" s="582"/>
      <c r="F132" s="582"/>
      <c r="G132" s="581"/>
      <c r="H132" s="581"/>
      <c r="I132" s="583"/>
    </row>
    <row r="133" spans="2:9" x14ac:dyDescent="0.25">
      <c r="B133" s="581"/>
      <c r="C133" s="582"/>
      <c r="D133" s="582"/>
      <c r="E133" s="582"/>
      <c r="F133" s="582"/>
      <c r="G133" s="581"/>
      <c r="H133" s="581"/>
      <c r="I133" s="583"/>
    </row>
    <row r="134" spans="2:9" x14ac:dyDescent="0.25">
      <c r="B134" s="581"/>
      <c r="C134" s="582"/>
      <c r="D134" s="582"/>
      <c r="E134" s="582"/>
      <c r="F134" s="582"/>
      <c r="G134" s="581"/>
      <c r="H134" s="581"/>
      <c r="I134" s="583"/>
    </row>
    <row r="135" spans="2:9" x14ac:dyDescent="0.25">
      <c r="B135" s="581"/>
      <c r="C135" s="582"/>
      <c r="D135" s="582"/>
      <c r="E135" s="582"/>
      <c r="F135" s="582"/>
      <c r="G135" s="581"/>
      <c r="H135" s="581"/>
      <c r="I135" s="583"/>
    </row>
    <row r="136" spans="2:9" x14ac:dyDescent="0.25">
      <c r="B136" s="581"/>
      <c r="C136" s="582"/>
      <c r="D136" s="582"/>
      <c r="E136" s="582"/>
      <c r="F136" s="582"/>
      <c r="G136" s="581"/>
      <c r="H136" s="581"/>
      <c r="I136" s="583"/>
    </row>
    <row r="137" spans="2:9" x14ac:dyDescent="0.25">
      <c r="B137" s="581"/>
      <c r="C137" s="582"/>
      <c r="D137" s="582"/>
      <c r="E137" s="582"/>
      <c r="F137" s="582"/>
      <c r="G137" s="581"/>
      <c r="H137" s="581"/>
      <c r="I137" s="583"/>
    </row>
    <row r="138" spans="2:9" x14ac:dyDescent="0.25">
      <c r="B138" s="581"/>
      <c r="C138" s="582"/>
      <c r="D138" s="582"/>
      <c r="E138" s="582"/>
      <c r="F138" s="582"/>
      <c r="G138" s="581"/>
      <c r="H138" s="581"/>
      <c r="I138" s="583"/>
    </row>
    <row r="139" spans="2:9" x14ac:dyDescent="0.25">
      <c r="B139" s="581"/>
      <c r="C139" s="582"/>
      <c r="D139" s="582"/>
      <c r="E139" s="582"/>
      <c r="F139" s="582"/>
      <c r="G139" s="581"/>
      <c r="H139" s="581"/>
      <c r="I139" s="583"/>
    </row>
    <row r="140" spans="2:9" x14ac:dyDescent="0.25">
      <c r="B140" s="581"/>
      <c r="C140" s="582"/>
      <c r="D140" s="582"/>
      <c r="E140" s="582"/>
      <c r="F140" s="582"/>
      <c r="G140" s="581"/>
      <c r="H140" s="581"/>
      <c r="I140" s="583"/>
    </row>
    <row r="141" spans="2:9" x14ac:dyDescent="0.25">
      <c r="B141" s="581"/>
      <c r="C141" s="582"/>
      <c r="D141" s="582"/>
      <c r="E141" s="582"/>
      <c r="F141" s="582"/>
      <c r="G141" s="581"/>
      <c r="H141" s="581"/>
      <c r="I141" s="583"/>
    </row>
    <row r="142" spans="2:9" x14ac:dyDescent="0.25">
      <c r="B142" s="581"/>
      <c r="C142" s="582"/>
      <c r="D142" s="582"/>
      <c r="E142" s="582"/>
      <c r="F142" s="582"/>
      <c r="G142" s="581"/>
      <c r="H142" s="581"/>
      <c r="I142" s="583"/>
    </row>
    <row r="143" spans="2:9" x14ac:dyDescent="0.25">
      <c r="B143" s="581"/>
      <c r="C143" s="582"/>
      <c r="D143" s="582"/>
      <c r="E143" s="582"/>
      <c r="F143" s="582"/>
      <c r="G143" s="581"/>
      <c r="H143" s="581"/>
      <c r="I143" s="583"/>
    </row>
    <row r="144" spans="2:9" x14ac:dyDescent="0.25">
      <c r="B144" s="581"/>
      <c r="C144" s="582"/>
      <c r="D144" s="582"/>
      <c r="E144" s="582"/>
      <c r="F144" s="582"/>
      <c r="G144" s="581"/>
      <c r="H144" s="581"/>
      <c r="I144" s="583"/>
    </row>
    <row r="145" spans="2:9" x14ac:dyDescent="0.25">
      <c r="B145" s="581"/>
      <c r="C145" s="582"/>
      <c r="D145" s="582"/>
      <c r="E145" s="582"/>
      <c r="F145" s="582"/>
      <c r="G145" s="581"/>
      <c r="H145" s="581"/>
      <c r="I145" s="583"/>
    </row>
    <row r="146" spans="2:9" x14ac:dyDescent="0.25">
      <c r="B146" s="581"/>
      <c r="C146" s="582"/>
      <c r="D146" s="582"/>
      <c r="E146" s="582"/>
      <c r="F146" s="582"/>
      <c r="G146" s="581"/>
      <c r="H146" s="581"/>
      <c r="I146" s="583"/>
    </row>
    <row r="147" spans="2:9" x14ac:dyDescent="0.25">
      <c r="B147" s="581"/>
      <c r="C147" s="582"/>
      <c r="D147" s="582"/>
      <c r="E147" s="582"/>
      <c r="F147" s="582"/>
      <c r="G147" s="581"/>
      <c r="H147" s="581"/>
      <c r="I147" s="583"/>
    </row>
    <row r="148" spans="2:9" x14ac:dyDescent="0.25">
      <c r="B148" s="581"/>
      <c r="C148" s="582"/>
      <c r="D148" s="582"/>
      <c r="E148" s="582"/>
      <c r="F148" s="582"/>
      <c r="G148" s="581"/>
      <c r="H148" s="581"/>
      <c r="I148" s="583"/>
    </row>
    <row r="149" spans="2:9" x14ac:dyDescent="0.25">
      <c r="B149" s="581"/>
      <c r="C149" s="582"/>
      <c r="D149" s="582"/>
      <c r="E149" s="582"/>
      <c r="F149" s="582"/>
      <c r="G149" s="581"/>
      <c r="H149" s="581"/>
      <c r="I149" s="583"/>
    </row>
    <row r="150" spans="2:9" x14ac:dyDescent="0.25">
      <c r="B150" s="581"/>
      <c r="C150" s="582"/>
      <c r="D150" s="582"/>
      <c r="E150" s="582"/>
      <c r="F150" s="582"/>
      <c r="G150" s="581"/>
      <c r="H150" s="581"/>
      <c r="I150" s="583"/>
    </row>
    <row r="151" spans="2:9" x14ac:dyDescent="0.25">
      <c r="B151" s="581"/>
      <c r="C151" s="582"/>
      <c r="D151" s="582"/>
      <c r="E151" s="582"/>
      <c r="F151" s="582"/>
      <c r="G151" s="581"/>
      <c r="H151" s="581"/>
      <c r="I151" s="583"/>
    </row>
    <row r="152" spans="2:9" x14ac:dyDescent="0.25">
      <c r="B152" s="581"/>
      <c r="C152" s="582"/>
      <c r="D152" s="582"/>
      <c r="E152" s="582"/>
      <c r="F152" s="582"/>
      <c r="G152" s="581"/>
      <c r="H152" s="581"/>
      <c r="I152" s="583"/>
    </row>
    <row r="153" spans="2:9" x14ac:dyDescent="0.25">
      <c r="B153" s="581"/>
      <c r="C153" s="582"/>
      <c r="D153" s="582"/>
      <c r="E153" s="582"/>
      <c r="F153" s="582"/>
      <c r="G153" s="581"/>
      <c r="H153" s="581"/>
      <c r="I153" s="583"/>
    </row>
    <row r="154" spans="2:9" x14ac:dyDescent="0.25">
      <c r="B154" s="581"/>
      <c r="C154" s="582"/>
      <c r="D154" s="582"/>
      <c r="E154" s="582"/>
      <c r="F154" s="582"/>
      <c r="G154" s="581"/>
      <c r="H154" s="581"/>
      <c r="I154" s="583"/>
    </row>
    <row r="155" spans="2:9" x14ac:dyDescent="0.25">
      <c r="B155" s="581"/>
      <c r="C155" s="582"/>
      <c r="D155" s="582"/>
      <c r="E155" s="582"/>
      <c r="F155" s="582"/>
      <c r="G155" s="581"/>
      <c r="H155" s="581"/>
      <c r="I155" s="583"/>
    </row>
    <row r="156" spans="2:9" x14ac:dyDescent="0.25">
      <c r="B156" s="581"/>
      <c r="C156" s="582"/>
      <c r="D156" s="582"/>
      <c r="E156" s="582"/>
      <c r="F156" s="582"/>
      <c r="G156" s="581"/>
      <c r="H156" s="581"/>
      <c r="I156" s="583"/>
    </row>
    <row r="157" spans="2:9" x14ac:dyDescent="0.25">
      <c r="B157" s="581"/>
      <c r="C157" s="582"/>
      <c r="D157" s="582"/>
      <c r="E157" s="582"/>
      <c r="F157" s="582"/>
      <c r="G157" s="581"/>
      <c r="H157" s="581"/>
      <c r="I157" s="583"/>
    </row>
    <row r="158" spans="2:9" x14ac:dyDescent="0.25">
      <c r="B158" s="581"/>
      <c r="C158" s="582"/>
      <c r="D158" s="582"/>
      <c r="E158" s="582"/>
      <c r="F158" s="582"/>
      <c r="G158" s="581"/>
      <c r="H158" s="581"/>
      <c r="I158" s="583"/>
    </row>
    <row r="159" spans="2:9" x14ac:dyDescent="0.25">
      <c r="B159" s="581"/>
      <c r="C159" s="582"/>
      <c r="D159" s="582"/>
      <c r="E159" s="582"/>
      <c r="F159" s="582"/>
      <c r="G159" s="581"/>
      <c r="H159" s="581"/>
      <c r="I159" s="583"/>
    </row>
    <row r="160" spans="2:9" x14ac:dyDescent="0.25">
      <c r="B160" s="581"/>
      <c r="C160" s="582"/>
      <c r="D160" s="582"/>
      <c r="E160" s="582"/>
      <c r="F160" s="582"/>
      <c r="G160" s="581"/>
      <c r="H160" s="581"/>
      <c r="I160" s="583"/>
    </row>
    <row r="161" spans="2:9" x14ac:dyDescent="0.25">
      <c r="B161" s="581"/>
      <c r="C161" s="582"/>
      <c r="D161" s="582"/>
      <c r="E161" s="582"/>
      <c r="F161" s="582"/>
      <c r="G161" s="581"/>
      <c r="H161" s="581"/>
      <c r="I161" s="583"/>
    </row>
    <row r="162" spans="2:9" x14ac:dyDescent="0.25">
      <c r="B162" s="581"/>
      <c r="C162" s="582"/>
      <c r="D162" s="582"/>
      <c r="E162" s="582"/>
      <c r="F162" s="582"/>
      <c r="G162" s="581"/>
      <c r="H162" s="581"/>
      <c r="I162" s="583"/>
    </row>
    <row r="163" spans="2:9" x14ac:dyDescent="0.25">
      <c r="B163" s="581"/>
      <c r="C163" s="582"/>
      <c r="D163" s="582"/>
      <c r="E163" s="582"/>
      <c r="F163" s="582"/>
      <c r="G163" s="581"/>
      <c r="H163" s="581"/>
      <c r="I163" s="583"/>
    </row>
    <row r="164" spans="2:9" x14ac:dyDescent="0.25">
      <c r="B164" s="581"/>
      <c r="C164" s="582"/>
      <c r="D164" s="582"/>
      <c r="E164" s="582"/>
      <c r="F164" s="582"/>
      <c r="G164" s="581"/>
      <c r="H164" s="581"/>
      <c r="I164" s="583"/>
    </row>
    <row r="165" spans="2:9" x14ac:dyDescent="0.25">
      <c r="B165" s="581"/>
      <c r="C165" s="582"/>
      <c r="D165" s="582"/>
      <c r="E165" s="582"/>
      <c r="F165" s="582"/>
      <c r="G165" s="581"/>
      <c r="H165" s="581"/>
      <c r="I165" s="583"/>
    </row>
    <row r="166" spans="2:9" x14ac:dyDescent="0.25">
      <c r="B166" s="581"/>
      <c r="C166" s="582"/>
      <c r="D166" s="582"/>
      <c r="E166" s="582"/>
      <c r="F166" s="582"/>
      <c r="G166" s="581"/>
      <c r="H166" s="581"/>
      <c r="I166" s="583"/>
    </row>
    <row r="167" spans="2:9" x14ac:dyDescent="0.25">
      <c r="B167" s="581"/>
      <c r="C167" s="582"/>
      <c r="D167" s="582"/>
      <c r="E167" s="582"/>
      <c r="F167" s="582"/>
      <c r="G167" s="581"/>
      <c r="H167" s="581"/>
      <c r="I167" s="583"/>
    </row>
    <row r="168" spans="2:9" x14ac:dyDescent="0.25">
      <c r="B168" s="581"/>
      <c r="C168" s="582"/>
      <c r="D168" s="582"/>
      <c r="E168" s="582"/>
      <c r="F168" s="582"/>
      <c r="G168" s="581"/>
      <c r="H168" s="581"/>
      <c r="I168" s="583"/>
    </row>
    <row r="169" spans="2:9" x14ac:dyDescent="0.25">
      <c r="B169" s="581"/>
      <c r="C169" s="582"/>
      <c r="D169" s="582"/>
      <c r="E169" s="582"/>
      <c r="F169" s="582"/>
      <c r="G169" s="581"/>
      <c r="H169" s="581"/>
      <c r="I169" s="583"/>
    </row>
    <row r="170" spans="2:9" x14ac:dyDescent="0.25">
      <c r="B170" s="581"/>
      <c r="C170" s="582"/>
      <c r="D170" s="582"/>
      <c r="E170" s="582"/>
      <c r="F170" s="582"/>
      <c r="G170" s="581"/>
      <c r="H170" s="581"/>
      <c r="I170" s="583"/>
    </row>
    <row r="171" spans="2:9" x14ac:dyDescent="0.25">
      <c r="B171" s="581"/>
      <c r="C171" s="582"/>
      <c r="D171" s="582"/>
      <c r="E171" s="582"/>
      <c r="F171" s="582"/>
      <c r="G171" s="581"/>
      <c r="H171" s="581"/>
      <c r="I171" s="583"/>
    </row>
    <row r="172" spans="2:9" x14ac:dyDescent="0.25">
      <c r="B172" s="581"/>
      <c r="C172" s="582"/>
      <c r="D172" s="582"/>
      <c r="E172" s="582"/>
      <c r="F172" s="582"/>
      <c r="G172" s="581"/>
      <c r="H172" s="581"/>
      <c r="I172" s="583"/>
    </row>
    <row r="173" spans="2:9" x14ac:dyDescent="0.25">
      <c r="B173" s="581"/>
      <c r="C173" s="582"/>
      <c r="D173" s="582"/>
      <c r="E173" s="582"/>
      <c r="F173" s="582"/>
      <c r="G173" s="581"/>
      <c r="H173" s="581"/>
      <c r="I173" s="583"/>
    </row>
    <row r="174" spans="2:9" x14ac:dyDescent="0.25">
      <c r="B174" s="581"/>
      <c r="C174" s="582"/>
      <c r="D174" s="582"/>
      <c r="E174" s="582"/>
      <c r="F174" s="582"/>
      <c r="G174" s="581"/>
      <c r="H174" s="581"/>
      <c r="I174" s="583"/>
    </row>
    <row r="175" spans="2:9" x14ac:dyDescent="0.25">
      <c r="B175" s="581"/>
      <c r="C175" s="582"/>
      <c r="D175" s="582"/>
      <c r="E175" s="582"/>
      <c r="F175" s="582"/>
      <c r="G175" s="581"/>
      <c r="H175" s="581"/>
      <c r="I175" s="583"/>
    </row>
    <row r="176" spans="2:9" x14ac:dyDescent="0.25">
      <c r="B176" s="581"/>
      <c r="C176" s="582"/>
      <c r="D176" s="582"/>
      <c r="E176" s="582"/>
      <c r="F176" s="582"/>
      <c r="G176" s="581"/>
      <c r="H176" s="581"/>
      <c r="I176" s="583"/>
    </row>
    <row r="177" spans="2:9" x14ac:dyDescent="0.25">
      <c r="B177" s="581"/>
      <c r="C177" s="582"/>
      <c r="D177" s="582"/>
      <c r="E177" s="582"/>
      <c r="F177" s="582"/>
      <c r="G177" s="581"/>
      <c r="H177" s="581"/>
      <c r="I177" s="583"/>
    </row>
    <row r="178" spans="2:9" x14ac:dyDescent="0.25">
      <c r="B178" s="581"/>
      <c r="C178" s="582"/>
      <c r="D178" s="582"/>
      <c r="E178" s="582"/>
      <c r="F178" s="582"/>
      <c r="G178" s="581"/>
      <c r="H178" s="581"/>
      <c r="I178" s="583"/>
    </row>
    <row r="179" spans="2:9" x14ac:dyDescent="0.25">
      <c r="B179" s="581"/>
      <c r="C179" s="582"/>
      <c r="D179" s="582"/>
      <c r="E179" s="582"/>
      <c r="F179" s="582"/>
      <c r="G179" s="581"/>
      <c r="H179" s="581"/>
      <c r="I179" s="583"/>
    </row>
    <row r="180" spans="2:9" x14ac:dyDescent="0.25">
      <c r="B180" s="581"/>
      <c r="C180" s="582"/>
      <c r="D180" s="582"/>
      <c r="E180" s="582"/>
      <c r="F180" s="582"/>
      <c r="G180" s="581"/>
      <c r="H180" s="581"/>
      <c r="I180" s="583"/>
    </row>
    <row r="181" spans="2:9" x14ac:dyDescent="0.25">
      <c r="B181" s="581"/>
      <c r="C181" s="582"/>
      <c r="D181" s="582"/>
      <c r="E181" s="582"/>
      <c r="F181" s="582"/>
      <c r="G181" s="581"/>
      <c r="H181" s="581"/>
      <c r="I181" s="583"/>
    </row>
    <row r="182" spans="2:9" x14ac:dyDescent="0.25">
      <c r="B182" s="581"/>
      <c r="C182" s="582"/>
      <c r="D182" s="582"/>
      <c r="E182" s="582"/>
      <c r="F182" s="582"/>
      <c r="G182" s="581"/>
      <c r="H182" s="581"/>
      <c r="I182" s="583"/>
    </row>
    <row r="183" spans="2:9" x14ac:dyDescent="0.25">
      <c r="B183" s="581"/>
      <c r="C183" s="582"/>
      <c r="D183" s="582"/>
      <c r="E183" s="582"/>
      <c r="F183" s="582"/>
      <c r="G183" s="581"/>
      <c r="H183" s="581"/>
      <c r="I183" s="583"/>
    </row>
    <row r="184" spans="2:9" x14ac:dyDescent="0.25">
      <c r="B184" s="581"/>
      <c r="C184" s="582"/>
      <c r="D184" s="582"/>
      <c r="E184" s="582"/>
      <c r="F184" s="582"/>
      <c r="G184" s="581"/>
      <c r="H184" s="581"/>
      <c r="I184" s="583"/>
    </row>
    <row r="185" spans="2:9" x14ac:dyDescent="0.25">
      <c r="B185" s="581"/>
      <c r="C185" s="582"/>
      <c r="D185" s="582"/>
      <c r="E185" s="582"/>
      <c r="F185" s="582"/>
      <c r="G185" s="581"/>
      <c r="H185" s="581"/>
      <c r="I185" s="583"/>
    </row>
    <row r="186" spans="2:9" x14ac:dyDescent="0.25">
      <c r="B186" s="581"/>
      <c r="C186" s="582"/>
      <c r="D186" s="582"/>
      <c r="E186" s="582"/>
      <c r="F186" s="582"/>
      <c r="G186" s="581"/>
      <c r="H186" s="581"/>
      <c r="I186" s="583"/>
    </row>
    <row r="187" spans="2:9" x14ac:dyDescent="0.25">
      <c r="B187" s="581"/>
      <c r="C187" s="582"/>
      <c r="D187" s="582"/>
      <c r="E187" s="582"/>
      <c r="F187" s="582"/>
      <c r="G187" s="581"/>
      <c r="H187" s="581"/>
      <c r="I187" s="583"/>
    </row>
    <row r="188" spans="2:9" x14ac:dyDescent="0.25">
      <c r="B188" s="581"/>
      <c r="C188" s="582"/>
      <c r="D188" s="582"/>
      <c r="E188" s="582"/>
      <c r="F188" s="582"/>
      <c r="G188" s="581"/>
      <c r="H188" s="581"/>
      <c r="I188" s="583"/>
    </row>
    <row r="189" spans="2:9" x14ac:dyDescent="0.25">
      <c r="B189" s="581"/>
      <c r="C189" s="582"/>
      <c r="D189" s="582"/>
      <c r="E189" s="582"/>
      <c r="F189" s="582"/>
      <c r="G189" s="581"/>
      <c r="H189" s="581"/>
      <c r="I189" s="583"/>
    </row>
    <row r="190" spans="2:9" x14ac:dyDescent="0.25">
      <c r="B190" s="581"/>
      <c r="C190" s="582"/>
      <c r="D190" s="582"/>
      <c r="E190" s="582"/>
      <c r="F190" s="582"/>
      <c r="G190" s="581"/>
      <c r="H190" s="581"/>
      <c r="I190" s="583"/>
    </row>
    <row r="191" spans="2:9" x14ac:dyDescent="0.25">
      <c r="B191" s="581"/>
      <c r="C191" s="582"/>
      <c r="D191" s="582"/>
      <c r="E191" s="582"/>
      <c r="F191" s="582"/>
      <c r="G191" s="581"/>
      <c r="H191" s="581"/>
      <c r="I191" s="583"/>
    </row>
    <row r="192" spans="2:9" x14ac:dyDescent="0.25">
      <c r="B192" s="581"/>
      <c r="C192" s="582"/>
      <c r="D192" s="582"/>
      <c r="E192" s="582"/>
      <c r="F192" s="582"/>
      <c r="G192" s="581"/>
      <c r="H192" s="581"/>
      <c r="I192" s="583"/>
    </row>
    <row r="193" spans="2:9" x14ac:dyDescent="0.25">
      <c r="B193" s="581"/>
      <c r="C193" s="582"/>
      <c r="D193" s="582"/>
      <c r="E193" s="582"/>
      <c r="F193" s="582"/>
      <c r="G193" s="581"/>
      <c r="H193" s="581"/>
      <c r="I193" s="583"/>
    </row>
    <row r="194" spans="2:9" x14ac:dyDescent="0.25">
      <c r="B194" s="581"/>
      <c r="C194" s="582"/>
      <c r="D194" s="582"/>
      <c r="E194" s="582"/>
      <c r="F194" s="582"/>
      <c r="G194" s="581"/>
      <c r="H194" s="581"/>
      <c r="I194" s="583"/>
    </row>
    <row r="195" spans="2:9" x14ac:dyDescent="0.25">
      <c r="B195" s="581"/>
      <c r="C195" s="582"/>
      <c r="D195" s="582"/>
      <c r="E195" s="582"/>
      <c r="F195" s="582"/>
      <c r="G195" s="581"/>
      <c r="H195" s="581"/>
      <c r="I195" s="583"/>
    </row>
    <row r="196" spans="2:9" x14ac:dyDescent="0.25">
      <c r="B196" s="581"/>
      <c r="C196" s="582"/>
      <c r="D196" s="582"/>
      <c r="E196" s="582"/>
      <c r="F196" s="582"/>
      <c r="G196" s="581"/>
      <c r="H196" s="581"/>
      <c r="I196" s="583"/>
    </row>
    <row r="197" spans="2:9" x14ac:dyDescent="0.25">
      <c r="B197" s="581"/>
      <c r="C197" s="582"/>
      <c r="D197" s="582"/>
      <c r="E197" s="582"/>
      <c r="F197" s="582"/>
      <c r="G197" s="581"/>
      <c r="H197" s="581"/>
      <c r="I197" s="583"/>
    </row>
    <row r="198" spans="2:9" x14ac:dyDescent="0.25">
      <c r="B198" s="581"/>
      <c r="C198" s="582"/>
      <c r="D198" s="582"/>
      <c r="E198" s="582"/>
      <c r="F198" s="582"/>
      <c r="G198" s="581"/>
      <c r="H198" s="581"/>
      <c r="I198" s="583"/>
    </row>
    <row r="199" spans="2:9" x14ac:dyDescent="0.25">
      <c r="B199" s="581"/>
      <c r="C199" s="582"/>
      <c r="D199" s="582"/>
      <c r="E199" s="582"/>
      <c r="F199" s="582"/>
      <c r="G199" s="581"/>
      <c r="H199" s="581"/>
      <c r="I199" s="583"/>
    </row>
    <row r="200" spans="2:9" x14ac:dyDescent="0.25">
      <c r="B200" s="581"/>
      <c r="C200" s="582"/>
      <c r="D200" s="582"/>
      <c r="E200" s="582"/>
      <c r="F200" s="582"/>
      <c r="G200" s="581"/>
      <c r="H200" s="581"/>
      <c r="I200" s="583"/>
    </row>
    <row r="201" spans="2:9" x14ac:dyDescent="0.25">
      <c r="B201" s="581"/>
      <c r="C201" s="582"/>
      <c r="D201" s="582"/>
      <c r="E201" s="582"/>
      <c r="F201" s="582"/>
      <c r="G201" s="581"/>
      <c r="H201" s="581"/>
      <c r="I201" s="583"/>
    </row>
    <row r="202" spans="2:9" x14ac:dyDescent="0.25">
      <c r="B202" s="581"/>
      <c r="C202" s="582"/>
      <c r="D202" s="582"/>
      <c r="E202" s="582"/>
      <c r="F202" s="582"/>
      <c r="G202" s="581"/>
      <c r="H202" s="581"/>
      <c r="I202" s="583"/>
    </row>
    <row r="203" spans="2:9" x14ac:dyDescent="0.25">
      <c r="B203" s="581"/>
      <c r="C203" s="582"/>
      <c r="D203" s="582"/>
      <c r="E203" s="582"/>
      <c r="F203" s="582"/>
      <c r="G203" s="581"/>
      <c r="H203" s="581"/>
      <c r="I203" s="583"/>
    </row>
    <row r="204" spans="2:9" x14ac:dyDescent="0.25">
      <c r="B204" s="581"/>
      <c r="C204" s="582"/>
      <c r="D204" s="582"/>
      <c r="E204" s="582"/>
      <c r="F204" s="582"/>
      <c r="G204" s="581"/>
      <c r="H204" s="581"/>
      <c r="I204" s="583"/>
    </row>
    <row r="205" spans="2:9" x14ac:dyDescent="0.25">
      <c r="B205" s="581"/>
      <c r="C205" s="582"/>
      <c r="D205" s="582"/>
      <c r="E205" s="582"/>
      <c r="F205" s="582"/>
      <c r="G205" s="581"/>
      <c r="H205" s="581"/>
      <c r="I205" s="583"/>
    </row>
    <row r="206" spans="2:9" x14ac:dyDescent="0.25">
      <c r="B206" s="581"/>
      <c r="C206" s="582"/>
      <c r="D206" s="582"/>
      <c r="E206" s="582"/>
      <c r="F206" s="582"/>
      <c r="G206" s="581"/>
      <c r="H206" s="581"/>
      <c r="I206" s="583"/>
    </row>
    <row r="207" spans="2:9" x14ac:dyDescent="0.25">
      <c r="B207" s="581"/>
      <c r="C207" s="582"/>
      <c r="D207" s="582"/>
      <c r="E207" s="582"/>
      <c r="F207" s="582"/>
      <c r="G207" s="581"/>
      <c r="H207" s="581"/>
      <c r="I207" s="583"/>
    </row>
    <row r="208" spans="2:9" x14ac:dyDescent="0.25">
      <c r="B208" s="581"/>
      <c r="C208" s="582"/>
      <c r="D208" s="582"/>
      <c r="E208" s="582"/>
      <c r="F208" s="582"/>
      <c r="G208" s="581"/>
      <c r="H208" s="581"/>
      <c r="I208" s="583"/>
    </row>
    <row r="209" spans="2:9" x14ac:dyDescent="0.25">
      <c r="B209" s="581"/>
      <c r="C209" s="582"/>
      <c r="D209" s="582"/>
      <c r="E209" s="582"/>
      <c r="F209" s="582"/>
      <c r="G209" s="581"/>
      <c r="H209" s="581"/>
      <c r="I209" s="583"/>
    </row>
    <row r="210" spans="2:9" x14ac:dyDescent="0.25">
      <c r="B210" s="581"/>
      <c r="C210" s="582"/>
      <c r="D210" s="582"/>
      <c r="E210" s="582"/>
      <c r="F210" s="582"/>
      <c r="G210" s="581"/>
      <c r="H210" s="581"/>
      <c r="I210" s="583"/>
    </row>
    <row r="211" spans="2:9" x14ac:dyDescent="0.25">
      <c r="B211" s="581"/>
      <c r="C211" s="582"/>
      <c r="D211" s="582"/>
      <c r="E211" s="582"/>
      <c r="F211" s="582"/>
      <c r="G211" s="581"/>
      <c r="H211" s="581"/>
      <c r="I211" s="583"/>
    </row>
    <row r="212" spans="2:9" x14ac:dyDescent="0.25">
      <c r="B212" s="581"/>
      <c r="C212" s="582"/>
      <c r="D212" s="582"/>
      <c r="E212" s="582"/>
      <c r="F212" s="582"/>
      <c r="G212" s="581"/>
      <c r="H212" s="581"/>
      <c r="I212" s="583"/>
    </row>
    <row r="213" spans="2:9" x14ac:dyDescent="0.25">
      <c r="B213" s="581"/>
      <c r="C213" s="582"/>
      <c r="D213" s="582"/>
      <c r="E213" s="582"/>
      <c r="F213" s="582"/>
      <c r="G213" s="581"/>
      <c r="H213" s="581"/>
      <c r="I213" s="583"/>
    </row>
    <row r="214" spans="2:9" x14ac:dyDescent="0.25">
      <c r="B214" s="581"/>
      <c r="C214" s="582"/>
      <c r="D214" s="582"/>
      <c r="E214" s="582"/>
      <c r="F214" s="582"/>
      <c r="G214" s="581"/>
      <c r="H214" s="581"/>
      <c r="I214" s="583"/>
    </row>
    <row r="215" spans="2:9" x14ac:dyDescent="0.25">
      <c r="B215" s="581"/>
      <c r="C215" s="582"/>
      <c r="D215" s="582"/>
      <c r="E215" s="582"/>
      <c r="F215" s="582"/>
      <c r="G215" s="581"/>
      <c r="H215" s="581"/>
      <c r="I215" s="583"/>
    </row>
    <row r="216" spans="2:9" x14ac:dyDescent="0.25">
      <c r="B216" s="581"/>
      <c r="C216" s="582"/>
      <c r="D216" s="582"/>
      <c r="E216" s="582"/>
      <c r="F216" s="582"/>
      <c r="G216" s="581"/>
      <c r="H216" s="581"/>
      <c r="I216" s="583"/>
    </row>
    <row r="217" spans="2:9" x14ac:dyDescent="0.25">
      <c r="B217" s="581"/>
      <c r="C217" s="582"/>
      <c r="D217" s="582"/>
      <c r="E217" s="582"/>
      <c r="F217" s="582"/>
      <c r="G217" s="581"/>
      <c r="H217" s="581"/>
      <c r="I217" s="583"/>
    </row>
    <row r="218" spans="2:9" x14ac:dyDescent="0.25">
      <c r="B218" s="581"/>
      <c r="C218" s="582"/>
      <c r="D218" s="582"/>
      <c r="E218" s="582"/>
      <c r="F218" s="582"/>
      <c r="G218" s="581"/>
      <c r="H218" s="581"/>
      <c r="I218" s="583"/>
    </row>
    <row r="219" spans="2:9" x14ac:dyDescent="0.25">
      <c r="B219" s="581"/>
      <c r="C219" s="582"/>
      <c r="D219" s="582"/>
      <c r="E219" s="582"/>
      <c r="F219" s="582"/>
      <c r="G219" s="581"/>
      <c r="H219" s="581"/>
      <c r="I219" s="583"/>
    </row>
    <row r="220" spans="2:9" x14ac:dyDescent="0.25">
      <c r="B220" s="581"/>
      <c r="C220" s="582"/>
      <c r="D220" s="582"/>
      <c r="E220" s="582"/>
      <c r="F220" s="582"/>
      <c r="G220" s="581"/>
      <c r="H220" s="581"/>
      <c r="I220" s="583"/>
    </row>
    <row r="221" spans="2:9" x14ac:dyDescent="0.25">
      <c r="B221" s="581"/>
      <c r="C221" s="582"/>
      <c r="D221" s="582"/>
      <c r="E221" s="582"/>
      <c r="F221" s="582"/>
      <c r="G221" s="581"/>
      <c r="H221" s="581"/>
      <c r="I221" s="583"/>
    </row>
    <row r="222" spans="2:9" x14ac:dyDescent="0.25">
      <c r="B222" s="581"/>
      <c r="C222" s="582"/>
      <c r="D222" s="582"/>
      <c r="E222" s="582"/>
      <c r="F222" s="582"/>
      <c r="G222" s="581"/>
      <c r="H222" s="581"/>
      <c r="I222" s="583"/>
    </row>
    <row r="223" spans="2:9" x14ac:dyDescent="0.25">
      <c r="B223" s="581"/>
      <c r="C223" s="582"/>
      <c r="D223" s="582"/>
      <c r="E223" s="582"/>
      <c r="F223" s="582"/>
      <c r="G223" s="581"/>
      <c r="H223" s="581"/>
      <c r="I223" s="583"/>
    </row>
    <row r="224" spans="2:9" x14ac:dyDescent="0.25">
      <c r="B224" s="581"/>
      <c r="C224" s="582"/>
      <c r="D224" s="582"/>
      <c r="E224" s="582"/>
      <c r="F224" s="582"/>
      <c r="G224" s="581"/>
      <c r="H224" s="581"/>
      <c r="I224" s="583"/>
    </row>
    <row r="225" spans="2:9" x14ac:dyDescent="0.25">
      <c r="B225" s="581"/>
      <c r="C225" s="582"/>
      <c r="D225" s="582"/>
      <c r="E225" s="582"/>
      <c r="F225" s="582"/>
      <c r="G225" s="581"/>
      <c r="H225" s="581"/>
      <c r="I225" s="583"/>
    </row>
    <row r="226" spans="2:9" x14ac:dyDescent="0.25">
      <c r="B226" s="581"/>
      <c r="C226" s="582"/>
      <c r="D226" s="582"/>
      <c r="E226" s="582"/>
      <c r="F226" s="582"/>
      <c r="G226" s="581"/>
      <c r="H226" s="581"/>
      <c r="I226" s="583"/>
    </row>
    <row r="227" spans="2:9" x14ac:dyDescent="0.25">
      <c r="B227" s="581"/>
      <c r="C227" s="582"/>
      <c r="D227" s="582"/>
      <c r="E227" s="582"/>
      <c r="F227" s="582"/>
      <c r="G227" s="581"/>
      <c r="H227" s="581"/>
      <c r="I227" s="583"/>
    </row>
    <row r="228" spans="2:9" x14ac:dyDescent="0.25">
      <c r="B228" s="581"/>
      <c r="C228" s="582"/>
      <c r="D228" s="582"/>
      <c r="E228" s="582"/>
      <c r="F228" s="582"/>
      <c r="G228" s="581"/>
      <c r="H228" s="581"/>
      <c r="I228" s="583"/>
    </row>
    <row r="229" spans="2:9" x14ac:dyDescent="0.25">
      <c r="B229" s="581"/>
      <c r="C229" s="582"/>
      <c r="D229" s="582"/>
      <c r="E229" s="582"/>
      <c r="F229" s="582"/>
      <c r="G229" s="581"/>
      <c r="H229" s="581"/>
      <c r="I229" s="583"/>
    </row>
    <row r="230" spans="2:9" x14ac:dyDescent="0.25">
      <c r="B230" s="581"/>
      <c r="C230" s="582"/>
      <c r="D230" s="582"/>
      <c r="E230" s="582"/>
      <c r="F230" s="582"/>
      <c r="G230" s="581"/>
      <c r="H230" s="581"/>
      <c r="I230" s="583"/>
    </row>
    <row r="231" spans="2:9" x14ac:dyDescent="0.25">
      <c r="B231" s="581"/>
      <c r="C231" s="582"/>
      <c r="D231" s="582"/>
      <c r="E231" s="582"/>
      <c r="F231" s="582"/>
      <c r="G231" s="581"/>
      <c r="H231" s="581"/>
      <c r="I231" s="583"/>
    </row>
    <row r="232" spans="2:9" x14ac:dyDescent="0.25">
      <c r="B232" s="581"/>
      <c r="C232" s="582"/>
      <c r="D232" s="582"/>
      <c r="E232" s="582"/>
      <c r="F232" s="582"/>
      <c r="G232" s="581"/>
      <c r="H232" s="581"/>
      <c r="I232" s="583"/>
    </row>
    <row r="233" spans="2:9" x14ac:dyDescent="0.25">
      <c r="B233" s="581"/>
      <c r="C233" s="582"/>
      <c r="D233" s="582"/>
      <c r="E233" s="582"/>
      <c r="F233" s="582"/>
      <c r="G233" s="581"/>
      <c r="H233" s="581"/>
      <c r="I233" s="583"/>
    </row>
    <row r="234" spans="2:9" x14ac:dyDescent="0.25">
      <c r="B234" s="581"/>
      <c r="C234" s="582"/>
      <c r="D234" s="582"/>
      <c r="E234" s="582"/>
      <c r="F234" s="582"/>
      <c r="G234" s="581"/>
      <c r="H234" s="581"/>
      <c r="I234" s="583"/>
    </row>
    <row r="235" spans="2:9" x14ac:dyDescent="0.25">
      <c r="B235" s="581"/>
      <c r="C235" s="582"/>
      <c r="D235" s="582"/>
      <c r="E235" s="582"/>
      <c r="F235" s="582"/>
      <c r="G235" s="581"/>
      <c r="H235" s="581"/>
      <c r="I235" s="583"/>
    </row>
    <row r="236" spans="2:9" x14ac:dyDescent="0.25">
      <c r="B236" s="581"/>
      <c r="C236" s="582"/>
      <c r="D236" s="582"/>
      <c r="E236" s="582"/>
      <c r="F236" s="582"/>
      <c r="G236" s="581"/>
      <c r="H236" s="581"/>
      <c r="I236" s="583"/>
    </row>
    <row r="237" spans="2:9" x14ac:dyDescent="0.25">
      <c r="B237" s="581"/>
      <c r="C237" s="582"/>
      <c r="D237" s="582"/>
      <c r="E237" s="582"/>
      <c r="F237" s="582"/>
      <c r="G237" s="581"/>
      <c r="H237" s="581"/>
      <c r="I237" s="583"/>
    </row>
    <row r="238" spans="2:9" x14ac:dyDescent="0.25">
      <c r="B238" s="581"/>
      <c r="C238" s="582"/>
      <c r="D238" s="582"/>
      <c r="E238" s="582"/>
      <c r="F238" s="582"/>
      <c r="G238" s="581"/>
      <c r="H238" s="581"/>
      <c r="I238" s="583"/>
    </row>
    <row r="239" spans="2:9" x14ac:dyDescent="0.25">
      <c r="B239" s="581"/>
      <c r="C239" s="582"/>
      <c r="D239" s="582"/>
      <c r="E239" s="582"/>
      <c r="F239" s="582"/>
      <c r="G239" s="581"/>
      <c r="H239" s="581"/>
      <c r="I239" s="583"/>
    </row>
    <row r="240" spans="2:9" x14ac:dyDescent="0.25">
      <c r="B240" s="581"/>
      <c r="C240" s="582"/>
      <c r="D240" s="582"/>
      <c r="E240" s="582"/>
      <c r="F240" s="582"/>
      <c r="G240" s="581"/>
      <c r="H240" s="581"/>
      <c r="I240" s="583"/>
    </row>
    <row r="241" spans="2:9" x14ac:dyDescent="0.25">
      <c r="B241" s="581"/>
      <c r="C241" s="582"/>
      <c r="D241" s="582"/>
      <c r="E241" s="582"/>
      <c r="F241" s="582"/>
      <c r="G241" s="581"/>
      <c r="H241" s="581"/>
      <c r="I241" s="583"/>
    </row>
    <row r="242" spans="2:9" x14ac:dyDescent="0.25">
      <c r="B242" s="581"/>
      <c r="C242" s="582"/>
      <c r="D242" s="582"/>
      <c r="E242" s="582"/>
      <c r="F242" s="582"/>
      <c r="G242" s="581"/>
      <c r="H242" s="581"/>
      <c r="I242" s="583"/>
    </row>
    <row r="243" spans="2:9" x14ac:dyDescent="0.25">
      <c r="B243" s="581"/>
      <c r="C243" s="582"/>
      <c r="D243" s="582"/>
      <c r="E243" s="582"/>
      <c r="F243" s="582"/>
      <c r="G243" s="581"/>
      <c r="H243" s="581"/>
      <c r="I243" s="583"/>
    </row>
    <row r="244" spans="2:9" x14ac:dyDescent="0.25">
      <c r="B244" s="581"/>
      <c r="C244" s="582"/>
      <c r="D244" s="582"/>
      <c r="E244" s="582"/>
      <c r="F244" s="582"/>
      <c r="G244" s="581"/>
      <c r="H244" s="581"/>
      <c r="I244" s="583"/>
    </row>
    <row r="245" spans="2:9" x14ac:dyDescent="0.25">
      <c r="B245" s="581"/>
      <c r="C245" s="582"/>
      <c r="D245" s="582"/>
      <c r="E245" s="582"/>
      <c r="F245" s="582"/>
      <c r="G245" s="581"/>
      <c r="H245" s="581"/>
      <c r="I245" s="583"/>
    </row>
    <row r="246" spans="2:9" x14ac:dyDescent="0.25">
      <c r="B246" s="581"/>
      <c r="C246" s="582"/>
      <c r="D246" s="582"/>
      <c r="E246" s="582"/>
      <c r="F246" s="582"/>
      <c r="G246" s="581"/>
      <c r="H246" s="581"/>
      <c r="I246" s="583"/>
    </row>
    <row r="247" spans="2:9" x14ac:dyDescent="0.25">
      <c r="B247" s="581"/>
      <c r="C247" s="582"/>
      <c r="D247" s="582"/>
      <c r="E247" s="582"/>
      <c r="F247" s="582"/>
      <c r="G247" s="581"/>
      <c r="H247" s="581"/>
      <c r="I247" s="583"/>
    </row>
    <row r="248" spans="2:9" x14ac:dyDescent="0.25">
      <c r="B248" s="581"/>
      <c r="C248" s="582"/>
      <c r="D248" s="582"/>
      <c r="E248" s="582"/>
      <c r="F248" s="582"/>
      <c r="G248" s="581"/>
      <c r="H248" s="581"/>
      <c r="I248" s="583"/>
    </row>
    <row r="249" spans="2:9" x14ac:dyDescent="0.25">
      <c r="B249" s="581"/>
      <c r="C249" s="582"/>
      <c r="D249" s="582"/>
      <c r="E249" s="582"/>
      <c r="F249" s="582"/>
      <c r="G249" s="581"/>
      <c r="H249" s="581"/>
      <c r="I249" s="583"/>
    </row>
    <row r="250" spans="2:9" x14ac:dyDescent="0.25">
      <c r="B250" s="581"/>
      <c r="C250" s="582"/>
      <c r="D250" s="582"/>
      <c r="E250" s="582"/>
      <c r="F250" s="582"/>
      <c r="G250" s="581"/>
      <c r="H250" s="581"/>
      <c r="I250" s="583"/>
    </row>
    <row r="251" spans="2:9" x14ac:dyDescent="0.25">
      <c r="B251" s="581"/>
      <c r="C251" s="582"/>
      <c r="D251" s="582"/>
      <c r="E251" s="582"/>
      <c r="F251" s="582"/>
      <c r="G251" s="581"/>
      <c r="H251" s="581"/>
      <c r="I251" s="583"/>
    </row>
    <row r="252" spans="2:9" x14ac:dyDescent="0.25">
      <c r="B252" s="581"/>
      <c r="C252" s="582"/>
      <c r="D252" s="582"/>
      <c r="E252" s="582"/>
      <c r="F252" s="582"/>
      <c r="G252" s="581"/>
      <c r="H252" s="581"/>
      <c r="I252" s="583"/>
    </row>
    <row r="253" spans="2:9" x14ac:dyDescent="0.25">
      <c r="B253" s="581"/>
      <c r="C253" s="582"/>
      <c r="D253" s="582"/>
      <c r="E253" s="582"/>
      <c r="F253" s="582"/>
      <c r="G253" s="581"/>
      <c r="H253" s="581"/>
      <c r="I253" s="583"/>
    </row>
    <row r="254" spans="2:9" x14ac:dyDescent="0.25">
      <c r="B254" s="581"/>
      <c r="C254" s="582"/>
      <c r="D254" s="582"/>
      <c r="E254" s="582"/>
      <c r="F254" s="582"/>
      <c r="G254" s="581"/>
      <c r="H254" s="581"/>
      <c r="I254" s="583"/>
    </row>
    <row r="255" spans="2:9" x14ac:dyDescent="0.25">
      <c r="B255" s="581"/>
      <c r="C255" s="582"/>
      <c r="D255" s="582"/>
      <c r="E255" s="582"/>
      <c r="F255" s="582"/>
      <c r="G255" s="581"/>
      <c r="H255" s="581"/>
      <c r="I255" s="583"/>
    </row>
    <row r="256" spans="2:9" x14ac:dyDescent="0.25">
      <c r="B256" s="581"/>
      <c r="C256" s="582"/>
      <c r="D256" s="582"/>
      <c r="E256" s="582"/>
      <c r="F256" s="582"/>
      <c r="G256" s="581"/>
      <c r="H256" s="581"/>
      <c r="I256" s="583"/>
    </row>
    <row r="257" spans="2:9" x14ac:dyDescent="0.25">
      <c r="B257" s="581"/>
      <c r="C257" s="582"/>
      <c r="D257" s="582"/>
      <c r="E257" s="582"/>
      <c r="F257" s="582"/>
      <c r="G257" s="581"/>
      <c r="H257" s="581"/>
      <c r="I257" s="583"/>
    </row>
    <row r="258" spans="2:9" x14ac:dyDescent="0.25">
      <c r="B258" s="581"/>
      <c r="C258" s="582"/>
      <c r="D258" s="582"/>
      <c r="E258" s="582"/>
      <c r="F258" s="582"/>
      <c r="G258" s="581"/>
      <c r="H258" s="581"/>
      <c r="I258" s="583"/>
    </row>
    <row r="259" spans="2:9" x14ac:dyDescent="0.25">
      <c r="B259" s="581"/>
      <c r="C259" s="582"/>
      <c r="D259" s="582"/>
      <c r="E259" s="582"/>
      <c r="F259" s="582"/>
      <c r="G259" s="581"/>
      <c r="H259" s="581"/>
      <c r="I259" s="583"/>
    </row>
    <row r="260" spans="2:9" x14ac:dyDescent="0.25">
      <c r="B260" s="581"/>
      <c r="C260" s="582"/>
      <c r="D260" s="582"/>
      <c r="E260" s="582"/>
      <c r="F260" s="582"/>
      <c r="G260" s="581"/>
      <c r="H260" s="581"/>
      <c r="I260" s="583"/>
    </row>
    <row r="261" spans="2:9" x14ac:dyDescent="0.25">
      <c r="B261" s="581"/>
      <c r="C261" s="582"/>
      <c r="D261" s="582"/>
      <c r="E261" s="582"/>
      <c r="F261" s="582"/>
      <c r="G261" s="581"/>
      <c r="H261" s="581"/>
      <c r="I261" s="583"/>
    </row>
    <row r="262" spans="2:9" x14ac:dyDescent="0.25">
      <c r="B262" s="581"/>
      <c r="C262" s="582"/>
      <c r="D262" s="582"/>
      <c r="E262" s="582"/>
      <c r="F262" s="582"/>
      <c r="G262" s="581"/>
      <c r="H262" s="581"/>
      <c r="I262" s="583"/>
    </row>
    <row r="263" spans="2:9" x14ac:dyDescent="0.25">
      <c r="B263" s="581"/>
      <c r="C263" s="582"/>
      <c r="D263" s="582"/>
      <c r="E263" s="582"/>
      <c r="F263" s="582"/>
      <c r="G263" s="581"/>
      <c r="H263" s="581"/>
      <c r="I263" s="583"/>
    </row>
    <row r="264" spans="2:9" x14ac:dyDescent="0.25">
      <c r="B264" s="581"/>
      <c r="C264" s="582"/>
      <c r="D264" s="582"/>
      <c r="E264" s="582"/>
      <c r="F264" s="582"/>
      <c r="G264" s="581"/>
      <c r="H264" s="581"/>
      <c r="I264" s="583"/>
    </row>
    <row r="265" spans="2:9" x14ac:dyDescent="0.25">
      <c r="B265" s="581"/>
      <c r="C265" s="582"/>
      <c r="D265" s="582"/>
      <c r="E265" s="582"/>
      <c r="F265" s="582"/>
      <c r="G265" s="581"/>
      <c r="H265" s="581"/>
      <c r="I265" s="583"/>
    </row>
    <row r="266" spans="2:9" x14ac:dyDescent="0.25">
      <c r="B266" s="581"/>
      <c r="C266" s="582"/>
      <c r="D266" s="582"/>
      <c r="E266" s="582"/>
      <c r="F266" s="582"/>
      <c r="G266" s="581"/>
      <c r="H266" s="581"/>
      <c r="I266" s="583"/>
    </row>
    <row r="267" spans="2:9" x14ac:dyDescent="0.25">
      <c r="B267" s="581"/>
      <c r="C267" s="582"/>
      <c r="D267" s="582"/>
      <c r="E267" s="582"/>
      <c r="F267" s="582"/>
      <c r="G267" s="581"/>
      <c r="H267" s="581"/>
      <c r="I267" s="583"/>
    </row>
    <row r="268" spans="2:9" x14ac:dyDescent="0.25">
      <c r="B268" s="581"/>
      <c r="C268" s="582"/>
      <c r="D268" s="582"/>
      <c r="E268" s="582"/>
      <c r="F268" s="582"/>
      <c r="G268" s="581"/>
      <c r="H268" s="581"/>
      <c r="I268" s="583"/>
    </row>
    <row r="269" spans="2:9" x14ac:dyDescent="0.25">
      <c r="B269" s="581"/>
      <c r="C269" s="582"/>
      <c r="D269" s="582"/>
      <c r="E269" s="582"/>
      <c r="F269" s="582"/>
      <c r="G269" s="581"/>
      <c r="H269" s="581"/>
      <c r="I269" s="583"/>
    </row>
    <row r="270" spans="2:9" x14ac:dyDescent="0.25">
      <c r="B270" s="581"/>
      <c r="C270" s="582"/>
      <c r="D270" s="582"/>
      <c r="E270" s="582"/>
      <c r="F270" s="582"/>
      <c r="G270" s="581"/>
      <c r="H270" s="581"/>
      <c r="I270" s="583"/>
    </row>
    <row r="271" spans="2:9" x14ac:dyDescent="0.25">
      <c r="B271" s="581"/>
      <c r="C271" s="582"/>
      <c r="D271" s="582"/>
      <c r="E271" s="582"/>
      <c r="F271" s="582"/>
      <c r="G271" s="581"/>
      <c r="H271" s="581"/>
      <c r="I271" s="583"/>
    </row>
    <row r="272" spans="2:9" x14ac:dyDescent="0.25">
      <c r="B272" s="581"/>
      <c r="C272" s="582"/>
      <c r="D272" s="582"/>
      <c r="E272" s="582"/>
      <c r="F272" s="582"/>
      <c r="G272" s="581"/>
      <c r="H272" s="581"/>
      <c r="I272" s="583"/>
    </row>
    <row r="273" spans="2:9" x14ac:dyDescent="0.25">
      <c r="B273" s="581"/>
      <c r="C273" s="582"/>
      <c r="D273" s="582"/>
      <c r="E273" s="582"/>
      <c r="F273" s="582"/>
      <c r="G273" s="581"/>
      <c r="H273" s="581"/>
      <c r="I273" s="583"/>
    </row>
    <row r="274" spans="2:9" x14ac:dyDescent="0.25">
      <c r="B274" s="581"/>
      <c r="C274" s="582"/>
      <c r="D274" s="582"/>
      <c r="E274" s="582"/>
      <c r="F274" s="582"/>
      <c r="G274" s="581"/>
      <c r="H274" s="581"/>
      <c r="I274" s="583"/>
    </row>
    <row r="275" spans="2:9" x14ac:dyDescent="0.25">
      <c r="B275" s="581"/>
      <c r="C275" s="582"/>
      <c r="D275" s="582"/>
      <c r="E275" s="582"/>
      <c r="F275" s="582"/>
      <c r="G275" s="581"/>
      <c r="H275" s="581"/>
      <c r="I275" s="583"/>
    </row>
    <row r="276" spans="2:9" x14ac:dyDescent="0.25">
      <c r="B276" s="581"/>
      <c r="C276" s="582"/>
      <c r="D276" s="582"/>
      <c r="E276" s="582"/>
      <c r="F276" s="582"/>
      <c r="G276" s="581"/>
      <c r="H276" s="581"/>
      <c r="I276" s="583"/>
    </row>
    <row r="277" spans="2:9" x14ac:dyDescent="0.25">
      <c r="B277" s="581"/>
      <c r="C277" s="582"/>
      <c r="D277" s="582"/>
      <c r="E277" s="582"/>
      <c r="F277" s="582"/>
      <c r="G277" s="581"/>
      <c r="H277" s="581"/>
      <c r="I277" s="583"/>
    </row>
    <row r="278" spans="2:9" x14ac:dyDescent="0.25">
      <c r="B278" s="581"/>
      <c r="C278" s="582"/>
      <c r="D278" s="582"/>
      <c r="E278" s="582"/>
      <c r="F278" s="582"/>
      <c r="G278" s="581"/>
      <c r="H278" s="581"/>
      <c r="I278" s="583"/>
    </row>
    <row r="279" spans="2:9" x14ac:dyDescent="0.25">
      <c r="B279" s="581"/>
      <c r="C279" s="582"/>
      <c r="D279" s="582"/>
      <c r="E279" s="582"/>
      <c r="F279" s="582"/>
      <c r="G279" s="581"/>
      <c r="H279" s="581"/>
      <c r="I279" s="583"/>
    </row>
    <row r="280" spans="2:9" x14ac:dyDescent="0.25">
      <c r="B280" s="581"/>
      <c r="C280" s="582"/>
      <c r="D280" s="582"/>
      <c r="E280" s="582"/>
      <c r="F280" s="582"/>
      <c r="G280" s="581"/>
      <c r="H280" s="581"/>
      <c r="I280" s="583"/>
    </row>
    <row r="281" spans="2:9" x14ac:dyDescent="0.25">
      <c r="B281" s="581"/>
      <c r="C281" s="582"/>
      <c r="D281" s="582"/>
      <c r="E281" s="582"/>
      <c r="F281" s="582"/>
      <c r="G281" s="581"/>
      <c r="H281" s="581"/>
      <c r="I281" s="583"/>
    </row>
    <row r="282" spans="2:9" x14ac:dyDescent="0.25">
      <c r="B282" s="581"/>
      <c r="C282" s="582"/>
      <c r="D282" s="582"/>
      <c r="E282" s="582"/>
      <c r="F282" s="582"/>
      <c r="G282" s="581"/>
      <c r="H282" s="581"/>
      <c r="I282" s="583"/>
    </row>
    <row r="283" spans="2:9" x14ac:dyDescent="0.25">
      <c r="B283" s="581"/>
      <c r="C283" s="582"/>
      <c r="D283" s="582"/>
      <c r="E283" s="582"/>
      <c r="F283" s="582"/>
      <c r="G283" s="581"/>
      <c r="H283" s="581"/>
      <c r="I283" s="583"/>
    </row>
    <row r="284" spans="2:9" x14ac:dyDescent="0.25">
      <c r="B284" s="581"/>
      <c r="C284" s="582"/>
      <c r="D284" s="582"/>
      <c r="E284" s="582"/>
      <c r="F284" s="582"/>
      <c r="G284" s="581"/>
      <c r="H284" s="581"/>
      <c r="I284" s="583"/>
    </row>
    <row r="285" spans="2:9" x14ac:dyDescent="0.25">
      <c r="B285" s="581"/>
      <c r="C285" s="582"/>
      <c r="D285" s="582"/>
      <c r="E285" s="582"/>
      <c r="F285" s="582"/>
      <c r="G285" s="581"/>
      <c r="H285" s="581"/>
      <c r="I285" s="583"/>
    </row>
    <row r="286" spans="2:9" x14ac:dyDescent="0.25">
      <c r="B286" s="581"/>
      <c r="C286" s="582"/>
      <c r="D286" s="582"/>
      <c r="E286" s="582"/>
      <c r="F286" s="582"/>
      <c r="G286" s="581"/>
      <c r="H286" s="581"/>
      <c r="I286" s="583"/>
    </row>
    <row r="287" spans="2:9" x14ac:dyDescent="0.25">
      <c r="B287" s="581"/>
      <c r="C287" s="582"/>
      <c r="D287" s="582"/>
      <c r="E287" s="582"/>
      <c r="F287" s="582"/>
      <c r="G287" s="581"/>
      <c r="H287" s="581"/>
      <c r="I287" s="583"/>
    </row>
    <row r="288" spans="2:9" x14ac:dyDescent="0.25">
      <c r="B288" s="581"/>
      <c r="C288" s="582"/>
      <c r="D288" s="582"/>
      <c r="E288" s="582"/>
      <c r="F288" s="582"/>
      <c r="G288" s="581"/>
      <c r="H288" s="581"/>
      <c r="I288" s="583"/>
    </row>
    <row r="289" spans="1:9" x14ac:dyDescent="0.25">
      <c r="B289" s="581"/>
      <c r="C289" s="582"/>
      <c r="D289" s="582"/>
      <c r="E289" s="582"/>
      <c r="F289" s="582"/>
      <c r="G289" s="581"/>
      <c r="H289" s="581"/>
      <c r="I289" s="583"/>
    </row>
    <row r="290" spans="1:9" x14ac:dyDescent="0.25">
      <c r="B290" s="581"/>
      <c r="C290" s="582"/>
      <c r="D290" s="582"/>
      <c r="E290" s="582"/>
      <c r="F290" s="582"/>
      <c r="G290" s="581"/>
      <c r="H290" s="581"/>
      <c r="I290" s="583"/>
    </row>
    <row r="291" spans="1:9" x14ac:dyDescent="0.25">
      <c r="B291" s="581"/>
      <c r="C291" s="582"/>
      <c r="D291" s="582"/>
      <c r="E291" s="582"/>
      <c r="F291" s="582"/>
      <c r="G291" s="581"/>
      <c r="H291" s="581"/>
      <c r="I291" s="583"/>
    </row>
    <row r="292" spans="1:9" x14ac:dyDescent="0.25">
      <c r="B292" s="581"/>
      <c r="C292" s="582"/>
      <c r="D292" s="582"/>
      <c r="E292" s="582"/>
      <c r="F292" s="582"/>
      <c r="G292" s="581"/>
      <c r="H292" s="581"/>
      <c r="I292" s="583"/>
    </row>
    <row r="293" spans="1:9" x14ac:dyDescent="0.25">
      <c r="B293" s="581"/>
      <c r="C293" s="582"/>
      <c r="D293" s="582"/>
      <c r="E293" s="582"/>
      <c r="F293" s="582"/>
      <c r="G293" s="581"/>
      <c r="H293" s="581"/>
      <c r="I293" s="583"/>
    </row>
    <row r="294" spans="1:9" x14ac:dyDescent="0.25">
      <c r="B294" s="581"/>
      <c r="C294" s="582"/>
      <c r="D294" s="582"/>
      <c r="E294" s="582"/>
      <c r="F294" s="582"/>
      <c r="G294" s="581"/>
      <c r="H294" s="581"/>
      <c r="I294" s="583"/>
    </row>
    <row r="295" spans="1:9" ht="17.25" customHeight="1" x14ac:dyDescent="0.25">
      <c r="A295" s="586"/>
      <c r="B295" s="584"/>
      <c r="C295" s="585"/>
      <c r="D295" s="585"/>
      <c r="E295" s="585"/>
      <c r="F295" s="585"/>
      <c r="G295" s="584"/>
      <c r="H295" s="586"/>
      <c r="I295" s="587"/>
    </row>
    <row r="296" spans="1:9" ht="17.25" customHeight="1" x14ac:dyDescent="0.25">
      <c r="A296" s="586"/>
      <c r="B296" s="584"/>
      <c r="C296" s="585"/>
      <c r="D296" s="585"/>
      <c r="E296" s="585"/>
      <c r="F296" s="585"/>
      <c r="G296" s="584"/>
      <c r="H296" s="586"/>
      <c r="I296" s="587"/>
    </row>
    <row r="297" spans="1:9" ht="17.25" customHeight="1" x14ac:dyDescent="0.25">
      <c r="A297" s="586"/>
      <c r="B297" s="584"/>
      <c r="C297" s="585"/>
      <c r="D297" s="585"/>
      <c r="E297" s="585"/>
      <c r="F297" s="585"/>
      <c r="G297" s="584"/>
      <c r="H297" s="586"/>
      <c r="I297" s="587"/>
    </row>
    <row r="298" spans="1:9" ht="17.25" customHeight="1" x14ac:dyDescent="0.25">
      <c r="A298" s="586"/>
      <c r="B298" s="584"/>
      <c r="C298" s="585"/>
      <c r="D298" s="585"/>
      <c r="E298" s="585"/>
      <c r="F298" s="585"/>
      <c r="G298" s="584"/>
      <c r="H298" s="586"/>
      <c r="I298" s="587"/>
    </row>
    <row r="299" spans="1:9" ht="17.25" customHeight="1" x14ac:dyDescent="0.25">
      <c r="A299" s="586"/>
      <c r="B299" s="584"/>
      <c r="C299" s="585"/>
      <c r="D299" s="585"/>
      <c r="E299" s="585"/>
      <c r="F299" s="585"/>
      <c r="G299" s="584"/>
      <c r="H299" s="586"/>
      <c r="I299" s="587"/>
    </row>
    <row r="300" spans="1:9" ht="17.25" customHeight="1" x14ac:dyDescent="0.25">
      <c r="A300" s="586"/>
      <c r="B300" s="584"/>
      <c r="C300" s="585"/>
      <c r="D300" s="585"/>
      <c r="E300" s="585"/>
      <c r="F300" s="585"/>
      <c r="G300" s="584"/>
      <c r="H300" s="586"/>
      <c r="I300" s="587"/>
    </row>
    <row r="301" spans="1:9" ht="17.25" customHeight="1" x14ac:dyDescent="0.25">
      <c r="A301" s="586"/>
      <c r="B301" s="584"/>
      <c r="C301" s="585"/>
      <c r="D301" s="585"/>
      <c r="E301" s="585"/>
      <c r="F301" s="585"/>
      <c r="G301" s="584"/>
      <c r="H301" s="586"/>
      <c r="I301" s="587"/>
    </row>
    <row r="302" spans="1:9" ht="17.25" customHeight="1" x14ac:dyDescent="0.25">
      <c r="A302" s="586"/>
      <c r="B302" s="584"/>
      <c r="C302" s="585"/>
      <c r="D302" s="585"/>
      <c r="E302" s="585"/>
      <c r="F302" s="585"/>
      <c r="G302" s="584"/>
      <c r="H302" s="586"/>
      <c r="I302" s="587"/>
    </row>
    <row r="303" spans="1:9" ht="17.25" customHeight="1" x14ac:dyDescent="0.25">
      <c r="A303" s="588"/>
      <c r="B303" s="589"/>
      <c r="C303" s="590"/>
      <c r="D303" s="590"/>
      <c r="E303" s="590"/>
      <c r="F303" s="590"/>
      <c r="G303" s="589"/>
      <c r="H303" s="588"/>
      <c r="I303" s="591"/>
    </row>
    <row r="304" spans="1:9" ht="17.25" customHeight="1" x14ac:dyDescent="0.25">
      <c r="A304" s="588"/>
      <c r="B304" s="589"/>
      <c r="C304" s="590"/>
      <c r="D304" s="590"/>
      <c r="E304" s="590"/>
      <c r="F304" s="590"/>
      <c r="G304" s="589"/>
      <c r="H304" s="588"/>
      <c r="I304" s="591"/>
    </row>
    <row r="305" spans="1:9" ht="17.25" customHeight="1" x14ac:dyDescent="0.25">
      <c r="A305" s="588"/>
      <c r="B305" s="589"/>
      <c r="C305" s="590"/>
      <c r="D305" s="590"/>
      <c r="E305" s="590"/>
      <c r="F305" s="590"/>
      <c r="G305" s="589"/>
      <c r="H305" s="588"/>
      <c r="I305" s="591"/>
    </row>
    <row r="306" spans="1:9" x14ac:dyDescent="0.25">
      <c r="A306" s="588"/>
      <c r="C306" s="590"/>
      <c r="D306" s="590"/>
      <c r="E306" s="590"/>
      <c r="F306" s="590"/>
      <c r="G306" s="589"/>
      <c r="H306" s="588"/>
      <c r="I306" s="591"/>
    </row>
    <row r="307" spans="1:9" x14ac:dyDescent="0.25">
      <c r="A307" s="592"/>
      <c r="B307" s="593"/>
      <c r="C307" s="594"/>
      <c r="D307" s="594"/>
      <c r="E307" s="594"/>
      <c r="F307" s="595"/>
      <c r="G307" s="594"/>
      <c r="H307" s="594"/>
      <c r="I307" s="591"/>
    </row>
    <row r="308" spans="1:9" x14ac:dyDescent="0.25">
      <c r="A308" s="588"/>
      <c r="C308" s="590"/>
      <c r="D308" s="590"/>
      <c r="E308" s="590"/>
      <c r="F308" s="590"/>
      <c r="G308" s="589"/>
      <c r="H308" s="588"/>
      <c r="I308" s="591"/>
    </row>
    <row r="309" spans="1:9" x14ac:dyDescent="0.25">
      <c r="A309" s="588"/>
      <c r="C309" s="590"/>
      <c r="D309" s="590"/>
      <c r="E309" s="590"/>
      <c r="F309" s="590"/>
      <c r="G309" s="589"/>
      <c r="H309" s="588"/>
      <c r="I309" s="591"/>
    </row>
    <row r="310" spans="1:9" x14ac:dyDescent="0.25">
      <c r="A310" s="588"/>
      <c r="C310" s="590"/>
      <c r="D310" s="590"/>
      <c r="E310" s="590"/>
      <c r="F310" s="590"/>
      <c r="G310" s="589"/>
      <c r="H310" s="588"/>
      <c r="I310" s="591"/>
    </row>
    <row r="311" spans="1:9" x14ac:dyDescent="0.25">
      <c r="A311" s="588"/>
      <c r="C311" s="590"/>
      <c r="D311" s="590"/>
      <c r="E311" s="590"/>
      <c r="F311" s="590"/>
      <c r="G311" s="589"/>
      <c r="H311" s="588"/>
      <c r="I311" s="591"/>
    </row>
    <row r="312" spans="1:9" x14ac:dyDescent="0.25">
      <c r="A312" s="588"/>
      <c r="C312" s="590"/>
      <c r="D312" s="590"/>
      <c r="E312" s="590"/>
      <c r="F312" s="590"/>
      <c r="G312" s="589"/>
      <c r="H312" s="588"/>
      <c r="I312" s="591"/>
    </row>
    <row r="313" spans="1:9" x14ac:dyDescent="0.25">
      <c r="A313" s="588"/>
      <c r="C313" s="590"/>
      <c r="D313" s="590"/>
      <c r="E313" s="590"/>
      <c r="F313" s="590"/>
      <c r="G313" s="589"/>
      <c r="H313" s="588"/>
      <c r="I313" s="591"/>
    </row>
    <row r="314" spans="1:9" hidden="1" x14ac:dyDescent="0.25">
      <c r="A314" s="588"/>
      <c r="C314" s="590"/>
      <c r="D314" s="590"/>
      <c r="E314" s="590"/>
      <c r="F314" s="590"/>
      <c r="G314" s="589"/>
      <c r="H314" s="588"/>
      <c r="I314" s="591"/>
    </row>
    <row r="315" spans="1:9" hidden="1" x14ac:dyDescent="0.25">
      <c r="A315" s="588"/>
      <c r="C315" s="590"/>
      <c r="D315" s="590"/>
      <c r="E315" s="590"/>
      <c r="F315" s="590"/>
      <c r="G315" s="589"/>
      <c r="H315" s="588"/>
      <c r="I315" s="591"/>
    </row>
    <row r="316" spans="1:9" hidden="1" x14ac:dyDescent="0.25">
      <c r="A316" s="588"/>
      <c r="C316" s="590"/>
      <c r="D316" s="590"/>
      <c r="E316" s="590"/>
      <c r="F316" s="590"/>
      <c r="G316" s="589"/>
      <c r="H316" s="588"/>
      <c r="I316" s="591"/>
    </row>
    <row r="317" spans="1:9" hidden="1" x14ac:dyDescent="0.25">
      <c r="A317" s="588"/>
      <c r="C317" s="590"/>
      <c r="D317" s="590"/>
      <c r="E317" s="590"/>
      <c r="F317" s="590"/>
      <c r="G317" s="589"/>
      <c r="H317" s="588"/>
      <c r="I317" s="591"/>
    </row>
    <row r="318" spans="1:9" hidden="1" x14ac:dyDescent="0.25">
      <c r="A318" s="588"/>
      <c r="C318" s="590"/>
      <c r="D318" s="590"/>
      <c r="E318" s="590"/>
      <c r="F318" s="590"/>
      <c r="G318" s="589"/>
      <c r="H318" s="588"/>
      <c r="I318" s="591"/>
    </row>
    <row r="319" spans="1:9" hidden="1" x14ac:dyDescent="0.25">
      <c r="A319" s="588"/>
      <c r="C319" s="590"/>
      <c r="D319" s="590"/>
      <c r="E319" s="590"/>
      <c r="F319" s="590"/>
      <c r="G319" s="589"/>
      <c r="H319" s="588"/>
      <c r="I319" s="591"/>
    </row>
    <row r="320" spans="1:9" hidden="1" x14ac:dyDescent="0.25">
      <c r="A320" s="588"/>
      <c r="C320" s="590"/>
      <c r="D320" s="590"/>
      <c r="E320" s="590"/>
      <c r="F320" s="590"/>
      <c r="G320" s="589"/>
      <c r="H320" s="588"/>
      <c r="I320" s="591"/>
    </row>
    <row r="321" spans="1:9" hidden="1" x14ac:dyDescent="0.25">
      <c r="A321" s="588"/>
      <c r="C321" s="590"/>
      <c r="D321" s="590"/>
      <c r="E321" s="590"/>
      <c r="F321" s="590"/>
      <c r="G321" s="589"/>
      <c r="H321" s="588"/>
      <c r="I321" s="591"/>
    </row>
    <row r="322" spans="1:9" hidden="1" x14ac:dyDescent="0.25">
      <c r="A322" s="588"/>
      <c r="C322" s="590"/>
      <c r="D322" s="590"/>
      <c r="E322" s="590"/>
      <c r="F322" s="590"/>
      <c r="G322" s="589"/>
      <c r="H322" s="588"/>
      <c r="I322" s="591"/>
    </row>
    <row r="323" spans="1:9" hidden="1" x14ac:dyDescent="0.25">
      <c r="A323" s="588"/>
      <c r="C323" s="590"/>
      <c r="D323" s="590"/>
      <c r="E323" s="590"/>
      <c r="F323" s="590"/>
      <c r="G323" s="589"/>
      <c r="H323" s="588"/>
      <c r="I323" s="591"/>
    </row>
    <row r="324" spans="1:9" hidden="1" x14ac:dyDescent="0.25">
      <c r="A324" s="588"/>
      <c r="C324" s="590"/>
      <c r="D324" s="590"/>
      <c r="E324" s="590"/>
      <c r="F324" s="590"/>
      <c r="G324" s="589"/>
      <c r="H324" s="588"/>
      <c r="I324" s="591"/>
    </row>
    <row r="325" spans="1:9" hidden="1" x14ac:dyDescent="0.25">
      <c r="A325" s="588"/>
      <c r="C325" s="590"/>
      <c r="D325" s="590"/>
      <c r="E325" s="590"/>
      <c r="F325" s="590"/>
      <c r="G325" s="589"/>
      <c r="H325" s="588"/>
      <c r="I325" s="591"/>
    </row>
    <row r="326" spans="1:9" hidden="1" x14ac:dyDescent="0.25">
      <c r="A326" s="588"/>
      <c r="C326" s="590"/>
      <c r="D326" s="590"/>
      <c r="E326" s="590"/>
      <c r="F326" s="590"/>
      <c r="G326" s="589"/>
      <c r="H326" s="588"/>
      <c r="I326" s="591"/>
    </row>
    <row r="327" spans="1:9" hidden="1" x14ac:dyDescent="0.25">
      <c r="A327" s="588"/>
      <c r="C327" s="590"/>
      <c r="D327" s="590"/>
      <c r="E327" s="590"/>
      <c r="F327" s="590"/>
      <c r="G327" s="589"/>
      <c r="H327" s="588"/>
      <c r="I327" s="591"/>
    </row>
    <row r="328" spans="1:9" hidden="1" x14ac:dyDescent="0.25">
      <c r="A328" s="588"/>
      <c r="C328" s="590"/>
      <c r="D328" s="590"/>
      <c r="E328" s="590"/>
      <c r="F328" s="590"/>
      <c r="G328" s="589"/>
      <c r="H328" s="588"/>
      <c r="I328" s="591"/>
    </row>
    <row r="329" spans="1:9" hidden="1" x14ac:dyDescent="0.25">
      <c r="A329" s="588"/>
      <c r="C329" s="590"/>
      <c r="D329" s="590"/>
      <c r="E329" s="590"/>
      <c r="F329" s="590"/>
      <c r="G329" s="589"/>
      <c r="H329" s="588"/>
      <c r="I329" s="591"/>
    </row>
    <row r="330" spans="1:9" hidden="1" x14ac:dyDescent="0.25">
      <c r="A330" s="588"/>
      <c r="C330" s="590"/>
      <c r="D330" s="590"/>
      <c r="E330" s="590"/>
      <c r="F330" s="590"/>
      <c r="G330" s="589"/>
      <c r="H330" s="588"/>
      <c r="I330" s="591"/>
    </row>
    <row r="331" spans="1:9" hidden="1" x14ac:dyDescent="0.25">
      <c r="A331" s="588"/>
      <c r="C331" s="590"/>
      <c r="D331" s="590"/>
      <c r="E331" s="590"/>
      <c r="F331" s="590"/>
      <c r="G331" s="589"/>
      <c r="H331" s="588"/>
      <c r="I331" s="591"/>
    </row>
    <row r="332" spans="1:9" hidden="1" x14ac:dyDescent="0.25">
      <c r="A332" s="588"/>
      <c r="C332" s="590"/>
      <c r="D332" s="590"/>
      <c r="E332" s="590"/>
      <c r="F332" s="590"/>
      <c r="G332" s="589"/>
      <c r="H332" s="588"/>
      <c r="I332" s="591"/>
    </row>
    <row r="333" spans="1:9" hidden="1" x14ac:dyDescent="0.25">
      <c r="A333" s="588"/>
      <c r="C333" s="590"/>
      <c r="D333" s="590"/>
      <c r="E333" s="590"/>
      <c r="F333" s="590"/>
      <c r="G333" s="589"/>
      <c r="H333" s="588"/>
      <c r="I333" s="591"/>
    </row>
    <row r="334" spans="1:9" x14ac:dyDescent="0.25">
      <c r="A334" s="588"/>
      <c r="C334" s="590"/>
      <c r="D334" s="590"/>
      <c r="E334" s="590"/>
      <c r="F334" s="590"/>
      <c r="G334" s="589"/>
      <c r="H334" s="588"/>
      <c r="I334" s="591"/>
    </row>
    <row r="335" spans="1:9" x14ac:dyDescent="0.25">
      <c r="A335" s="588"/>
      <c r="C335" s="590"/>
      <c r="D335" s="590"/>
      <c r="E335" s="590"/>
      <c r="F335" s="590"/>
      <c r="G335" s="589"/>
      <c r="H335" s="588"/>
      <c r="I335" s="591"/>
    </row>
    <row r="336" spans="1:9" hidden="1" x14ac:dyDescent="0.25">
      <c r="A336" s="588"/>
      <c r="B336" s="589"/>
      <c r="C336" s="590"/>
      <c r="D336" s="590"/>
      <c r="E336" s="590"/>
      <c r="F336" s="590"/>
      <c r="G336" s="589"/>
      <c r="H336" s="588"/>
      <c r="I336" s="591"/>
    </row>
    <row r="337" spans="1:9" hidden="1" x14ac:dyDescent="0.25">
      <c r="A337" s="588" t="s">
        <v>343</v>
      </c>
      <c r="B337" s="589"/>
      <c r="C337" s="590"/>
      <c r="D337" s="590"/>
      <c r="E337" s="590"/>
      <c r="F337" s="590"/>
      <c r="G337" s="589"/>
      <c r="H337" s="588"/>
      <c r="I337" s="591"/>
    </row>
    <row r="338" spans="1:9" hidden="1" x14ac:dyDescent="0.25">
      <c r="A338" s="588"/>
      <c r="B338" s="589"/>
      <c r="C338" s="590"/>
      <c r="D338" s="590"/>
      <c r="E338" s="590"/>
      <c r="F338" s="590"/>
      <c r="G338" s="589"/>
      <c r="H338" s="588"/>
      <c r="I338" s="591"/>
    </row>
    <row r="339" spans="1:9" hidden="1" x14ac:dyDescent="0.25">
      <c r="A339" s="588" t="s">
        <v>344</v>
      </c>
      <c r="B339" s="589"/>
      <c r="C339" s="590"/>
      <c r="D339" s="590"/>
      <c r="E339" s="590"/>
      <c r="F339" s="590"/>
      <c r="G339" s="589"/>
      <c r="H339" s="588"/>
      <c r="I339" s="591"/>
    </row>
    <row r="340" spans="1:9" hidden="1" x14ac:dyDescent="0.25">
      <c r="A340" s="1482" t="s">
        <v>345</v>
      </c>
      <c r="B340" s="1482"/>
      <c r="C340" s="1482"/>
      <c r="D340" s="1482"/>
      <c r="E340" s="1482"/>
      <c r="F340" s="1482"/>
      <c r="G340" s="1482"/>
      <c r="H340" s="1482"/>
      <c r="I340" s="1482"/>
    </row>
    <row r="341" spans="1:9" hidden="1" x14ac:dyDescent="0.25">
      <c r="A341" s="588" t="s">
        <v>340</v>
      </c>
      <c r="B341" s="589"/>
      <c r="C341" s="590">
        <v>4</v>
      </c>
      <c r="D341" s="590">
        <v>28</v>
      </c>
      <c r="E341" s="590">
        <v>28</v>
      </c>
      <c r="F341" s="590">
        <v>0</v>
      </c>
      <c r="G341" s="589"/>
      <c r="H341" s="588"/>
      <c r="I341" s="591" t="s">
        <v>346</v>
      </c>
    </row>
    <row r="342" spans="1:9" hidden="1" x14ac:dyDescent="0.25">
      <c r="A342" s="588" t="s">
        <v>347</v>
      </c>
      <c r="B342" s="589"/>
      <c r="C342" s="590"/>
      <c r="D342" s="590"/>
      <c r="E342" s="590"/>
      <c r="F342" s="590"/>
      <c r="G342" s="589"/>
      <c r="H342" s="588"/>
      <c r="I342" s="591"/>
    </row>
    <row r="343" spans="1:9" hidden="1" x14ac:dyDescent="0.25">
      <c r="A343" s="588"/>
      <c r="B343" s="589"/>
      <c r="C343" s="590"/>
      <c r="D343" s="590"/>
      <c r="E343" s="590"/>
      <c r="F343" s="590"/>
      <c r="G343" s="589"/>
      <c r="H343" s="588"/>
      <c r="I343" s="591"/>
    </row>
    <row r="344" spans="1:9" hidden="1" x14ac:dyDescent="0.25">
      <c r="A344" s="588"/>
      <c r="B344" s="589"/>
      <c r="C344" s="590"/>
      <c r="D344" s="590"/>
      <c r="E344" s="590"/>
      <c r="F344" s="590"/>
      <c r="G344" s="589"/>
      <c r="H344" s="588"/>
      <c r="I344" s="591"/>
    </row>
    <row r="345" spans="1:9" hidden="1" x14ac:dyDescent="0.25">
      <c r="A345" s="588" t="s">
        <v>348</v>
      </c>
      <c r="B345" s="589"/>
      <c r="C345" s="590"/>
      <c r="D345" s="590"/>
      <c r="E345" s="590"/>
      <c r="F345" s="590"/>
      <c r="G345" s="589"/>
      <c r="H345" s="588"/>
      <c r="I345" s="591"/>
    </row>
    <row r="346" spans="1:9" hidden="1" x14ac:dyDescent="0.25">
      <c r="A346" s="1482" t="s">
        <v>75</v>
      </c>
      <c r="B346" s="1482"/>
      <c r="C346" s="1482"/>
      <c r="D346" s="1482"/>
      <c r="E346" s="1482"/>
      <c r="F346" s="1482"/>
      <c r="G346" s="1482"/>
      <c r="H346" s="1482"/>
      <c r="I346" s="1482"/>
    </row>
    <row r="347" spans="1:9" hidden="1" x14ac:dyDescent="0.25">
      <c r="A347" s="588" t="s">
        <v>340</v>
      </c>
      <c r="B347" s="589"/>
      <c r="C347" s="590">
        <v>4</v>
      </c>
      <c r="D347" s="590">
        <v>28</v>
      </c>
      <c r="E347" s="590">
        <v>0</v>
      </c>
      <c r="F347" s="590">
        <v>28</v>
      </c>
      <c r="G347" s="589"/>
      <c r="H347" s="588"/>
      <c r="I347" s="591" t="s">
        <v>346</v>
      </c>
    </row>
    <row r="348" spans="1:9" hidden="1" x14ac:dyDescent="0.25">
      <c r="A348" s="588" t="s">
        <v>347</v>
      </c>
      <c r="B348" s="589"/>
      <c r="C348" s="590"/>
      <c r="D348" s="590"/>
      <c r="E348" s="590"/>
      <c r="F348" s="590"/>
      <c r="G348" s="589"/>
      <c r="H348" s="588"/>
      <c r="I348" s="591"/>
    </row>
    <row r="349" spans="1:9" hidden="1" x14ac:dyDescent="0.25"/>
    <row r="350" spans="1:9" hidden="1" x14ac:dyDescent="0.25"/>
    <row r="351" spans="1:9" hidden="1" x14ac:dyDescent="0.25"/>
    <row r="352" spans="1:9" hidden="1" x14ac:dyDescent="0.25">
      <c r="A352" s="588" t="s">
        <v>349</v>
      </c>
      <c r="B352" s="589"/>
      <c r="C352" s="590"/>
      <c r="D352" s="590"/>
      <c r="E352" s="590"/>
      <c r="F352" s="590"/>
      <c r="G352" s="589"/>
      <c r="H352" s="588"/>
      <c r="I352" s="591"/>
    </row>
    <row r="353" spans="1:9" hidden="1" x14ac:dyDescent="0.25">
      <c r="A353" s="1482" t="s">
        <v>350</v>
      </c>
      <c r="B353" s="1482"/>
      <c r="C353" s="1482"/>
      <c r="D353" s="1482"/>
      <c r="E353" s="1482"/>
      <c r="F353" s="1482"/>
      <c r="G353" s="1482"/>
      <c r="H353" s="1482"/>
      <c r="I353" s="1482"/>
    </row>
    <row r="354" spans="1:9" hidden="1" x14ac:dyDescent="0.25">
      <c r="A354" s="588" t="s">
        <v>341</v>
      </c>
      <c r="B354" s="589"/>
      <c r="C354" s="590">
        <v>2</v>
      </c>
      <c r="D354" s="590">
        <v>8</v>
      </c>
      <c r="E354" s="590">
        <v>0</v>
      </c>
      <c r="F354" s="590">
        <v>8</v>
      </c>
      <c r="G354" s="589"/>
      <c r="H354" s="588"/>
      <c r="I354" s="591" t="s">
        <v>351</v>
      </c>
    </row>
    <row r="355" spans="1:9" hidden="1" x14ac:dyDescent="0.25">
      <c r="A355" s="588" t="s">
        <v>347</v>
      </c>
      <c r="B355" s="589"/>
      <c r="C355" s="590"/>
      <c r="D355" s="590"/>
      <c r="E355" s="590"/>
      <c r="F355" s="590"/>
      <c r="G355" s="589"/>
      <c r="H355" s="588"/>
      <c r="I355" s="591"/>
    </row>
    <row r="356" spans="1:9" hidden="1" x14ac:dyDescent="0.25"/>
    <row r="357" spans="1:9" hidden="1" x14ac:dyDescent="0.25"/>
    <row r="358" spans="1:9" ht="18" hidden="1" x14ac:dyDescent="0.25">
      <c r="A358" s="672" t="s">
        <v>352</v>
      </c>
      <c r="B358" s="589"/>
      <c r="C358" s="590"/>
      <c r="D358" s="590"/>
      <c r="E358" s="590"/>
      <c r="F358" s="590"/>
      <c r="G358" s="589"/>
      <c r="H358" s="588"/>
      <c r="I358" s="591"/>
    </row>
    <row r="359" spans="1:9" hidden="1" x14ac:dyDescent="0.25"/>
    <row r="360" spans="1:9" hidden="1" x14ac:dyDescent="0.25">
      <c r="A360" s="1482" t="s">
        <v>353</v>
      </c>
      <c r="B360" s="1482"/>
      <c r="C360" s="1482"/>
      <c r="D360" s="1482"/>
      <c r="E360" s="1482"/>
      <c r="F360" s="1482"/>
      <c r="G360" s="1482"/>
      <c r="H360" s="1482"/>
      <c r="I360" s="1482"/>
    </row>
    <row r="361" spans="1:9" hidden="1" x14ac:dyDescent="0.25">
      <c r="A361" s="588" t="s">
        <v>340</v>
      </c>
      <c r="B361" s="589"/>
      <c r="C361" s="590">
        <v>2</v>
      </c>
      <c r="D361" s="590">
        <v>14</v>
      </c>
      <c r="E361" s="590">
        <v>0</v>
      </c>
      <c r="F361" s="590">
        <v>14</v>
      </c>
      <c r="G361" s="589"/>
      <c r="H361" s="588"/>
      <c r="I361" s="591" t="s">
        <v>351</v>
      </c>
    </row>
    <row r="362" spans="1:9" hidden="1" x14ac:dyDescent="0.25">
      <c r="A362" s="588" t="s">
        <v>347</v>
      </c>
      <c r="B362" s="589"/>
      <c r="C362" s="590"/>
      <c r="D362" s="590"/>
      <c r="E362" s="590"/>
      <c r="F362" s="590"/>
      <c r="G362" s="589"/>
      <c r="H362" s="588"/>
      <c r="I362" s="591"/>
    </row>
    <row r="363" spans="1:9" hidden="1" x14ac:dyDescent="0.25">
      <c r="A363" s="596"/>
      <c r="C363" s="597"/>
    </row>
    <row r="364" spans="1:9" hidden="1" x14ac:dyDescent="0.25">
      <c r="A364" s="1482" t="s">
        <v>354</v>
      </c>
      <c r="B364" s="1482"/>
      <c r="C364" s="1482"/>
      <c r="D364" s="1482"/>
      <c r="E364" s="1482"/>
      <c r="F364" s="1482"/>
      <c r="G364" s="1482"/>
      <c r="H364" s="1482"/>
      <c r="I364" s="1482"/>
    </row>
    <row r="365" spans="1:9" hidden="1" x14ac:dyDescent="0.25">
      <c r="A365" s="588" t="s">
        <v>340</v>
      </c>
      <c r="B365" s="589"/>
      <c r="C365" s="590">
        <v>4</v>
      </c>
      <c r="D365" s="590">
        <v>28</v>
      </c>
      <c r="E365" s="590">
        <v>0</v>
      </c>
      <c r="F365" s="590">
        <v>28</v>
      </c>
      <c r="G365" s="589"/>
      <c r="H365" s="588"/>
      <c r="I365" s="591" t="s">
        <v>346</v>
      </c>
    </row>
    <row r="366" spans="1:9" hidden="1" x14ac:dyDescent="0.25">
      <c r="A366" s="588" t="s">
        <v>347</v>
      </c>
      <c r="B366" s="589"/>
      <c r="C366" s="590"/>
      <c r="D366" s="590"/>
      <c r="E366" s="590"/>
      <c r="F366" s="590"/>
      <c r="G366" s="589"/>
      <c r="H366" s="588"/>
      <c r="I366" s="591"/>
    </row>
    <row r="367" spans="1:9" hidden="1" x14ac:dyDescent="0.25">
      <c r="A367" s="596"/>
      <c r="C367" s="597"/>
    </row>
    <row r="368" spans="1:9" hidden="1" x14ac:dyDescent="0.25">
      <c r="A368" s="1482" t="s">
        <v>355</v>
      </c>
      <c r="B368" s="1482"/>
      <c r="C368" s="1482"/>
      <c r="D368" s="1482"/>
      <c r="E368" s="1482"/>
      <c r="F368" s="1482"/>
      <c r="G368" s="1482"/>
      <c r="H368" s="1482"/>
      <c r="I368" s="1482"/>
    </row>
    <row r="369" spans="1:9" hidden="1" x14ac:dyDescent="0.25">
      <c r="A369" s="588" t="s">
        <v>340</v>
      </c>
      <c r="B369" s="589"/>
      <c r="C369" s="590">
        <v>4</v>
      </c>
      <c r="D369" s="590">
        <v>14</v>
      </c>
      <c r="E369" s="590">
        <v>0</v>
      </c>
      <c r="F369" s="590">
        <v>42</v>
      </c>
      <c r="G369" s="589"/>
      <c r="H369" s="588"/>
      <c r="I369" s="591" t="s">
        <v>351</v>
      </c>
    </row>
    <row r="370" spans="1:9" hidden="1" x14ac:dyDescent="0.25">
      <c r="A370" s="588" t="s">
        <v>347</v>
      </c>
      <c r="B370" s="589"/>
      <c r="C370" s="590"/>
      <c r="D370" s="590"/>
      <c r="E370" s="590"/>
      <c r="F370" s="590"/>
      <c r="G370" s="589"/>
      <c r="H370" s="588"/>
      <c r="I370" s="591"/>
    </row>
    <row r="371" spans="1:9" hidden="1" x14ac:dyDescent="0.25"/>
    <row r="372" spans="1:9" hidden="1" x14ac:dyDescent="0.25">
      <c r="A372" s="1482" t="s">
        <v>356</v>
      </c>
      <c r="B372" s="1482"/>
      <c r="C372" s="1482"/>
      <c r="D372" s="1482"/>
      <c r="E372" s="1482"/>
      <c r="F372" s="1482"/>
      <c r="G372" s="1482"/>
      <c r="H372" s="1482"/>
      <c r="I372" s="1482"/>
    </row>
    <row r="373" spans="1:9" hidden="1" x14ac:dyDescent="0.25">
      <c r="A373" s="588" t="s">
        <v>340</v>
      </c>
      <c r="B373" s="589"/>
      <c r="C373" s="590">
        <v>4</v>
      </c>
      <c r="D373" s="590">
        <v>14</v>
      </c>
      <c r="E373" s="590">
        <v>0</v>
      </c>
      <c r="F373" s="590">
        <v>42</v>
      </c>
      <c r="G373" s="589"/>
      <c r="H373" s="588"/>
      <c r="I373" s="591" t="s">
        <v>351</v>
      </c>
    </row>
    <row r="374" spans="1:9" hidden="1" x14ac:dyDescent="0.25">
      <c r="A374" s="588" t="s">
        <v>347</v>
      </c>
      <c r="B374" s="589"/>
      <c r="C374" s="590"/>
      <c r="D374" s="590"/>
      <c r="E374" s="590"/>
      <c r="F374" s="590"/>
      <c r="G374" s="589"/>
      <c r="H374" s="588"/>
      <c r="I374" s="591"/>
    </row>
    <row r="375" spans="1:9" hidden="1" x14ac:dyDescent="0.25"/>
    <row r="376" spans="1:9" hidden="1" x14ac:dyDescent="0.25"/>
    <row r="377" spans="1:9" hidden="1" x14ac:dyDescent="0.25"/>
    <row r="378" spans="1:9" hidden="1" x14ac:dyDescent="0.25">
      <c r="A378" s="1482" t="s">
        <v>357</v>
      </c>
      <c r="B378" s="1482"/>
      <c r="C378" s="1482"/>
      <c r="D378" s="1482"/>
      <c r="E378" s="1482"/>
      <c r="F378" s="1482"/>
      <c r="G378" s="1482"/>
      <c r="H378" s="1482"/>
      <c r="I378" s="1482"/>
    </row>
    <row r="379" spans="1:9" hidden="1" x14ac:dyDescent="0.25">
      <c r="A379" s="588" t="s">
        <v>340</v>
      </c>
      <c r="B379" s="589"/>
      <c r="C379" s="590">
        <v>4</v>
      </c>
      <c r="D379" s="590">
        <v>0</v>
      </c>
      <c r="E379" s="590">
        <v>0</v>
      </c>
      <c r="F379" s="590">
        <v>56</v>
      </c>
      <c r="G379" s="589"/>
      <c r="H379" s="588"/>
      <c r="I379" s="591" t="s">
        <v>351</v>
      </c>
    </row>
    <row r="380" spans="1:9" hidden="1" x14ac:dyDescent="0.25">
      <c r="A380" s="588" t="s">
        <v>341</v>
      </c>
      <c r="B380" s="589"/>
      <c r="C380" s="590">
        <v>4</v>
      </c>
      <c r="D380" s="590">
        <v>0</v>
      </c>
      <c r="E380" s="590">
        <v>0</v>
      </c>
      <c r="F380" s="590">
        <v>32</v>
      </c>
      <c r="G380" s="589"/>
      <c r="H380" s="588"/>
      <c r="I380" s="591"/>
    </row>
    <row r="381" spans="1:9" hidden="1" x14ac:dyDescent="0.25">
      <c r="A381" s="588" t="s">
        <v>342</v>
      </c>
      <c r="B381" s="589"/>
      <c r="C381" s="590">
        <v>4</v>
      </c>
      <c r="D381" s="590">
        <v>0</v>
      </c>
      <c r="E381" s="590">
        <v>0</v>
      </c>
      <c r="F381" s="590">
        <v>32</v>
      </c>
      <c r="G381" s="589"/>
      <c r="H381" s="588"/>
      <c r="I381" s="591" t="s">
        <v>351</v>
      </c>
    </row>
    <row r="382" spans="1:9" hidden="1" x14ac:dyDescent="0.25">
      <c r="A382" s="588" t="s">
        <v>347</v>
      </c>
      <c r="B382" s="589"/>
      <c r="C382" s="590"/>
      <c r="D382" s="590"/>
      <c r="E382" s="590"/>
      <c r="F382" s="590"/>
      <c r="G382" s="589"/>
      <c r="H382" s="588"/>
      <c r="I382" s="591"/>
    </row>
    <row r="383" spans="1:9" hidden="1" x14ac:dyDescent="0.25"/>
    <row r="384" spans="1:9" hidden="1" x14ac:dyDescent="0.25"/>
    <row r="385" spans="1:9" hidden="1" x14ac:dyDescent="0.25"/>
    <row r="386" spans="1:9" hidden="1" x14ac:dyDescent="0.25"/>
    <row r="387" spans="1:9" hidden="1" x14ac:dyDescent="0.25">
      <c r="A387" s="1482" t="s">
        <v>358</v>
      </c>
      <c r="B387" s="1482"/>
      <c r="C387" s="1482"/>
      <c r="D387" s="1482"/>
      <c r="E387" s="1482"/>
      <c r="F387" s="1482"/>
      <c r="G387" s="1482"/>
      <c r="H387" s="1482"/>
      <c r="I387" s="1482"/>
    </row>
    <row r="388" spans="1:9" hidden="1" x14ac:dyDescent="0.25">
      <c r="A388" s="588" t="s">
        <v>341</v>
      </c>
      <c r="B388" s="589"/>
      <c r="C388" s="590">
        <v>4</v>
      </c>
      <c r="D388" s="590">
        <v>16</v>
      </c>
      <c r="E388" s="590">
        <v>0</v>
      </c>
      <c r="F388" s="590">
        <v>16</v>
      </c>
      <c r="G388" s="589"/>
      <c r="H388" s="588"/>
      <c r="I388" s="591" t="s">
        <v>351</v>
      </c>
    </row>
    <row r="389" spans="1:9" hidden="1" x14ac:dyDescent="0.25">
      <c r="A389" s="588" t="s">
        <v>342</v>
      </c>
      <c r="B389" s="589"/>
      <c r="C389" s="590">
        <v>4</v>
      </c>
      <c r="D389" s="590">
        <v>16</v>
      </c>
      <c r="E389" s="590">
        <v>0</v>
      </c>
      <c r="F389" s="590">
        <v>16</v>
      </c>
      <c r="G389" s="589"/>
      <c r="H389" s="588"/>
      <c r="I389" s="591" t="s">
        <v>346</v>
      </c>
    </row>
    <row r="390" spans="1:9" hidden="1" x14ac:dyDescent="0.25">
      <c r="A390" s="588" t="s">
        <v>347</v>
      </c>
      <c r="B390" s="589"/>
      <c r="C390" s="590"/>
      <c r="D390" s="590"/>
      <c r="E390" s="590"/>
      <c r="F390" s="590"/>
      <c r="G390" s="589"/>
      <c r="H390" s="588"/>
      <c r="I390" s="591"/>
    </row>
    <row r="391" spans="1:9" hidden="1" x14ac:dyDescent="0.25"/>
    <row r="392" spans="1:9" hidden="1" x14ac:dyDescent="0.25">
      <c r="A392" s="1482" t="s">
        <v>359</v>
      </c>
      <c r="B392" s="1482"/>
      <c r="C392" s="1482"/>
      <c r="D392" s="1482"/>
      <c r="E392" s="1482"/>
      <c r="F392" s="1482"/>
      <c r="G392" s="1482"/>
      <c r="H392" s="1482"/>
      <c r="I392" s="1482"/>
    </row>
    <row r="393" spans="1:9" hidden="1" x14ac:dyDescent="0.25">
      <c r="A393" s="588" t="s">
        <v>341</v>
      </c>
      <c r="B393" s="589"/>
      <c r="C393" s="590">
        <v>4</v>
      </c>
      <c r="D393" s="590">
        <v>16</v>
      </c>
      <c r="E393" s="590">
        <v>0</v>
      </c>
      <c r="F393" s="590">
        <v>16</v>
      </c>
      <c r="G393" s="589"/>
      <c r="H393" s="588"/>
      <c r="I393" s="591" t="s">
        <v>351</v>
      </c>
    </row>
    <row r="394" spans="1:9" hidden="1" x14ac:dyDescent="0.25">
      <c r="A394" s="588" t="s">
        <v>347</v>
      </c>
      <c r="B394" s="589"/>
      <c r="C394" s="590"/>
      <c r="D394" s="590"/>
      <c r="E394" s="590"/>
      <c r="F394" s="590"/>
      <c r="G394" s="589"/>
      <c r="H394" s="588"/>
      <c r="I394" s="591"/>
    </row>
    <row r="395" spans="1:9" hidden="1" x14ac:dyDescent="0.25"/>
    <row r="396" spans="1:9" hidden="1" x14ac:dyDescent="0.25">
      <c r="A396" s="1482" t="s">
        <v>360</v>
      </c>
      <c r="B396" s="1482"/>
      <c r="C396" s="1482"/>
      <c r="D396" s="1482"/>
      <c r="E396" s="1482"/>
      <c r="F396" s="1482"/>
      <c r="G396" s="1482"/>
      <c r="H396" s="1482"/>
      <c r="I396" s="1482"/>
    </row>
    <row r="397" spans="1:9" hidden="1" x14ac:dyDescent="0.25">
      <c r="A397" s="588" t="s">
        <v>341</v>
      </c>
      <c r="B397" s="589"/>
      <c r="C397" s="590">
        <v>4</v>
      </c>
      <c r="D397" s="590">
        <v>16</v>
      </c>
      <c r="E397" s="590">
        <v>0</v>
      </c>
      <c r="F397" s="590">
        <v>16</v>
      </c>
      <c r="G397" s="589"/>
      <c r="H397" s="588"/>
      <c r="I397" s="591" t="s">
        <v>351</v>
      </c>
    </row>
    <row r="398" spans="1:9" hidden="1" x14ac:dyDescent="0.25">
      <c r="A398" s="588" t="s">
        <v>347</v>
      </c>
      <c r="B398" s="589"/>
      <c r="C398" s="590"/>
      <c r="D398" s="590"/>
      <c r="E398" s="590"/>
      <c r="F398" s="590"/>
      <c r="G398" s="589"/>
      <c r="H398" s="588"/>
      <c r="I398" s="591"/>
    </row>
    <row r="399" spans="1:9" hidden="1" x14ac:dyDescent="0.25"/>
    <row r="400" spans="1:9" hidden="1" x14ac:dyDescent="0.25">
      <c r="A400" s="1482" t="s">
        <v>361</v>
      </c>
      <c r="B400" s="1482"/>
      <c r="C400" s="1482"/>
      <c r="D400" s="1482"/>
      <c r="E400" s="1482"/>
      <c r="F400" s="1482"/>
      <c r="G400" s="1482"/>
      <c r="H400" s="1482"/>
      <c r="I400" s="1482"/>
    </row>
    <row r="401" spans="1:9" hidden="1" x14ac:dyDescent="0.25">
      <c r="A401" s="588" t="s">
        <v>341</v>
      </c>
      <c r="B401" s="589"/>
      <c r="C401" s="590">
        <v>4</v>
      </c>
      <c r="D401" s="590">
        <v>16</v>
      </c>
      <c r="E401" s="590">
        <v>0</v>
      </c>
      <c r="F401" s="590">
        <v>16</v>
      </c>
      <c r="G401" s="589"/>
      <c r="H401" s="588"/>
      <c r="I401" s="591" t="s">
        <v>346</v>
      </c>
    </row>
    <row r="402" spans="1:9" hidden="1" x14ac:dyDescent="0.25">
      <c r="A402" s="588" t="s">
        <v>347</v>
      </c>
      <c r="B402" s="589"/>
      <c r="C402" s="590"/>
      <c r="D402" s="590"/>
      <c r="E402" s="590"/>
      <c r="F402" s="590"/>
      <c r="G402" s="589"/>
      <c r="H402" s="588"/>
      <c r="I402" s="591"/>
    </row>
    <row r="403" spans="1:9" hidden="1" x14ac:dyDescent="0.25"/>
    <row r="404" spans="1:9" hidden="1" x14ac:dyDescent="0.25"/>
    <row r="405" spans="1:9" hidden="1" x14ac:dyDescent="0.25">
      <c r="A405" s="1482" t="s">
        <v>362</v>
      </c>
      <c r="B405" s="1482"/>
      <c r="C405" s="1482"/>
      <c r="D405" s="1482"/>
      <c r="E405" s="1482"/>
      <c r="F405" s="1482"/>
      <c r="G405" s="1482"/>
      <c r="H405" s="1482"/>
      <c r="I405" s="1482"/>
    </row>
    <row r="406" spans="1:9" hidden="1" x14ac:dyDescent="0.25">
      <c r="A406" s="588" t="s">
        <v>341</v>
      </c>
      <c r="B406" s="589"/>
      <c r="C406" s="590">
        <v>4</v>
      </c>
      <c r="D406" s="590">
        <v>10</v>
      </c>
      <c r="E406" s="590">
        <v>0</v>
      </c>
      <c r="F406" s="590">
        <v>22</v>
      </c>
      <c r="G406" s="589"/>
      <c r="H406" s="588"/>
      <c r="I406" s="591" t="s">
        <v>346</v>
      </c>
    </row>
    <row r="407" spans="1:9" hidden="1" x14ac:dyDescent="0.25">
      <c r="A407" s="588" t="s">
        <v>347</v>
      </c>
      <c r="B407" s="589"/>
      <c r="C407" s="590"/>
      <c r="D407" s="590"/>
      <c r="E407" s="590"/>
      <c r="F407" s="590"/>
      <c r="G407" s="589"/>
      <c r="H407" s="588"/>
      <c r="I407" s="591"/>
    </row>
    <row r="408" spans="1:9" hidden="1" x14ac:dyDescent="0.25"/>
    <row r="409" spans="1:9" hidden="1" x14ac:dyDescent="0.25"/>
    <row r="410" spans="1:9" hidden="1" x14ac:dyDescent="0.25">
      <c r="A410" s="1482" t="s">
        <v>363</v>
      </c>
      <c r="B410" s="1482"/>
      <c r="C410" s="1482"/>
      <c r="D410" s="1482"/>
      <c r="E410" s="1482"/>
      <c r="F410" s="1482"/>
      <c r="G410" s="1482"/>
      <c r="H410" s="1482"/>
      <c r="I410" s="1482"/>
    </row>
    <row r="411" spans="1:9" hidden="1" x14ac:dyDescent="0.25">
      <c r="A411" s="588" t="s">
        <v>342</v>
      </c>
      <c r="B411" s="589"/>
      <c r="C411" s="590">
        <v>4</v>
      </c>
      <c r="D411" s="590">
        <v>16</v>
      </c>
      <c r="E411" s="590">
        <v>0</v>
      </c>
      <c r="F411" s="590">
        <v>16</v>
      </c>
      <c r="G411" s="589"/>
      <c r="H411" s="588"/>
      <c r="I411" s="591" t="s">
        <v>351</v>
      </c>
    </row>
    <row r="412" spans="1:9" hidden="1" x14ac:dyDescent="0.25">
      <c r="A412" s="588" t="s">
        <v>347</v>
      </c>
      <c r="B412" s="589"/>
      <c r="C412" s="590"/>
      <c r="D412" s="590"/>
      <c r="E412" s="590"/>
      <c r="F412" s="590"/>
      <c r="G412" s="589"/>
      <c r="H412" s="588"/>
      <c r="I412" s="591"/>
    </row>
    <row r="413" spans="1:9" hidden="1" x14ac:dyDescent="0.25"/>
    <row r="414" spans="1:9" hidden="1" x14ac:dyDescent="0.25"/>
    <row r="415" spans="1:9" hidden="1" x14ac:dyDescent="0.25">
      <c r="A415" s="1482" t="s">
        <v>364</v>
      </c>
      <c r="B415" s="1482"/>
      <c r="C415" s="1482"/>
      <c r="D415" s="1482"/>
      <c r="E415" s="1482"/>
      <c r="F415" s="1482"/>
      <c r="G415" s="1482"/>
      <c r="H415" s="1482"/>
      <c r="I415" s="1482"/>
    </row>
    <row r="416" spans="1:9" hidden="1" x14ac:dyDescent="0.25">
      <c r="A416" s="588" t="s">
        <v>342</v>
      </c>
      <c r="B416" s="589"/>
      <c r="C416" s="590">
        <v>6</v>
      </c>
      <c r="D416" s="590">
        <v>10</v>
      </c>
      <c r="E416" s="590">
        <v>0</v>
      </c>
      <c r="F416" s="590">
        <v>38</v>
      </c>
      <c r="G416" s="589"/>
      <c r="H416" s="588"/>
      <c r="I416" s="591" t="s">
        <v>351</v>
      </c>
    </row>
    <row r="417" spans="1:9" hidden="1" x14ac:dyDescent="0.25">
      <c r="A417" s="588" t="s">
        <v>347</v>
      </c>
      <c r="B417" s="589"/>
      <c r="C417" s="590"/>
      <c r="D417" s="590"/>
      <c r="E417" s="590"/>
      <c r="F417" s="590"/>
      <c r="G417" s="589"/>
      <c r="H417" s="588"/>
      <c r="I417" s="591"/>
    </row>
    <row r="418" spans="1:9" hidden="1" x14ac:dyDescent="0.25"/>
    <row r="419" spans="1:9" hidden="1" x14ac:dyDescent="0.25"/>
    <row r="420" spans="1:9" hidden="1" x14ac:dyDescent="0.25">
      <c r="A420" s="1482" t="s">
        <v>365</v>
      </c>
      <c r="B420" s="1482"/>
      <c r="C420" s="1482"/>
      <c r="D420" s="1482"/>
      <c r="E420" s="1482"/>
      <c r="F420" s="1482"/>
      <c r="G420" s="1482"/>
      <c r="H420" s="1482"/>
      <c r="I420" s="1482"/>
    </row>
    <row r="421" spans="1:9" hidden="1" x14ac:dyDescent="0.25">
      <c r="A421" s="588" t="s">
        <v>342</v>
      </c>
      <c r="B421" s="589"/>
      <c r="C421" s="590">
        <v>4</v>
      </c>
      <c r="D421" s="590">
        <v>10</v>
      </c>
      <c r="E421" s="590">
        <v>0</v>
      </c>
      <c r="F421" s="590">
        <v>22</v>
      </c>
      <c r="G421" s="589"/>
      <c r="H421" s="588"/>
      <c r="I421" s="591" t="s">
        <v>346</v>
      </c>
    </row>
    <row r="422" spans="1:9" hidden="1" x14ac:dyDescent="0.25">
      <c r="A422" s="588" t="s">
        <v>347</v>
      </c>
      <c r="B422" s="589"/>
      <c r="C422" s="590"/>
      <c r="D422" s="590"/>
      <c r="E422" s="590"/>
      <c r="F422" s="590"/>
      <c r="G422" s="589"/>
      <c r="H422" s="588"/>
      <c r="I422" s="591"/>
    </row>
    <row r="423" spans="1:9" hidden="1" x14ac:dyDescent="0.25"/>
    <row r="424" spans="1:9" hidden="1" x14ac:dyDescent="0.25">
      <c r="A424" s="1482" t="s">
        <v>366</v>
      </c>
      <c r="B424" s="1482"/>
      <c r="C424" s="1482"/>
      <c r="D424" s="1482"/>
      <c r="E424" s="1482"/>
      <c r="F424" s="1482"/>
      <c r="G424" s="1482"/>
      <c r="H424" s="1482"/>
      <c r="I424" s="1482"/>
    </row>
    <row r="425" spans="1:9" hidden="1" x14ac:dyDescent="0.25">
      <c r="A425" s="588" t="s">
        <v>342</v>
      </c>
      <c r="B425" s="589"/>
      <c r="C425" s="590">
        <v>4</v>
      </c>
      <c r="D425" s="590">
        <v>16</v>
      </c>
      <c r="E425" s="590">
        <v>0</v>
      </c>
      <c r="F425" s="590">
        <v>16</v>
      </c>
      <c r="G425" s="589"/>
      <c r="H425" s="588"/>
      <c r="I425" s="591" t="s">
        <v>351</v>
      </c>
    </row>
    <row r="426" spans="1:9" hidden="1" x14ac:dyDescent="0.25">
      <c r="A426" s="588" t="s">
        <v>347</v>
      </c>
      <c r="B426" s="589"/>
      <c r="C426" s="590"/>
      <c r="D426" s="590"/>
      <c r="E426" s="590"/>
      <c r="F426" s="590"/>
      <c r="G426" s="589"/>
      <c r="H426" s="588"/>
      <c r="I426" s="591"/>
    </row>
    <row r="427" spans="1:9" hidden="1" x14ac:dyDescent="0.25"/>
    <row r="428" spans="1:9" hidden="1" x14ac:dyDescent="0.25"/>
  </sheetData>
  <sheetProtection selectLockedCells="1" selectUnlockedCells="1"/>
  <mergeCells count="43">
    <mergeCell ref="A1:I1"/>
    <mergeCell ref="A2:B2"/>
    <mergeCell ref="G2:I2"/>
    <mergeCell ref="A3:I3"/>
    <mergeCell ref="A12:I12"/>
    <mergeCell ref="A6:I6"/>
    <mergeCell ref="A9:I9"/>
    <mergeCell ref="A27:I27"/>
    <mergeCell ref="A30:I30"/>
    <mergeCell ref="A15:I15"/>
    <mergeCell ref="A18:I18"/>
    <mergeCell ref="A21:I21"/>
    <mergeCell ref="A24:I24"/>
    <mergeCell ref="A33:I33"/>
    <mergeCell ref="A36:I36"/>
    <mergeCell ref="A424:I424"/>
    <mergeCell ref="A392:I392"/>
    <mergeCell ref="A396:I396"/>
    <mergeCell ref="A400:I400"/>
    <mergeCell ref="A405:I405"/>
    <mergeCell ref="A387:I387"/>
    <mergeCell ref="A372:I372"/>
    <mergeCell ref="A364:I364"/>
    <mergeCell ref="A368:I368"/>
    <mergeCell ref="A378:I378"/>
    <mergeCell ref="A56:I56"/>
    <mergeCell ref="A60:I60"/>
    <mergeCell ref="A63:I63"/>
    <mergeCell ref="A66:I66"/>
    <mergeCell ref="A410:I410"/>
    <mergeCell ref="A420:I420"/>
    <mergeCell ref="A415:I415"/>
    <mergeCell ref="A39:I39"/>
    <mergeCell ref="A53:I53"/>
    <mergeCell ref="A50:I50"/>
    <mergeCell ref="A69:I69"/>
    <mergeCell ref="A353:I353"/>
    <mergeCell ref="A360:I360"/>
    <mergeCell ref="A72:I72"/>
    <mergeCell ref="A340:I340"/>
    <mergeCell ref="A346:I346"/>
    <mergeCell ref="A78:I78"/>
    <mergeCell ref="A75:I75"/>
  </mergeCells>
  <phoneticPr fontId="7" type="noConversion"/>
  <pageMargins left="0.51181102362204722" right="0.31496062992125984" top="0.35433070866141736" bottom="0.35433070866141736" header="0.31496062992125984" footer="0.31496062992125984"/>
  <pageSetup paperSize="9" firstPageNumber="0" orientation="portrait" r:id="rId1"/>
  <headerFooter alignWithMargins="0">
    <oddFooter>Страница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66"/>
  <sheetViews>
    <sheetView view="pageBreakPreview" zoomScale="120" zoomScaleNormal="100" zoomScaleSheetLayoutView="120" workbookViewId="0">
      <pane xSplit="3" ySplit="10" topLeftCell="D149" activePane="bottomRight" state="frozen"/>
      <selection pane="topRight" activeCell="D1" sqref="D1"/>
      <selection pane="bottomLeft" activeCell="A11" sqref="A11"/>
      <selection pane="bottomRight" activeCell="D115" sqref="D115"/>
    </sheetView>
  </sheetViews>
  <sheetFormatPr defaultRowHeight="15" x14ac:dyDescent="0.25"/>
  <cols>
    <col min="1" max="1" width="3.85546875" style="50" customWidth="1"/>
    <col min="2" max="2" width="4.5703125" style="50" customWidth="1"/>
    <col min="3" max="3" width="47.5703125" style="1" customWidth="1"/>
    <col min="4" max="4" width="9.140625" style="49"/>
    <col min="5" max="5" width="7.140625" style="49" customWidth="1"/>
    <col min="6" max="6" width="7.28515625" style="49" customWidth="1"/>
    <col min="7" max="9" width="4.42578125" style="49" customWidth="1"/>
    <col min="10" max="10" width="5.5703125" style="49" customWidth="1"/>
    <col min="11" max="11" width="7" style="49" customWidth="1"/>
    <col min="12" max="12" width="6.5703125" style="49" customWidth="1"/>
    <col min="13" max="13" width="9.140625" style="49"/>
    <col min="14" max="14" width="4.85546875" style="49" customWidth="1"/>
    <col min="15" max="15" width="4.42578125" style="49" customWidth="1"/>
    <col min="16" max="16" width="3.85546875" customWidth="1"/>
    <col min="17" max="17" width="4.5703125" customWidth="1"/>
    <col min="18" max="18" width="33.28515625" customWidth="1"/>
    <col min="20" max="20" width="7.140625" customWidth="1"/>
    <col min="21" max="21" width="7.28515625" customWidth="1"/>
    <col min="22" max="24" width="4.42578125" customWidth="1"/>
    <col min="25" max="25" width="5.5703125" customWidth="1"/>
    <col min="26" max="26" width="7" customWidth="1"/>
    <col min="29" max="16384" width="9.140625" style="49"/>
  </cols>
  <sheetData>
    <row r="1" spans="1:28" ht="19.5" customHeight="1" x14ac:dyDescent="0.3">
      <c r="C1" s="1492" t="s">
        <v>375</v>
      </c>
      <c r="D1" s="1493"/>
      <c r="E1" s="1493"/>
      <c r="F1" s="1493"/>
      <c r="G1" s="1493"/>
      <c r="H1" s="1493"/>
      <c r="I1" s="1493"/>
      <c r="J1" s="1493"/>
      <c r="K1" s="1493"/>
      <c r="L1" s="1493"/>
      <c r="M1" s="1493"/>
      <c r="N1" s="605"/>
      <c r="O1" s="605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</row>
    <row r="2" spans="1:28" ht="12.75" x14ac:dyDescent="0.2"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</row>
    <row r="3" spans="1:28" ht="15" customHeight="1" x14ac:dyDescent="0.2">
      <c r="C3" s="1" t="s">
        <v>49</v>
      </c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</row>
    <row r="4" spans="1:28" ht="15" customHeight="1" x14ac:dyDescent="0.2">
      <c r="C4" s="1491" t="s">
        <v>0</v>
      </c>
      <c r="D4" s="1474" t="s">
        <v>1</v>
      </c>
      <c r="E4" s="1475" t="s">
        <v>2</v>
      </c>
      <c r="F4" s="1475"/>
      <c r="G4" s="1475"/>
      <c r="H4" s="1475"/>
      <c r="I4" s="1475"/>
      <c r="J4" s="1315"/>
      <c r="K4" s="1474" t="s">
        <v>3</v>
      </c>
      <c r="L4" s="1474" t="s">
        <v>4</v>
      </c>
      <c r="M4" s="1474" t="s">
        <v>5</v>
      </c>
      <c r="N4" s="606"/>
      <c r="O4" s="606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</row>
    <row r="5" spans="1:28" ht="15" customHeight="1" x14ac:dyDescent="0.2">
      <c r="C5" s="1491"/>
      <c r="D5" s="1474"/>
      <c r="E5" s="1474" t="s">
        <v>6</v>
      </c>
      <c r="F5" s="1476" t="s">
        <v>7</v>
      </c>
      <c r="G5" s="1476"/>
      <c r="H5" s="1476"/>
      <c r="I5" s="1476"/>
      <c r="J5" s="1474" t="s">
        <v>8</v>
      </c>
      <c r="K5" s="1474"/>
      <c r="L5" s="1474"/>
      <c r="M5" s="1474"/>
      <c r="N5" s="606"/>
      <c r="O5" s="606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</row>
    <row r="6" spans="1:28" ht="15" customHeight="1" x14ac:dyDescent="0.2">
      <c r="C6" s="1491"/>
      <c r="D6" s="1474"/>
      <c r="E6" s="1315"/>
      <c r="F6" s="1474" t="s">
        <v>9</v>
      </c>
      <c r="G6" s="1475" t="s">
        <v>10</v>
      </c>
      <c r="H6" s="1315"/>
      <c r="I6" s="1315"/>
      <c r="J6" s="1315"/>
      <c r="K6" s="1474"/>
      <c r="L6" s="1474"/>
      <c r="M6" s="1474"/>
      <c r="N6" s="606"/>
      <c r="O6" s="606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</row>
    <row r="7" spans="1:28" ht="12.75" customHeight="1" x14ac:dyDescent="0.2">
      <c r="C7" s="1491"/>
      <c r="D7" s="1474"/>
      <c r="E7" s="1315"/>
      <c r="F7" s="1477"/>
      <c r="G7" s="1474" t="s">
        <v>11</v>
      </c>
      <c r="H7" s="1474" t="s">
        <v>12</v>
      </c>
      <c r="I7" s="1474" t="s">
        <v>13</v>
      </c>
      <c r="J7" s="1315"/>
      <c r="K7" s="1474"/>
      <c r="L7" s="1474"/>
      <c r="M7" s="1474"/>
      <c r="N7" s="606"/>
      <c r="O7" s="606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</row>
    <row r="8" spans="1:28" ht="12.75" x14ac:dyDescent="0.2">
      <c r="C8" s="1491"/>
      <c r="D8" s="1474"/>
      <c r="E8" s="1315"/>
      <c r="F8" s="1477"/>
      <c r="G8" s="1474"/>
      <c r="H8" s="1474"/>
      <c r="I8" s="1474"/>
      <c r="J8" s="1315"/>
      <c r="K8" s="1474"/>
      <c r="L8" s="1474"/>
      <c r="M8" s="1474"/>
      <c r="N8" s="606"/>
      <c r="O8" s="606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</row>
    <row r="9" spans="1:28" ht="12.75" x14ac:dyDescent="0.2">
      <c r="C9" s="1491"/>
      <c r="D9" s="1474"/>
      <c r="E9" s="1315"/>
      <c r="F9" s="1477"/>
      <c r="G9" s="1474"/>
      <c r="H9" s="1474"/>
      <c r="I9" s="1474"/>
      <c r="J9" s="1315"/>
      <c r="K9" s="1474"/>
      <c r="L9" s="1474"/>
      <c r="M9" s="1474"/>
      <c r="N9" s="606"/>
      <c r="O9" s="606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</row>
    <row r="10" spans="1:28" ht="12.75" x14ac:dyDescent="0.2">
      <c r="C10" s="1491"/>
      <c r="D10" s="1474"/>
      <c r="E10" s="1315"/>
      <c r="F10" s="1477"/>
      <c r="G10" s="1474"/>
      <c r="H10" s="1474"/>
      <c r="I10" s="1474"/>
      <c r="J10" s="1315"/>
      <c r="K10" s="1474"/>
      <c r="L10" s="1474"/>
      <c r="M10" s="1474"/>
      <c r="N10" s="606"/>
      <c r="O10" s="606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</row>
    <row r="11" spans="1:28" ht="12.75" x14ac:dyDescent="0.2">
      <c r="A11" s="50" t="s">
        <v>16</v>
      </c>
      <c r="B11" s="50" t="s">
        <v>14</v>
      </c>
      <c r="C11" s="23" t="s">
        <v>15</v>
      </c>
      <c r="D11" s="607">
        <v>3</v>
      </c>
      <c r="E11" s="608">
        <f>D11*30</f>
        <v>90</v>
      </c>
      <c r="F11" s="608">
        <f t="shared" ref="F11:F17" si="0">G11+H11+I11</f>
        <v>45</v>
      </c>
      <c r="G11" s="608"/>
      <c r="H11" s="608"/>
      <c r="I11" s="608">
        <v>45</v>
      </c>
      <c r="J11" s="608">
        <f>E11-F11</f>
        <v>45</v>
      </c>
      <c r="K11" s="609">
        <f>F11/15</f>
        <v>3</v>
      </c>
      <c r="L11" s="608" t="s">
        <v>16</v>
      </c>
      <c r="M11" s="609">
        <f>F11/E11*100</f>
        <v>50</v>
      </c>
      <c r="N11" s="610" t="s">
        <v>58</v>
      </c>
      <c r="O11" s="610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</row>
    <row r="12" spans="1:28" ht="12.75" x14ac:dyDescent="0.2">
      <c r="A12" s="50" t="s">
        <v>16</v>
      </c>
      <c r="B12" s="50" t="s">
        <v>14</v>
      </c>
      <c r="C12" s="23" t="s">
        <v>17</v>
      </c>
      <c r="D12" s="609">
        <v>3</v>
      </c>
      <c r="E12" s="608">
        <f t="shared" ref="E12:E17" si="1">D12*30</f>
        <v>90</v>
      </c>
      <c r="F12" s="608">
        <f t="shared" si="0"/>
        <v>60</v>
      </c>
      <c r="G12" s="608"/>
      <c r="H12" s="608"/>
      <c r="I12" s="608">
        <v>60</v>
      </c>
      <c r="J12" s="608">
        <f t="shared" ref="J12:J17" si="2">E12-F12</f>
        <v>30</v>
      </c>
      <c r="K12" s="609">
        <f t="shared" ref="K12:K17" si="3">F12/15</f>
        <v>4</v>
      </c>
      <c r="L12" s="608" t="s">
        <v>16</v>
      </c>
      <c r="M12" s="609">
        <f t="shared" ref="M12:M17" si="4">F12/E12*100</f>
        <v>66.666666666666657</v>
      </c>
      <c r="N12" s="610" t="s">
        <v>58</v>
      </c>
      <c r="O12" s="610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</row>
    <row r="13" spans="1:28" ht="12.75" x14ac:dyDescent="0.2">
      <c r="A13" s="50" t="s">
        <v>16</v>
      </c>
      <c r="B13" s="50" t="s">
        <v>14</v>
      </c>
      <c r="C13" s="23" t="s">
        <v>51</v>
      </c>
      <c r="D13" s="609">
        <v>7</v>
      </c>
      <c r="E13" s="608">
        <f t="shared" si="1"/>
        <v>210</v>
      </c>
      <c r="F13" s="608">
        <f t="shared" si="0"/>
        <v>75</v>
      </c>
      <c r="G13" s="608">
        <v>45</v>
      </c>
      <c r="H13" s="608"/>
      <c r="I13" s="608">
        <v>30</v>
      </c>
      <c r="J13" s="608">
        <f t="shared" si="2"/>
        <v>135</v>
      </c>
      <c r="K13" s="609">
        <f t="shared" si="3"/>
        <v>5</v>
      </c>
      <c r="L13" s="608" t="s">
        <v>18</v>
      </c>
      <c r="M13" s="609">
        <f t="shared" si="4"/>
        <v>35.714285714285715</v>
      </c>
      <c r="N13" s="610" t="s">
        <v>58</v>
      </c>
      <c r="O13" s="610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</row>
    <row r="14" spans="1:28" ht="12.75" x14ac:dyDescent="0.2">
      <c r="A14" s="50" t="s">
        <v>16</v>
      </c>
      <c r="B14" s="50" t="s">
        <v>14</v>
      </c>
      <c r="C14" s="23" t="s">
        <v>19</v>
      </c>
      <c r="D14" s="609">
        <v>6</v>
      </c>
      <c r="E14" s="608">
        <f t="shared" si="1"/>
        <v>180</v>
      </c>
      <c r="F14" s="608">
        <f t="shared" si="0"/>
        <v>75</v>
      </c>
      <c r="G14" s="608">
        <v>30</v>
      </c>
      <c r="H14" s="608"/>
      <c r="I14" s="608">
        <v>45</v>
      </c>
      <c r="J14" s="608">
        <f t="shared" si="2"/>
        <v>105</v>
      </c>
      <c r="K14" s="609">
        <f t="shared" si="3"/>
        <v>5</v>
      </c>
      <c r="L14" s="608" t="s">
        <v>18</v>
      </c>
      <c r="M14" s="609">
        <f t="shared" si="4"/>
        <v>41.666666666666671</v>
      </c>
      <c r="N14" s="610" t="s">
        <v>58</v>
      </c>
      <c r="O14" s="610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</row>
    <row r="15" spans="1:28" ht="12.75" x14ac:dyDescent="0.2">
      <c r="A15" s="50" t="s">
        <v>16</v>
      </c>
      <c r="B15" s="50" t="s">
        <v>14</v>
      </c>
      <c r="C15" s="23" t="s">
        <v>20</v>
      </c>
      <c r="D15" s="609">
        <v>5</v>
      </c>
      <c r="E15" s="608">
        <f t="shared" si="1"/>
        <v>150</v>
      </c>
      <c r="F15" s="608">
        <f t="shared" si="0"/>
        <v>60</v>
      </c>
      <c r="G15" s="608">
        <v>30</v>
      </c>
      <c r="H15" s="608"/>
      <c r="I15" s="608">
        <v>30</v>
      </c>
      <c r="J15" s="608">
        <f t="shared" si="2"/>
        <v>90</v>
      </c>
      <c r="K15" s="609">
        <f t="shared" si="3"/>
        <v>4</v>
      </c>
      <c r="L15" s="608" t="s">
        <v>18</v>
      </c>
      <c r="M15" s="609">
        <f t="shared" si="4"/>
        <v>40</v>
      </c>
      <c r="N15" s="610" t="s">
        <v>55</v>
      </c>
      <c r="O15" s="610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</row>
    <row r="16" spans="1:28" ht="12.75" x14ac:dyDescent="0.2">
      <c r="A16" s="50" t="s">
        <v>16</v>
      </c>
      <c r="B16" s="50" t="s">
        <v>14</v>
      </c>
      <c r="C16" s="23" t="s">
        <v>21</v>
      </c>
      <c r="D16" s="609">
        <v>5</v>
      </c>
      <c r="E16" s="608">
        <f t="shared" si="1"/>
        <v>150</v>
      </c>
      <c r="F16" s="608">
        <f t="shared" si="0"/>
        <v>60</v>
      </c>
      <c r="G16" s="608">
        <v>15</v>
      </c>
      <c r="H16" s="608">
        <v>45</v>
      </c>
      <c r="I16" s="608"/>
      <c r="J16" s="608">
        <f t="shared" si="2"/>
        <v>90</v>
      </c>
      <c r="K16" s="609">
        <f t="shared" si="3"/>
        <v>4</v>
      </c>
      <c r="L16" s="608" t="s">
        <v>29</v>
      </c>
      <c r="M16" s="609">
        <f t="shared" si="4"/>
        <v>40</v>
      </c>
      <c r="N16" s="610" t="s">
        <v>58</v>
      </c>
      <c r="O16" s="610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</row>
    <row r="17" spans="1:28" ht="12.75" x14ac:dyDescent="0.2">
      <c r="A17" s="50" t="s">
        <v>16</v>
      </c>
      <c r="B17" s="50" t="s">
        <v>14</v>
      </c>
      <c r="C17" s="23" t="s">
        <v>60</v>
      </c>
      <c r="D17" s="609">
        <v>1</v>
      </c>
      <c r="E17" s="608">
        <f t="shared" si="1"/>
        <v>30</v>
      </c>
      <c r="F17" s="608">
        <f t="shared" si="0"/>
        <v>15</v>
      </c>
      <c r="G17" s="608">
        <v>8</v>
      </c>
      <c r="H17" s="608"/>
      <c r="I17" s="608">
        <v>7</v>
      </c>
      <c r="J17" s="608">
        <f t="shared" si="2"/>
        <v>15</v>
      </c>
      <c r="K17" s="609">
        <f t="shared" si="3"/>
        <v>1</v>
      </c>
      <c r="L17" s="608" t="s">
        <v>16</v>
      </c>
      <c r="M17" s="609">
        <f t="shared" si="4"/>
        <v>50</v>
      </c>
      <c r="N17" s="610" t="s">
        <v>55</v>
      </c>
      <c r="O17" s="610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</row>
    <row r="18" spans="1:28" ht="12.75" x14ac:dyDescent="0.2">
      <c r="C18" s="41" t="s">
        <v>22</v>
      </c>
      <c r="D18" s="611">
        <f t="shared" ref="D18:K18" si="5">SUM(D11:D17)</f>
        <v>30</v>
      </c>
      <c r="E18" s="604">
        <f t="shared" si="5"/>
        <v>900</v>
      </c>
      <c r="F18" s="604">
        <f t="shared" si="5"/>
        <v>390</v>
      </c>
      <c r="G18" s="604">
        <f t="shared" si="5"/>
        <v>128</v>
      </c>
      <c r="H18" s="604">
        <f t="shared" si="5"/>
        <v>45</v>
      </c>
      <c r="I18" s="604">
        <f t="shared" si="5"/>
        <v>217</v>
      </c>
      <c r="J18" s="604">
        <f t="shared" si="5"/>
        <v>510</v>
      </c>
      <c r="K18" s="604">
        <f t="shared" si="5"/>
        <v>26</v>
      </c>
      <c r="L18" s="604"/>
      <c r="M18" s="604"/>
      <c r="N18" s="3"/>
      <c r="O18" s="3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</row>
    <row r="19" spans="1:28" ht="12.75" x14ac:dyDescent="0.2">
      <c r="C19" s="2" t="s">
        <v>23</v>
      </c>
      <c r="D19" s="3">
        <f>30-D18</f>
        <v>0</v>
      </c>
      <c r="E19" s="3"/>
      <c r="F19" s="3"/>
      <c r="G19" s="3"/>
      <c r="H19" s="3"/>
      <c r="I19" s="3"/>
      <c r="J19" s="3"/>
      <c r="K19" s="3"/>
      <c r="L19" s="3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</row>
    <row r="21" spans="1:28" ht="12.75" x14ac:dyDescent="0.2">
      <c r="C21" s="1" t="s">
        <v>24</v>
      </c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</row>
    <row r="22" spans="1:28" ht="15" customHeight="1" x14ac:dyDescent="0.2">
      <c r="C22" s="1491" t="s">
        <v>0</v>
      </c>
      <c r="D22" s="1474" t="s">
        <v>1</v>
      </c>
      <c r="E22" s="1475" t="s">
        <v>2</v>
      </c>
      <c r="F22" s="1475"/>
      <c r="G22" s="1475"/>
      <c r="H22" s="1475"/>
      <c r="I22" s="1475"/>
      <c r="J22" s="1315"/>
      <c r="K22" s="1474" t="s">
        <v>3</v>
      </c>
      <c r="L22" s="1474" t="s">
        <v>4</v>
      </c>
      <c r="M22" s="1474" t="s">
        <v>5</v>
      </c>
      <c r="N22" s="606"/>
      <c r="O22" s="606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</row>
    <row r="23" spans="1:28" ht="15" customHeight="1" x14ac:dyDescent="0.2">
      <c r="C23" s="1491"/>
      <c r="D23" s="1474"/>
      <c r="E23" s="1474" t="s">
        <v>6</v>
      </c>
      <c r="F23" s="1476" t="s">
        <v>7</v>
      </c>
      <c r="G23" s="1476"/>
      <c r="H23" s="1476"/>
      <c r="I23" s="1476"/>
      <c r="J23" s="1474" t="s">
        <v>25</v>
      </c>
      <c r="K23" s="1474"/>
      <c r="L23" s="1474"/>
      <c r="M23" s="1474"/>
      <c r="N23" s="606"/>
      <c r="O23" s="606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</row>
    <row r="24" spans="1:28" ht="15" customHeight="1" x14ac:dyDescent="0.2">
      <c r="C24" s="1491"/>
      <c r="D24" s="1474"/>
      <c r="E24" s="1315"/>
      <c r="F24" s="1474" t="s">
        <v>9</v>
      </c>
      <c r="G24" s="1475" t="s">
        <v>10</v>
      </c>
      <c r="H24" s="1315"/>
      <c r="I24" s="1315"/>
      <c r="J24" s="1315"/>
      <c r="K24" s="1474"/>
      <c r="L24" s="1474"/>
      <c r="M24" s="1474"/>
      <c r="N24" s="606"/>
      <c r="O24" s="606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</row>
    <row r="25" spans="1:28" ht="15" customHeight="1" x14ac:dyDescent="0.2">
      <c r="C25" s="1491"/>
      <c r="D25" s="1474"/>
      <c r="E25" s="1315"/>
      <c r="F25" s="1477"/>
      <c r="G25" s="1474" t="s">
        <v>11</v>
      </c>
      <c r="H25" s="1474" t="s">
        <v>12</v>
      </c>
      <c r="I25" s="1474" t="s">
        <v>13</v>
      </c>
      <c r="J25" s="1315"/>
      <c r="K25" s="1474"/>
      <c r="L25" s="1474"/>
      <c r="M25" s="1474"/>
      <c r="N25" s="606"/>
      <c r="O25" s="606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</row>
    <row r="26" spans="1:28" ht="12.75" x14ac:dyDescent="0.2">
      <c r="C26" s="1491"/>
      <c r="D26" s="1474"/>
      <c r="E26" s="1315"/>
      <c r="F26" s="1477"/>
      <c r="G26" s="1474"/>
      <c r="H26" s="1474"/>
      <c r="I26" s="1474"/>
      <c r="J26" s="1315"/>
      <c r="K26" s="1474"/>
      <c r="L26" s="1474"/>
      <c r="M26" s="1474"/>
      <c r="N26" s="606"/>
      <c r="O26" s="606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</row>
    <row r="27" spans="1:28" ht="12.75" x14ac:dyDescent="0.2">
      <c r="C27" s="1491"/>
      <c r="D27" s="1474"/>
      <c r="E27" s="1315"/>
      <c r="F27" s="1477"/>
      <c r="G27" s="1474"/>
      <c r="H27" s="1474"/>
      <c r="I27" s="1474"/>
      <c r="J27" s="1315"/>
      <c r="K27" s="1474"/>
      <c r="L27" s="1474"/>
      <c r="M27" s="1474"/>
      <c r="N27" s="606"/>
      <c r="O27" s="606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</row>
    <row r="28" spans="1:28" ht="12.75" x14ac:dyDescent="0.2">
      <c r="C28" s="1491"/>
      <c r="D28" s="1474"/>
      <c r="E28" s="1315"/>
      <c r="F28" s="1477"/>
      <c r="G28" s="1474"/>
      <c r="H28" s="1474"/>
      <c r="I28" s="1474"/>
      <c r="J28" s="1315"/>
      <c r="K28" s="1474"/>
      <c r="L28" s="1474"/>
      <c r="M28" s="1474"/>
      <c r="N28" s="606"/>
      <c r="O28" s="606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</row>
    <row r="29" spans="1:28" ht="12.75" x14ac:dyDescent="0.2">
      <c r="A29" s="50" t="s">
        <v>16</v>
      </c>
      <c r="B29" s="50" t="s">
        <v>14</v>
      </c>
      <c r="C29" s="23" t="s">
        <v>15</v>
      </c>
      <c r="D29" s="607">
        <v>3</v>
      </c>
      <c r="E29" s="608">
        <f>D29*30</f>
        <v>90</v>
      </c>
      <c r="F29" s="608">
        <f>G29+H29+I29</f>
        <v>36</v>
      </c>
      <c r="G29" s="608"/>
      <c r="H29" s="608"/>
      <c r="I29" s="608">
        <v>36</v>
      </c>
      <c r="J29" s="608">
        <f>E29-F29</f>
        <v>54</v>
      </c>
      <c r="K29" s="609">
        <f>F29/18</f>
        <v>2</v>
      </c>
      <c r="L29" s="608" t="s">
        <v>16</v>
      </c>
      <c r="M29" s="609">
        <f>F29/E29*100</f>
        <v>40</v>
      </c>
      <c r="N29" s="610" t="s">
        <v>58</v>
      </c>
      <c r="O29" s="610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</row>
    <row r="30" spans="1:28" ht="12.75" x14ac:dyDescent="0.2">
      <c r="A30" s="50" t="s">
        <v>16</v>
      </c>
      <c r="B30" s="50" t="s">
        <v>14</v>
      </c>
      <c r="C30" s="23" t="s">
        <v>17</v>
      </c>
      <c r="D30" s="609">
        <v>3.5</v>
      </c>
      <c r="E30" s="608">
        <f t="shared" ref="E30:E36" si="6">D30*30</f>
        <v>105</v>
      </c>
      <c r="F30" s="608">
        <f t="shared" ref="F30:F36" si="7">G30+H30+I30</f>
        <v>72</v>
      </c>
      <c r="G30" s="608"/>
      <c r="H30" s="608"/>
      <c r="I30" s="608">
        <v>72</v>
      </c>
      <c r="J30" s="608">
        <f t="shared" ref="J30:J36" si="8">E30-F30</f>
        <v>33</v>
      </c>
      <c r="K30" s="609">
        <f t="shared" ref="K30:K36" si="9">F30/18</f>
        <v>4</v>
      </c>
      <c r="L30" s="608" t="s">
        <v>16</v>
      </c>
      <c r="M30" s="609">
        <f t="shared" ref="M30:M36" si="10">F30/E30*100</f>
        <v>68.571428571428569</v>
      </c>
      <c r="N30" s="610" t="s">
        <v>58</v>
      </c>
      <c r="O30" s="610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</row>
    <row r="31" spans="1:28" ht="12.75" x14ac:dyDescent="0.2">
      <c r="A31" s="50" t="s">
        <v>16</v>
      </c>
      <c r="B31" s="50" t="s">
        <v>14</v>
      </c>
      <c r="C31" s="23" t="s">
        <v>376</v>
      </c>
      <c r="D31" s="609">
        <v>6</v>
      </c>
      <c r="E31" s="608">
        <f t="shared" si="6"/>
        <v>180</v>
      </c>
      <c r="F31" s="608">
        <f t="shared" si="7"/>
        <v>72</v>
      </c>
      <c r="G31" s="608">
        <v>36</v>
      </c>
      <c r="H31" s="608"/>
      <c r="I31" s="608">
        <v>36</v>
      </c>
      <c r="J31" s="608">
        <f t="shared" si="8"/>
        <v>108</v>
      </c>
      <c r="K31" s="609">
        <f t="shared" si="9"/>
        <v>4</v>
      </c>
      <c r="L31" s="608" t="s">
        <v>18</v>
      </c>
      <c r="M31" s="609">
        <f t="shared" si="10"/>
        <v>40</v>
      </c>
      <c r="N31" s="610" t="s">
        <v>58</v>
      </c>
      <c r="O31" s="610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</row>
    <row r="32" spans="1:28" ht="12.75" x14ac:dyDescent="0.2">
      <c r="A32" s="50" t="s">
        <v>16</v>
      </c>
      <c r="B32" s="50" t="s">
        <v>14</v>
      </c>
      <c r="C32" s="450" t="s">
        <v>377</v>
      </c>
      <c r="D32" s="609">
        <v>6</v>
      </c>
      <c r="E32" s="608">
        <f t="shared" si="6"/>
        <v>180</v>
      </c>
      <c r="F32" s="608">
        <f t="shared" si="7"/>
        <v>72</v>
      </c>
      <c r="G32" s="608">
        <v>36</v>
      </c>
      <c r="H32" s="608"/>
      <c r="I32" s="608">
        <v>36</v>
      </c>
      <c r="J32" s="608">
        <f t="shared" si="8"/>
        <v>108</v>
      </c>
      <c r="K32" s="609">
        <f t="shared" si="9"/>
        <v>4</v>
      </c>
      <c r="L32" s="608" t="s">
        <v>18</v>
      </c>
      <c r="M32" s="609">
        <f t="shared" si="10"/>
        <v>40</v>
      </c>
      <c r="N32" s="610" t="s">
        <v>55</v>
      </c>
      <c r="O32" s="610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</row>
    <row r="33" spans="1:28" ht="12.75" x14ac:dyDescent="0.2">
      <c r="A33" s="50" t="s">
        <v>16</v>
      </c>
      <c r="B33" s="50" t="s">
        <v>14</v>
      </c>
      <c r="C33" s="23" t="s">
        <v>30</v>
      </c>
      <c r="D33" s="609">
        <v>4</v>
      </c>
      <c r="E33" s="608">
        <f t="shared" si="6"/>
        <v>120</v>
      </c>
      <c r="F33" s="608">
        <f t="shared" si="7"/>
        <v>54</v>
      </c>
      <c r="G33" s="608">
        <v>18</v>
      </c>
      <c r="H33" s="608"/>
      <c r="I33" s="608">
        <v>36</v>
      </c>
      <c r="J33" s="608">
        <f t="shared" si="8"/>
        <v>66</v>
      </c>
      <c r="K33" s="609">
        <f t="shared" si="9"/>
        <v>3</v>
      </c>
      <c r="L33" s="608" t="s">
        <v>18</v>
      </c>
      <c r="M33" s="609">
        <f t="shared" si="10"/>
        <v>45</v>
      </c>
      <c r="N33" s="610" t="s">
        <v>58</v>
      </c>
      <c r="O33" s="610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</row>
    <row r="34" spans="1:28" ht="12.75" x14ac:dyDescent="0.2">
      <c r="A34" s="50" t="s">
        <v>16</v>
      </c>
      <c r="B34" s="50" t="s">
        <v>14</v>
      </c>
      <c r="C34" s="23" t="s">
        <v>52</v>
      </c>
      <c r="D34" s="609">
        <v>4.5</v>
      </c>
      <c r="E34" s="608">
        <f t="shared" si="6"/>
        <v>135</v>
      </c>
      <c r="F34" s="608">
        <f t="shared" si="7"/>
        <v>18</v>
      </c>
      <c r="G34" s="608"/>
      <c r="H34" s="608"/>
      <c r="I34" s="608">
        <v>18</v>
      </c>
      <c r="J34" s="608">
        <f t="shared" si="8"/>
        <v>117</v>
      </c>
      <c r="K34" s="609">
        <f t="shared" si="9"/>
        <v>1</v>
      </c>
      <c r="L34" s="608" t="s">
        <v>16</v>
      </c>
      <c r="M34" s="609">
        <f t="shared" si="10"/>
        <v>13.333333333333334</v>
      </c>
      <c r="N34" s="610" t="s">
        <v>54</v>
      </c>
      <c r="O34" s="610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</row>
    <row r="35" spans="1:28" ht="12.75" x14ac:dyDescent="0.2">
      <c r="A35" s="50" t="s">
        <v>16</v>
      </c>
      <c r="B35" s="50" t="s">
        <v>14</v>
      </c>
      <c r="C35" s="23" t="s">
        <v>32</v>
      </c>
      <c r="D35" s="609">
        <v>3</v>
      </c>
      <c r="E35" s="608">
        <f t="shared" si="6"/>
        <v>90</v>
      </c>
      <c r="F35" s="608">
        <f t="shared" si="7"/>
        <v>36</v>
      </c>
      <c r="G35" s="608">
        <v>18</v>
      </c>
      <c r="H35" s="608"/>
      <c r="I35" s="608">
        <v>18</v>
      </c>
      <c r="J35" s="608">
        <f t="shared" si="8"/>
        <v>54</v>
      </c>
      <c r="K35" s="609">
        <f t="shared" si="9"/>
        <v>2</v>
      </c>
      <c r="L35" s="608" t="s">
        <v>16</v>
      </c>
      <c r="M35" s="609">
        <f t="shared" si="10"/>
        <v>40</v>
      </c>
      <c r="N35" s="610" t="s">
        <v>58</v>
      </c>
      <c r="O35" s="610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</row>
    <row r="36" spans="1:28" ht="12.75" x14ac:dyDescent="0.2">
      <c r="C36" s="23"/>
      <c r="D36" s="609"/>
      <c r="E36" s="608">
        <f t="shared" si="6"/>
        <v>0</v>
      </c>
      <c r="F36" s="608">
        <f t="shared" si="7"/>
        <v>0</v>
      </c>
      <c r="G36" s="608"/>
      <c r="H36" s="608"/>
      <c r="I36" s="608"/>
      <c r="J36" s="608">
        <f t="shared" si="8"/>
        <v>0</v>
      </c>
      <c r="K36" s="609">
        <f t="shared" si="9"/>
        <v>0</v>
      </c>
      <c r="L36" s="608"/>
      <c r="M36" s="609" t="e">
        <f t="shared" si="10"/>
        <v>#DIV/0!</v>
      </c>
      <c r="N36" s="610"/>
      <c r="O36" s="610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</row>
    <row r="37" spans="1:28" ht="12.75" x14ac:dyDescent="0.2">
      <c r="C37" s="41" t="s">
        <v>22</v>
      </c>
      <c r="D37" s="611">
        <f>SUM(D29:D36)</f>
        <v>30</v>
      </c>
      <c r="E37" s="604">
        <f t="shared" ref="E37:K37" si="11">SUM(E29:E36)</f>
        <v>900</v>
      </c>
      <c r="F37" s="604">
        <f t="shared" si="11"/>
        <v>360</v>
      </c>
      <c r="G37" s="604">
        <f t="shared" si="11"/>
        <v>108</v>
      </c>
      <c r="H37" s="604">
        <f t="shared" si="11"/>
        <v>0</v>
      </c>
      <c r="I37" s="604">
        <f t="shared" si="11"/>
        <v>252</v>
      </c>
      <c r="J37" s="604">
        <f t="shared" si="11"/>
        <v>540</v>
      </c>
      <c r="K37" s="604">
        <f t="shared" si="11"/>
        <v>20</v>
      </c>
      <c r="L37" s="604"/>
      <c r="M37" s="604"/>
      <c r="N37" s="3"/>
      <c r="O37" s="3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</row>
    <row r="38" spans="1:28" ht="12.75" x14ac:dyDescent="0.2">
      <c r="C38" s="2" t="s">
        <v>23</v>
      </c>
      <c r="D38" s="4">
        <f>30-D37</f>
        <v>0</v>
      </c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</row>
    <row r="39" spans="1:28" ht="12.75" x14ac:dyDescent="0.2">
      <c r="C39" s="2"/>
      <c r="D39" s="3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</row>
    <row r="40" spans="1:28" ht="12.75" x14ac:dyDescent="0.2">
      <c r="C40" s="2"/>
      <c r="D40" s="3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</row>
    <row r="41" spans="1:28" ht="12.75" x14ac:dyDescent="0.2">
      <c r="C41" s="2"/>
      <c r="D41" s="3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</row>
    <row r="42" spans="1:28" ht="12.75" x14ac:dyDescent="0.2">
      <c r="C42" s="2"/>
      <c r="D42" s="3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</row>
    <row r="43" spans="1:28" ht="12.75" x14ac:dyDescent="0.2">
      <c r="C43" s="1" t="s">
        <v>50</v>
      </c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</row>
    <row r="44" spans="1:28" ht="15" customHeight="1" x14ac:dyDescent="0.2">
      <c r="C44" s="1491" t="s">
        <v>0</v>
      </c>
      <c r="D44" s="1474" t="s">
        <v>1</v>
      </c>
      <c r="E44" s="1475" t="s">
        <v>2</v>
      </c>
      <c r="F44" s="1475"/>
      <c r="G44" s="1475"/>
      <c r="H44" s="1475"/>
      <c r="I44" s="1475"/>
      <c r="J44" s="1315"/>
      <c r="K44" s="1474" t="s">
        <v>3</v>
      </c>
      <c r="L44" s="1474" t="s">
        <v>4</v>
      </c>
      <c r="M44" s="1474" t="s">
        <v>5</v>
      </c>
      <c r="N44" s="606"/>
      <c r="O44" s="606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</row>
    <row r="45" spans="1:28" ht="15" customHeight="1" x14ac:dyDescent="0.2">
      <c r="C45" s="1491"/>
      <c r="D45" s="1474"/>
      <c r="E45" s="1474" t="s">
        <v>6</v>
      </c>
      <c r="F45" s="1476" t="s">
        <v>7</v>
      </c>
      <c r="G45" s="1476"/>
      <c r="H45" s="1476"/>
      <c r="I45" s="1476"/>
      <c r="J45" s="1474" t="s">
        <v>25</v>
      </c>
      <c r="K45" s="1474"/>
      <c r="L45" s="1474"/>
      <c r="M45" s="1474"/>
      <c r="N45" s="606"/>
      <c r="O45" s="606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</row>
    <row r="46" spans="1:28" ht="15" customHeight="1" x14ac:dyDescent="0.2">
      <c r="C46" s="1491"/>
      <c r="D46" s="1474"/>
      <c r="E46" s="1315"/>
      <c r="F46" s="1474" t="s">
        <v>9</v>
      </c>
      <c r="G46" s="1475" t="s">
        <v>10</v>
      </c>
      <c r="H46" s="1315"/>
      <c r="I46" s="1315"/>
      <c r="J46" s="1315"/>
      <c r="K46" s="1474"/>
      <c r="L46" s="1474"/>
      <c r="M46" s="1474"/>
      <c r="N46" s="606"/>
      <c r="O46" s="606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</row>
    <row r="47" spans="1:28" ht="15" customHeight="1" x14ac:dyDescent="0.2">
      <c r="C47" s="1491"/>
      <c r="D47" s="1474"/>
      <c r="E47" s="1315"/>
      <c r="F47" s="1477"/>
      <c r="G47" s="1474" t="s">
        <v>11</v>
      </c>
      <c r="H47" s="1474" t="s">
        <v>12</v>
      </c>
      <c r="I47" s="1474" t="s">
        <v>13</v>
      </c>
      <c r="J47" s="1315"/>
      <c r="K47" s="1474"/>
      <c r="L47" s="1474"/>
      <c r="M47" s="1474"/>
      <c r="N47" s="606"/>
      <c r="O47" s="606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</row>
    <row r="48" spans="1:28" ht="12.75" x14ac:dyDescent="0.2">
      <c r="C48" s="1491"/>
      <c r="D48" s="1474"/>
      <c r="E48" s="1315"/>
      <c r="F48" s="1477"/>
      <c r="G48" s="1474"/>
      <c r="H48" s="1474"/>
      <c r="I48" s="1474"/>
      <c r="J48" s="1315"/>
      <c r="K48" s="1474"/>
      <c r="L48" s="1474"/>
      <c r="M48" s="1474"/>
      <c r="N48" s="606"/>
      <c r="O48" s="606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</row>
    <row r="49" spans="1:28" ht="12.75" x14ac:dyDescent="0.2">
      <c r="C49" s="1491"/>
      <c r="D49" s="1474"/>
      <c r="E49" s="1315"/>
      <c r="F49" s="1477"/>
      <c r="G49" s="1474"/>
      <c r="H49" s="1474"/>
      <c r="I49" s="1474"/>
      <c r="J49" s="1315"/>
      <c r="K49" s="1474"/>
      <c r="L49" s="1474"/>
      <c r="M49" s="1474"/>
      <c r="N49" s="606"/>
      <c r="O49" s="606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</row>
    <row r="50" spans="1:28" ht="12.75" x14ac:dyDescent="0.2">
      <c r="C50" s="1491"/>
      <c r="D50" s="1474"/>
      <c r="E50" s="1315"/>
      <c r="F50" s="1477"/>
      <c r="G50" s="1474"/>
      <c r="H50" s="1474"/>
      <c r="I50" s="1474"/>
      <c r="J50" s="1315"/>
      <c r="K50" s="1474"/>
      <c r="L50" s="1474"/>
      <c r="M50" s="1474"/>
      <c r="N50" s="606"/>
      <c r="O50" s="606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</row>
    <row r="51" spans="1:28" ht="12.75" x14ac:dyDescent="0.2">
      <c r="A51" s="50" t="s">
        <v>16</v>
      </c>
      <c r="B51" s="50" t="s">
        <v>14</v>
      </c>
      <c r="C51" s="23" t="s">
        <v>378</v>
      </c>
      <c r="D51" s="607">
        <v>3</v>
      </c>
      <c r="E51" s="608">
        <f>D51*30</f>
        <v>90</v>
      </c>
      <c r="F51" s="608">
        <f>G51+H51+I51</f>
        <v>45</v>
      </c>
      <c r="G51" s="608"/>
      <c r="H51" s="608"/>
      <c r="I51" s="608">
        <v>45</v>
      </c>
      <c r="J51" s="608">
        <f>E51-F51</f>
        <v>45</v>
      </c>
      <c r="K51" s="609">
        <f t="shared" ref="K51:K57" si="12">F51/15</f>
        <v>3</v>
      </c>
      <c r="L51" s="608" t="s">
        <v>16</v>
      </c>
      <c r="M51" s="609">
        <f>F51/E51*100</f>
        <v>50</v>
      </c>
      <c r="N51" s="610" t="s">
        <v>58</v>
      </c>
      <c r="O51" s="610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</row>
    <row r="52" spans="1:28" ht="12.75" x14ac:dyDescent="0.2">
      <c r="A52" s="50" t="s">
        <v>16</v>
      </c>
      <c r="B52" s="50" t="s">
        <v>14</v>
      </c>
      <c r="C52" s="23" t="s">
        <v>17</v>
      </c>
      <c r="D52" s="609">
        <v>3</v>
      </c>
      <c r="E52" s="608">
        <f t="shared" ref="E52:E58" si="13">D52*30</f>
        <v>90</v>
      </c>
      <c r="F52" s="608">
        <f t="shared" ref="F52:F58" si="14">G52+H52+I52</f>
        <v>60</v>
      </c>
      <c r="G52" s="608"/>
      <c r="H52" s="608"/>
      <c r="I52" s="608">
        <v>60</v>
      </c>
      <c r="J52" s="608">
        <f t="shared" ref="J52:J58" si="15">E52-F52</f>
        <v>30</v>
      </c>
      <c r="K52" s="609">
        <f t="shared" si="12"/>
        <v>4</v>
      </c>
      <c r="L52" s="608" t="s">
        <v>16</v>
      </c>
      <c r="M52" s="609">
        <f t="shared" ref="M52:M58" si="16">F52/E52*100</f>
        <v>66.666666666666657</v>
      </c>
      <c r="N52" s="610" t="s">
        <v>58</v>
      </c>
      <c r="O52" s="610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</row>
    <row r="53" spans="1:28" ht="12.75" x14ac:dyDescent="0.2">
      <c r="A53" s="50" t="s">
        <v>16</v>
      </c>
      <c r="B53" s="50" t="s">
        <v>14</v>
      </c>
      <c r="C53" s="23" t="s">
        <v>79</v>
      </c>
      <c r="D53" s="609">
        <v>5</v>
      </c>
      <c r="E53" s="608">
        <f t="shared" si="13"/>
        <v>150</v>
      </c>
      <c r="F53" s="608">
        <f t="shared" si="14"/>
        <v>60</v>
      </c>
      <c r="G53" s="608">
        <v>30</v>
      </c>
      <c r="H53" s="608">
        <v>15</v>
      </c>
      <c r="I53" s="608">
        <v>15</v>
      </c>
      <c r="J53" s="608">
        <f t="shared" si="15"/>
        <v>90</v>
      </c>
      <c r="K53" s="609">
        <f t="shared" si="12"/>
        <v>4</v>
      </c>
      <c r="L53" s="608" t="s">
        <v>29</v>
      </c>
      <c r="M53" s="609">
        <f t="shared" si="16"/>
        <v>40</v>
      </c>
      <c r="N53" s="610" t="s">
        <v>58</v>
      </c>
      <c r="O53" s="610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</row>
    <row r="54" spans="1:28" ht="12.75" x14ac:dyDescent="0.2">
      <c r="A54" s="50" t="s">
        <v>16</v>
      </c>
      <c r="B54" s="50" t="s">
        <v>14</v>
      </c>
      <c r="C54" s="23" t="s">
        <v>37</v>
      </c>
      <c r="D54" s="609">
        <v>5</v>
      </c>
      <c r="E54" s="608">
        <f t="shared" si="13"/>
        <v>150</v>
      </c>
      <c r="F54" s="608">
        <f t="shared" si="14"/>
        <v>60</v>
      </c>
      <c r="G54" s="608">
        <v>30</v>
      </c>
      <c r="H54" s="608"/>
      <c r="I54" s="608">
        <v>30</v>
      </c>
      <c r="J54" s="608">
        <f t="shared" si="15"/>
        <v>90</v>
      </c>
      <c r="K54" s="609">
        <f t="shared" si="12"/>
        <v>4</v>
      </c>
      <c r="L54" s="608" t="s">
        <v>18</v>
      </c>
      <c r="M54" s="609">
        <f t="shared" si="16"/>
        <v>40</v>
      </c>
      <c r="N54" s="610" t="s">
        <v>55</v>
      </c>
      <c r="O54" s="610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</row>
    <row r="55" spans="1:28" ht="12.75" x14ac:dyDescent="0.2">
      <c r="A55" s="50" t="s">
        <v>13</v>
      </c>
      <c r="B55" s="50" t="s">
        <v>14</v>
      </c>
      <c r="C55" s="23" t="s">
        <v>43</v>
      </c>
      <c r="D55" s="609">
        <v>6</v>
      </c>
      <c r="E55" s="608">
        <f t="shared" si="13"/>
        <v>180</v>
      </c>
      <c r="F55" s="608">
        <f t="shared" si="14"/>
        <v>60</v>
      </c>
      <c r="G55" s="608">
        <v>30</v>
      </c>
      <c r="H55" s="608"/>
      <c r="I55" s="608">
        <v>30</v>
      </c>
      <c r="J55" s="608">
        <f t="shared" si="15"/>
        <v>120</v>
      </c>
      <c r="K55" s="609">
        <f t="shared" si="12"/>
        <v>4</v>
      </c>
      <c r="L55" s="608" t="s">
        <v>18</v>
      </c>
      <c r="M55" s="609">
        <f t="shared" si="16"/>
        <v>33.333333333333329</v>
      </c>
      <c r="N55" s="610" t="s">
        <v>56</v>
      </c>
      <c r="O55" s="610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</row>
    <row r="56" spans="1:28" ht="12.75" x14ac:dyDescent="0.2">
      <c r="A56" s="50" t="s">
        <v>16</v>
      </c>
      <c r="B56" s="50" t="s">
        <v>14</v>
      </c>
      <c r="C56" s="23" t="s">
        <v>34</v>
      </c>
      <c r="D56" s="609">
        <v>5</v>
      </c>
      <c r="E56" s="608">
        <f t="shared" si="13"/>
        <v>150</v>
      </c>
      <c r="F56" s="608">
        <f t="shared" si="14"/>
        <v>60</v>
      </c>
      <c r="G56" s="608">
        <v>30</v>
      </c>
      <c r="H56" s="608"/>
      <c r="I56" s="608">
        <v>30</v>
      </c>
      <c r="J56" s="608">
        <f t="shared" si="15"/>
        <v>90</v>
      </c>
      <c r="K56" s="609">
        <f t="shared" si="12"/>
        <v>4</v>
      </c>
      <c r="L56" s="608" t="s">
        <v>18</v>
      </c>
      <c r="M56" s="609">
        <f t="shared" si="16"/>
        <v>40</v>
      </c>
      <c r="N56" s="610" t="s">
        <v>57</v>
      </c>
      <c r="O56" s="610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</row>
    <row r="57" spans="1:28" ht="12.75" x14ac:dyDescent="0.2">
      <c r="A57" s="50" t="s">
        <v>16</v>
      </c>
      <c r="B57" s="50" t="s">
        <v>31</v>
      </c>
      <c r="C57" s="23" t="s">
        <v>48</v>
      </c>
      <c r="D57" s="609">
        <v>3</v>
      </c>
      <c r="E57" s="608">
        <f t="shared" si="13"/>
        <v>90</v>
      </c>
      <c r="F57" s="608">
        <f t="shared" si="14"/>
        <v>30</v>
      </c>
      <c r="G57" s="608">
        <v>15</v>
      </c>
      <c r="H57" s="608"/>
      <c r="I57" s="608">
        <v>15</v>
      </c>
      <c r="J57" s="608">
        <f t="shared" si="15"/>
        <v>60</v>
      </c>
      <c r="K57" s="609">
        <f t="shared" si="12"/>
        <v>2</v>
      </c>
      <c r="L57" s="608" t="s">
        <v>16</v>
      </c>
      <c r="M57" s="609">
        <f t="shared" si="16"/>
        <v>33.333333333333329</v>
      </c>
      <c r="N57" s="610" t="s">
        <v>57</v>
      </c>
      <c r="O57" s="610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</row>
    <row r="58" spans="1:28" ht="12.75" x14ac:dyDescent="0.2">
      <c r="C58" s="23"/>
      <c r="D58" s="609"/>
      <c r="E58" s="608">
        <f t="shared" si="13"/>
        <v>0</v>
      </c>
      <c r="F58" s="608">
        <f t="shared" si="14"/>
        <v>0</v>
      </c>
      <c r="G58" s="608"/>
      <c r="H58" s="608"/>
      <c r="I58" s="608"/>
      <c r="J58" s="608">
        <f t="shared" si="15"/>
        <v>0</v>
      </c>
      <c r="K58" s="609">
        <f>F58/18</f>
        <v>0</v>
      </c>
      <c r="L58" s="608"/>
      <c r="M58" s="609" t="e">
        <f t="shared" si="16"/>
        <v>#DIV/0!</v>
      </c>
      <c r="N58" s="610"/>
      <c r="O58" s="610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</row>
    <row r="59" spans="1:28" ht="12.75" x14ac:dyDescent="0.2">
      <c r="C59" s="41" t="s">
        <v>22</v>
      </c>
      <c r="D59" s="611">
        <f>SUM(D51:D58)</f>
        <v>30</v>
      </c>
      <c r="E59" s="604">
        <f>SUM(E51:E58)</f>
        <v>900</v>
      </c>
      <c r="F59" s="604">
        <f t="shared" ref="F59:L59" si="17">SUM(F51:F58)</f>
        <v>375</v>
      </c>
      <c r="G59" s="604">
        <f t="shared" si="17"/>
        <v>135</v>
      </c>
      <c r="H59" s="604">
        <f t="shared" si="17"/>
        <v>15</v>
      </c>
      <c r="I59" s="604">
        <f t="shared" si="17"/>
        <v>225</v>
      </c>
      <c r="J59" s="604">
        <f t="shared" si="17"/>
        <v>525</v>
      </c>
      <c r="K59" s="604">
        <f t="shared" si="17"/>
        <v>25</v>
      </c>
      <c r="L59" s="604">
        <f t="shared" si="17"/>
        <v>0</v>
      </c>
      <c r="M59" s="604"/>
      <c r="N59" s="3"/>
      <c r="O59" s="3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</row>
    <row r="60" spans="1:28" ht="12.75" x14ac:dyDescent="0.2">
      <c r="C60" s="2" t="s">
        <v>23</v>
      </c>
      <c r="D60" s="3">
        <f>30-D59</f>
        <v>0</v>
      </c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</row>
    <row r="61" spans="1:28" ht="12.75" x14ac:dyDescent="0.2">
      <c r="C61" s="2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</row>
    <row r="62" spans="1:28" ht="15" customHeight="1" x14ac:dyDescent="0.2">
      <c r="C62" s="1" t="s">
        <v>379</v>
      </c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</row>
    <row r="63" spans="1:28" ht="15" customHeight="1" x14ac:dyDescent="0.2">
      <c r="C63" s="1491" t="s">
        <v>0</v>
      </c>
      <c r="D63" s="1474" t="s">
        <v>1</v>
      </c>
      <c r="E63" s="1475" t="s">
        <v>2</v>
      </c>
      <c r="F63" s="1475"/>
      <c r="G63" s="1475"/>
      <c r="H63" s="1475"/>
      <c r="I63" s="1475"/>
      <c r="J63" s="1315"/>
      <c r="K63" s="1474" t="s">
        <v>3</v>
      </c>
      <c r="L63" s="1474" t="s">
        <v>4</v>
      </c>
      <c r="M63" s="1474" t="s">
        <v>5</v>
      </c>
      <c r="N63" s="606"/>
      <c r="O63" s="606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</row>
    <row r="64" spans="1:28" ht="15" customHeight="1" x14ac:dyDescent="0.2">
      <c r="C64" s="1491"/>
      <c r="D64" s="1474"/>
      <c r="E64" s="1474" t="s">
        <v>6</v>
      </c>
      <c r="F64" s="1476" t="s">
        <v>7</v>
      </c>
      <c r="G64" s="1476"/>
      <c r="H64" s="1476"/>
      <c r="I64" s="1476"/>
      <c r="J64" s="1474" t="s">
        <v>25</v>
      </c>
      <c r="K64" s="1474"/>
      <c r="L64" s="1474"/>
      <c r="M64" s="1474"/>
      <c r="N64" s="606"/>
      <c r="O64" s="606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</row>
    <row r="65" spans="1:28" ht="15" customHeight="1" x14ac:dyDescent="0.2">
      <c r="C65" s="1491"/>
      <c r="D65" s="1474"/>
      <c r="E65" s="1315"/>
      <c r="F65" s="1474" t="s">
        <v>9</v>
      </c>
      <c r="G65" s="1475" t="s">
        <v>10</v>
      </c>
      <c r="H65" s="1315"/>
      <c r="I65" s="1315"/>
      <c r="J65" s="1315"/>
      <c r="K65" s="1474"/>
      <c r="L65" s="1474"/>
      <c r="M65" s="1474"/>
      <c r="N65" s="606"/>
      <c r="O65" s="606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</row>
    <row r="66" spans="1:28" ht="12.75" customHeight="1" x14ac:dyDescent="0.2">
      <c r="C66" s="1491"/>
      <c r="D66" s="1474"/>
      <c r="E66" s="1315"/>
      <c r="F66" s="1477"/>
      <c r="G66" s="1474" t="s">
        <v>11</v>
      </c>
      <c r="H66" s="1474" t="s">
        <v>12</v>
      </c>
      <c r="I66" s="1474" t="s">
        <v>13</v>
      </c>
      <c r="J66" s="1315"/>
      <c r="K66" s="1474"/>
      <c r="L66" s="1474"/>
      <c r="M66" s="1474"/>
      <c r="N66" s="606"/>
      <c r="O66" s="606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</row>
    <row r="67" spans="1:28" ht="12.75" x14ac:dyDescent="0.2">
      <c r="C67" s="1491"/>
      <c r="D67" s="1474"/>
      <c r="E67" s="1315"/>
      <c r="F67" s="1477"/>
      <c r="G67" s="1474"/>
      <c r="H67" s="1474"/>
      <c r="I67" s="1474"/>
      <c r="J67" s="1315"/>
      <c r="K67" s="1474"/>
      <c r="L67" s="1474"/>
      <c r="M67" s="1474"/>
      <c r="N67" s="606"/>
      <c r="O67" s="606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</row>
    <row r="68" spans="1:28" ht="12.75" x14ac:dyDescent="0.2">
      <c r="C68" s="1491"/>
      <c r="D68" s="1474"/>
      <c r="E68" s="1315"/>
      <c r="F68" s="1477"/>
      <c r="G68" s="1474"/>
      <c r="H68" s="1474"/>
      <c r="I68" s="1474"/>
      <c r="J68" s="1315"/>
      <c r="K68" s="1474"/>
      <c r="L68" s="1474"/>
      <c r="M68" s="1474"/>
      <c r="N68" s="606"/>
      <c r="O68" s="606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</row>
    <row r="69" spans="1:28" ht="12.75" x14ac:dyDescent="0.2">
      <c r="C69" s="1491"/>
      <c r="D69" s="1474"/>
      <c r="E69" s="1315"/>
      <c r="F69" s="1477"/>
      <c r="G69" s="1474"/>
      <c r="H69" s="1474"/>
      <c r="I69" s="1474"/>
      <c r="J69" s="1315"/>
      <c r="K69" s="1474"/>
      <c r="L69" s="1474"/>
      <c r="M69" s="1474"/>
      <c r="N69" s="606"/>
      <c r="O69" s="606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</row>
    <row r="70" spans="1:28" ht="12.75" x14ac:dyDescent="0.2">
      <c r="A70" s="50" t="s">
        <v>13</v>
      </c>
      <c r="B70" s="50" t="s">
        <v>14</v>
      </c>
      <c r="C70" s="41" t="s">
        <v>317</v>
      </c>
      <c r="D70" s="607">
        <v>4.5</v>
      </c>
      <c r="E70" s="608">
        <f>D70*30</f>
        <v>135</v>
      </c>
      <c r="F70" s="608">
        <f>G70+H70+I70</f>
        <v>0</v>
      </c>
      <c r="G70" s="608"/>
      <c r="H70" s="608"/>
      <c r="I70" s="608"/>
      <c r="J70" s="608">
        <f>E70-F70</f>
        <v>135</v>
      </c>
      <c r="K70" s="609">
        <f>F70/18</f>
        <v>0</v>
      </c>
      <c r="L70" s="608" t="s">
        <v>29</v>
      </c>
      <c r="M70" s="609">
        <f>F70/E70*100</f>
        <v>0</v>
      </c>
      <c r="N70" s="610" t="s">
        <v>54</v>
      </c>
      <c r="O70" s="610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</row>
    <row r="71" spans="1:28" ht="12.75" x14ac:dyDescent="0.2">
      <c r="A71" s="50" t="s">
        <v>16</v>
      </c>
      <c r="B71" s="50" t="s">
        <v>14</v>
      </c>
      <c r="C71" s="23" t="s">
        <v>15</v>
      </c>
      <c r="D71" s="609">
        <v>4</v>
      </c>
      <c r="E71" s="608">
        <f t="shared" ref="E71:E77" si="18">D71*30</f>
        <v>120</v>
      </c>
      <c r="F71" s="608">
        <f t="shared" ref="F71:F77" si="19">G71+H71+I71</f>
        <v>54</v>
      </c>
      <c r="G71" s="608"/>
      <c r="H71" s="608"/>
      <c r="I71" s="608">
        <v>54</v>
      </c>
      <c r="J71" s="608">
        <f t="shared" ref="J71:J77" si="20">E71-F71</f>
        <v>66</v>
      </c>
      <c r="K71" s="609">
        <f t="shared" ref="K71:K77" si="21">F71/18</f>
        <v>3</v>
      </c>
      <c r="L71" s="608" t="s">
        <v>29</v>
      </c>
      <c r="M71" s="609">
        <f t="shared" ref="M71:M77" si="22">F71/E71*100</f>
        <v>45</v>
      </c>
      <c r="N71" s="610" t="s">
        <v>58</v>
      </c>
      <c r="O71" s="610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</row>
    <row r="72" spans="1:28" ht="12.75" x14ac:dyDescent="0.2">
      <c r="A72" s="50" t="s">
        <v>16</v>
      </c>
      <c r="B72" s="50" t="s">
        <v>14</v>
      </c>
      <c r="C72" s="23" t="s">
        <v>17</v>
      </c>
      <c r="D72" s="609">
        <v>4</v>
      </c>
      <c r="E72" s="608">
        <f t="shared" si="18"/>
        <v>120</v>
      </c>
      <c r="F72" s="608">
        <f t="shared" si="19"/>
        <v>72</v>
      </c>
      <c r="G72" s="608"/>
      <c r="H72" s="608"/>
      <c r="I72" s="608">
        <v>72</v>
      </c>
      <c r="J72" s="608">
        <f t="shared" si="20"/>
        <v>48</v>
      </c>
      <c r="K72" s="609">
        <f t="shared" si="21"/>
        <v>4</v>
      </c>
      <c r="L72" s="608" t="s">
        <v>29</v>
      </c>
      <c r="M72" s="609">
        <f t="shared" si="22"/>
        <v>60</v>
      </c>
      <c r="N72" s="610" t="s">
        <v>58</v>
      </c>
      <c r="O72" s="610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</row>
    <row r="73" spans="1:28" ht="12.75" x14ac:dyDescent="0.2">
      <c r="A73" s="50" t="s">
        <v>13</v>
      </c>
      <c r="B73" s="50" t="s">
        <v>14</v>
      </c>
      <c r="C73" s="449" t="s">
        <v>35</v>
      </c>
      <c r="D73" s="609">
        <v>4</v>
      </c>
      <c r="E73" s="608">
        <f t="shared" si="18"/>
        <v>120</v>
      </c>
      <c r="F73" s="608">
        <f t="shared" si="19"/>
        <v>54</v>
      </c>
      <c r="G73" s="608">
        <v>18</v>
      </c>
      <c r="H73" s="608"/>
      <c r="I73" s="608">
        <v>36</v>
      </c>
      <c r="J73" s="608">
        <f t="shared" si="20"/>
        <v>66</v>
      </c>
      <c r="K73" s="609">
        <f t="shared" si="21"/>
        <v>3</v>
      </c>
      <c r="L73" s="608" t="s">
        <v>18</v>
      </c>
      <c r="M73" s="609">
        <f t="shared" si="22"/>
        <v>45</v>
      </c>
      <c r="N73" s="610" t="s">
        <v>56</v>
      </c>
      <c r="O73" s="610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</row>
    <row r="74" spans="1:28" ht="12.75" x14ac:dyDescent="0.2">
      <c r="A74" s="50" t="s">
        <v>13</v>
      </c>
      <c r="B74" s="50" t="s">
        <v>14</v>
      </c>
      <c r="C74" s="23" t="s">
        <v>53</v>
      </c>
      <c r="D74" s="609">
        <v>5</v>
      </c>
      <c r="E74" s="608">
        <f t="shared" si="18"/>
        <v>150</v>
      </c>
      <c r="F74" s="608">
        <f t="shared" si="19"/>
        <v>72</v>
      </c>
      <c r="G74" s="608">
        <v>36</v>
      </c>
      <c r="H74" s="608"/>
      <c r="I74" s="608">
        <v>36</v>
      </c>
      <c r="J74" s="608">
        <f t="shared" si="20"/>
        <v>78</v>
      </c>
      <c r="K74" s="609">
        <f t="shared" si="21"/>
        <v>4</v>
      </c>
      <c r="L74" s="608" t="s">
        <v>18</v>
      </c>
      <c r="M74" s="609">
        <f t="shared" si="22"/>
        <v>48</v>
      </c>
      <c r="N74" s="610" t="s">
        <v>57</v>
      </c>
      <c r="O74" s="610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</row>
    <row r="75" spans="1:28" ht="12.75" x14ac:dyDescent="0.2">
      <c r="A75" s="50" t="s">
        <v>13</v>
      </c>
      <c r="B75" s="50" t="s">
        <v>14</v>
      </c>
      <c r="C75" s="23" t="s">
        <v>380</v>
      </c>
      <c r="D75" s="609">
        <v>4</v>
      </c>
      <c r="E75" s="608">
        <f t="shared" si="18"/>
        <v>120</v>
      </c>
      <c r="F75" s="608">
        <f t="shared" si="19"/>
        <v>54</v>
      </c>
      <c r="G75" s="608">
        <v>18</v>
      </c>
      <c r="H75" s="608"/>
      <c r="I75" s="608">
        <v>36</v>
      </c>
      <c r="J75" s="608">
        <f t="shared" si="20"/>
        <v>66</v>
      </c>
      <c r="K75" s="609">
        <f t="shared" si="21"/>
        <v>3</v>
      </c>
      <c r="L75" s="608" t="s">
        <v>18</v>
      </c>
      <c r="M75" s="609">
        <f t="shared" si="22"/>
        <v>45</v>
      </c>
      <c r="N75" s="610" t="s">
        <v>54</v>
      </c>
      <c r="O75" s="610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</row>
    <row r="76" spans="1:28" ht="12.75" x14ac:dyDescent="0.2">
      <c r="A76" s="50" t="s">
        <v>16</v>
      </c>
      <c r="B76" s="50" t="s">
        <v>31</v>
      </c>
      <c r="C76" s="23" t="s">
        <v>66</v>
      </c>
      <c r="D76" s="609">
        <v>3.5</v>
      </c>
      <c r="E76" s="608">
        <f t="shared" si="18"/>
        <v>105</v>
      </c>
      <c r="F76" s="608">
        <f t="shared" si="19"/>
        <v>36</v>
      </c>
      <c r="G76" s="608">
        <v>18</v>
      </c>
      <c r="H76" s="608"/>
      <c r="I76" s="608">
        <v>18</v>
      </c>
      <c r="J76" s="608">
        <f t="shared" si="20"/>
        <v>69</v>
      </c>
      <c r="K76" s="609">
        <f t="shared" si="21"/>
        <v>2</v>
      </c>
      <c r="L76" s="608" t="s">
        <v>16</v>
      </c>
      <c r="M76" s="609">
        <f t="shared" si="22"/>
        <v>34.285714285714285</v>
      </c>
      <c r="N76" s="610" t="s">
        <v>57</v>
      </c>
      <c r="O76" s="610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</row>
    <row r="77" spans="1:28" ht="12.75" x14ac:dyDescent="0.2">
      <c r="A77" s="50" t="s">
        <v>13</v>
      </c>
      <c r="B77" s="50" t="s">
        <v>14</v>
      </c>
      <c r="C77" s="23" t="s">
        <v>381</v>
      </c>
      <c r="D77" s="609">
        <v>1</v>
      </c>
      <c r="E77" s="608">
        <f t="shared" si="18"/>
        <v>30</v>
      </c>
      <c r="F77" s="608">
        <f t="shared" si="19"/>
        <v>15</v>
      </c>
      <c r="G77" s="608"/>
      <c r="H77" s="608"/>
      <c r="I77" s="608">
        <v>15</v>
      </c>
      <c r="J77" s="608">
        <f t="shared" si="20"/>
        <v>15</v>
      </c>
      <c r="K77" s="609">
        <f t="shared" si="21"/>
        <v>0.83333333333333337</v>
      </c>
      <c r="L77" s="608" t="s">
        <v>16</v>
      </c>
      <c r="M77" s="609">
        <f t="shared" si="22"/>
        <v>50</v>
      </c>
      <c r="N77" s="610" t="s">
        <v>54</v>
      </c>
      <c r="O77" s="610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</row>
    <row r="78" spans="1:28" ht="12.75" x14ac:dyDescent="0.2">
      <c r="C78" s="41" t="s">
        <v>22</v>
      </c>
      <c r="D78" s="611">
        <f t="shared" ref="D78:K78" si="23">SUM(D70:D77)</f>
        <v>30</v>
      </c>
      <c r="E78" s="604">
        <f t="shared" si="23"/>
        <v>900</v>
      </c>
      <c r="F78" s="604">
        <f t="shared" si="23"/>
        <v>357</v>
      </c>
      <c r="G78" s="604">
        <f t="shared" si="23"/>
        <v>90</v>
      </c>
      <c r="H78" s="604">
        <f t="shared" si="23"/>
        <v>0</v>
      </c>
      <c r="I78" s="604">
        <f t="shared" si="23"/>
        <v>267</v>
      </c>
      <c r="J78" s="604">
        <f t="shared" si="23"/>
        <v>543</v>
      </c>
      <c r="K78" s="604">
        <f t="shared" si="23"/>
        <v>19.833333333333332</v>
      </c>
      <c r="L78" s="604"/>
      <c r="M78" s="604"/>
      <c r="N78" s="3"/>
      <c r="O78" s="3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</row>
    <row r="79" spans="1:28" ht="12.75" x14ac:dyDescent="0.2">
      <c r="C79" s="2" t="s">
        <v>23</v>
      </c>
      <c r="D79" s="4">
        <f>30-D78</f>
        <v>0</v>
      </c>
      <c r="E79" s="3"/>
      <c r="F79" s="3"/>
      <c r="G79" s="3"/>
      <c r="H79" s="3"/>
      <c r="I79" s="3"/>
      <c r="J79" s="3"/>
      <c r="K79" s="3"/>
      <c r="L79" s="3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</row>
    <row r="80" spans="1:28" ht="12.75" x14ac:dyDescent="0.2">
      <c r="C80" s="2"/>
      <c r="D80" s="3"/>
      <c r="E80" s="3"/>
      <c r="F80" s="3"/>
      <c r="G80" s="3"/>
      <c r="H80" s="3"/>
      <c r="I80" s="3"/>
      <c r="J80" s="3"/>
      <c r="K80" s="3"/>
      <c r="L80" s="3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</row>
    <row r="81" spans="1:28" ht="12.75" x14ac:dyDescent="0.2">
      <c r="C81" s="2"/>
      <c r="D81" s="3"/>
      <c r="E81" s="3"/>
      <c r="F81" s="3"/>
      <c r="G81" s="3"/>
      <c r="H81" s="3"/>
      <c r="I81" s="3"/>
      <c r="J81" s="3"/>
      <c r="K81" s="3"/>
      <c r="L81" s="3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</row>
    <row r="82" spans="1:28" ht="12.75" x14ac:dyDescent="0.2">
      <c r="C82" s="2"/>
      <c r="D82" s="3"/>
      <c r="E82" s="3"/>
      <c r="F82" s="3"/>
      <c r="G82" s="3"/>
      <c r="H82" s="3"/>
      <c r="I82" s="3"/>
      <c r="J82" s="3"/>
      <c r="K82" s="3"/>
      <c r="L82" s="3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</row>
    <row r="83" spans="1:28" ht="12.75" x14ac:dyDescent="0.2">
      <c r="C83" s="2"/>
      <c r="D83" s="3"/>
      <c r="E83" s="3"/>
      <c r="F83" s="3"/>
      <c r="G83" s="3"/>
      <c r="H83" s="3"/>
      <c r="I83" s="3"/>
      <c r="J83" s="3"/>
      <c r="K83" s="3"/>
      <c r="L83" s="3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</row>
    <row r="84" spans="1:28" ht="12.75" x14ac:dyDescent="0.2">
      <c r="C84" s="2"/>
      <c r="D84" s="3"/>
      <c r="E84" s="3"/>
      <c r="F84" s="3"/>
      <c r="G84" s="3"/>
      <c r="H84" s="3"/>
      <c r="I84" s="3"/>
      <c r="J84" s="3"/>
      <c r="K84" s="3"/>
      <c r="L84" s="3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</row>
    <row r="85" spans="1:28" ht="15" customHeight="1" x14ac:dyDescent="0.2">
      <c r="C85" s="1" t="s">
        <v>382</v>
      </c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</row>
    <row r="86" spans="1:28" ht="15" customHeight="1" x14ac:dyDescent="0.2">
      <c r="C86" s="1491" t="s">
        <v>0</v>
      </c>
      <c r="D86" s="1474" t="s">
        <v>1</v>
      </c>
      <c r="E86" s="1475" t="s">
        <v>2</v>
      </c>
      <c r="F86" s="1475"/>
      <c r="G86" s="1475"/>
      <c r="H86" s="1475"/>
      <c r="I86" s="1475"/>
      <c r="J86" s="1315"/>
      <c r="K86" s="1474" t="s">
        <v>3</v>
      </c>
      <c r="L86" s="1474" t="s">
        <v>4</v>
      </c>
      <c r="M86" s="1474" t="s">
        <v>5</v>
      </c>
      <c r="N86" s="606"/>
      <c r="O86" s="606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</row>
    <row r="87" spans="1:28" ht="15" customHeight="1" x14ac:dyDescent="0.2">
      <c r="C87" s="1491"/>
      <c r="D87" s="1474"/>
      <c r="E87" s="1474" t="s">
        <v>6</v>
      </c>
      <c r="F87" s="1476" t="s">
        <v>7</v>
      </c>
      <c r="G87" s="1476"/>
      <c r="H87" s="1476"/>
      <c r="I87" s="1476"/>
      <c r="J87" s="1474" t="s">
        <v>25</v>
      </c>
      <c r="K87" s="1474"/>
      <c r="L87" s="1474"/>
      <c r="M87" s="1474"/>
      <c r="N87" s="606"/>
      <c r="O87" s="606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</row>
    <row r="88" spans="1:28" ht="12.75" customHeight="1" x14ac:dyDescent="0.2">
      <c r="C88" s="1491"/>
      <c r="D88" s="1474"/>
      <c r="E88" s="1315"/>
      <c r="F88" s="1474" t="s">
        <v>9</v>
      </c>
      <c r="G88" s="1475" t="s">
        <v>10</v>
      </c>
      <c r="H88" s="1315"/>
      <c r="I88" s="1315"/>
      <c r="J88" s="1315"/>
      <c r="K88" s="1474"/>
      <c r="L88" s="1474"/>
      <c r="M88" s="1474"/>
      <c r="N88" s="606"/>
      <c r="O88" s="606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</row>
    <row r="89" spans="1:28" ht="12.75" customHeight="1" x14ac:dyDescent="0.2">
      <c r="C89" s="1491"/>
      <c r="D89" s="1474"/>
      <c r="E89" s="1315"/>
      <c r="F89" s="1477"/>
      <c r="G89" s="1474" t="s">
        <v>11</v>
      </c>
      <c r="H89" s="1474" t="s">
        <v>12</v>
      </c>
      <c r="I89" s="1474" t="s">
        <v>13</v>
      </c>
      <c r="J89" s="1315"/>
      <c r="K89" s="1474"/>
      <c r="L89" s="1474"/>
      <c r="M89" s="1474"/>
      <c r="N89" s="606"/>
      <c r="O89" s="606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</row>
    <row r="90" spans="1:28" ht="12.75" x14ac:dyDescent="0.2">
      <c r="C90" s="1491"/>
      <c r="D90" s="1474"/>
      <c r="E90" s="1315"/>
      <c r="F90" s="1477"/>
      <c r="G90" s="1474"/>
      <c r="H90" s="1474"/>
      <c r="I90" s="1474"/>
      <c r="J90" s="1315"/>
      <c r="K90" s="1474"/>
      <c r="L90" s="1474"/>
      <c r="M90" s="1474"/>
      <c r="N90" s="606"/>
      <c r="O90" s="606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</row>
    <row r="91" spans="1:28" ht="12.75" x14ac:dyDescent="0.2">
      <c r="C91" s="1491"/>
      <c r="D91" s="1474"/>
      <c r="E91" s="1315"/>
      <c r="F91" s="1477"/>
      <c r="G91" s="1474"/>
      <c r="H91" s="1474"/>
      <c r="I91" s="1474"/>
      <c r="J91" s="1315"/>
      <c r="K91" s="1474"/>
      <c r="L91" s="1474"/>
      <c r="M91" s="1474"/>
      <c r="N91" s="606"/>
      <c r="O91" s="606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</row>
    <row r="92" spans="1:28" ht="12.75" x14ac:dyDescent="0.2">
      <c r="C92" s="1491"/>
      <c r="D92" s="1474"/>
      <c r="E92" s="1315"/>
      <c r="F92" s="1477"/>
      <c r="G92" s="1474"/>
      <c r="H92" s="1474"/>
      <c r="I92" s="1474"/>
      <c r="J92" s="1315"/>
      <c r="K92" s="1474"/>
      <c r="L92" s="1474"/>
      <c r="M92" s="1474"/>
      <c r="N92" s="606"/>
      <c r="O92" s="606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</row>
    <row r="93" spans="1:28" ht="25.5" customHeight="1" x14ac:dyDescent="0.2">
      <c r="A93" s="50" t="s">
        <v>16</v>
      </c>
      <c r="B93" s="50" t="s">
        <v>31</v>
      </c>
      <c r="C93" s="23" t="s">
        <v>45</v>
      </c>
      <c r="D93" s="607">
        <v>3</v>
      </c>
      <c r="E93" s="608">
        <f t="shared" ref="E93:E99" si="24">D93*30</f>
        <v>90</v>
      </c>
      <c r="F93" s="608">
        <f t="shared" ref="F93:F99" si="25">G93+H93+I93</f>
        <v>45</v>
      </c>
      <c r="G93" s="608"/>
      <c r="H93" s="608"/>
      <c r="I93" s="608">
        <v>45</v>
      </c>
      <c r="J93" s="608">
        <f t="shared" ref="J93:J99" si="26">E93-F93</f>
        <v>45</v>
      </c>
      <c r="K93" s="609">
        <f t="shared" ref="K93:K98" si="27">F93/15</f>
        <v>3</v>
      </c>
      <c r="L93" s="608" t="s">
        <v>16</v>
      </c>
      <c r="M93" s="609">
        <f t="shared" ref="M93:M99" si="28">F93/E93*100</f>
        <v>50</v>
      </c>
      <c r="N93" s="610" t="s">
        <v>58</v>
      </c>
      <c r="O93" s="610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</row>
    <row r="94" spans="1:28" ht="12.75" x14ac:dyDescent="0.2">
      <c r="A94" s="50" t="s">
        <v>13</v>
      </c>
      <c r="B94" s="50" t="s">
        <v>14</v>
      </c>
      <c r="C94" s="23" t="s">
        <v>370</v>
      </c>
      <c r="D94" s="609">
        <v>6</v>
      </c>
      <c r="E94" s="608">
        <f t="shared" si="24"/>
        <v>180</v>
      </c>
      <c r="F94" s="608">
        <f t="shared" si="25"/>
        <v>60</v>
      </c>
      <c r="G94" s="608">
        <v>30</v>
      </c>
      <c r="H94" s="608"/>
      <c r="I94" s="608">
        <v>30</v>
      </c>
      <c r="J94" s="608">
        <f t="shared" si="26"/>
        <v>120</v>
      </c>
      <c r="K94" s="609">
        <f t="shared" si="27"/>
        <v>4</v>
      </c>
      <c r="L94" s="608" t="s">
        <v>18</v>
      </c>
      <c r="M94" s="609">
        <f t="shared" si="28"/>
        <v>33.333333333333329</v>
      </c>
      <c r="N94" s="610" t="s">
        <v>54</v>
      </c>
      <c r="O94" s="610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</row>
    <row r="95" spans="1:28" ht="12.75" x14ac:dyDescent="0.2">
      <c r="A95" s="50" t="s">
        <v>13</v>
      </c>
      <c r="B95" s="50" t="s">
        <v>14</v>
      </c>
      <c r="C95" s="23" t="s">
        <v>301</v>
      </c>
      <c r="D95" s="609">
        <v>6</v>
      </c>
      <c r="E95" s="608">
        <f t="shared" si="24"/>
        <v>180</v>
      </c>
      <c r="F95" s="608">
        <f t="shared" si="25"/>
        <v>60</v>
      </c>
      <c r="G95" s="608">
        <v>30</v>
      </c>
      <c r="H95" s="608"/>
      <c r="I95" s="608">
        <v>30</v>
      </c>
      <c r="J95" s="608">
        <f t="shared" si="26"/>
        <v>120</v>
      </c>
      <c r="K95" s="609">
        <f t="shared" si="27"/>
        <v>4</v>
      </c>
      <c r="L95" s="608" t="s">
        <v>18</v>
      </c>
      <c r="M95" s="609">
        <f t="shared" si="28"/>
        <v>33.333333333333329</v>
      </c>
      <c r="N95" s="610" t="s">
        <v>54</v>
      </c>
      <c r="O95" s="610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</row>
    <row r="96" spans="1:28" ht="12.75" x14ac:dyDescent="0.2">
      <c r="A96" s="50" t="s">
        <v>13</v>
      </c>
      <c r="B96" s="50" t="s">
        <v>14</v>
      </c>
      <c r="C96" s="23" t="s">
        <v>59</v>
      </c>
      <c r="D96" s="609">
        <v>4</v>
      </c>
      <c r="E96" s="608">
        <f t="shared" si="24"/>
        <v>120</v>
      </c>
      <c r="F96" s="608">
        <f t="shared" si="25"/>
        <v>45</v>
      </c>
      <c r="G96" s="608">
        <v>15</v>
      </c>
      <c r="H96" s="608"/>
      <c r="I96" s="608">
        <v>30</v>
      </c>
      <c r="J96" s="608">
        <f t="shared" si="26"/>
        <v>75</v>
      </c>
      <c r="K96" s="609">
        <f t="shared" si="27"/>
        <v>3</v>
      </c>
      <c r="L96" s="608" t="s">
        <v>29</v>
      </c>
      <c r="M96" s="609">
        <f t="shared" si="28"/>
        <v>37.5</v>
      </c>
      <c r="N96" s="610" t="s">
        <v>55</v>
      </c>
      <c r="O96" s="610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</row>
    <row r="97" spans="1:28" ht="12.75" x14ac:dyDescent="0.2">
      <c r="A97" s="50" t="s">
        <v>13</v>
      </c>
      <c r="B97" s="50" t="s">
        <v>31</v>
      </c>
      <c r="C97" s="612" t="s">
        <v>383</v>
      </c>
      <c r="D97" s="609">
        <v>5</v>
      </c>
      <c r="E97" s="608">
        <f t="shared" si="24"/>
        <v>150</v>
      </c>
      <c r="F97" s="608">
        <f t="shared" si="25"/>
        <v>60</v>
      </c>
      <c r="G97" s="608">
        <v>30</v>
      </c>
      <c r="H97" s="608"/>
      <c r="I97" s="608">
        <v>30</v>
      </c>
      <c r="J97" s="608">
        <f t="shared" si="26"/>
        <v>90</v>
      </c>
      <c r="K97" s="609">
        <f t="shared" si="27"/>
        <v>4</v>
      </c>
      <c r="L97" s="608" t="s">
        <v>29</v>
      </c>
      <c r="M97" s="609">
        <f t="shared" si="28"/>
        <v>40</v>
      </c>
      <c r="N97" s="610" t="s">
        <v>54</v>
      </c>
      <c r="O97" s="610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</row>
    <row r="98" spans="1:28" ht="25.5" x14ac:dyDescent="0.2">
      <c r="A98" s="50" t="s">
        <v>13</v>
      </c>
      <c r="B98" s="50" t="s">
        <v>14</v>
      </c>
      <c r="C98" s="449" t="s">
        <v>297</v>
      </c>
      <c r="D98" s="609">
        <v>5</v>
      </c>
      <c r="E98" s="608">
        <f t="shared" si="24"/>
        <v>150</v>
      </c>
      <c r="F98" s="608">
        <f t="shared" si="25"/>
        <v>60</v>
      </c>
      <c r="G98" s="608">
        <v>30</v>
      </c>
      <c r="H98" s="608"/>
      <c r="I98" s="608">
        <v>30</v>
      </c>
      <c r="J98" s="608">
        <f t="shared" si="26"/>
        <v>90</v>
      </c>
      <c r="K98" s="609">
        <f t="shared" si="27"/>
        <v>4</v>
      </c>
      <c r="L98" s="608" t="s">
        <v>18</v>
      </c>
      <c r="M98" s="609">
        <f t="shared" si="28"/>
        <v>40</v>
      </c>
      <c r="N98" s="610" t="s">
        <v>54</v>
      </c>
      <c r="O98" s="610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</row>
    <row r="99" spans="1:28" ht="25.5" x14ac:dyDescent="0.2">
      <c r="A99" s="50" t="s">
        <v>13</v>
      </c>
      <c r="B99" s="50" t="s">
        <v>14</v>
      </c>
      <c r="C99" s="23" t="s">
        <v>307</v>
      </c>
      <c r="D99" s="609">
        <v>1</v>
      </c>
      <c r="E99" s="608">
        <f t="shared" si="24"/>
        <v>30</v>
      </c>
      <c r="F99" s="608">
        <f t="shared" si="25"/>
        <v>0</v>
      </c>
      <c r="G99" s="608"/>
      <c r="H99" s="608"/>
      <c r="I99" s="608"/>
      <c r="J99" s="608">
        <f t="shared" si="26"/>
        <v>30</v>
      </c>
      <c r="K99" s="609">
        <f>F99/18</f>
        <v>0</v>
      </c>
      <c r="L99" s="608" t="s">
        <v>29</v>
      </c>
      <c r="M99" s="609">
        <f t="shared" si="28"/>
        <v>0</v>
      </c>
      <c r="N99" s="610" t="s">
        <v>54</v>
      </c>
      <c r="O99" s="610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</row>
    <row r="100" spans="1:28" ht="15" customHeight="1" x14ac:dyDescent="0.2">
      <c r="C100" s="41" t="s">
        <v>22</v>
      </c>
      <c r="D100" s="611">
        <f t="shared" ref="D100:M100" si="29">SUM(D93:D99)</f>
        <v>30</v>
      </c>
      <c r="E100" s="604">
        <f t="shared" si="29"/>
        <v>900</v>
      </c>
      <c r="F100" s="604">
        <f t="shared" si="29"/>
        <v>330</v>
      </c>
      <c r="G100" s="604">
        <f t="shared" si="29"/>
        <v>135</v>
      </c>
      <c r="H100" s="604">
        <f t="shared" si="29"/>
        <v>0</v>
      </c>
      <c r="I100" s="604">
        <f t="shared" si="29"/>
        <v>195</v>
      </c>
      <c r="J100" s="604">
        <f t="shared" si="29"/>
        <v>570</v>
      </c>
      <c r="K100" s="604">
        <f t="shared" si="29"/>
        <v>22</v>
      </c>
      <c r="L100" s="604">
        <f t="shared" si="29"/>
        <v>0</v>
      </c>
      <c r="M100" s="604">
        <f t="shared" si="29"/>
        <v>234.16666666666666</v>
      </c>
      <c r="N100" s="3"/>
      <c r="O100" s="3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</row>
    <row r="101" spans="1:28" ht="15" customHeight="1" x14ac:dyDescent="0.2">
      <c r="C101" s="2" t="s">
        <v>23</v>
      </c>
      <c r="D101" s="3">
        <f>30-D100</f>
        <v>0</v>
      </c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</row>
    <row r="102" spans="1:28" ht="15" customHeight="1" x14ac:dyDescent="0.2">
      <c r="C102" s="2"/>
      <c r="D102" s="3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</row>
    <row r="103" spans="1:28" ht="12.75" x14ac:dyDescent="0.2">
      <c r="C103" s="1" t="s">
        <v>384</v>
      </c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</row>
    <row r="104" spans="1:28" ht="12.75" customHeight="1" x14ac:dyDescent="0.2">
      <c r="C104" s="1491" t="s">
        <v>0</v>
      </c>
      <c r="D104" s="1474" t="s">
        <v>1</v>
      </c>
      <c r="E104" s="1475" t="s">
        <v>2</v>
      </c>
      <c r="F104" s="1475"/>
      <c r="G104" s="1475"/>
      <c r="H104" s="1475"/>
      <c r="I104" s="1475"/>
      <c r="J104" s="1315"/>
      <c r="K104" s="1474" t="s">
        <v>3</v>
      </c>
      <c r="L104" s="1474" t="s">
        <v>4</v>
      </c>
      <c r="M104" s="1474" t="s">
        <v>5</v>
      </c>
      <c r="N104" s="606"/>
      <c r="O104" s="606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</row>
    <row r="105" spans="1:28" ht="12.75" customHeight="1" x14ac:dyDescent="0.2">
      <c r="C105" s="1491"/>
      <c r="D105" s="1474"/>
      <c r="E105" s="1474" t="s">
        <v>6</v>
      </c>
      <c r="F105" s="1476" t="s">
        <v>7</v>
      </c>
      <c r="G105" s="1476"/>
      <c r="H105" s="1476"/>
      <c r="I105" s="1476"/>
      <c r="J105" s="1474" t="s">
        <v>25</v>
      </c>
      <c r="K105" s="1474"/>
      <c r="L105" s="1474"/>
      <c r="M105" s="1474"/>
      <c r="N105" s="606"/>
      <c r="O105" s="606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</row>
    <row r="106" spans="1:28" ht="12.75" customHeight="1" x14ac:dyDescent="0.2">
      <c r="C106" s="1491"/>
      <c r="D106" s="1474"/>
      <c r="E106" s="1315"/>
      <c r="F106" s="1474" t="s">
        <v>9</v>
      </c>
      <c r="G106" s="1475" t="s">
        <v>10</v>
      </c>
      <c r="H106" s="1315"/>
      <c r="I106" s="1315"/>
      <c r="J106" s="1315"/>
      <c r="K106" s="1474"/>
      <c r="L106" s="1474"/>
      <c r="M106" s="1474"/>
      <c r="N106" s="606"/>
      <c r="O106" s="606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</row>
    <row r="107" spans="1:28" ht="12.75" customHeight="1" x14ac:dyDescent="0.2">
      <c r="C107" s="1491"/>
      <c r="D107" s="1474"/>
      <c r="E107" s="1315"/>
      <c r="F107" s="1477"/>
      <c r="G107" s="1474" t="s">
        <v>11</v>
      </c>
      <c r="H107" s="1474" t="s">
        <v>12</v>
      </c>
      <c r="I107" s="1474" t="s">
        <v>13</v>
      </c>
      <c r="J107" s="1315"/>
      <c r="K107" s="1474"/>
      <c r="L107" s="1474"/>
      <c r="M107" s="1474"/>
      <c r="N107" s="606"/>
      <c r="O107" s="606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</row>
    <row r="108" spans="1:28" ht="12.75" x14ac:dyDescent="0.2">
      <c r="C108" s="1491"/>
      <c r="D108" s="1474"/>
      <c r="E108" s="1315"/>
      <c r="F108" s="1477"/>
      <c r="G108" s="1474"/>
      <c r="H108" s="1474"/>
      <c r="I108" s="1474"/>
      <c r="J108" s="1315"/>
      <c r="K108" s="1474"/>
      <c r="L108" s="1474"/>
      <c r="M108" s="1474"/>
      <c r="N108" s="606"/>
      <c r="O108" s="606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</row>
    <row r="109" spans="1:28" ht="12.75" x14ac:dyDescent="0.2">
      <c r="C109" s="1491"/>
      <c r="D109" s="1474"/>
      <c r="E109" s="1315"/>
      <c r="F109" s="1477"/>
      <c r="G109" s="1474"/>
      <c r="H109" s="1474"/>
      <c r="I109" s="1474"/>
      <c r="J109" s="1315"/>
      <c r="K109" s="1474"/>
      <c r="L109" s="1474"/>
      <c r="M109" s="1474"/>
      <c r="N109" s="606"/>
      <c r="O109" s="606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</row>
    <row r="110" spans="1:28" ht="12.75" x14ac:dyDescent="0.2">
      <c r="C110" s="1491"/>
      <c r="D110" s="1474"/>
      <c r="E110" s="1315"/>
      <c r="F110" s="1477"/>
      <c r="G110" s="1474"/>
      <c r="H110" s="1474"/>
      <c r="I110" s="1474"/>
      <c r="J110" s="1315"/>
      <c r="K110" s="1474"/>
      <c r="L110" s="1474"/>
      <c r="M110" s="1474"/>
      <c r="N110" s="606"/>
      <c r="O110" s="606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</row>
    <row r="111" spans="1:28" ht="12.75" x14ac:dyDescent="0.2">
      <c r="A111" s="50" t="s">
        <v>13</v>
      </c>
      <c r="B111" s="50" t="s">
        <v>14</v>
      </c>
      <c r="C111" s="41" t="s">
        <v>302</v>
      </c>
      <c r="D111" s="607">
        <v>4.5</v>
      </c>
      <c r="E111" s="608">
        <f>D111*30</f>
        <v>135</v>
      </c>
      <c r="F111" s="608">
        <f>G111+H111+I111</f>
        <v>0</v>
      </c>
      <c r="G111" s="608"/>
      <c r="H111" s="608"/>
      <c r="I111" s="608"/>
      <c r="J111" s="608">
        <f>E111-F111</f>
        <v>135</v>
      </c>
      <c r="K111" s="609">
        <f>F111/18</f>
        <v>0</v>
      </c>
      <c r="L111" s="608" t="s">
        <v>29</v>
      </c>
      <c r="M111" s="609">
        <f>F111/E111*100</f>
        <v>0</v>
      </c>
      <c r="N111" s="610" t="s">
        <v>54</v>
      </c>
      <c r="O111" s="610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</row>
    <row r="112" spans="1:28" ht="25.5" x14ac:dyDescent="0.2">
      <c r="A112" s="50" t="s">
        <v>16</v>
      </c>
      <c r="B112" s="50" t="s">
        <v>31</v>
      </c>
      <c r="C112" s="23" t="s">
        <v>36</v>
      </c>
      <c r="D112" s="609">
        <v>4</v>
      </c>
      <c r="E112" s="608">
        <f t="shared" ref="E112:E117" si="30">D112*30</f>
        <v>120</v>
      </c>
      <c r="F112" s="608">
        <f t="shared" ref="F112:F117" si="31">G112+H112+I112</f>
        <v>54</v>
      </c>
      <c r="G112" s="608"/>
      <c r="H112" s="608"/>
      <c r="I112" s="608">
        <v>54</v>
      </c>
      <c r="J112" s="608">
        <f t="shared" ref="J112:J117" si="32">E112-F112</f>
        <v>66</v>
      </c>
      <c r="K112" s="609">
        <f t="shared" ref="K112:K117" si="33">F112/18</f>
        <v>3</v>
      </c>
      <c r="L112" s="608" t="s">
        <v>16</v>
      </c>
      <c r="M112" s="609">
        <f t="shared" ref="M112:M117" si="34">F112/E112*100</f>
        <v>45</v>
      </c>
      <c r="N112" s="610" t="s">
        <v>58</v>
      </c>
      <c r="O112" s="610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</row>
    <row r="113" spans="1:28" ht="12.75" x14ac:dyDescent="0.2">
      <c r="A113" s="50" t="s">
        <v>13</v>
      </c>
      <c r="B113" s="50" t="s">
        <v>31</v>
      </c>
      <c r="C113" s="450" t="s">
        <v>303</v>
      </c>
      <c r="D113" s="407">
        <v>5</v>
      </c>
      <c r="E113" s="608">
        <f t="shared" si="30"/>
        <v>150</v>
      </c>
      <c r="F113" s="608">
        <f t="shared" si="31"/>
        <v>72</v>
      </c>
      <c r="G113" s="608">
        <v>36</v>
      </c>
      <c r="H113" s="608"/>
      <c r="I113" s="608">
        <v>36</v>
      </c>
      <c r="J113" s="608">
        <f t="shared" si="32"/>
        <v>78</v>
      </c>
      <c r="K113" s="609">
        <f t="shared" si="33"/>
        <v>4</v>
      </c>
      <c r="L113" s="608" t="s">
        <v>18</v>
      </c>
      <c r="M113" s="609">
        <f t="shared" si="34"/>
        <v>48</v>
      </c>
      <c r="N113" s="610" t="s">
        <v>54</v>
      </c>
      <c r="O113" s="610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</row>
    <row r="114" spans="1:28" ht="25.5" x14ac:dyDescent="0.2">
      <c r="A114" s="50" t="s">
        <v>13</v>
      </c>
      <c r="B114" s="50" t="s">
        <v>14</v>
      </c>
      <c r="C114" s="23" t="s">
        <v>300</v>
      </c>
      <c r="D114" s="609">
        <v>1</v>
      </c>
      <c r="E114" s="608">
        <f t="shared" si="30"/>
        <v>30</v>
      </c>
      <c r="F114" s="608"/>
      <c r="G114" s="608"/>
      <c r="H114" s="608"/>
      <c r="I114" s="608"/>
      <c r="J114" s="608">
        <f t="shared" si="32"/>
        <v>30</v>
      </c>
      <c r="K114" s="609"/>
      <c r="L114" s="608" t="s">
        <v>29</v>
      </c>
      <c r="M114" s="609"/>
      <c r="N114" s="610" t="s">
        <v>54</v>
      </c>
      <c r="O114" s="610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</row>
    <row r="115" spans="1:28" ht="12.75" x14ac:dyDescent="0.2">
      <c r="A115" s="50" t="s">
        <v>13</v>
      </c>
      <c r="B115" s="50" t="s">
        <v>14</v>
      </c>
      <c r="C115" s="450" t="s">
        <v>385</v>
      </c>
      <c r="D115" s="407">
        <v>5.5</v>
      </c>
      <c r="E115" s="608">
        <f t="shared" si="30"/>
        <v>165</v>
      </c>
      <c r="F115" s="608">
        <f t="shared" si="31"/>
        <v>72</v>
      </c>
      <c r="G115" s="608">
        <v>36</v>
      </c>
      <c r="H115" s="608"/>
      <c r="I115" s="608">
        <v>36</v>
      </c>
      <c r="J115" s="608">
        <f t="shared" si="32"/>
        <v>93</v>
      </c>
      <c r="K115" s="609">
        <f t="shared" si="33"/>
        <v>4</v>
      </c>
      <c r="L115" s="608" t="s">
        <v>18</v>
      </c>
      <c r="M115" s="609">
        <f t="shared" si="34"/>
        <v>43.636363636363633</v>
      </c>
      <c r="N115" s="610" t="s">
        <v>54</v>
      </c>
      <c r="O115" s="610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</row>
    <row r="116" spans="1:28" ht="14.25" customHeight="1" x14ac:dyDescent="0.2">
      <c r="A116" s="50" t="s">
        <v>13</v>
      </c>
      <c r="B116" s="50" t="s">
        <v>14</v>
      </c>
      <c r="C116" s="449" t="s">
        <v>225</v>
      </c>
      <c r="D116" s="600">
        <v>5</v>
      </c>
      <c r="E116" s="608">
        <f>D116*30</f>
        <v>150</v>
      </c>
      <c r="F116" s="608">
        <f t="shared" si="31"/>
        <v>54</v>
      </c>
      <c r="G116" s="608">
        <v>18</v>
      </c>
      <c r="H116" s="608"/>
      <c r="I116" s="608">
        <v>36</v>
      </c>
      <c r="J116" s="608">
        <f t="shared" si="32"/>
        <v>96</v>
      </c>
      <c r="K116" s="609">
        <f t="shared" si="33"/>
        <v>3</v>
      </c>
      <c r="L116" s="608" t="s">
        <v>29</v>
      </c>
      <c r="M116" s="609">
        <f t="shared" si="34"/>
        <v>36</v>
      </c>
      <c r="N116" s="610" t="s">
        <v>54</v>
      </c>
      <c r="O116" s="610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</row>
    <row r="117" spans="1:28" ht="28.5" customHeight="1" x14ac:dyDescent="0.2">
      <c r="A117" s="50" t="s">
        <v>13</v>
      </c>
      <c r="B117" s="50" t="s">
        <v>31</v>
      </c>
      <c r="C117" s="613" t="s">
        <v>305</v>
      </c>
      <c r="D117" s="609">
        <v>5</v>
      </c>
      <c r="E117" s="608">
        <f t="shared" si="30"/>
        <v>150</v>
      </c>
      <c r="F117" s="608">
        <f t="shared" si="31"/>
        <v>72</v>
      </c>
      <c r="G117" s="608">
        <v>36</v>
      </c>
      <c r="H117" s="608"/>
      <c r="I117" s="608">
        <v>36</v>
      </c>
      <c r="J117" s="608">
        <f t="shared" si="32"/>
        <v>78</v>
      </c>
      <c r="K117" s="609">
        <f t="shared" si="33"/>
        <v>4</v>
      </c>
      <c r="L117" s="608" t="s">
        <v>18</v>
      </c>
      <c r="M117" s="609">
        <f t="shared" si="34"/>
        <v>48</v>
      </c>
      <c r="N117" s="610" t="s">
        <v>54</v>
      </c>
      <c r="O117" s="610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</row>
    <row r="118" spans="1:28" ht="15" customHeight="1" x14ac:dyDescent="0.2">
      <c r="C118" s="41" t="s">
        <v>22</v>
      </c>
      <c r="D118" s="611">
        <f t="shared" ref="D118:K118" si="35">SUM(D111:D117)</f>
        <v>30</v>
      </c>
      <c r="E118" s="604">
        <f t="shared" si="35"/>
        <v>900</v>
      </c>
      <c r="F118" s="604">
        <f t="shared" si="35"/>
        <v>324</v>
      </c>
      <c r="G118" s="604">
        <f t="shared" si="35"/>
        <v>126</v>
      </c>
      <c r="H118" s="604">
        <f t="shared" si="35"/>
        <v>0</v>
      </c>
      <c r="I118" s="604">
        <f t="shared" si="35"/>
        <v>198</v>
      </c>
      <c r="J118" s="604">
        <f t="shared" si="35"/>
        <v>576</v>
      </c>
      <c r="K118" s="604">
        <f t="shared" si="35"/>
        <v>18</v>
      </c>
      <c r="L118" s="604"/>
      <c r="M118" s="604"/>
      <c r="N118" s="3"/>
      <c r="O118" s="3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</row>
    <row r="119" spans="1:28" ht="15" customHeight="1" x14ac:dyDescent="0.2">
      <c r="C119" s="2" t="s">
        <v>23</v>
      </c>
      <c r="D119" s="3">
        <f>30-D118</f>
        <v>0</v>
      </c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</row>
    <row r="120" spans="1:28" ht="15" customHeight="1" x14ac:dyDescent="0.2">
      <c r="C120" s="2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</row>
    <row r="121" spans="1:28" ht="12.75" x14ac:dyDescent="0.2">
      <c r="C121" s="1" t="s">
        <v>386</v>
      </c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</row>
    <row r="122" spans="1:28" ht="10.5" customHeight="1" x14ac:dyDescent="0.2">
      <c r="C122" s="1491" t="s">
        <v>0</v>
      </c>
      <c r="D122" s="1474" t="s">
        <v>1</v>
      </c>
      <c r="E122" s="1475" t="s">
        <v>2</v>
      </c>
      <c r="F122" s="1475"/>
      <c r="G122" s="1475"/>
      <c r="H122" s="1475"/>
      <c r="I122" s="1475"/>
      <c r="J122" s="1315"/>
      <c r="K122" s="1474" t="s">
        <v>3</v>
      </c>
      <c r="L122" s="1474" t="s">
        <v>4</v>
      </c>
      <c r="M122" s="1474" t="s">
        <v>5</v>
      </c>
      <c r="N122" s="606"/>
      <c r="O122" s="606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</row>
    <row r="123" spans="1:28" ht="10.5" customHeight="1" x14ac:dyDescent="0.2">
      <c r="C123" s="1491"/>
      <c r="D123" s="1474"/>
      <c r="E123" s="1474" t="s">
        <v>6</v>
      </c>
      <c r="F123" s="1476" t="s">
        <v>7</v>
      </c>
      <c r="G123" s="1476"/>
      <c r="H123" s="1476"/>
      <c r="I123" s="1476"/>
      <c r="J123" s="1474" t="s">
        <v>25</v>
      </c>
      <c r="K123" s="1474"/>
      <c r="L123" s="1474"/>
      <c r="M123" s="1474"/>
      <c r="N123" s="606"/>
      <c r="O123" s="606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</row>
    <row r="124" spans="1:28" ht="10.5" customHeight="1" x14ac:dyDescent="0.2">
      <c r="C124" s="1491"/>
      <c r="D124" s="1474"/>
      <c r="E124" s="1315"/>
      <c r="F124" s="1474" t="s">
        <v>9</v>
      </c>
      <c r="G124" s="1475" t="s">
        <v>10</v>
      </c>
      <c r="H124" s="1315"/>
      <c r="I124" s="1315"/>
      <c r="J124" s="1315"/>
      <c r="K124" s="1474"/>
      <c r="L124" s="1474"/>
      <c r="M124" s="1474"/>
      <c r="N124" s="606"/>
      <c r="O124" s="606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</row>
    <row r="125" spans="1:28" ht="10.5" customHeight="1" x14ac:dyDescent="0.2">
      <c r="C125" s="1491"/>
      <c r="D125" s="1474"/>
      <c r="E125" s="1315"/>
      <c r="F125" s="1477"/>
      <c r="G125" s="1474" t="s">
        <v>11</v>
      </c>
      <c r="H125" s="1474" t="s">
        <v>12</v>
      </c>
      <c r="I125" s="1474" t="s">
        <v>13</v>
      </c>
      <c r="J125" s="1315"/>
      <c r="K125" s="1474"/>
      <c r="L125" s="1474"/>
      <c r="M125" s="1474"/>
      <c r="N125" s="606"/>
      <c r="O125" s="606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</row>
    <row r="126" spans="1:28" ht="10.5" customHeight="1" x14ac:dyDescent="0.2">
      <c r="C126" s="1491"/>
      <c r="D126" s="1474"/>
      <c r="E126" s="1315"/>
      <c r="F126" s="1477"/>
      <c r="G126" s="1474"/>
      <c r="H126" s="1474"/>
      <c r="I126" s="1474"/>
      <c r="J126" s="1315"/>
      <c r="K126" s="1474"/>
      <c r="L126" s="1474"/>
      <c r="M126" s="1474"/>
      <c r="N126" s="606"/>
      <c r="O126" s="606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</row>
    <row r="127" spans="1:28" ht="10.5" customHeight="1" x14ac:dyDescent="0.2">
      <c r="C127" s="1491"/>
      <c r="D127" s="1474"/>
      <c r="E127" s="1315"/>
      <c r="F127" s="1477"/>
      <c r="G127" s="1474"/>
      <c r="H127" s="1474"/>
      <c r="I127" s="1474"/>
      <c r="J127" s="1315"/>
      <c r="K127" s="1474"/>
      <c r="L127" s="1474"/>
      <c r="M127" s="1474"/>
      <c r="N127" s="606"/>
      <c r="O127" s="606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</row>
    <row r="128" spans="1:28" ht="10.5" customHeight="1" x14ac:dyDescent="0.2">
      <c r="C128" s="1491"/>
      <c r="D128" s="1474"/>
      <c r="E128" s="1315"/>
      <c r="F128" s="1477"/>
      <c r="G128" s="1474"/>
      <c r="H128" s="1474"/>
      <c r="I128" s="1474"/>
      <c r="J128" s="1315"/>
      <c r="K128" s="1474"/>
      <c r="L128" s="1474"/>
      <c r="M128" s="1474"/>
      <c r="N128" s="606"/>
      <c r="O128" s="606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9"/>
    </row>
    <row r="129" spans="1:28" ht="25.5" x14ac:dyDescent="0.2">
      <c r="A129" s="50" t="s">
        <v>16</v>
      </c>
      <c r="B129" s="50" t="s">
        <v>31</v>
      </c>
      <c r="C129" s="23" t="s">
        <v>95</v>
      </c>
      <c r="D129" s="607">
        <v>3</v>
      </c>
      <c r="E129" s="608">
        <f>D129*30</f>
        <v>90</v>
      </c>
      <c r="F129" s="608">
        <f>G129+H129+I129</f>
        <v>45</v>
      </c>
      <c r="G129" s="608"/>
      <c r="H129" s="608"/>
      <c r="I129" s="608">
        <v>45</v>
      </c>
      <c r="J129" s="608">
        <f>E129-F129</f>
        <v>45</v>
      </c>
      <c r="K129" s="609">
        <f t="shared" ref="K129:K135" si="36">F129/15</f>
        <v>3</v>
      </c>
      <c r="L129" s="608" t="s">
        <v>16</v>
      </c>
      <c r="M129" s="609">
        <f>F129/E129*100</f>
        <v>50</v>
      </c>
      <c r="N129" s="610" t="s">
        <v>58</v>
      </c>
      <c r="O129" s="610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</row>
    <row r="130" spans="1:28" ht="12.75" x14ac:dyDescent="0.2">
      <c r="A130" s="50" t="s">
        <v>13</v>
      </c>
      <c r="B130" s="50" t="s">
        <v>14</v>
      </c>
      <c r="C130" s="23" t="s">
        <v>306</v>
      </c>
      <c r="D130" s="609">
        <v>5</v>
      </c>
      <c r="E130" s="608">
        <f t="shared" ref="E130:E135" si="37">D130*30</f>
        <v>150</v>
      </c>
      <c r="F130" s="608">
        <f t="shared" ref="F130:F135" si="38">G130+H130+I130</f>
        <v>60</v>
      </c>
      <c r="G130" s="608">
        <v>30</v>
      </c>
      <c r="H130" s="608"/>
      <c r="I130" s="608">
        <v>30</v>
      </c>
      <c r="J130" s="608">
        <f t="shared" ref="J130:J135" si="39">E130-F130</f>
        <v>90</v>
      </c>
      <c r="K130" s="609">
        <f t="shared" si="36"/>
        <v>4</v>
      </c>
      <c r="L130" s="608" t="s">
        <v>18</v>
      </c>
      <c r="M130" s="609">
        <f t="shared" ref="M130:M135" si="40">F130/E130*100</f>
        <v>40</v>
      </c>
      <c r="N130" s="610" t="s">
        <v>54</v>
      </c>
      <c r="O130" s="610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</row>
    <row r="131" spans="1:28" ht="12.75" x14ac:dyDescent="0.2">
      <c r="A131" s="50" t="s">
        <v>13</v>
      </c>
      <c r="B131" s="50" t="s">
        <v>31</v>
      </c>
      <c r="C131" s="449" t="s">
        <v>309</v>
      </c>
      <c r="D131" s="609">
        <v>5</v>
      </c>
      <c r="E131" s="608">
        <f t="shared" si="37"/>
        <v>150</v>
      </c>
      <c r="F131" s="608">
        <f t="shared" si="38"/>
        <v>60</v>
      </c>
      <c r="G131" s="608">
        <v>30</v>
      </c>
      <c r="H131" s="608"/>
      <c r="I131" s="608">
        <v>30</v>
      </c>
      <c r="J131" s="608">
        <f t="shared" si="39"/>
        <v>90</v>
      </c>
      <c r="K131" s="609">
        <f t="shared" si="36"/>
        <v>4</v>
      </c>
      <c r="L131" s="608" t="s">
        <v>18</v>
      </c>
      <c r="M131" s="609">
        <f t="shared" si="40"/>
        <v>40</v>
      </c>
      <c r="N131" s="610" t="s">
        <v>54</v>
      </c>
      <c r="O131" s="610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  <c r="AB131" s="49"/>
    </row>
    <row r="132" spans="1:28" ht="25.5" x14ac:dyDescent="0.2">
      <c r="A132" s="50" t="s">
        <v>13</v>
      </c>
      <c r="B132" s="50" t="s">
        <v>31</v>
      </c>
      <c r="C132" s="613" t="s">
        <v>312</v>
      </c>
      <c r="D132" s="609">
        <v>5</v>
      </c>
      <c r="E132" s="608">
        <f t="shared" si="37"/>
        <v>150</v>
      </c>
      <c r="F132" s="608">
        <f t="shared" si="38"/>
        <v>60</v>
      </c>
      <c r="G132" s="608">
        <v>30</v>
      </c>
      <c r="H132" s="608"/>
      <c r="I132" s="608">
        <v>30</v>
      </c>
      <c r="J132" s="608">
        <f t="shared" si="39"/>
        <v>90</v>
      </c>
      <c r="K132" s="609">
        <f t="shared" si="36"/>
        <v>4</v>
      </c>
      <c r="L132" s="608" t="s">
        <v>29</v>
      </c>
      <c r="M132" s="609">
        <f t="shared" si="40"/>
        <v>40</v>
      </c>
      <c r="N132" s="610" t="s">
        <v>54</v>
      </c>
      <c r="O132" s="610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  <c r="AB132" s="49"/>
    </row>
    <row r="133" spans="1:28" ht="38.25" x14ac:dyDescent="0.2">
      <c r="A133" s="50" t="s">
        <v>13</v>
      </c>
      <c r="B133" s="50" t="s">
        <v>31</v>
      </c>
      <c r="C133" s="23" t="s">
        <v>84</v>
      </c>
      <c r="D133" s="609">
        <v>5</v>
      </c>
      <c r="E133" s="608">
        <f t="shared" si="37"/>
        <v>150</v>
      </c>
      <c r="F133" s="608">
        <f t="shared" si="38"/>
        <v>60</v>
      </c>
      <c r="G133" s="608">
        <v>30</v>
      </c>
      <c r="H133" s="608"/>
      <c r="I133" s="608">
        <v>30</v>
      </c>
      <c r="J133" s="608">
        <f t="shared" si="39"/>
        <v>90</v>
      </c>
      <c r="K133" s="609">
        <f t="shared" si="36"/>
        <v>4</v>
      </c>
      <c r="L133" s="608" t="s">
        <v>18</v>
      </c>
      <c r="M133" s="609">
        <f t="shared" si="40"/>
        <v>40</v>
      </c>
      <c r="N133" s="610" t="s">
        <v>54</v>
      </c>
      <c r="O133" s="610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  <c r="AB133" s="49"/>
    </row>
    <row r="134" spans="1:28" ht="12.75" x14ac:dyDescent="0.2">
      <c r="A134" s="50" t="s">
        <v>16</v>
      </c>
      <c r="B134" s="50" t="s">
        <v>14</v>
      </c>
      <c r="C134" s="449" t="s">
        <v>38</v>
      </c>
      <c r="D134" s="609">
        <v>3</v>
      </c>
      <c r="E134" s="608">
        <f t="shared" si="37"/>
        <v>90</v>
      </c>
      <c r="F134" s="608">
        <f t="shared" si="38"/>
        <v>30</v>
      </c>
      <c r="G134" s="608">
        <v>15</v>
      </c>
      <c r="H134" s="608"/>
      <c r="I134" s="608">
        <v>15</v>
      </c>
      <c r="J134" s="608">
        <f t="shared" si="39"/>
        <v>60</v>
      </c>
      <c r="K134" s="609">
        <f t="shared" si="36"/>
        <v>2</v>
      </c>
      <c r="L134" s="608" t="s">
        <v>29</v>
      </c>
      <c r="M134" s="609">
        <f t="shared" si="40"/>
        <v>33.333333333333329</v>
      </c>
      <c r="N134" s="610" t="s">
        <v>58</v>
      </c>
      <c r="O134" s="610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  <c r="AB134" s="49"/>
    </row>
    <row r="135" spans="1:28" ht="37.5" customHeight="1" x14ac:dyDescent="0.2">
      <c r="A135" s="50" t="s">
        <v>13</v>
      </c>
      <c r="B135" s="50" t="s">
        <v>31</v>
      </c>
      <c r="C135" s="23" t="s">
        <v>85</v>
      </c>
      <c r="D135" s="609">
        <v>4</v>
      </c>
      <c r="E135" s="608">
        <f t="shared" si="37"/>
        <v>120</v>
      </c>
      <c r="F135" s="608">
        <f t="shared" si="38"/>
        <v>45</v>
      </c>
      <c r="G135" s="608">
        <v>15</v>
      </c>
      <c r="H135" s="608"/>
      <c r="I135" s="608">
        <v>30</v>
      </c>
      <c r="J135" s="608">
        <f t="shared" si="39"/>
        <v>75</v>
      </c>
      <c r="K135" s="609">
        <f t="shared" si="36"/>
        <v>3</v>
      </c>
      <c r="L135" s="608" t="s">
        <v>29</v>
      </c>
      <c r="M135" s="609">
        <f t="shared" si="40"/>
        <v>37.5</v>
      </c>
      <c r="N135" s="610" t="s">
        <v>54</v>
      </c>
      <c r="O135" s="610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  <c r="AB135" s="49"/>
    </row>
    <row r="136" spans="1:28" ht="15" customHeight="1" x14ac:dyDescent="0.2">
      <c r="C136" s="41" t="s">
        <v>22</v>
      </c>
      <c r="D136" s="611">
        <f t="shared" ref="D136:M136" si="41">SUM(D129:D135)</f>
        <v>30</v>
      </c>
      <c r="E136" s="604">
        <f t="shared" si="41"/>
        <v>900</v>
      </c>
      <c r="F136" s="604">
        <f t="shared" si="41"/>
        <v>360</v>
      </c>
      <c r="G136" s="604">
        <f t="shared" si="41"/>
        <v>150</v>
      </c>
      <c r="H136" s="604">
        <f t="shared" si="41"/>
        <v>0</v>
      </c>
      <c r="I136" s="604">
        <f t="shared" si="41"/>
        <v>210</v>
      </c>
      <c r="J136" s="604">
        <f t="shared" si="41"/>
        <v>540</v>
      </c>
      <c r="K136" s="604">
        <f t="shared" si="41"/>
        <v>24</v>
      </c>
      <c r="L136" s="604">
        <f t="shared" si="41"/>
        <v>0</v>
      </c>
      <c r="M136" s="604">
        <f t="shared" si="41"/>
        <v>280.83333333333331</v>
      </c>
      <c r="N136" s="3"/>
      <c r="O136" s="3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</row>
    <row r="137" spans="1:28" ht="15" customHeight="1" x14ac:dyDescent="0.2">
      <c r="C137" s="2" t="s">
        <v>23</v>
      </c>
      <c r="D137" s="3">
        <f>30-D136</f>
        <v>0</v>
      </c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  <c r="AB137" s="49"/>
    </row>
    <row r="138" spans="1:28" ht="12.75" x14ac:dyDescent="0.2">
      <c r="C138" s="1" t="s">
        <v>387</v>
      </c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  <c r="AB138" s="49"/>
    </row>
    <row r="139" spans="1:28" ht="12.75" customHeight="1" x14ac:dyDescent="0.2">
      <c r="C139" s="1491" t="s">
        <v>0</v>
      </c>
      <c r="D139" s="1474" t="s">
        <v>1</v>
      </c>
      <c r="E139" s="1475" t="s">
        <v>2</v>
      </c>
      <c r="F139" s="1475"/>
      <c r="G139" s="1475"/>
      <c r="H139" s="1475"/>
      <c r="I139" s="1475"/>
      <c r="J139" s="1315"/>
      <c r="K139" s="1474" t="s">
        <v>3</v>
      </c>
      <c r="L139" s="1474" t="s">
        <v>4</v>
      </c>
      <c r="M139" s="1474" t="s">
        <v>5</v>
      </c>
      <c r="N139" s="606"/>
      <c r="O139" s="606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  <c r="AB139" s="49"/>
    </row>
    <row r="140" spans="1:28" ht="12.75" customHeight="1" x14ac:dyDescent="0.2">
      <c r="C140" s="1491"/>
      <c r="D140" s="1474"/>
      <c r="E140" s="1474" t="s">
        <v>6</v>
      </c>
      <c r="F140" s="1476" t="s">
        <v>7</v>
      </c>
      <c r="G140" s="1476"/>
      <c r="H140" s="1476"/>
      <c r="I140" s="1476"/>
      <c r="J140" s="1474" t="s">
        <v>25</v>
      </c>
      <c r="K140" s="1474"/>
      <c r="L140" s="1474"/>
      <c r="M140" s="1474"/>
      <c r="N140" s="606"/>
      <c r="O140" s="606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  <c r="AB140" s="49"/>
    </row>
    <row r="141" spans="1:28" ht="12.75" customHeight="1" x14ac:dyDescent="0.2">
      <c r="C141" s="1491"/>
      <c r="D141" s="1474"/>
      <c r="E141" s="1315"/>
      <c r="F141" s="1474" t="s">
        <v>9</v>
      </c>
      <c r="G141" s="1475" t="s">
        <v>10</v>
      </c>
      <c r="H141" s="1315"/>
      <c r="I141" s="1315"/>
      <c r="J141" s="1315"/>
      <c r="K141" s="1474"/>
      <c r="L141" s="1474"/>
      <c r="M141" s="1474"/>
      <c r="N141" s="606"/>
      <c r="O141" s="606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  <c r="AB141" s="49"/>
    </row>
    <row r="142" spans="1:28" ht="7.5" customHeight="1" x14ac:dyDescent="0.2">
      <c r="C142" s="1491"/>
      <c r="D142" s="1474"/>
      <c r="E142" s="1315"/>
      <c r="F142" s="1477"/>
      <c r="G142" s="1474" t="s">
        <v>11</v>
      </c>
      <c r="H142" s="1474" t="s">
        <v>12</v>
      </c>
      <c r="I142" s="1474" t="s">
        <v>13</v>
      </c>
      <c r="J142" s="1315"/>
      <c r="K142" s="1474"/>
      <c r="L142" s="1474"/>
      <c r="M142" s="1474"/>
      <c r="N142" s="606"/>
      <c r="O142" s="606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  <c r="AB142" s="49"/>
    </row>
    <row r="143" spans="1:28" ht="7.5" customHeight="1" x14ac:dyDescent="0.2">
      <c r="C143" s="1491"/>
      <c r="D143" s="1474"/>
      <c r="E143" s="1315"/>
      <c r="F143" s="1477"/>
      <c r="G143" s="1474"/>
      <c r="H143" s="1474"/>
      <c r="I143" s="1474"/>
      <c r="J143" s="1315"/>
      <c r="K143" s="1474"/>
      <c r="L143" s="1474"/>
      <c r="M143" s="1474"/>
      <c r="N143" s="606"/>
      <c r="O143" s="606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  <c r="AB143" s="49"/>
    </row>
    <row r="144" spans="1:28" ht="7.5" customHeight="1" x14ac:dyDescent="0.2">
      <c r="C144" s="1491"/>
      <c r="D144" s="1474"/>
      <c r="E144" s="1315"/>
      <c r="F144" s="1477"/>
      <c r="G144" s="1474"/>
      <c r="H144" s="1474"/>
      <c r="I144" s="1474"/>
      <c r="J144" s="1315"/>
      <c r="K144" s="1474"/>
      <c r="L144" s="1474"/>
      <c r="M144" s="1474"/>
      <c r="N144" s="606"/>
      <c r="O144" s="606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  <c r="AB144" s="49"/>
    </row>
    <row r="145" spans="1:28" ht="7.5" customHeight="1" x14ac:dyDescent="0.2">
      <c r="C145" s="1491"/>
      <c r="D145" s="1474"/>
      <c r="E145" s="1315"/>
      <c r="F145" s="1477"/>
      <c r="G145" s="1474"/>
      <c r="H145" s="1474"/>
      <c r="I145" s="1474"/>
      <c r="J145" s="1315"/>
      <c r="K145" s="1474"/>
      <c r="L145" s="1474"/>
      <c r="M145" s="1474"/>
      <c r="N145" s="606"/>
      <c r="O145" s="606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  <c r="AB145" s="49"/>
    </row>
    <row r="146" spans="1:28" ht="12.75" x14ac:dyDescent="0.2">
      <c r="A146" s="50" t="s">
        <v>13</v>
      </c>
      <c r="B146" s="50" t="s">
        <v>14</v>
      </c>
      <c r="C146" s="41" t="s">
        <v>44</v>
      </c>
      <c r="D146" s="607">
        <v>6</v>
      </c>
      <c r="E146" s="608">
        <f>D146*30</f>
        <v>180</v>
      </c>
      <c r="F146" s="608">
        <f>G146+H146+I146</f>
        <v>0</v>
      </c>
      <c r="G146" s="608"/>
      <c r="H146" s="608"/>
      <c r="I146" s="608"/>
      <c r="J146" s="608">
        <f>E146-F146</f>
        <v>180</v>
      </c>
      <c r="K146" s="609">
        <f>F146/13</f>
        <v>0</v>
      </c>
      <c r="L146" s="608" t="s">
        <v>29</v>
      </c>
      <c r="M146" s="609">
        <f>F146/E146*100</f>
        <v>0</v>
      </c>
      <c r="N146" s="610" t="s">
        <v>54</v>
      </c>
      <c r="O146" s="610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  <c r="AB146" s="49"/>
    </row>
    <row r="147" spans="1:28" ht="12.75" x14ac:dyDescent="0.2">
      <c r="A147" s="50" t="s">
        <v>13</v>
      </c>
      <c r="B147" s="50" t="s">
        <v>14</v>
      </c>
      <c r="C147" s="23" t="s">
        <v>42</v>
      </c>
      <c r="D147" s="609">
        <v>3</v>
      </c>
      <c r="E147" s="608">
        <f t="shared" ref="E147:E153" si="42">D147*30</f>
        <v>90</v>
      </c>
      <c r="F147" s="608">
        <f t="shared" ref="F147:F153" si="43">G147+H147+I147</f>
        <v>0</v>
      </c>
      <c r="G147" s="608"/>
      <c r="H147" s="608"/>
      <c r="I147" s="608"/>
      <c r="J147" s="608">
        <f t="shared" ref="J147:J153" si="44">E147-F147</f>
        <v>90</v>
      </c>
      <c r="K147" s="609">
        <f t="shared" ref="K147:K153" si="45">F147/13</f>
        <v>0</v>
      </c>
      <c r="L147" s="608"/>
      <c r="M147" s="609">
        <f t="shared" ref="M147:M153" si="46">F147/E147*100</f>
        <v>0</v>
      </c>
      <c r="N147" s="610" t="s">
        <v>54</v>
      </c>
      <c r="O147" s="610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  <c r="AB147" s="49"/>
    </row>
    <row r="148" spans="1:28" ht="12.75" x14ac:dyDescent="0.2">
      <c r="A148" s="50" t="s">
        <v>13</v>
      </c>
      <c r="B148" s="50" t="s">
        <v>14</v>
      </c>
      <c r="C148" s="23" t="s">
        <v>39</v>
      </c>
      <c r="D148" s="609">
        <v>3</v>
      </c>
      <c r="E148" s="608">
        <f t="shared" si="42"/>
        <v>90</v>
      </c>
      <c r="F148" s="608">
        <f t="shared" si="43"/>
        <v>0</v>
      </c>
      <c r="G148" s="608"/>
      <c r="H148" s="608"/>
      <c r="I148" s="608"/>
      <c r="J148" s="608">
        <f t="shared" si="44"/>
        <v>90</v>
      </c>
      <c r="K148" s="609">
        <f t="shared" si="45"/>
        <v>0</v>
      </c>
      <c r="L148" s="608"/>
      <c r="M148" s="609">
        <f t="shared" si="46"/>
        <v>0</v>
      </c>
      <c r="N148" s="610" t="s">
        <v>54</v>
      </c>
      <c r="O148" s="610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  <c r="AB148" s="49"/>
    </row>
    <row r="149" spans="1:28" ht="25.5" x14ac:dyDescent="0.2">
      <c r="A149" s="50" t="s">
        <v>16</v>
      </c>
      <c r="B149" s="50" t="s">
        <v>31</v>
      </c>
      <c r="C149" s="23" t="s">
        <v>388</v>
      </c>
      <c r="D149" s="609">
        <v>3</v>
      </c>
      <c r="E149" s="608">
        <f t="shared" si="42"/>
        <v>90</v>
      </c>
      <c r="F149" s="608">
        <f t="shared" si="43"/>
        <v>39</v>
      </c>
      <c r="G149" s="608"/>
      <c r="H149" s="608"/>
      <c r="I149" s="608">
        <v>39</v>
      </c>
      <c r="J149" s="608">
        <f t="shared" si="44"/>
        <v>51</v>
      </c>
      <c r="K149" s="609">
        <f t="shared" si="45"/>
        <v>3</v>
      </c>
      <c r="L149" s="608" t="s">
        <v>29</v>
      </c>
      <c r="M149" s="609">
        <f t="shared" si="46"/>
        <v>43.333333333333336</v>
      </c>
      <c r="N149" s="610" t="s">
        <v>58</v>
      </c>
      <c r="O149" s="610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  <c r="AB149" s="49"/>
    </row>
    <row r="150" spans="1:28" ht="12.75" x14ac:dyDescent="0.2">
      <c r="A150" s="50" t="s">
        <v>13</v>
      </c>
      <c r="B150" s="50" t="s">
        <v>14</v>
      </c>
      <c r="C150" s="23" t="s">
        <v>82</v>
      </c>
      <c r="D150" s="609">
        <v>5</v>
      </c>
      <c r="E150" s="608">
        <f t="shared" si="42"/>
        <v>150</v>
      </c>
      <c r="F150" s="608">
        <f t="shared" si="43"/>
        <v>52</v>
      </c>
      <c r="G150" s="608">
        <v>26</v>
      </c>
      <c r="H150" s="608"/>
      <c r="I150" s="608">
        <v>26</v>
      </c>
      <c r="J150" s="608">
        <f t="shared" si="44"/>
        <v>98</v>
      </c>
      <c r="K150" s="609">
        <f t="shared" si="45"/>
        <v>4</v>
      </c>
      <c r="L150" s="608" t="s">
        <v>18</v>
      </c>
      <c r="M150" s="609">
        <f t="shared" si="46"/>
        <v>34.666666666666671</v>
      </c>
      <c r="N150" s="610" t="s">
        <v>54</v>
      </c>
      <c r="O150" s="610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  <c r="AB150" s="49"/>
    </row>
    <row r="151" spans="1:28" ht="12.75" x14ac:dyDescent="0.2">
      <c r="A151" s="50" t="s">
        <v>13</v>
      </c>
      <c r="B151" s="50" t="s">
        <v>14</v>
      </c>
      <c r="C151" s="23" t="s">
        <v>83</v>
      </c>
      <c r="D151" s="609">
        <v>1</v>
      </c>
      <c r="E151" s="608">
        <f t="shared" si="42"/>
        <v>30</v>
      </c>
      <c r="F151" s="608"/>
      <c r="G151" s="608"/>
      <c r="H151" s="608"/>
      <c r="I151" s="608"/>
      <c r="J151" s="608">
        <f t="shared" si="44"/>
        <v>30</v>
      </c>
      <c r="K151" s="609"/>
      <c r="L151" s="608" t="s">
        <v>29</v>
      </c>
      <c r="M151" s="609"/>
      <c r="N151" s="610" t="s">
        <v>54</v>
      </c>
      <c r="O151" s="610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  <c r="AB151" s="49"/>
    </row>
    <row r="152" spans="1:28" ht="39" customHeight="1" x14ac:dyDescent="0.2">
      <c r="A152" s="50" t="s">
        <v>13</v>
      </c>
      <c r="B152" s="50" t="s">
        <v>31</v>
      </c>
      <c r="C152" s="23" t="s">
        <v>389</v>
      </c>
      <c r="D152" s="609">
        <v>4</v>
      </c>
      <c r="E152" s="608">
        <f t="shared" si="42"/>
        <v>120</v>
      </c>
      <c r="F152" s="608">
        <f t="shared" si="43"/>
        <v>52</v>
      </c>
      <c r="G152" s="608">
        <v>26</v>
      </c>
      <c r="H152" s="608">
        <v>26</v>
      </c>
      <c r="I152" s="608"/>
      <c r="J152" s="608">
        <f t="shared" si="44"/>
        <v>68</v>
      </c>
      <c r="K152" s="609">
        <f t="shared" si="45"/>
        <v>4</v>
      </c>
      <c r="L152" s="608" t="s">
        <v>18</v>
      </c>
      <c r="M152" s="609">
        <f t="shared" si="46"/>
        <v>43.333333333333336</v>
      </c>
      <c r="N152" s="610" t="s">
        <v>54</v>
      </c>
      <c r="O152" s="610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  <c r="AB152" s="49"/>
    </row>
    <row r="153" spans="1:28" ht="26.25" customHeight="1" x14ac:dyDescent="0.2">
      <c r="A153" s="50" t="s">
        <v>13</v>
      </c>
      <c r="B153" s="50" t="s">
        <v>31</v>
      </c>
      <c r="C153" s="449" t="s">
        <v>390</v>
      </c>
      <c r="D153" s="609">
        <v>5</v>
      </c>
      <c r="E153" s="608">
        <f t="shared" si="42"/>
        <v>150</v>
      </c>
      <c r="F153" s="608">
        <f t="shared" si="43"/>
        <v>52</v>
      </c>
      <c r="G153" s="608">
        <v>26</v>
      </c>
      <c r="H153" s="608"/>
      <c r="I153" s="608">
        <v>26</v>
      </c>
      <c r="J153" s="608">
        <f t="shared" si="44"/>
        <v>98</v>
      </c>
      <c r="K153" s="609">
        <f t="shared" si="45"/>
        <v>4</v>
      </c>
      <c r="L153" s="608" t="s">
        <v>18</v>
      </c>
      <c r="M153" s="609">
        <f t="shared" si="46"/>
        <v>34.666666666666671</v>
      </c>
      <c r="N153" s="610" t="s">
        <v>54</v>
      </c>
      <c r="O153" s="610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  <c r="AB153" s="49"/>
    </row>
    <row r="154" spans="1:28" ht="12.75" x14ac:dyDescent="0.2">
      <c r="C154" s="41" t="s">
        <v>22</v>
      </c>
      <c r="D154" s="611">
        <f t="shared" ref="D154:M154" si="47">SUM(D146:D153)</f>
        <v>30</v>
      </c>
      <c r="E154" s="604">
        <f t="shared" si="47"/>
        <v>900</v>
      </c>
      <c r="F154" s="604">
        <f t="shared" si="47"/>
        <v>195</v>
      </c>
      <c r="G154" s="604">
        <f t="shared" si="47"/>
        <v>78</v>
      </c>
      <c r="H154" s="604">
        <f t="shared" si="47"/>
        <v>26</v>
      </c>
      <c r="I154" s="604">
        <f t="shared" si="47"/>
        <v>91</v>
      </c>
      <c r="J154" s="604">
        <f t="shared" si="47"/>
        <v>705</v>
      </c>
      <c r="K154" s="604">
        <f t="shared" si="47"/>
        <v>15</v>
      </c>
      <c r="L154" s="604">
        <f t="shared" si="47"/>
        <v>0</v>
      </c>
      <c r="M154" s="604">
        <f t="shared" si="47"/>
        <v>156</v>
      </c>
      <c r="N154" s="3"/>
      <c r="O154" s="3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  <c r="AB154" s="49"/>
    </row>
    <row r="155" spans="1:28" ht="12.75" x14ac:dyDescent="0.2">
      <c r="C155" s="2" t="s">
        <v>23</v>
      </c>
      <c r="D155" s="4">
        <f>30-D154</f>
        <v>0</v>
      </c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  <c r="AB155" s="49"/>
    </row>
    <row r="156" spans="1:28" ht="12.75" x14ac:dyDescent="0.2"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  <c r="AB156" s="49"/>
    </row>
    <row r="157" spans="1:28" ht="12.75" x14ac:dyDescent="0.2">
      <c r="C157" s="1" t="s">
        <v>22</v>
      </c>
      <c r="D157" s="614">
        <f>D158+D159</f>
        <v>240</v>
      </c>
      <c r="E157" s="614">
        <f>E158+E159</f>
        <v>7200</v>
      </c>
      <c r="F157" s="615">
        <f>E157/$E$157*100</f>
        <v>100</v>
      </c>
      <c r="G157" s="616"/>
      <c r="H157" s="617"/>
      <c r="I157" s="617"/>
      <c r="J157" s="617"/>
      <c r="K157" s="617"/>
      <c r="L157" s="617"/>
      <c r="M157" s="49" t="s">
        <v>58</v>
      </c>
      <c r="N157" s="49">
        <f>SUMIF($N$4:$N$153,M157,$D$4:$D$153)</f>
        <v>78.5</v>
      </c>
      <c r="O157" s="49">
        <f t="shared" ref="O157:O162" si="48">N157/$N$162</f>
        <v>0.32708333333333334</v>
      </c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49"/>
    </row>
    <row r="158" spans="1:28" ht="12.75" x14ac:dyDescent="0.2">
      <c r="B158" s="50" t="s">
        <v>14</v>
      </c>
      <c r="C158" s="1" t="s">
        <v>40</v>
      </c>
      <c r="D158" s="615">
        <f>SUMIF(B$11:B$153,B158,D$11:D$153)</f>
        <v>177.5</v>
      </c>
      <c r="E158" s="50">
        <f>D158*30</f>
        <v>5325</v>
      </c>
      <c r="F158" s="615">
        <f>E158/E$157*100</f>
        <v>73.958333333333343</v>
      </c>
      <c r="G158" s="50"/>
      <c r="I158" s="618"/>
      <c r="J158" s="618"/>
      <c r="K158" s="618"/>
      <c r="M158" s="49" t="s">
        <v>55</v>
      </c>
      <c r="N158" s="49">
        <f>SUMIF($N$4:$N$153,M158,$D$4:$D$153)</f>
        <v>21</v>
      </c>
      <c r="O158" s="49">
        <f t="shared" si="48"/>
        <v>8.7499999999999994E-2</v>
      </c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  <c r="AA158" s="49"/>
      <c r="AB158" s="49"/>
    </row>
    <row r="159" spans="1:28" ht="12.75" x14ac:dyDescent="0.2">
      <c r="B159" s="50" t="s">
        <v>31</v>
      </c>
      <c r="C159" s="1" t="s">
        <v>41</v>
      </c>
      <c r="D159" s="615">
        <f>SUMIF(B$11:B$153,B159,D$11:D$153)</f>
        <v>62.5</v>
      </c>
      <c r="E159" s="50">
        <f t="shared" ref="E159:E166" si="49">D159*30</f>
        <v>1875</v>
      </c>
      <c r="F159" s="619">
        <f>E159/E$157*100</f>
        <v>26.041666666666668</v>
      </c>
      <c r="G159" s="50"/>
      <c r="K159" s="618"/>
      <c r="L159" s="618"/>
      <c r="M159" s="49" t="s">
        <v>54</v>
      </c>
      <c r="N159" s="49">
        <f>SUMIF($N$4:$N$153,M159,$D$4:$D$153)</f>
        <v>114</v>
      </c>
      <c r="O159" s="49">
        <f t="shared" si="48"/>
        <v>0.47499999999999998</v>
      </c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  <c r="AB159" s="49"/>
    </row>
    <row r="160" spans="1:28" ht="12.75" x14ac:dyDescent="0.2">
      <c r="D160" s="50"/>
      <c r="E160" s="50"/>
      <c r="F160" s="50"/>
      <c r="G160" s="50"/>
      <c r="M160" s="49" t="s">
        <v>56</v>
      </c>
      <c r="N160" s="49">
        <f>SUMIF($N$4:$N$153,M160,$D$4:$D$153)</f>
        <v>10</v>
      </c>
      <c r="O160" s="49">
        <f t="shared" si="48"/>
        <v>4.1666666666666664E-2</v>
      </c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  <c r="AB160" s="49"/>
    </row>
    <row r="161" spans="1:28" ht="15" customHeight="1" x14ac:dyDescent="0.2">
      <c r="C161" s="1" t="s">
        <v>46</v>
      </c>
      <c r="D161" s="620">
        <f>D162+D163</f>
        <v>111.5</v>
      </c>
      <c r="E161" s="620">
        <f>E162+E163</f>
        <v>3345</v>
      </c>
      <c r="F161" s="615">
        <f>E161/$E$161*100</f>
        <v>100</v>
      </c>
      <c r="G161" s="50"/>
      <c r="M161" s="49" t="s">
        <v>57</v>
      </c>
      <c r="N161" s="49">
        <f>SUMIF($N$4:$N$153,M161,$D$4:$D$153)</f>
        <v>16.5</v>
      </c>
      <c r="O161" s="49">
        <f t="shared" si="48"/>
        <v>6.8750000000000006E-2</v>
      </c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  <c r="AA161" s="49"/>
      <c r="AB161" s="49"/>
    </row>
    <row r="162" spans="1:28" ht="15" customHeight="1" x14ac:dyDescent="0.2">
      <c r="A162" s="50" t="s">
        <v>16</v>
      </c>
      <c r="B162" s="50" t="s">
        <v>14</v>
      </c>
      <c r="C162" s="1" t="s">
        <v>40</v>
      </c>
      <c r="D162" s="50">
        <f>SUMIFS(D$11:D$153,A$11:A$153,A162,B$11:B$153,B162)</f>
        <v>92</v>
      </c>
      <c r="E162" s="50">
        <f t="shared" si="49"/>
        <v>2760</v>
      </c>
      <c r="F162" s="615">
        <f>E162/E$161*100</f>
        <v>82.511210762331842</v>
      </c>
      <c r="G162" s="50"/>
      <c r="N162" s="49">
        <f>SUM(N157:N161)</f>
        <v>240</v>
      </c>
      <c r="O162" s="49">
        <f t="shared" si="48"/>
        <v>1</v>
      </c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  <c r="AB162" s="49"/>
    </row>
    <row r="163" spans="1:28" ht="15" customHeight="1" x14ac:dyDescent="0.2">
      <c r="A163" s="50" t="s">
        <v>16</v>
      </c>
      <c r="B163" s="50" t="s">
        <v>31</v>
      </c>
      <c r="C163" s="1" t="s">
        <v>41</v>
      </c>
      <c r="D163" s="50">
        <f>SUMIFS(D$11:D$153,A$11:A$153,A163,B$11:B$153,B163)</f>
        <v>19.5</v>
      </c>
      <c r="E163" s="50">
        <f t="shared" si="49"/>
        <v>585</v>
      </c>
      <c r="F163" s="615">
        <f>E163/E$161*100</f>
        <v>17.488789237668161</v>
      </c>
      <c r="G163" s="50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  <c r="AB163" s="49"/>
    </row>
    <row r="164" spans="1:28" ht="15" customHeight="1" x14ac:dyDescent="0.2">
      <c r="C164" s="1" t="s">
        <v>47</v>
      </c>
      <c r="D164" s="620">
        <f>D165+D166</f>
        <v>128.5</v>
      </c>
      <c r="E164" s="620">
        <f>E165+E166</f>
        <v>3855</v>
      </c>
      <c r="F164" s="620">
        <f>E164/$E$164*100</f>
        <v>100</v>
      </c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  <c r="AA164" s="49"/>
      <c r="AB164" s="49"/>
    </row>
    <row r="165" spans="1:28" ht="15" customHeight="1" x14ac:dyDescent="0.2">
      <c r="A165" s="50" t="s">
        <v>13</v>
      </c>
      <c r="B165" s="50" t="s">
        <v>14</v>
      </c>
      <c r="C165" s="1" t="s">
        <v>40</v>
      </c>
      <c r="D165" s="50">
        <f>SUMIFS(D$11:D$153,A$11:A$153,A165,B$11:B$153,B165)</f>
        <v>85.5</v>
      </c>
      <c r="E165" s="50">
        <f t="shared" si="49"/>
        <v>2565</v>
      </c>
      <c r="F165" s="49">
        <f>E165/E$164*100</f>
        <v>66.536964980544738</v>
      </c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  <c r="AB165" s="49"/>
    </row>
    <row r="166" spans="1:28" ht="15" customHeight="1" x14ac:dyDescent="0.2">
      <c r="A166" s="50" t="s">
        <v>13</v>
      </c>
      <c r="B166" s="50" t="s">
        <v>31</v>
      </c>
      <c r="C166" s="1" t="s">
        <v>41</v>
      </c>
      <c r="D166" s="50">
        <f>SUMIFS(D$11:D$153,A$11:A$153,A166,B$11:B$153,B166)</f>
        <v>43</v>
      </c>
      <c r="E166" s="50">
        <f t="shared" si="49"/>
        <v>1290</v>
      </c>
      <c r="F166" s="49">
        <f>E166/E$164*100</f>
        <v>33.463035019455248</v>
      </c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  <c r="AA166" s="49"/>
      <c r="AB166" s="49"/>
    </row>
  </sheetData>
  <mergeCells count="113">
    <mergeCell ref="M22:M28"/>
    <mergeCell ref="L44:L50"/>
    <mergeCell ref="K22:K28"/>
    <mergeCell ref="L22:L28"/>
    <mergeCell ref="K44:K50"/>
    <mergeCell ref="C22:C28"/>
    <mergeCell ref="D22:D28"/>
    <mergeCell ref="E22:J22"/>
    <mergeCell ref="I25:I28"/>
    <mergeCell ref="F24:F28"/>
    <mergeCell ref="G24:I24"/>
    <mergeCell ref="J23:J28"/>
    <mergeCell ref="F23:I23"/>
    <mergeCell ref="G25:G28"/>
    <mergeCell ref="H25:H28"/>
    <mergeCell ref="E44:J44"/>
    <mergeCell ref="E23:E28"/>
    <mergeCell ref="C1:M1"/>
    <mergeCell ref="C4:C10"/>
    <mergeCell ref="D4:D10"/>
    <mergeCell ref="E4:J4"/>
    <mergeCell ref="K4:K10"/>
    <mergeCell ref="M4:M10"/>
    <mergeCell ref="E5:E10"/>
    <mergeCell ref="F5:I5"/>
    <mergeCell ref="J5:J10"/>
    <mergeCell ref="L4:L10"/>
    <mergeCell ref="F6:F10"/>
    <mergeCell ref="G6:I6"/>
    <mergeCell ref="G7:G10"/>
    <mergeCell ref="H7:H10"/>
    <mergeCell ref="I7:I10"/>
    <mergeCell ref="C63:C69"/>
    <mergeCell ref="D63:D69"/>
    <mergeCell ref="E63:J63"/>
    <mergeCell ref="I66:I69"/>
    <mergeCell ref="F45:I45"/>
    <mergeCell ref="E45:E50"/>
    <mergeCell ref="J45:J50"/>
    <mergeCell ref="F46:F50"/>
    <mergeCell ref="G46:I46"/>
    <mergeCell ref="G47:G50"/>
    <mergeCell ref="H47:H50"/>
    <mergeCell ref="C104:C110"/>
    <mergeCell ref="M44:M50"/>
    <mergeCell ref="I47:I50"/>
    <mergeCell ref="G106:I106"/>
    <mergeCell ref="F87:I87"/>
    <mergeCell ref="K104:K110"/>
    <mergeCell ref="F64:I64"/>
    <mergeCell ref="J64:J69"/>
    <mergeCell ref="F65:F69"/>
    <mergeCell ref="G65:I65"/>
    <mergeCell ref="C86:C92"/>
    <mergeCell ref="D86:D92"/>
    <mergeCell ref="E86:J86"/>
    <mergeCell ref="I89:I92"/>
    <mergeCell ref="G66:G69"/>
    <mergeCell ref="H66:H69"/>
    <mergeCell ref="J87:J92"/>
    <mergeCell ref="G88:I88"/>
    <mergeCell ref="G89:G92"/>
    <mergeCell ref="H89:H92"/>
    <mergeCell ref="C44:C50"/>
    <mergeCell ref="D44:D50"/>
    <mergeCell ref="F88:F92"/>
    <mergeCell ref="E64:E69"/>
    <mergeCell ref="L63:L69"/>
    <mergeCell ref="M63:M69"/>
    <mergeCell ref="K63:K69"/>
    <mergeCell ref="L104:L110"/>
    <mergeCell ref="M122:M128"/>
    <mergeCell ref="E123:E128"/>
    <mergeCell ref="F123:I123"/>
    <mergeCell ref="J123:J128"/>
    <mergeCell ref="F124:F128"/>
    <mergeCell ref="G124:I124"/>
    <mergeCell ref="M86:M92"/>
    <mergeCell ref="M104:M110"/>
    <mergeCell ref="K86:K92"/>
    <mergeCell ref="L86:L92"/>
    <mergeCell ref="E87:E92"/>
    <mergeCell ref="D104:D110"/>
    <mergeCell ref="E104:J104"/>
    <mergeCell ref="I107:I110"/>
    <mergeCell ref="E105:E110"/>
    <mergeCell ref="H107:H110"/>
    <mergeCell ref="F105:I105"/>
    <mergeCell ref="J105:J110"/>
    <mergeCell ref="F106:F110"/>
    <mergeCell ref="G107:G110"/>
    <mergeCell ref="M139:M145"/>
    <mergeCell ref="E140:E145"/>
    <mergeCell ref="F140:I140"/>
    <mergeCell ref="J140:J145"/>
    <mergeCell ref="F141:F145"/>
    <mergeCell ref="G141:I141"/>
    <mergeCell ref="E139:J139"/>
    <mergeCell ref="I142:I145"/>
    <mergeCell ref="G142:G145"/>
    <mergeCell ref="H142:H145"/>
    <mergeCell ref="D122:D128"/>
    <mergeCell ref="C139:C145"/>
    <mergeCell ref="D139:D145"/>
    <mergeCell ref="L122:L128"/>
    <mergeCell ref="K139:K145"/>
    <mergeCell ref="L139:L145"/>
    <mergeCell ref="H125:H128"/>
    <mergeCell ref="I125:I128"/>
    <mergeCell ref="G125:G128"/>
    <mergeCell ref="K122:K128"/>
    <mergeCell ref="C122:C128"/>
    <mergeCell ref="E122:J122"/>
  </mergeCells>
  <phoneticPr fontId="7" type="noConversion"/>
  <pageMargins left="0.70866141732283461" right="0.70866141732283461" top="0.39370078740157483" bottom="0.39370078740157483" header="0.31496062992125984" footer="0.31496062992125984"/>
  <pageSetup paperSize="9" scale="93" orientation="landscape" r:id="rId1"/>
  <rowBreaks count="4" manualBreakCount="4">
    <brk id="40" max="16383" man="1"/>
    <brk id="80" max="16383" man="1"/>
    <brk id="119" max="16383" man="1"/>
    <brk id="15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16"/>
  <sheetViews>
    <sheetView view="pageBreakPreview" topLeftCell="A22" zoomScale="110" zoomScaleNormal="100" zoomScaleSheetLayoutView="110" workbookViewId="0">
      <selection activeCell="C39" sqref="C39"/>
    </sheetView>
  </sheetViews>
  <sheetFormatPr defaultRowHeight="15" x14ac:dyDescent="0.25"/>
  <cols>
    <col min="1" max="1" width="3.85546875" style="22" customWidth="1"/>
    <col min="2" max="2" width="4.5703125" style="22" customWidth="1"/>
    <col min="3" max="3" width="46.140625" style="1" customWidth="1"/>
    <col min="4" max="4" width="8.5703125" style="1" customWidth="1"/>
    <col min="5" max="5" width="9.140625" style="11"/>
    <col min="6" max="6" width="7.140625" style="11" customWidth="1"/>
    <col min="7" max="7" width="7.28515625" style="11" customWidth="1"/>
    <col min="8" max="10" width="4.42578125" style="11" customWidth="1"/>
    <col min="11" max="11" width="5.5703125" style="11" customWidth="1"/>
    <col min="12" max="12" width="7" style="11" customWidth="1"/>
    <col min="13" max="13" width="7.7109375" style="11" customWidth="1"/>
    <col min="14" max="14" width="9.140625" style="11"/>
    <col min="15" max="15" width="6.7109375" style="11" customWidth="1"/>
    <col min="16" max="16" width="3.85546875" style="12" customWidth="1"/>
    <col min="17" max="17" width="7" style="12" customWidth="1"/>
    <col min="18" max="18" width="7.42578125" style="12" customWidth="1"/>
    <col min="19" max="19" width="9.140625" style="12"/>
    <col min="20" max="20" width="7.140625" style="12" customWidth="1"/>
    <col min="21" max="21" width="7.28515625" style="12" customWidth="1"/>
    <col min="22" max="23" width="4.42578125" style="12" customWidth="1"/>
    <col min="24" max="24" width="20.140625" style="12" customWidth="1"/>
    <col min="25" max="25" width="8.28515625" style="12" customWidth="1"/>
    <col min="26" max="26" width="7" style="12" customWidth="1"/>
    <col min="27" max="27" width="11" style="12" customWidth="1"/>
    <col min="28" max="29" width="9.140625" style="12"/>
    <col min="30" max="30" width="3.85546875" style="12" customWidth="1"/>
    <col min="31" max="31" width="4.5703125" style="12" customWidth="1"/>
    <col min="32" max="32" width="33.28515625" style="12" customWidth="1"/>
    <col min="33" max="33" width="9.140625" style="12"/>
    <col min="34" max="34" width="7.140625" style="12" customWidth="1"/>
    <col min="35" max="35" width="7.28515625" style="12" customWidth="1"/>
    <col min="36" max="38" width="4.42578125" style="12" customWidth="1"/>
    <col min="39" max="39" width="5.5703125" style="12" customWidth="1"/>
    <col min="40" max="40" width="7" style="12" customWidth="1"/>
    <col min="41" max="42" width="9.140625" style="12"/>
    <col min="43" max="16384" width="9.140625" style="11"/>
  </cols>
  <sheetData>
    <row r="1" spans="1:42" x14ac:dyDescent="0.25">
      <c r="C1" s="1481" t="s">
        <v>86</v>
      </c>
      <c r="D1" s="1481"/>
      <c r="E1" s="1481"/>
      <c r="F1" s="1481"/>
      <c r="G1" s="1481"/>
      <c r="H1" s="1481"/>
      <c r="I1" s="1481"/>
      <c r="J1" s="1481"/>
      <c r="K1" s="1481"/>
      <c r="L1" s="1481"/>
      <c r="M1" s="1481"/>
      <c r="N1" s="148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</row>
    <row r="2" spans="1:42" x14ac:dyDescent="0.25">
      <c r="C2" s="1" t="s">
        <v>49</v>
      </c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</row>
    <row r="3" spans="1:42" ht="15" customHeight="1" x14ac:dyDescent="0.25">
      <c r="C3" s="1468" t="s">
        <v>0</v>
      </c>
      <c r="D3" s="1471" t="s">
        <v>73</v>
      </c>
      <c r="E3" s="1474" t="s">
        <v>74</v>
      </c>
      <c r="F3" s="1475" t="s">
        <v>2</v>
      </c>
      <c r="G3" s="1475"/>
      <c r="H3" s="1475"/>
      <c r="I3" s="1475"/>
      <c r="J3" s="1475"/>
      <c r="K3" s="1315"/>
      <c r="L3" s="1474" t="s">
        <v>3</v>
      </c>
      <c r="M3" s="1474" t="s">
        <v>4</v>
      </c>
      <c r="N3" s="1474" t="s">
        <v>5</v>
      </c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</row>
    <row r="4" spans="1:42" x14ac:dyDescent="0.25">
      <c r="C4" s="1469"/>
      <c r="D4" s="1472"/>
      <c r="E4" s="1474"/>
      <c r="F4" s="1474" t="s">
        <v>6</v>
      </c>
      <c r="G4" s="1476" t="s">
        <v>7</v>
      </c>
      <c r="H4" s="1476"/>
      <c r="I4" s="1476"/>
      <c r="J4" s="1476"/>
      <c r="K4" s="1474" t="s">
        <v>8</v>
      </c>
      <c r="L4" s="1474"/>
      <c r="M4" s="1474"/>
      <c r="N4" s="1474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</row>
    <row r="5" spans="1:42" x14ac:dyDescent="0.25">
      <c r="C5" s="1469"/>
      <c r="D5" s="1472"/>
      <c r="E5" s="1474"/>
      <c r="F5" s="1315"/>
      <c r="G5" s="1474" t="s">
        <v>9</v>
      </c>
      <c r="H5" s="1475" t="s">
        <v>10</v>
      </c>
      <c r="I5" s="1315"/>
      <c r="J5" s="1315"/>
      <c r="K5" s="1315"/>
      <c r="L5" s="1474"/>
      <c r="M5" s="1474"/>
      <c r="N5" s="1474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</row>
    <row r="6" spans="1:42" x14ac:dyDescent="0.25">
      <c r="C6" s="1469"/>
      <c r="D6" s="1472"/>
      <c r="E6" s="1474"/>
      <c r="F6" s="1315"/>
      <c r="G6" s="1477"/>
      <c r="H6" s="1474" t="s">
        <v>11</v>
      </c>
      <c r="I6" s="1474" t="s">
        <v>12</v>
      </c>
      <c r="J6" s="1474" t="s">
        <v>13</v>
      </c>
      <c r="K6" s="1315"/>
      <c r="L6" s="1474"/>
      <c r="M6" s="1474"/>
      <c r="N6" s="1474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</row>
    <row r="7" spans="1:42" x14ac:dyDescent="0.25">
      <c r="C7" s="1469"/>
      <c r="D7" s="1472"/>
      <c r="E7" s="1474"/>
      <c r="F7" s="1315"/>
      <c r="G7" s="1477"/>
      <c r="H7" s="1474"/>
      <c r="I7" s="1474"/>
      <c r="J7" s="1474"/>
      <c r="K7" s="1315"/>
      <c r="L7" s="1474"/>
      <c r="M7" s="1474"/>
      <c r="N7" s="1474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</row>
    <row r="8" spans="1:42" x14ac:dyDescent="0.25">
      <c r="C8" s="1469"/>
      <c r="D8" s="1472"/>
      <c r="E8" s="1474"/>
      <c r="F8" s="1315"/>
      <c r="G8" s="1477"/>
      <c r="H8" s="1474"/>
      <c r="I8" s="1474"/>
      <c r="J8" s="1474"/>
      <c r="K8" s="1315"/>
      <c r="L8" s="1474"/>
      <c r="M8" s="1474"/>
      <c r="N8" s="1474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</row>
    <row r="9" spans="1:42" x14ac:dyDescent="0.25">
      <c r="C9" s="1470"/>
      <c r="D9" s="1473"/>
      <c r="E9" s="1474"/>
      <c r="F9" s="1315"/>
      <c r="G9" s="1477"/>
      <c r="H9" s="1474"/>
      <c r="I9" s="1474"/>
      <c r="J9" s="1474"/>
      <c r="K9" s="1315"/>
      <c r="L9" s="1474"/>
      <c r="M9" s="1474"/>
      <c r="N9" s="1474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</row>
    <row r="10" spans="1:42" ht="27" customHeight="1" x14ac:dyDescent="0.25">
      <c r="A10" s="22" t="s">
        <v>16</v>
      </c>
      <c r="B10" s="22" t="s">
        <v>31</v>
      </c>
      <c r="C10" s="385" t="s">
        <v>45</v>
      </c>
      <c r="D10" s="66">
        <v>1</v>
      </c>
      <c r="E10" s="66">
        <v>2</v>
      </c>
      <c r="F10" s="10">
        <f>E10*30</f>
        <v>60</v>
      </c>
      <c r="G10" s="10">
        <f>H10+I10+J10</f>
        <v>30</v>
      </c>
      <c r="H10" s="10">
        <v>15</v>
      </c>
      <c r="I10" s="10"/>
      <c r="J10" s="10">
        <v>15</v>
      </c>
      <c r="K10" s="10">
        <f>F10-G10</f>
        <v>30</v>
      </c>
      <c r="L10" s="9">
        <f>G10/15</f>
        <v>2</v>
      </c>
      <c r="M10" s="10" t="s">
        <v>16</v>
      </c>
      <c r="N10" s="9">
        <f>G10/F10*100</f>
        <v>50</v>
      </c>
      <c r="O10" s="11" t="s">
        <v>97</v>
      </c>
      <c r="R10" s="70"/>
      <c r="T10" s="12" t="s">
        <v>96</v>
      </c>
      <c r="AN10" s="11"/>
      <c r="AO10" s="11"/>
      <c r="AP10" s="11"/>
    </row>
    <row r="11" spans="1:42" x14ac:dyDescent="0.25">
      <c r="A11" s="22" t="s">
        <v>16</v>
      </c>
      <c r="B11" s="22" t="s">
        <v>14</v>
      </c>
      <c r="C11" s="385" t="s">
        <v>17</v>
      </c>
      <c r="D11" s="58">
        <v>9</v>
      </c>
      <c r="E11" s="57">
        <v>2.5</v>
      </c>
      <c r="F11" s="10">
        <f>E11*30</f>
        <v>75</v>
      </c>
      <c r="G11" s="10">
        <f>H11+I11+J11</f>
        <v>30</v>
      </c>
      <c r="H11" s="10"/>
      <c r="I11" s="10"/>
      <c r="J11" s="10">
        <v>30</v>
      </c>
      <c r="K11" s="10">
        <f>F11-G11</f>
        <v>45</v>
      </c>
      <c r="L11" s="9">
        <f>G11/15</f>
        <v>2</v>
      </c>
      <c r="M11" s="10" t="s">
        <v>16</v>
      </c>
      <c r="N11" s="9">
        <f>G11/F11*100</f>
        <v>40</v>
      </c>
      <c r="O11" s="11" t="s">
        <v>67</v>
      </c>
      <c r="R11" s="70" t="s">
        <v>55</v>
      </c>
      <c r="S11" s="71">
        <f>E20+E24+E25+E50</f>
        <v>9</v>
      </c>
      <c r="T11" s="72">
        <f>E10+E20+E24+E25+E39+E50+E66</f>
        <v>15</v>
      </c>
      <c r="V11" s="70"/>
      <c r="W11" s="70"/>
      <c r="X11" s="70"/>
      <c r="Y11" s="70" t="s">
        <v>292</v>
      </c>
      <c r="Z11" s="70" t="s">
        <v>293</v>
      </c>
      <c r="AN11" s="11"/>
      <c r="AO11" s="11"/>
      <c r="AP11" s="11"/>
    </row>
    <row r="12" spans="1:42" s="390" customFormat="1" x14ac:dyDescent="0.25">
      <c r="A12" s="436" t="s">
        <v>16</v>
      </c>
      <c r="B12" s="437" t="s">
        <v>14</v>
      </c>
      <c r="C12" s="386" t="s">
        <v>51</v>
      </c>
      <c r="D12" s="387"/>
      <c r="E12" s="388"/>
      <c r="F12" s="389"/>
      <c r="G12" s="389"/>
      <c r="H12" s="389"/>
      <c r="I12" s="389"/>
      <c r="J12" s="389"/>
      <c r="K12" s="389"/>
      <c r="L12" s="388"/>
      <c r="M12" s="389"/>
      <c r="N12" s="388"/>
      <c r="P12" s="391"/>
      <c r="Q12" s="391"/>
      <c r="R12" s="392" t="s">
        <v>58</v>
      </c>
      <c r="S12" s="393">
        <f>E14+E21</f>
        <v>3.5</v>
      </c>
      <c r="T12" s="392">
        <v>3.5</v>
      </c>
      <c r="U12" s="391"/>
      <c r="V12" s="10"/>
      <c r="W12" s="10"/>
      <c r="X12" s="23" t="s">
        <v>46</v>
      </c>
      <c r="Y12" s="392"/>
      <c r="Z12" s="392"/>
      <c r="AA12" s="391"/>
      <c r="AB12" s="391"/>
      <c r="AC12" s="391"/>
      <c r="AD12" s="391"/>
      <c r="AE12" s="391"/>
      <c r="AF12" s="391"/>
      <c r="AG12" s="391"/>
      <c r="AH12" s="391"/>
      <c r="AI12" s="391"/>
      <c r="AJ12" s="391"/>
      <c r="AK12" s="391"/>
      <c r="AL12" s="391"/>
      <c r="AM12" s="391"/>
    </row>
    <row r="13" spans="1:42" s="390" customFormat="1" x14ac:dyDescent="0.25">
      <c r="A13" s="436" t="s">
        <v>16</v>
      </c>
      <c r="B13" s="437" t="s">
        <v>14</v>
      </c>
      <c r="C13" s="385" t="s">
        <v>75</v>
      </c>
      <c r="D13" s="394">
        <v>4</v>
      </c>
      <c r="E13" s="395"/>
      <c r="F13" s="389"/>
      <c r="G13" s="389"/>
      <c r="H13" s="389"/>
      <c r="I13" s="389"/>
      <c r="J13" s="389"/>
      <c r="K13" s="389"/>
      <c r="L13" s="388"/>
      <c r="M13" s="389"/>
      <c r="N13" s="388"/>
      <c r="P13" s="391"/>
      <c r="Q13" s="391"/>
      <c r="R13" s="392" t="s">
        <v>67</v>
      </c>
      <c r="S13" s="393">
        <f>E11+E40</f>
        <v>4.5</v>
      </c>
      <c r="T13" s="392">
        <v>4.5</v>
      </c>
      <c r="U13" s="391"/>
      <c r="V13" s="10" t="s">
        <v>16</v>
      </c>
      <c r="W13" s="10" t="s">
        <v>14</v>
      </c>
      <c r="X13" s="23" t="s">
        <v>40</v>
      </c>
      <c r="Y13" s="440">
        <f>SUMIFS(E$10:E$27,A$10:A$27,$A$112,B$10:B$27,$B$112)</f>
        <v>17</v>
      </c>
      <c r="Z13" s="441">
        <f>SUMIFS(D$10:D$27,A$10:A$27,$A$112,B$10:B$27,$B$112)</f>
        <v>37.5</v>
      </c>
      <c r="AA13" s="433">
        <f>D11+D13+D14+D16+D17+D19+D20+D21+D23+D24+D25</f>
        <v>37.5</v>
      </c>
      <c r="AB13" s="433">
        <f>E11+E13+E14+E16+E17+E19+E20+E21+E23+E24+E25</f>
        <v>17</v>
      </c>
      <c r="AC13" s="391"/>
      <c r="AD13" s="391"/>
      <c r="AE13" s="433">
        <f>E11+E13+E14</f>
        <v>4.5</v>
      </c>
      <c r="AF13" s="391"/>
      <c r="AG13" s="391"/>
      <c r="AH13" s="391"/>
      <c r="AI13" s="391"/>
      <c r="AJ13" s="391"/>
      <c r="AK13" s="391"/>
      <c r="AL13" s="391"/>
      <c r="AM13" s="391"/>
    </row>
    <row r="14" spans="1:42" s="390" customFormat="1" x14ac:dyDescent="0.25">
      <c r="A14" s="436" t="s">
        <v>16</v>
      </c>
      <c r="B14" s="437" t="s">
        <v>14</v>
      </c>
      <c r="C14" s="385" t="s">
        <v>93</v>
      </c>
      <c r="D14" s="394">
        <v>1</v>
      </c>
      <c r="E14" s="395">
        <v>2</v>
      </c>
      <c r="F14" s="389">
        <f>E14*30</f>
        <v>60</v>
      </c>
      <c r="G14" s="389">
        <f>H14+I14+J14</f>
        <v>30</v>
      </c>
      <c r="H14" s="389">
        <v>15</v>
      </c>
      <c r="I14" s="389"/>
      <c r="J14" s="389">
        <v>15</v>
      </c>
      <c r="K14" s="389">
        <f>F14-G14</f>
        <v>30</v>
      </c>
      <c r="L14" s="388">
        <f>G14/15</f>
        <v>2</v>
      </c>
      <c r="M14" s="389" t="s">
        <v>16</v>
      </c>
      <c r="N14" s="388">
        <f>G14/F14*100</f>
        <v>50</v>
      </c>
      <c r="O14" s="390" t="s">
        <v>58</v>
      </c>
      <c r="P14" s="391"/>
      <c r="Q14" s="391"/>
      <c r="R14" s="392" t="s">
        <v>77</v>
      </c>
      <c r="S14" s="393">
        <f>E18+E26+E44+E45+E46+E47+E51+E52+E67+E68+E69+E70+E71+E72+E73+E74+E75+E92+E93+E94+E95+E96+E97+E98+E99</f>
        <v>84</v>
      </c>
      <c r="T14" s="392">
        <v>82</v>
      </c>
      <c r="U14" s="391"/>
      <c r="V14" s="10" t="s">
        <v>16</v>
      </c>
      <c r="W14" s="10" t="s">
        <v>31</v>
      </c>
      <c r="X14" s="23" t="s">
        <v>41</v>
      </c>
      <c r="Y14" s="440">
        <f>SUMIFS(E$10:E$27,A$10:A$27,$A$113,B$10:B$27,$B$113)</f>
        <v>2</v>
      </c>
      <c r="Z14" s="440">
        <f>SUMIFS(D$10:D$27,A$10:A$27,$A$113,B$10:B$27,$B$113)</f>
        <v>1</v>
      </c>
      <c r="AA14" s="434">
        <f>D10</f>
        <v>1</v>
      </c>
      <c r="AB14" s="434">
        <f>E10</f>
        <v>2</v>
      </c>
      <c r="AC14" s="391"/>
      <c r="AD14" s="391"/>
      <c r="AE14" s="391"/>
      <c r="AF14" s="391"/>
      <c r="AG14" s="391"/>
      <c r="AH14" s="391"/>
      <c r="AI14" s="391"/>
      <c r="AJ14" s="391"/>
      <c r="AK14" s="391"/>
      <c r="AL14" s="391"/>
      <c r="AM14" s="391"/>
    </row>
    <row r="15" spans="1:42" x14ac:dyDescent="0.25">
      <c r="A15" s="438" t="s">
        <v>16</v>
      </c>
      <c r="B15" s="439" t="s">
        <v>14</v>
      </c>
      <c r="C15" s="386" t="s">
        <v>78</v>
      </c>
      <c r="D15" s="20"/>
      <c r="E15" s="9"/>
      <c r="F15" s="10"/>
      <c r="G15" s="10"/>
      <c r="H15" s="10"/>
      <c r="I15" s="10"/>
      <c r="J15" s="10"/>
      <c r="K15" s="10"/>
      <c r="L15" s="9"/>
      <c r="M15" s="10"/>
      <c r="N15" s="9"/>
      <c r="R15" s="70" t="s">
        <v>56</v>
      </c>
      <c r="S15" s="71">
        <f>E27</f>
        <v>3</v>
      </c>
      <c r="T15" s="70">
        <v>3</v>
      </c>
      <c r="V15" s="10"/>
      <c r="W15" s="10"/>
      <c r="X15" s="23" t="s">
        <v>47</v>
      </c>
      <c r="Y15" s="440"/>
      <c r="Z15" s="441"/>
      <c r="AA15" s="435"/>
      <c r="AB15" s="435"/>
      <c r="AN15" s="11"/>
      <c r="AO15" s="11"/>
      <c r="AP15" s="11"/>
    </row>
    <row r="16" spans="1:42" x14ac:dyDescent="0.25">
      <c r="A16" s="438" t="s">
        <v>16</v>
      </c>
      <c r="B16" s="439" t="s">
        <v>14</v>
      </c>
      <c r="C16" s="385" t="s">
        <v>19</v>
      </c>
      <c r="D16" s="58">
        <v>6</v>
      </c>
      <c r="E16" s="57"/>
      <c r="F16" s="10"/>
      <c r="G16" s="10"/>
      <c r="H16" s="10"/>
      <c r="I16" s="10"/>
      <c r="J16" s="10"/>
      <c r="K16" s="10"/>
      <c r="L16" s="9"/>
      <c r="M16" s="10"/>
      <c r="N16" s="9"/>
      <c r="R16" s="70" t="s">
        <v>57</v>
      </c>
      <c r="S16" s="71">
        <f>E49</f>
        <v>3</v>
      </c>
      <c r="T16" s="70">
        <v>3</v>
      </c>
      <c r="V16" s="10" t="s">
        <v>13</v>
      </c>
      <c r="W16" s="10" t="s">
        <v>14</v>
      </c>
      <c r="X16" s="23" t="s">
        <v>40</v>
      </c>
      <c r="Y16" s="440">
        <f>SUMIFS(E$10:E$27,A$10:A$27,$A$115,B$10:B$27,$B$115)</f>
        <v>12</v>
      </c>
      <c r="Z16" s="441">
        <f>SUMIFS(D$10:D$27,A$10:A$27,$A$115,B$10:B$27,$B$115)</f>
        <v>9.5</v>
      </c>
      <c r="AA16" s="435">
        <f>D18+D22+D26+D27</f>
        <v>9.5</v>
      </c>
      <c r="AB16" s="435">
        <f>E18+E22+E26+E27</f>
        <v>12</v>
      </c>
      <c r="AN16" s="11"/>
      <c r="AO16" s="11"/>
      <c r="AP16" s="11"/>
    </row>
    <row r="17" spans="1:42" x14ac:dyDescent="0.25">
      <c r="A17" s="438" t="s">
        <v>16</v>
      </c>
      <c r="B17" s="439" t="s">
        <v>14</v>
      </c>
      <c r="C17" s="385" t="s">
        <v>33</v>
      </c>
      <c r="D17" s="59">
        <v>1</v>
      </c>
      <c r="E17" s="57">
        <v>5</v>
      </c>
      <c r="F17" s="10">
        <f>E17*30</f>
        <v>150</v>
      </c>
      <c r="G17" s="10">
        <f>H17+I17+J17</f>
        <v>75</v>
      </c>
      <c r="H17" s="10">
        <v>30</v>
      </c>
      <c r="I17" s="10">
        <v>15</v>
      </c>
      <c r="J17" s="10">
        <v>30</v>
      </c>
      <c r="K17" s="10">
        <f>F17-G17</f>
        <v>75</v>
      </c>
      <c r="L17" s="9">
        <f>G17/15</f>
        <v>5</v>
      </c>
      <c r="M17" s="10" t="s">
        <v>18</v>
      </c>
      <c r="N17" s="9">
        <f>G17/F17*100</f>
        <v>50</v>
      </c>
      <c r="O17" s="11" t="s">
        <v>68</v>
      </c>
      <c r="R17" s="70" t="s">
        <v>72</v>
      </c>
      <c r="S17" s="72">
        <f>E10+E39+E66+E89</f>
        <v>9</v>
      </c>
      <c r="T17" s="71">
        <f>E89</f>
        <v>3</v>
      </c>
      <c r="V17" s="10" t="s">
        <v>13</v>
      </c>
      <c r="W17" s="10" t="s">
        <v>31</v>
      </c>
      <c r="X17" s="23" t="s">
        <v>41</v>
      </c>
      <c r="Y17" s="440">
        <f>SUMIFS(E$10:E$27,A$10:A$27,$A$116,B$10:B$27,$B$116)</f>
        <v>0</v>
      </c>
      <c r="Z17" s="441">
        <f>SUMIFS(D$10:D$27,A$10:A$27,$A$116,B$10:B$27,$B$116)</f>
        <v>0</v>
      </c>
      <c r="AA17" s="435"/>
      <c r="AB17" s="435"/>
      <c r="AN17" s="11"/>
      <c r="AO17" s="11"/>
      <c r="AP17" s="11"/>
    </row>
    <row r="18" spans="1:42" ht="26.25" x14ac:dyDescent="0.25">
      <c r="A18" s="22" t="s">
        <v>13</v>
      </c>
      <c r="B18" s="22" t="s">
        <v>14</v>
      </c>
      <c r="C18" s="385" t="s">
        <v>297</v>
      </c>
      <c r="D18" s="58">
        <v>2</v>
      </c>
      <c r="E18" s="57">
        <v>4</v>
      </c>
      <c r="F18" s="10">
        <f>E18*30</f>
        <v>120</v>
      </c>
      <c r="G18" s="10">
        <f>H18+I18+J18</f>
        <v>75</v>
      </c>
      <c r="H18" s="10">
        <v>45</v>
      </c>
      <c r="I18" s="10"/>
      <c r="J18" s="10">
        <v>30</v>
      </c>
      <c r="K18" s="10">
        <f>F18-G18</f>
        <v>45</v>
      </c>
      <c r="L18" s="9">
        <f>G18/15</f>
        <v>5</v>
      </c>
      <c r="M18" s="10" t="s">
        <v>18</v>
      </c>
      <c r="N18" s="453">
        <f>G18/F18*100</f>
        <v>62.5</v>
      </c>
      <c r="O18" s="11" t="s">
        <v>77</v>
      </c>
      <c r="R18" s="70" t="s">
        <v>70</v>
      </c>
      <c r="S18" s="72">
        <f>E90</f>
        <v>1</v>
      </c>
      <c r="T18" s="70">
        <v>1</v>
      </c>
      <c r="V18" s="70"/>
      <c r="W18" s="70"/>
      <c r="X18" s="70"/>
      <c r="Y18" s="440">
        <f>SUM(Y13:Y17)</f>
        <v>31</v>
      </c>
      <c r="Z18" s="440">
        <f>SUM(Z13:Z17)</f>
        <v>48</v>
      </c>
      <c r="AA18" s="433">
        <f>SUM(AA13:AA17)</f>
        <v>48</v>
      </c>
      <c r="AB18" s="433">
        <f>SUM(AB13:AB17)</f>
        <v>31</v>
      </c>
      <c r="AN18" s="11"/>
      <c r="AO18" s="11"/>
      <c r="AP18" s="11"/>
    </row>
    <row r="19" spans="1:42" x14ac:dyDescent="0.25">
      <c r="A19" s="22" t="s">
        <v>16</v>
      </c>
      <c r="B19" s="22" t="s">
        <v>14</v>
      </c>
      <c r="C19" s="385" t="s">
        <v>21</v>
      </c>
      <c r="D19" s="58">
        <v>5</v>
      </c>
      <c r="E19" s="57">
        <v>0</v>
      </c>
      <c r="F19" s="10"/>
      <c r="G19" s="10"/>
      <c r="H19" s="10"/>
      <c r="I19" s="10"/>
      <c r="J19" s="10"/>
      <c r="K19" s="10"/>
      <c r="L19" s="9"/>
      <c r="M19" s="10"/>
      <c r="N19" s="9"/>
      <c r="R19" s="70" t="s">
        <v>68</v>
      </c>
      <c r="S19" s="71">
        <f>E17</f>
        <v>5</v>
      </c>
      <c r="T19" s="70">
        <v>5</v>
      </c>
      <c r="AN19" s="11"/>
      <c r="AO19" s="11"/>
      <c r="AP19" s="11"/>
    </row>
    <row r="20" spans="1:42" x14ac:dyDescent="0.25">
      <c r="A20" s="22" t="s">
        <v>16</v>
      </c>
      <c r="B20" s="22" t="s">
        <v>14</v>
      </c>
      <c r="C20" s="385" t="s">
        <v>60</v>
      </c>
      <c r="D20" s="58"/>
      <c r="E20" s="57">
        <v>1</v>
      </c>
      <c r="F20" s="10">
        <f>E20*30</f>
        <v>30</v>
      </c>
      <c r="G20" s="10">
        <f>H20+I20+J20</f>
        <v>22</v>
      </c>
      <c r="H20" s="10">
        <v>15</v>
      </c>
      <c r="I20" s="10"/>
      <c r="J20" s="10">
        <v>7</v>
      </c>
      <c r="K20" s="10">
        <f>F20-G20</f>
        <v>8</v>
      </c>
      <c r="L20" s="453">
        <f>G20/15</f>
        <v>1.4666666666666666</v>
      </c>
      <c r="M20" s="10" t="s">
        <v>16</v>
      </c>
      <c r="N20" s="453">
        <f>G20/F20*100</f>
        <v>73.333333333333329</v>
      </c>
      <c r="O20" s="11" t="s">
        <v>55</v>
      </c>
      <c r="R20" s="70"/>
      <c r="S20" s="71">
        <f>S11+S12+S13+S14+S15+S16+S17+S18+S19</f>
        <v>122</v>
      </c>
      <c r="T20" s="71">
        <f>T11+T12+T13+T14+T15+T16+T17+T18+T19</f>
        <v>120</v>
      </c>
      <c r="AN20" s="11"/>
      <c r="AO20" s="11"/>
      <c r="AP20" s="11"/>
    </row>
    <row r="21" spans="1:42" x14ac:dyDescent="0.25">
      <c r="A21" s="22" t="s">
        <v>16</v>
      </c>
      <c r="B21" s="22" t="s">
        <v>14</v>
      </c>
      <c r="C21" s="23" t="s">
        <v>30</v>
      </c>
      <c r="D21" s="58">
        <v>2.5</v>
      </c>
      <c r="E21" s="57">
        <v>1.5</v>
      </c>
      <c r="F21" s="10">
        <f>E21*30</f>
        <v>45</v>
      </c>
      <c r="G21" s="10">
        <f>H21+I21+J21</f>
        <v>22</v>
      </c>
      <c r="H21" s="10">
        <v>15</v>
      </c>
      <c r="I21" s="10"/>
      <c r="J21" s="10">
        <v>7</v>
      </c>
      <c r="K21" s="10">
        <f>F21-G21</f>
        <v>23</v>
      </c>
      <c r="L21" s="9">
        <f>G21/15</f>
        <v>1.4666666666666666</v>
      </c>
      <c r="M21" s="10" t="s">
        <v>16</v>
      </c>
      <c r="N21" s="9">
        <f>G21/F21*100</f>
        <v>48.888888888888886</v>
      </c>
      <c r="O21" s="11" t="s">
        <v>58</v>
      </c>
      <c r="AN21" s="11"/>
      <c r="AO21" s="11"/>
      <c r="AP21" s="11"/>
    </row>
    <row r="22" spans="1:42" x14ac:dyDescent="0.25">
      <c r="A22" s="22" t="s">
        <v>13</v>
      </c>
      <c r="B22" s="22" t="s">
        <v>14</v>
      </c>
      <c r="C22" s="23" t="s">
        <v>52</v>
      </c>
      <c r="D22" s="58">
        <v>4.5</v>
      </c>
      <c r="E22" s="57"/>
      <c r="F22" s="10"/>
      <c r="G22" s="10"/>
      <c r="H22" s="10"/>
      <c r="I22" s="10"/>
      <c r="J22" s="10"/>
      <c r="K22" s="10"/>
      <c r="L22" s="9"/>
      <c r="M22" s="10"/>
      <c r="N22" s="9"/>
      <c r="AN22" s="11"/>
      <c r="AO22" s="11"/>
      <c r="AP22" s="11"/>
    </row>
    <row r="23" spans="1:42" x14ac:dyDescent="0.25">
      <c r="A23" s="22" t="s">
        <v>16</v>
      </c>
      <c r="B23" s="22" t="s">
        <v>14</v>
      </c>
      <c r="C23" s="23" t="s">
        <v>32</v>
      </c>
      <c r="D23" s="58">
        <v>3</v>
      </c>
      <c r="E23" s="57"/>
      <c r="F23" s="10"/>
      <c r="G23" s="10"/>
      <c r="H23" s="10"/>
      <c r="I23" s="10"/>
      <c r="J23" s="10"/>
      <c r="K23" s="10"/>
      <c r="L23" s="9"/>
      <c r="M23" s="10"/>
      <c r="N23" s="9"/>
      <c r="AN23" s="11"/>
      <c r="AO23" s="11"/>
      <c r="AP23" s="11"/>
    </row>
    <row r="24" spans="1:42" x14ac:dyDescent="0.25">
      <c r="A24" s="22" t="s">
        <v>16</v>
      </c>
      <c r="B24" s="22" t="s">
        <v>14</v>
      </c>
      <c r="C24" s="23" t="s">
        <v>20</v>
      </c>
      <c r="D24" s="58">
        <v>3</v>
      </c>
      <c r="E24" s="57">
        <v>2</v>
      </c>
      <c r="F24" s="10">
        <f>E24*30</f>
        <v>60</v>
      </c>
      <c r="G24" s="10">
        <f>H24+I24+J24</f>
        <v>30</v>
      </c>
      <c r="H24" s="10">
        <v>15</v>
      </c>
      <c r="I24" s="10"/>
      <c r="J24" s="10">
        <v>15</v>
      </c>
      <c r="K24" s="10">
        <f>F24-G24</f>
        <v>30</v>
      </c>
      <c r="L24" s="9">
        <f>G24/15</f>
        <v>2</v>
      </c>
      <c r="M24" s="10" t="s">
        <v>16</v>
      </c>
      <c r="N24" s="9">
        <f>G24/F24*100</f>
        <v>50</v>
      </c>
      <c r="O24" s="11" t="s">
        <v>55</v>
      </c>
      <c r="AN24" s="11"/>
      <c r="AO24" s="11"/>
      <c r="AP24" s="11"/>
    </row>
    <row r="25" spans="1:42" s="6" customFormat="1" x14ac:dyDescent="0.25">
      <c r="A25" s="50" t="s">
        <v>16</v>
      </c>
      <c r="B25" s="50" t="s">
        <v>14</v>
      </c>
      <c r="C25" s="449" t="s">
        <v>61</v>
      </c>
      <c r="D25" s="60">
        <v>3</v>
      </c>
      <c r="E25" s="60">
        <v>3</v>
      </c>
      <c r="F25" s="10">
        <f>E25*30</f>
        <v>90</v>
      </c>
      <c r="G25" s="10">
        <f>H25+I25+J25</f>
        <v>45</v>
      </c>
      <c r="H25" s="10">
        <v>30</v>
      </c>
      <c r="I25" s="10"/>
      <c r="J25" s="10">
        <v>15</v>
      </c>
      <c r="K25" s="10">
        <f>F25-G25</f>
        <v>45</v>
      </c>
      <c r="L25" s="9">
        <f>G25/15</f>
        <v>3</v>
      </c>
      <c r="M25" s="10" t="s">
        <v>29</v>
      </c>
      <c r="N25" s="9">
        <f>G25/F25*100</f>
        <v>50</v>
      </c>
      <c r="O25" s="49" t="s">
        <v>55</v>
      </c>
      <c r="P25"/>
      <c r="Q25"/>
      <c r="R25" s="5">
        <f>E20+E24+E25+E50</f>
        <v>9</v>
      </c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 s="49"/>
      <c r="AO25" s="49"/>
      <c r="AP25" s="49"/>
    </row>
    <row r="26" spans="1:42" s="6" customFormat="1" x14ac:dyDescent="0.25">
      <c r="A26" s="22" t="s">
        <v>13</v>
      </c>
      <c r="B26" s="22" t="s">
        <v>14</v>
      </c>
      <c r="C26" s="450" t="s">
        <v>79</v>
      </c>
      <c r="D26" s="58"/>
      <c r="E26" s="57">
        <v>5</v>
      </c>
      <c r="F26" s="10">
        <f>E26*30</f>
        <v>150</v>
      </c>
      <c r="G26" s="10">
        <f>H26+I26+J26</f>
        <v>45</v>
      </c>
      <c r="H26" s="10">
        <v>30</v>
      </c>
      <c r="I26" s="10"/>
      <c r="J26" s="10">
        <v>15</v>
      </c>
      <c r="K26" s="10">
        <f>F26-G26</f>
        <v>105</v>
      </c>
      <c r="L26" s="9">
        <f>G26/15</f>
        <v>3</v>
      </c>
      <c r="M26" s="10" t="s">
        <v>29</v>
      </c>
      <c r="N26" s="9">
        <f>G26/F26*100</f>
        <v>30</v>
      </c>
      <c r="O26" s="11" t="s">
        <v>77</v>
      </c>
      <c r="P26" s="12"/>
      <c r="Q26" t="s">
        <v>298</v>
      </c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 s="49"/>
      <c r="AO26" s="49"/>
      <c r="AP26" s="49"/>
    </row>
    <row r="27" spans="1:42" s="6" customFormat="1" ht="15.75" thickBot="1" x14ac:dyDescent="0.3">
      <c r="A27" s="50" t="s">
        <v>13</v>
      </c>
      <c r="B27" s="50" t="s">
        <v>14</v>
      </c>
      <c r="C27" s="449" t="s">
        <v>43</v>
      </c>
      <c r="D27" s="62">
        <v>3</v>
      </c>
      <c r="E27" s="57">
        <v>3</v>
      </c>
      <c r="F27" s="10">
        <f>E27*30</f>
        <v>90</v>
      </c>
      <c r="G27" s="10">
        <f>H27+I27+J27</f>
        <v>45</v>
      </c>
      <c r="H27" s="10">
        <v>30</v>
      </c>
      <c r="I27" s="10"/>
      <c r="J27" s="10">
        <v>15</v>
      </c>
      <c r="K27" s="10">
        <f>F27-G27</f>
        <v>45</v>
      </c>
      <c r="L27" s="9">
        <f>G27/15</f>
        <v>3</v>
      </c>
      <c r="M27" s="10" t="s">
        <v>29</v>
      </c>
      <c r="N27" s="9">
        <f>G27/F27*100</f>
        <v>50</v>
      </c>
      <c r="O27" s="49" t="s">
        <v>56</v>
      </c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 s="49"/>
      <c r="AO27" s="49"/>
      <c r="AP27" s="49"/>
    </row>
    <row r="28" spans="1:42" ht="15.75" thickBot="1" x14ac:dyDescent="0.3">
      <c r="A28" s="27"/>
      <c r="B28" s="28"/>
      <c r="C28" s="16" t="s">
        <v>23</v>
      </c>
      <c r="D28" s="14">
        <f>SUM(D10:D27)</f>
        <v>48</v>
      </c>
      <c r="E28" s="15">
        <f>SUM(E10:E27)</f>
        <v>31</v>
      </c>
      <c r="F28" s="17"/>
      <c r="G28" s="17"/>
      <c r="H28" s="17"/>
      <c r="I28" s="17"/>
      <c r="J28" s="17"/>
      <c r="K28" s="17"/>
      <c r="L28" s="17">
        <f>SUM(L10:L27)</f>
        <v>29.93333333333333</v>
      </c>
      <c r="M28" s="17"/>
      <c r="N28" s="29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</row>
    <row r="29" spans="1:42" x14ac:dyDescent="0.25">
      <c r="C29" s="2"/>
      <c r="D29" s="2"/>
      <c r="E29" s="3"/>
      <c r="F29" s="3"/>
      <c r="G29" s="3"/>
      <c r="H29" s="3"/>
      <c r="I29" s="3"/>
      <c r="J29" s="3"/>
      <c r="K29" s="3"/>
      <c r="L29" s="3"/>
      <c r="M29" s="3"/>
      <c r="R29" s="12">
        <v>39</v>
      </c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</row>
    <row r="30" spans="1:42" x14ac:dyDescent="0.25">
      <c r="C30" s="1" t="s">
        <v>24</v>
      </c>
      <c r="R30" s="12">
        <v>37</v>
      </c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</row>
    <row r="31" spans="1:42" x14ac:dyDescent="0.25">
      <c r="C31" s="1468" t="s">
        <v>0</v>
      </c>
      <c r="D31" s="1471" t="s">
        <v>73</v>
      </c>
      <c r="E31" s="1474" t="s">
        <v>1</v>
      </c>
      <c r="F31" s="1475" t="s">
        <v>2</v>
      </c>
      <c r="G31" s="1475"/>
      <c r="H31" s="1475"/>
      <c r="I31" s="1475"/>
      <c r="J31" s="1475"/>
      <c r="K31" s="1315"/>
      <c r="L31" s="1474" t="s">
        <v>3</v>
      </c>
      <c r="M31" s="1474" t="s">
        <v>4</v>
      </c>
      <c r="N31" s="1474" t="s">
        <v>5</v>
      </c>
      <c r="R31" s="12">
        <v>25</v>
      </c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</row>
    <row r="32" spans="1:42" x14ac:dyDescent="0.25">
      <c r="C32" s="1469"/>
      <c r="D32" s="1472"/>
      <c r="E32" s="1474"/>
      <c r="F32" s="1474" t="s">
        <v>6</v>
      </c>
      <c r="G32" s="1476" t="s">
        <v>7</v>
      </c>
      <c r="H32" s="1476"/>
      <c r="I32" s="1476"/>
      <c r="J32" s="1476"/>
      <c r="K32" s="1474" t="s">
        <v>25</v>
      </c>
      <c r="L32" s="1474"/>
      <c r="M32" s="1474"/>
      <c r="N32" s="1474"/>
      <c r="R32" s="12">
        <v>19</v>
      </c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</row>
    <row r="33" spans="1:42" x14ac:dyDescent="0.25">
      <c r="C33" s="1469"/>
      <c r="D33" s="1472"/>
      <c r="E33" s="1474"/>
      <c r="F33" s="1315"/>
      <c r="G33" s="1474" t="s">
        <v>9</v>
      </c>
      <c r="H33" s="1475" t="s">
        <v>10</v>
      </c>
      <c r="I33" s="1315"/>
      <c r="J33" s="1315"/>
      <c r="K33" s="1315"/>
      <c r="L33" s="1474"/>
      <c r="M33" s="1474"/>
      <c r="N33" s="1474"/>
      <c r="R33" s="12">
        <f>SUM(R29:R32)</f>
        <v>120</v>
      </c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</row>
    <row r="34" spans="1:42" x14ac:dyDescent="0.25">
      <c r="C34" s="1469"/>
      <c r="D34" s="1472"/>
      <c r="E34" s="1474"/>
      <c r="F34" s="1315"/>
      <c r="G34" s="1477"/>
      <c r="H34" s="1480" t="s">
        <v>26</v>
      </c>
      <c r="I34" s="1480" t="s">
        <v>27</v>
      </c>
      <c r="J34" s="1480" t="s">
        <v>28</v>
      </c>
      <c r="K34" s="1315"/>
      <c r="L34" s="1474"/>
      <c r="M34" s="1474"/>
      <c r="N34" s="1474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</row>
    <row r="35" spans="1:42" x14ac:dyDescent="0.25">
      <c r="C35" s="1469"/>
      <c r="D35" s="1472"/>
      <c r="E35" s="1474"/>
      <c r="F35" s="1315"/>
      <c r="G35" s="1477"/>
      <c r="H35" s="1480"/>
      <c r="I35" s="1480"/>
      <c r="J35" s="1480"/>
      <c r="K35" s="1315"/>
      <c r="L35" s="1474"/>
      <c r="M35" s="1474"/>
      <c r="N35" s="1474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</row>
    <row r="36" spans="1:42" x14ac:dyDescent="0.25">
      <c r="C36" s="1469"/>
      <c r="D36" s="1472"/>
      <c r="E36" s="1474"/>
      <c r="F36" s="1315"/>
      <c r="G36" s="1477"/>
      <c r="H36" s="1480"/>
      <c r="I36" s="1480"/>
      <c r="J36" s="1480"/>
      <c r="K36" s="1315"/>
      <c r="L36" s="1474"/>
      <c r="M36" s="1474"/>
      <c r="N36" s="1474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</row>
    <row r="37" spans="1:42" ht="15" customHeight="1" x14ac:dyDescent="0.25">
      <c r="C37" s="1470"/>
      <c r="D37" s="1473"/>
      <c r="E37" s="1474"/>
      <c r="F37" s="1315"/>
      <c r="G37" s="1477"/>
      <c r="H37" s="1480"/>
      <c r="I37" s="1480"/>
      <c r="J37" s="1480"/>
      <c r="K37" s="1315"/>
      <c r="L37" s="1474"/>
      <c r="M37" s="1474"/>
      <c r="N37" s="1474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</row>
    <row r="38" spans="1:42" x14ac:dyDescent="0.25">
      <c r="A38" s="22" t="s">
        <v>13</v>
      </c>
      <c r="B38" s="22" t="s">
        <v>14</v>
      </c>
      <c r="C38" s="8" t="s">
        <v>317</v>
      </c>
      <c r="D38" s="58">
        <v>4.5</v>
      </c>
      <c r="E38" s="66"/>
      <c r="F38" s="10"/>
      <c r="G38" s="10"/>
      <c r="H38" s="10"/>
      <c r="I38" s="10"/>
      <c r="J38" s="10"/>
      <c r="K38" s="10"/>
      <c r="L38" s="9"/>
      <c r="M38" s="10"/>
      <c r="N38" s="9"/>
      <c r="AN38" s="11"/>
      <c r="AO38" s="11"/>
      <c r="AP38" s="11"/>
    </row>
    <row r="39" spans="1:42" ht="26.25" x14ac:dyDescent="0.25">
      <c r="A39" s="22" t="s">
        <v>16</v>
      </c>
      <c r="B39" s="22" t="s">
        <v>31</v>
      </c>
      <c r="C39" s="23" t="s">
        <v>36</v>
      </c>
      <c r="D39" s="58">
        <v>2</v>
      </c>
      <c r="E39" s="57">
        <v>2</v>
      </c>
      <c r="F39" s="10">
        <f>E39*30</f>
        <v>60</v>
      </c>
      <c r="G39" s="10">
        <f>H39+I39+J39</f>
        <v>18</v>
      </c>
      <c r="H39" s="10"/>
      <c r="I39" s="10"/>
      <c r="J39" s="10">
        <v>18</v>
      </c>
      <c r="K39" s="10">
        <f>F39-G39</f>
        <v>42</v>
      </c>
      <c r="L39" s="407">
        <f>G39/18</f>
        <v>1</v>
      </c>
      <c r="M39" s="10" t="s">
        <v>16</v>
      </c>
      <c r="N39" s="9">
        <f>G39/F39*100</f>
        <v>30</v>
      </c>
      <c r="O39" s="11" t="s">
        <v>97</v>
      </c>
      <c r="P39" s="12" t="s">
        <v>62</v>
      </c>
      <c r="Q39" s="12" t="s">
        <v>262</v>
      </c>
      <c r="V39" s="70"/>
      <c r="W39" s="70"/>
      <c r="X39" s="70"/>
      <c r="Y39" s="70" t="s">
        <v>292</v>
      </c>
      <c r="Z39" s="70" t="s">
        <v>293</v>
      </c>
      <c r="AN39" s="11"/>
      <c r="AO39" s="11"/>
      <c r="AP39" s="11"/>
    </row>
    <row r="40" spans="1:42" x14ac:dyDescent="0.25">
      <c r="A40" s="22" t="s">
        <v>16</v>
      </c>
      <c r="B40" s="22" t="s">
        <v>14</v>
      </c>
      <c r="C40" s="385" t="s">
        <v>17</v>
      </c>
      <c r="D40" s="58"/>
      <c r="E40" s="57">
        <v>2</v>
      </c>
      <c r="F40" s="10">
        <f>E40*30</f>
        <v>60</v>
      </c>
      <c r="G40" s="10">
        <f>H40+I40+J40</f>
        <v>36</v>
      </c>
      <c r="H40" s="10"/>
      <c r="I40" s="10"/>
      <c r="J40" s="10">
        <v>36</v>
      </c>
      <c r="K40" s="10">
        <f>F40-G40</f>
        <v>24</v>
      </c>
      <c r="L40" s="9">
        <f>G40/18</f>
        <v>2</v>
      </c>
      <c r="M40" s="10" t="s">
        <v>16</v>
      </c>
      <c r="N40" s="9">
        <f>G40/F40*100</f>
        <v>60</v>
      </c>
      <c r="O40" s="11" t="s">
        <v>67</v>
      </c>
      <c r="P40" s="12" t="s">
        <v>63</v>
      </c>
      <c r="V40" s="10"/>
      <c r="W40" s="10"/>
      <c r="X40" s="23" t="s">
        <v>46</v>
      </c>
      <c r="Y40" s="392"/>
      <c r="Z40" s="392"/>
      <c r="AN40" s="11"/>
      <c r="AO40" s="11"/>
      <c r="AP40" s="11"/>
    </row>
    <row r="41" spans="1:42" x14ac:dyDescent="0.25">
      <c r="C41" s="8" t="s">
        <v>76</v>
      </c>
      <c r="D41" s="20"/>
      <c r="E41" s="9"/>
      <c r="F41" s="10"/>
      <c r="G41" s="10"/>
      <c r="H41" s="10"/>
      <c r="I41" s="10"/>
      <c r="J41" s="10"/>
      <c r="K41" s="10"/>
      <c r="L41" s="9"/>
      <c r="M41" s="10"/>
      <c r="N41" s="9"/>
      <c r="V41" s="10" t="s">
        <v>16</v>
      </c>
      <c r="W41" s="10" t="s">
        <v>14</v>
      </c>
      <c r="X41" s="23" t="s">
        <v>40</v>
      </c>
      <c r="Y41" s="440">
        <f>SUMIFS(E$38:E$54,A$38:A$54,$A$112,B$38:B$54,$B$112)</f>
        <v>2</v>
      </c>
      <c r="Z41" s="441">
        <f>SUMIFS(D$38:D$54,A$38:A$54,$A$112,B$38:B$54,$B$112)</f>
        <v>5</v>
      </c>
      <c r="AN41" s="11"/>
      <c r="AO41" s="11"/>
      <c r="AP41" s="11"/>
    </row>
    <row r="42" spans="1:42" x14ac:dyDescent="0.25">
      <c r="A42" s="22" t="s">
        <v>16</v>
      </c>
      <c r="B42" s="22" t="s">
        <v>31</v>
      </c>
      <c r="C42" s="23" t="s">
        <v>66</v>
      </c>
      <c r="D42" s="58">
        <v>3.5</v>
      </c>
      <c r="E42" s="57"/>
      <c r="F42" s="10"/>
      <c r="G42" s="10"/>
      <c r="H42" s="10"/>
      <c r="I42" s="10"/>
      <c r="J42" s="10"/>
      <c r="K42" s="10"/>
      <c r="L42" s="9"/>
      <c r="M42" s="10"/>
      <c r="N42" s="9"/>
      <c r="V42" s="10" t="s">
        <v>16</v>
      </c>
      <c r="W42" s="10" t="s">
        <v>31</v>
      </c>
      <c r="X42" s="23" t="s">
        <v>41</v>
      </c>
      <c r="Y42" s="440">
        <f>SUMIFS(E$38:E$54,A$38:A$54,$A$113,B$38:B$54,$B$113)</f>
        <v>2</v>
      </c>
      <c r="Z42" s="440">
        <f>SUMIFS(D$38:D$54,A$38:A$54,$A$113,B$38:B$54,$B$113)</f>
        <v>8.5</v>
      </c>
      <c r="AN42" s="11"/>
      <c r="AO42" s="11"/>
      <c r="AP42" s="11"/>
    </row>
    <row r="43" spans="1:42" x14ac:dyDescent="0.25">
      <c r="A43" s="22" t="s">
        <v>16</v>
      </c>
      <c r="B43" s="22" t="s">
        <v>31</v>
      </c>
      <c r="C43" s="23" t="s">
        <v>48</v>
      </c>
      <c r="D43" s="58">
        <v>3</v>
      </c>
      <c r="E43" s="57"/>
      <c r="F43" s="10"/>
      <c r="G43" s="10"/>
      <c r="H43" s="10"/>
      <c r="I43" s="10"/>
      <c r="J43" s="10"/>
      <c r="K43" s="10"/>
      <c r="L43" s="9"/>
      <c r="M43" s="10"/>
      <c r="N43" s="9"/>
      <c r="O43" s="30"/>
      <c r="V43" s="10"/>
      <c r="W43" s="10"/>
      <c r="X43" s="23" t="s">
        <v>47</v>
      </c>
      <c r="Y43" s="440"/>
      <c r="Z43" s="441"/>
      <c r="AN43" s="11"/>
      <c r="AO43" s="11"/>
      <c r="AP43" s="11"/>
    </row>
    <row r="44" spans="1:42" x14ac:dyDescent="0.25">
      <c r="A44" s="22" t="s">
        <v>13</v>
      </c>
      <c r="B44" s="22" t="s">
        <v>14</v>
      </c>
      <c r="C44" s="450" t="s">
        <v>81</v>
      </c>
      <c r="D44" s="65">
        <v>1</v>
      </c>
      <c r="E44" s="57">
        <v>4</v>
      </c>
      <c r="F44" s="10">
        <f>E44*30</f>
        <v>120</v>
      </c>
      <c r="G44" s="10">
        <f>H44+I44+J44</f>
        <v>45</v>
      </c>
      <c r="H44" s="10">
        <v>27</v>
      </c>
      <c r="I44" s="10"/>
      <c r="J44" s="10">
        <v>18</v>
      </c>
      <c r="K44" s="10">
        <f>F44-G44</f>
        <v>75</v>
      </c>
      <c r="L44" s="407">
        <f>G44/18</f>
        <v>2.5</v>
      </c>
      <c r="M44" s="10" t="s">
        <v>18</v>
      </c>
      <c r="N44" s="9">
        <f>G44/F44*100</f>
        <v>37.5</v>
      </c>
      <c r="O44" s="11" t="s">
        <v>77</v>
      </c>
      <c r="P44" s="12" t="s">
        <v>63</v>
      </c>
      <c r="Q44" s="12" t="s">
        <v>299</v>
      </c>
      <c r="V44" s="10" t="s">
        <v>13</v>
      </c>
      <c r="W44" s="10" t="s">
        <v>14</v>
      </c>
      <c r="X44" s="23" t="s">
        <v>40</v>
      </c>
      <c r="Y44" s="440">
        <f>SUMIFS(E$38:E$54,A$38:A$54,$A$115,B$38:B$54,$B$115)</f>
        <v>22</v>
      </c>
      <c r="Z44" s="441">
        <f>SUMIFS(D$38:D$54,A$38:A$54,$A$115,B$38:B$54,$B$115)</f>
        <v>18.5</v>
      </c>
      <c r="AA44" s="47"/>
      <c r="AN44" s="11"/>
      <c r="AO44" s="11"/>
      <c r="AP44" s="11"/>
    </row>
    <row r="45" spans="1:42" x14ac:dyDescent="0.25">
      <c r="A45" s="22" t="s">
        <v>13</v>
      </c>
      <c r="B45" s="22" t="s">
        <v>14</v>
      </c>
      <c r="C45" s="444" t="s">
        <v>219</v>
      </c>
      <c r="D45" s="445">
        <v>4</v>
      </c>
      <c r="E45" s="445">
        <v>5</v>
      </c>
      <c r="F45" s="446">
        <f>E45*30</f>
        <v>150</v>
      </c>
      <c r="G45" s="446">
        <f>H45+I45+J45</f>
        <v>60</v>
      </c>
      <c r="H45" s="446">
        <v>30</v>
      </c>
      <c r="I45" s="446"/>
      <c r="J45" s="446">
        <v>30</v>
      </c>
      <c r="K45" s="446">
        <f>F45-G45</f>
        <v>90</v>
      </c>
      <c r="L45" s="445">
        <f>G45/18</f>
        <v>3.3333333333333335</v>
      </c>
      <c r="M45" s="446" t="s">
        <v>18</v>
      </c>
      <c r="N45" s="445">
        <f>G45/F45*100</f>
        <v>40</v>
      </c>
      <c r="O45" s="11" t="s">
        <v>77</v>
      </c>
      <c r="P45" s="12" t="s">
        <v>62</v>
      </c>
      <c r="V45" s="10" t="s">
        <v>13</v>
      </c>
      <c r="W45" s="10" t="s">
        <v>31</v>
      </c>
      <c r="X45" s="23" t="s">
        <v>41</v>
      </c>
      <c r="Y45" s="440">
        <f>SUMIFS(E$38:E$54,A$38:A$54,$A$116,B$38:B$54,$B$116)</f>
        <v>5</v>
      </c>
      <c r="Z45" s="441">
        <f>SUMIFS(D$38:D$54,A$38:A$54,$A$116,B$38:B$54,$B$116)</f>
        <v>0</v>
      </c>
      <c r="AN45" s="11"/>
      <c r="AO45" s="11"/>
      <c r="AP45" s="11"/>
    </row>
    <row r="46" spans="1:42" s="34" customFormat="1" ht="29.25" customHeight="1" thickBot="1" x14ac:dyDescent="0.3">
      <c r="A46" s="32" t="s">
        <v>13</v>
      </c>
      <c r="B46" s="32" t="s">
        <v>14</v>
      </c>
      <c r="C46" s="23" t="s">
        <v>94</v>
      </c>
      <c r="D46" s="63"/>
      <c r="E46" s="64">
        <v>1</v>
      </c>
      <c r="F46" s="53">
        <f>E46*30</f>
        <v>30</v>
      </c>
      <c r="G46" s="53">
        <f>H46+I46+J46</f>
        <v>18</v>
      </c>
      <c r="H46" s="53"/>
      <c r="I46" s="53"/>
      <c r="J46" s="53">
        <v>18</v>
      </c>
      <c r="K46" s="53">
        <f>F46-G46</f>
        <v>12</v>
      </c>
      <c r="L46" s="52">
        <v>1</v>
      </c>
      <c r="M46" s="53" t="s">
        <v>16</v>
      </c>
      <c r="N46" s="52">
        <f>G46/F46*100</f>
        <v>60</v>
      </c>
      <c r="O46" s="11" t="s">
        <v>77</v>
      </c>
      <c r="P46" s="51" t="s">
        <v>63</v>
      </c>
      <c r="Q46" s="33"/>
      <c r="R46" s="33">
        <v>6</v>
      </c>
      <c r="S46" s="33"/>
      <c r="T46" s="33"/>
      <c r="U46" s="33"/>
      <c r="V46" s="70"/>
      <c r="W46" s="70"/>
      <c r="X46" s="70"/>
      <c r="Y46" s="440">
        <f>SUM(Y41:Y45)</f>
        <v>31</v>
      </c>
      <c r="Z46" s="440">
        <f>SUM(Z41:Z45)</f>
        <v>32</v>
      </c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</row>
    <row r="47" spans="1:42" x14ac:dyDescent="0.25">
      <c r="A47" s="22" t="s">
        <v>13</v>
      </c>
      <c r="B47" s="22" t="s">
        <v>14</v>
      </c>
      <c r="C47" s="444" t="s">
        <v>301</v>
      </c>
      <c r="D47" s="57">
        <v>1</v>
      </c>
      <c r="E47" s="57">
        <v>5</v>
      </c>
      <c r="F47" s="10">
        <f>E47*30</f>
        <v>150</v>
      </c>
      <c r="G47" s="10">
        <f>H47+I47+J47</f>
        <v>45</v>
      </c>
      <c r="H47" s="10">
        <v>27</v>
      </c>
      <c r="I47" s="10"/>
      <c r="J47" s="10">
        <v>18</v>
      </c>
      <c r="K47" s="10">
        <f>F47-G47</f>
        <v>105</v>
      </c>
      <c r="L47" s="9">
        <f>G47/18</f>
        <v>2.5</v>
      </c>
      <c r="M47" s="10" t="s">
        <v>18</v>
      </c>
      <c r="N47" s="9">
        <f>G47/F47*100</f>
        <v>30</v>
      </c>
      <c r="O47" s="11" t="s">
        <v>77</v>
      </c>
      <c r="P47" s="12" t="s">
        <v>63</v>
      </c>
      <c r="AN47" s="11"/>
      <c r="AO47" s="11"/>
      <c r="AP47" s="11"/>
    </row>
    <row r="48" spans="1:42" x14ac:dyDescent="0.25">
      <c r="A48" s="22" t="s">
        <v>13</v>
      </c>
      <c r="B48" s="22" t="s">
        <v>14</v>
      </c>
      <c r="C48" s="23" t="s">
        <v>35</v>
      </c>
      <c r="D48" s="58">
        <v>4</v>
      </c>
      <c r="E48" s="57"/>
      <c r="F48" s="10"/>
      <c r="G48" s="10"/>
      <c r="H48" s="10"/>
      <c r="I48" s="10"/>
      <c r="J48" s="10"/>
      <c r="K48" s="10"/>
      <c r="L48" s="9"/>
      <c r="M48" s="10"/>
      <c r="N48" s="9"/>
      <c r="AN48" s="11"/>
      <c r="AO48" s="11"/>
      <c r="AP48" s="11"/>
    </row>
    <row r="49" spans="1:42" x14ac:dyDescent="0.25">
      <c r="A49" s="22" t="s">
        <v>13</v>
      </c>
      <c r="B49" s="22" t="s">
        <v>14</v>
      </c>
      <c r="C49" s="23" t="s">
        <v>53</v>
      </c>
      <c r="D49" s="58">
        <v>2</v>
      </c>
      <c r="E49" s="57">
        <v>3</v>
      </c>
      <c r="F49" s="10">
        <f>E49*30</f>
        <v>90</v>
      </c>
      <c r="G49" s="10">
        <f>H49+I49+J49</f>
        <v>45</v>
      </c>
      <c r="H49" s="10">
        <v>27</v>
      </c>
      <c r="I49" s="10"/>
      <c r="J49" s="10">
        <v>18</v>
      </c>
      <c r="K49" s="10">
        <f>F49-G49</f>
        <v>45</v>
      </c>
      <c r="L49" s="9">
        <f>G49/18</f>
        <v>2.5</v>
      </c>
      <c r="M49" s="10" t="s">
        <v>29</v>
      </c>
      <c r="N49" s="9">
        <f>G49/F49*100</f>
        <v>50</v>
      </c>
      <c r="O49" s="11" t="s">
        <v>57</v>
      </c>
      <c r="P49" s="12" t="s">
        <v>63</v>
      </c>
      <c r="AN49" s="11"/>
      <c r="AO49" s="11"/>
      <c r="AP49" s="11"/>
    </row>
    <row r="50" spans="1:42" x14ac:dyDescent="0.25">
      <c r="A50" s="22" t="s">
        <v>13</v>
      </c>
      <c r="B50" s="22" t="s">
        <v>14</v>
      </c>
      <c r="C50" s="23" t="s">
        <v>37</v>
      </c>
      <c r="D50" s="58">
        <v>2</v>
      </c>
      <c r="E50" s="57">
        <v>3</v>
      </c>
      <c r="F50" s="10">
        <f>E50*30</f>
        <v>90</v>
      </c>
      <c r="G50" s="10">
        <f>H50+I50+J50</f>
        <v>45</v>
      </c>
      <c r="H50" s="10">
        <v>27</v>
      </c>
      <c r="I50" s="10"/>
      <c r="J50" s="10">
        <v>18</v>
      </c>
      <c r="K50" s="10">
        <f>F50-G50</f>
        <v>45</v>
      </c>
      <c r="L50" s="9">
        <f>G50/18</f>
        <v>2.5</v>
      </c>
      <c r="M50" s="10" t="s">
        <v>29</v>
      </c>
      <c r="N50" s="9">
        <f>G50/F50*100</f>
        <v>50</v>
      </c>
      <c r="O50" s="11" t="s">
        <v>55</v>
      </c>
      <c r="P50" s="12" t="s">
        <v>62</v>
      </c>
      <c r="AN50" s="11"/>
      <c r="AO50" s="11"/>
      <c r="AP50" s="11"/>
    </row>
    <row r="51" spans="1:42" x14ac:dyDescent="0.25">
      <c r="A51" s="22" t="s">
        <v>13</v>
      </c>
      <c r="B51" s="22" t="s">
        <v>31</v>
      </c>
      <c r="C51" s="23" t="s">
        <v>80</v>
      </c>
      <c r="D51" s="57"/>
      <c r="E51" s="57">
        <v>5</v>
      </c>
      <c r="F51" s="10">
        <f>E51*30</f>
        <v>150</v>
      </c>
      <c r="G51" s="10">
        <f>H51+I51+J51</f>
        <v>45</v>
      </c>
      <c r="H51" s="10">
        <v>27</v>
      </c>
      <c r="I51" s="10"/>
      <c r="J51" s="10">
        <v>18</v>
      </c>
      <c r="K51" s="10">
        <f>F51-G51</f>
        <v>105</v>
      </c>
      <c r="L51" s="9">
        <f>G51/18</f>
        <v>2.5</v>
      </c>
      <c r="M51" s="10" t="s">
        <v>29</v>
      </c>
      <c r="N51" s="9">
        <f>G51/F51*100</f>
        <v>30</v>
      </c>
      <c r="O51" s="11" t="s">
        <v>77</v>
      </c>
      <c r="P51" s="12" t="s">
        <v>63</v>
      </c>
      <c r="AN51" s="11"/>
      <c r="AO51" s="11"/>
      <c r="AP51" s="11"/>
    </row>
    <row r="52" spans="1:42" ht="26.25" x14ac:dyDescent="0.25">
      <c r="A52" s="22" t="s">
        <v>13</v>
      </c>
      <c r="B52" s="22" t="s">
        <v>14</v>
      </c>
      <c r="C52" s="385" t="s">
        <v>300</v>
      </c>
      <c r="D52" s="57"/>
      <c r="E52" s="57">
        <v>1</v>
      </c>
      <c r="F52" s="10">
        <f>E52*30</f>
        <v>30</v>
      </c>
      <c r="G52" s="10">
        <f>H52+I52+J52</f>
        <v>0</v>
      </c>
      <c r="H52" s="10"/>
      <c r="I52" s="10"/>
      <c r="J52" s="10"/>
      <c r="K52" s="10">
        <f>F52-G52</f>
        <v>30</v>
      </c>
      <c r="L52" s="9">
        <f>G52/18</f>
        <v>0</v>
      </c>
      <c r="M52" s="10" t="s">
        <v>29</v>
      </c>
      <c r="N52" s="9">
        <f>G52/F52*100</f>
        <v>0</v>
      </c>
      <c r="O52" s="11" t="s">
        <v>77</v>
      </c>
      <c r="P52" s="12" t="s">
        <v>62</v>
      </c>
      <c r="AN52" s="11"/>
      <c r="AO52" s="11"/>
      <c r="AP52" s="11"/>
    </row>
    <row r="53" spans="1:42" ht="15.75" thickBot="1" x14ac:dyDescent="0.3">
      <c r="A53" s="22" t="s">
        <v>16</v>
      </c>
      <c r="B53" s="22" t="s">
        <v>14</v>
      </c>
      <c r="C53" s="451" t="s">
        <v>34</v>
      </c>
      <c r="D53" s="69">
        <v>5</v>
      </c>
      <c r="E53" s="67"/>
      <c r="F53" s="26"/>
      <c r="G53" s="26"/>
      <c r="H53" s="26"/>
      <c r="I53" s="26"/>
      <c r="J53" s="26"/>
      <c r="K53" s="26"/>
      <c r="L53" s="25"/>
      <c r="M53" s="26"/>
      <c r="N53" s="25"/>
      <c r="R53" s="12">
        <v>6</v>
      </c>
      <c r="AN53" s="11"/>
      <c r="AO53" s="11"/>
      <c r="AP53" s="11"/>
    </row>
    <row r="54" spans="1:42" ht="15.75" thickBot="1" x14ac:dyDescent="0.3">
      <c r="A54" s="35"/>
      <c r="B54" s="36"/>
      <c r="C54" s="13"/>
      <c r="D54" s="14">
        <f>SUM(D38:D53)</f>
        <v>32</v>
      </c>
      <c r="E54" s="15">
        <f>SUM(E38:E53)</f>
        <v>31</v>
      </c>
      <c r="F54" s="37"/>
      <c r="G54" s="37"/>
      <c r="H54" s="37"/>
      <c r="I54" s="37"/>
      <c r="J54" s="37"/>
      <c r="K54" s="37"/>
      <c r="L54" s="37"/>
      <c r="M54" s="37"/>
      <c r="N54" s="29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</row>
    <row r="55" spans="1:42" x14ac:dyDescent="0.25">
      <c r="C55" s="2"/>
      <c r="D55" s="2"/>
      <c r="E55" s="4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</row>
    <row r="56" spans="1:42" x14ac:dyDescent="0.25">
      <c r="C56" s="2"/>
      <c r="D56" s="3"/>
      <c r="E56" s="3"/>
      <c r="F56" s="3"/>
      <c r="G56" s="3"/>
      <c r="H56" s="3"/>
      <c r="I56" s="3"/>
      <c r="J56" s="3"/>
      <c r="K56" s="3"/>
      <c r="L56" s="3"/>
      <c r="M56" s="3"/>
      <c r="O56" s="12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</row>
    <row r="57" spans="1:42" x14ac:dyDescent="0.25">
      <c r="C57" s="1" t="s">
        <v>50</v>
      </c>
      <c r="D57" s="11"/>
      <c r="O57" s="12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</row>
    <row r="58" spans="1:42" x14ac:dyDescent="0.25">
      <c r="C58" s="1468" t="s">
        <v>0</v>
      </c>
      <c r="D58" s="1471" t="s">
        <v>73</v>
      </c>
      <c r="E58" s="1474" t="s">
        <v>1</v>
      </c>
      <c r="F58" s="1475" t="s">
        <v>2</v>
      </c>
      <c r="G58" s="1475"/>
      <c r="H58" s="1475"/>
      <c r="I58" s="1475"/>
      <c r="J58" s="1475"/>
      <c r="K58" s="1315"/>
      <c r="L58" s="1474" t="s">
        <v>3</v>
      </c>
      <c r="M58" s="1474" t="s">
        <v>4</v>
      </c>
      <c r="N58" s="1474" t="s">
        <v>5</v>
      </c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</row>
    <row r="59" spans="1:42" x14ac:dyDescent="0.25">
      <c r="C59" s="1469"/>
      <c r="D59" s="1472"/>
      <c r="E59" s="1474"/>
      <c r="F59" s="1474" t="s">
        <v>6</v>
      </c>
      <c r="G59" s="1476" t="s">
        <v>7</v>
      </c>
      <c r="H59" s="1476"/>
      <c r="I59" s="1476"/>
      <c r="J59" s="1476"/>
      <c r="K59" s="1474" t="s">
        <v>25</v>
      </c>
      <c r="L59" s="1474"/>
      <c r="M59" s="1474"/>
      <c r="N59" s="1474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</row>
    <row r="60" spans="1:42" x14ac:dyDescent="0.25">
      <c r="C60" s="1469"/>
      <c r="D60" s="1472"/>
      <c r="E60" s="1474"/>
      <c r="F60" s="1315"/>
      <c r="G60" s="1474" t="s">
        <v>9</v>
      </c>
      <c r="H60" s="1475" t="s">
        <v>10</v>
      </c>
      <c r="I60" s="1315"/>
      <c r="J60" s="1315"/>
      <c r="K60" s="1315"/>
      <c r="L60" s="1474"/>
      <c r="M60" s="1474"/>
      <c r="N60" s="1474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</row>
    <row r="61" spans="1:42" x14ac:dyDescent="0.25">
      <c r="C61" s="1469"/>
      <c r="D61" s="1472"/>
      <c r="E61" s="1474"/>
      <c r="F61" s="1315"/>
      <c r="G61" s="1477"/>
      <c r="H61" s="1480" t="s">
        <v>26</v>
      </c>
      <c r="I61" s="1480" t="s">
        <v>27</v>
      </c>
      <c r="J61" s="1480" t="s">
        <v>28</v>
      </c>
      <c r="K61" s="1315"/>
      <c r="L61" s="1474"/>
      <c r="M61" s="1474"/>
      <c r="N61" s="1474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</row>
    <row r="62" spans="1:42" x14ac:dyDescent="0.25">
      <c r="C62" s="1469"/>
      <c r="D62" s="1472"/>
      <c r="E62" s="1474"/>
      <c r="F62" s="1315"/>
      <c r="G62" s="1477"/>
      <c r="H62" s="1480"/>
      <c r="I62" s="1480"/>
      <c r="J62" s="1480"/>
      <c r="K62" s="1315"/>
      <c r="L62" s="1474"/>
      <c r="M62" s="1474"/>
      <c r="N62" s="1474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</row>
    <row r="63" spans="1:42" x14ac:dyDescent="0.25">
      <c r="C63" s="1469"/>
      <c r="D63" s="1472"/>
      <c r="E63" s="1474"/>
      <c r="F63" s="1315"/>
      <c r="G63" s="1477"/>
      <c r="H63" s="1480"/>
      <c r="I63" s="1480"/>
      <c r="J63" s="1480"/>
      <c r="K63" s="1315"/>
      <c r="L63" s="1474"/>
      <c r="M63" s="1474"/>
      <c r="N63" s="1474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</row>
    <row r="64" spans="1:42" ht="15" customHeight="1" x14ac:dyDescent="0.25">
      <c r="C64" s="1470"/>
      <c r="D64" s="1473"/>
      <c r="E64" s="1474"/>
      <c r="F64" s="1315"/>
      <c r="G64" s="1477"/>
      <c r="H64" s="1480"/>
      <c r="I64" s="1480"/>
      <c r="J64" s="1480"/>
      <c r="K64" s="1315"/>
      <c r="L64" s="1474"/>
      <c r="M64" s="1474"/>
      <c r="N64" s="1474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</row>
    <row r="65" spans="1:42" x14ac:dyDescent="0.25">
      <c r="A65" s="22" t="s">
        <v>13</v>
      </c>
      <c r="B65" s="22" t="s">
        <v>14</v>
      </c>
      <c r="C65" s="8" t="s">
        <v>302</v>
      </c>
      <c r="D65" s="61">
        <v>4.5</v>
      </c>
      <c r="E65" s="61"/>
      <c r="F65" s="10"/>
      <c r="G65" s="10"/>
      <c r="H65" s="10"/>
      <c r="I65" s="10"/>
      <c r="J65" s="10"/>
      <c r="K65" s="10"/>
      <c r="L65" s="9"/>
      <c r="M65" s="10"/>
      <c r="N65" s="9"/>
      <c r="AM65" s="11"/>
      <c r="AN65" s="11"/>
      <c r="AO65" s="11"/>
      <c r="AP65" s="11"/>
    </row>
    <row r="66" spans="1:42" ht="26.25" x14ac:dyDescent="0.25">
      <c r="A66" s="22" t="s">
        <v>16</v>
      </c>
      <c r="B66" s="22" t="s">
        <v>31</v>
      </c>
      <c r="C66" s="452" t="s">
        <v>95</v>
      </c>
      <c r="D66" s="59">
        <v>4</v>
      </c>
      <c r="E66" s="57">
        <v>2</v>
      </c>
      <c r="F66" s="10">
        <f>E66*30</f>
        <v>60</v>
      </c>
      <c r="G66" s="10">
        <f t="shared" ref="G66:G71" si="0">H66+I66+J66</f>
        <v>30</v>
      </c>
      <c r="H66" s="10"/>
      <c r="I66" s="10"/>
      <c r="J66" s="10">
        <v>30</v>
      </c>
      <c r="K66" s="10">
        <f>F66-G66</f>
        <v>30</v>
      </c>
      <c r="L66" s="9">
        <f t="shared" ref="L66:L71" si="1">G66/15</f>
        <v>2</v>
      </c>
      <c r="M66" s="10" t="s">
        <v>16</v>
      </c>
      <c r="N66" s="9">
        <f t="shared" ref="N66:N71" si="2">G66/F66*100</f>
        <v>50</v>
      </c>
      <c r="O66" s="11" t="s">
        <v>97</v>
      </c>
      <c r="Q66" s="12" t="s">
        <v>54</v>
      </c>
      <c r="V66" s="70"/>
      <c r="W66" s="70"/>
      <c r="X66" s="70"/>
      <c r="Y66" s="70" t="s">
        <v>292</v>
      </c>
      <c r="Z66" s="70" t="s">
        <v>293</v>
      </c>
      <c r="AN66" s="11"/>
      <c r="AO66" s="11"/>
      <c r="AP66" s="11"/>
    </row>
    <row r="67" spans="1:42" s="6" customFormat="1" ht="30.75" customHeight="1" x14ac:dyDescent="0.25">
      <c r="A67" s="22" t="s">
        <v>13</v>
      </c>
      <c r="B67" s="22" t="s">
        <v>31</v>
      </c>
      <c r="C67" s="444" t="s">
        <v>303</v>
      </c>
      <c r="D67" s="58">
        <v>1.5</v>
      </c>
      <c r="E67" s="60">
        <v>4</v>
      </c>
      <c r="F67" s="10">
        <f>E67*30</f>
        <v>120</v>
      </c>
      <c r="G67" s="10">
        <f t="shared" si="0"/>
        <v>22</v>
      </c>
      <c r="H67" s="10">
        <v>15</v>
      </c>
      <c r="I67" s="10"/>
      <c r="J67" s="10">
        <v>7</v>
      </c>
      <c r="K67" s="10">
        <f t="shared" ref="K67:K75" si="3">F67-G67</f>
        <v>98</v>
      </c>
      <c r="L67" s="9">
        <f t="shared" si="1"/>
        <v>1.4666666666666666</v>
      </c>
      <c r="M67" s="10" t="s">
        <v>29</v>
      </c>
      <c r="N67" s="9">
        <f t="shared" si="2"/>
        <v>18.333333333333332</v>
      </c>
      <c r="O67" s="11" t="s">
        <v>77</v>
      </c>
      <c r="P67" s="12"/>
      <c r="Q67" s="7"/>
      <c r="R67" s="7"/>
      <c r="S67" s="7"/>
      <c r="T67" s="7"/>
      <c r="U67" s="7"/>
      <c r="V67" s="10"/>
      <c r="W67" s="10"/>
      <c r="X67" s="23" t="s">
        <v>46</v>
      </c>
      <c r="Y67" s="392"/>
      <c r="Z67" s="392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</row>
    <row r="68" spans="1:42" s="6" customFormat="1" ht="26.25" x14ac:dyDescent="0.25">
      <c r="A68" s="22" t="s">
        <v>13</v>
      </c>
      <c r="B68" s="22" t="s">
        <v>31</v>
      </c>
      <c r="C68" s="447" t="s">
        <v>305</v>
      </c>
      <c r="D68" s="65">
        <v>1</v>
      </c>
      <c r="E68" s="60">
        <v>4</v>
      </c>
      <c r="F68" s="10">
        <f t="shared" ref="F68:F75" si="4">E68*30</f>
        <v>120</v>
      </c>
      <c r="G68" s="10">
        <f t="shared" si="0"/>
        <v>22</v>
      </c>
      <c r="H68" s="10">
        <v>15</v>
      </c>
      <c r="I68" s="10"/>
      <c r="J68" s="10">
        <v>7</v>
      </c>
      <c r="K68" s="10">
        <f t="shared" si="3"/>
        <v>98</v>
      </c>
      <c r="L68" s="9">
        <f t="shared" si="1"/>
        <v>1.4666666666666666</v>
      </c>
      <c r="M68" s="10" t="s">
        <v>29</v>
      </c>
      <c r="N68" s="9">
        <f t="shared" si="2"/>
        <v>18.333333333333332</v>
      </c>
      <c r="O68" s="11" t="s">
        <v>77</v>
      </c>
      <c r="P68" s="12"/>
      <c r="Q68" s="7"/>
      <c r="R68" s="7"/>
      <c r="S68" s="7"/>
      <c r="T68" s="7"/>
      <c r="U68" s="7"/>
      <c r="V68" s="10" t="s">
        <v>16</v>
      </c>
      <c r="W68" s="10" t="s">
        <v>14</v>
      </c>
      <c r="X68" s="23" t="s">
        <v>40</v>
      </c>
      <c r="Y68" s="440">
        <f>SUMIFS(E$65:E$76,A$65:A$76,$A$112,B$65:B$76,$B$112)</f>
        <v>0</v>
      </c>
      <c r="Z68" s="441">
        <f>SUMIFS(D$65:D$76,A$65:A$76,$A$112,B$65:B$76,$B$112)</f>
        <v>0</v>
      </c>
      <c r="AA68" s="7"/>
      <c r="AB68" s="7"/>
    </row>
    <row r="69" spans="1:42" s="6" customFormat="1" x14ac:dyDescent="0.25">
      <c r="A69" s="22" t="s">
        <v>13</v>
      </c>
      <c r="B69" s="22" t="s">
        <v>14</v>
      </c>
      <c r="C69" s="444" t="s">
        <v>225</v>
      </c>
      <c r="D69" s="65">
        <v>1</v>
      </c>
      <c r="E69" s="60">
        <v>4</v>
      </c>
      <c r="F69" s="10">
        <f t="shared" si="4"/>
        <v>120</v>
      </c>
      <c r="G69" s="10">
        <f t="shared" si="0"/>
        <v>30</v>
      </c>
      <c r="H69" s="10">
        <v>15</v>
      </c>
      <c r="I69" s="10"/>
      <c r="J69" s="10">
        <v>15</v>
      </c>
      <c r="K69" s="10">
        <f t="shared" si="3"/>
        <v>90</v>
      </c>
      <c r="L69" s="9">
        <f t="shared" si="1"/>
        <v>2</v>
      </c>
      <c r="M69" s="10" t="s">
        <v>18</v>
      </c>
      <c r="N69" s="9">
        <f t="shared" si="2"/>
        <v>25</v>
      </c>
      <c r="O69" s="11" t="s">
        <v>77</v>
      </c>
      <c r="P69" s="12"/>
      <c r="Q69" s="7"/>
      <c r="R69" s="7"/>
      <c r="S69" s="7"/>
      <c r="T69" s="7"/>
      <c r="U69" s="7"/>
      <c r="V69" s="10" t="s">
        <v>16</v>
      </c>
      <c r="W69" s="10" t="s">
        <v>31</v>
      </c>
      <c r="X69" s="23" t="s">
        <v>41</v>
      </c>
      <c r="Y69" s="440">
        <f>SUMIFS(E$65:E$76,A$65:A$76,$A$113,B$65:B$76,$B$113)</f>
        <v>2</v>
      </c>
      <c r="Z69" s="440">
        <f>SUMIFS(D$65:D$76,A$65:A$76,$A$113,B$65:B$76,$B$113)</f>
        <v>4</v>
      </c>
      <c r="AA69" s="7"/>
      <c r="AB69" s="7"/>
    </row>
    <row r="70" spans="1:42" s="6" customFormat="1" x14ac:dyDescent="0.25">
      <c r="A70" s="22" t="s">
        <v>13</v>
      </c>
      <c r="B70" s="22" t="s">
        <v>14</v>
      </c>
      <c r="C70" s="444" t="s">
        <v>306</v>
      </c>
      <c r="D70" s="65">
        <v>1</v>
      </c>
      <c r="E70" s="60">
        <v>4</v>
      </c>
      <c r="F70" s="10">
        <f t="shared" si="4"/>
        <v>120</v>
      </c>
      <c r="G70" s="10">
        <f t="shared" si="0"/>
        <v>45</v>
      </c>
      <c r="H70" s="10">
        <v>30</v>
      </c>
      <c r="I70" s="10"/>
      <c r="J70" s="10">
        <v>15</v>
      </c>
      <c r="K70" s="10">
        <f t="shared" si="3"/>
        <v>75</v>
      </c>
      <c r="L70" s="9">
        <f t="shared" si="1"/>
        <v>3</v>
      </c>
      <c r="M70" s="10" t="s">
        <v>18</v>
      </c>
      <c r="N70" s="9">
        <f t="shared" si="2"/>
        <v>37.5</v>
      </c>
      <c r="O70" s="11" t="s">
        <v>77</v>
      </c>
      <c r="P70" s="12"/>
      <c r="Q70" s="7"/>
      <c r="R70" s="7"/>
      <c r="S70" s="7"/>
      <c r="T70" s="7"/>
      <c r="U70" s="7"/>
      <c r="V70" s="10"/>
      <c r="W70" s="10"/>
      <c r="X70" s="23" t="s">
        <v>47</v>
      </c>
      <c r="Y70" s="440"/>
      <c r="Z70" s="441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</row>
    <row r="71" spans="1:42" s="6" customFormat="1" x14ac:dyDescent="0.25">
      <c r="A71" s="22" t="s">
        <v>13</v>
      </c>
      <c r="B71" s="22" t="s">
        <v>14</v>
      </c>
      <c r="C71" s="448" t="s">
        <v>82</v>
      </c>
      <c r="D71" s="65">
        <v>2</v>
      </c>
      <c r="E71" s="60">
        <v>3</v>
      </c>
      <c r="F71" s="10">
        <f t="shared" si="4"/>
        <v>90</v>
      </c>
      <c r="G71" s="10">
        <f t="shared" si="0"/>
        <v>45</v>
      </c>
      <c r="H71" s="10">
        <v>30</v>
      </c>
      <c r="I71" s="10"/>
      <c r="J71" s="10">
        <v>15</v>
      </c>
      <c r="K71" s="10">
        <f t="shared" si="3"/>
        <v>45</v>
      </c>
      <c r="L71" s="9">
        <f t="shared" si="1"/>
        <v>3</v>
      </c>
      <c r="M71" s="10" t="s">
        <v>18</v>
      </c>
      <c r="N71" s="9">
        <f t="shared" si="2"/>
        <v>50</v>
      </c>
      <c r="O71" s="11" t="s">
        <v>77</v>
      </c>
      <c r="P71" s="12"/>
      <c r="Q71" s="7"/>
      <c r="R71" s="7"/>
      <c r="S71" s="7"/>
      <c r="T71" s="7"/>
      <c r="U71" s="7"/>
      <c r="V71" s="10" t="s">
        <v>13</v>
      </c>
      <c r="W71" s="10" t="s">
        <v>14</v>
      </c>
      <c r="X71" s="23" t="s">
        <v>40</v>
      </c>
      <c r="Y71" s="440">
        <f>SUMIFS(E$65:E$76,A$65:A$76,$A$115,B$65:B$76,$B$115)</f>
        <v>12</v>
      </c>
      <c r="Z71" s="441">
        <f>SUMIFS(D$65:D$76,A$65:A$76,$A$115,B$65:B$76,$B$115)</f>
        <v>12.5</v>
      </c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</row>
    <row r="72" spans="1:42" s="6" customFormat="1" x14ac:dyDescent="0.25">
      <c r="A72" s="22"/>
      <c r="B72" s="22"/>
      <c r="C72" s="23"/>
      <c r="D72" s="65"/>
      <c r="E72" s="60"/>
      <c r="F72" s="10"/>
      <c r="G72" s="10"/>
      <c r="H72" s="10"/>
      <c r="I72" s="10"/>
      <c r="J72" s="10"/>
      <c r="K72" s="10"/>
      <c r="L72" s="9"/>
      <c r="M72" s="10"/>
      <c r="N72" s="9"/>
      <c r="O72" s="11"/>
      <c r="P72" s="12"/>
      <c r="Q72" s="7"/>
      <c r="R72" s="7"/>
      <c r="S72" s="7"/>
      <c r="T72" s="7"/>
      <c r="U72" s="7"/>
      <c r="V72" s="10" t="s">
        <v>13</v>
      </c>
      <c r="W72" s="10" t="s">
        <v>31</v>
      </c>
      <c r="X72" s="23" t="s">
        <v>41</v>
      </c>
      <c r="Y72" s="440">
        <f>SUMIFS(E$65:E$76,A$65:A$76,$A$116,B$65:B$76,$B$116)</f>
        <v>16</v>
      </c>
      <c r="Z72" s="441">
        <f>SUMIFS(D$65:D$76,A$65:A$76,$A$116,B$65:B$76,$B$116)</f>
        <v>4.5</v>
      </c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</row>
    <row r="73" spans="1:42" s="6" customFormat="1" x14ac:dyDescent="0.25">
      <c r="A73" s="22" t="s">
        <v>13</v>
      </c>
      <c r="B73" s="22" t="s">
        <v>31</v>
      </c>
      <c r="C73" s="444" t="s">
        <v>309</v>
      </c>
      <c r="D73" s="65">
        <v>1</v>
      </c>
      <c r="E73" s="60">
        <v>4</v>
      </c>
      <c r="F73" s="10">
        <f>E73*30</f>
        <v>120</v>
      </c>
      <c r="G73" s="10">
        <f>H73+I73+J73</f>
        <v>30</v>
      </c>
      <c r="H73" s="10">
        <v>15</v>
      </c>
      <c r="I73" s="10"/>
      <c r="J73" s="10">
        <v>15</v>
      </c>
      <c r="K73" s="10">
        <f>F73-G73</f>
        <v>90</v>
      </c>
      <c r="L73" s="9">
        <f>G73/15</f>
        <v>2</v>
      </c>
      <c r="M73" s="10" t="s">
        <v>29</v>
      </c>
      <c r="N73" s="9">
        <f>G73/F73*100</f>
        <v>25</v>
      </c>
      <c r="O73" s="11" t="s">
        <v>77</v>
      </c>
      <c r="P73" s="12"/>
      <c r="Q73" s="7"/>
      <c r="R73" s="7"/>
      <c r="S73" s="7"/>
      <c r="T73" s="7"/>
      <c r="U73" s="7"/>
      <c r="V73" s="70"/>
      <c r="W73" s="70"/>
      <c r="X73" s="70"/>
      <c r="Y73" s="440">
        <f>SUM(Y68:Y72)</f>
        <v>30</v>
      </c>
      <c r="Z73" s="440">
        <f>SUM(Z68:Z72)</f>
        <v>21</v>
      </c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</row>
    <row r="74" spans="1:42" s="6" customFormat="1" ht="32.25" customHeight="1" x14ac:dyDescent="0.25">
      <c r="A74" s="22" t="s">
        <v>13</v>
      </c>
      <c r="B74" s="22" t="s">
        <v>14</v>
      </c>
      <c r="C74" s="444" t="s">
        <v>308</v>
      </c>
      <c r="D74" s="65"/>
      <c r="E74" s="60">
        <v>1</v>
      </c>
      <c r="F74" s="10">
        <f t="shared" si="4"/>
        <v>30</v>
      </c>
      <c r="G74" s="10">
        <f>H74+I74+J74</f>
        <v>0</v>
      </c>
      <c r="H74" s="10">
        <v>0</v>
      </c>
      <c r="I74" s="10"/>
      <c r="J74" s="10">
        <v>0</v>
      </c>
      <c r="K74" s="10">
        <f t="shared" si="3"/>
        <v>30</v>
      </c>
      <c r="L74" s="9">
        <f>G74/15</f>
        <v>0</v>
      </c>
      <c r="M74" s="10" t="s">
        <v>29</v>
      </c>
      <c r="N74" s="9"/>
      <c r="O74" s="11" t="s">
        <v>77</v>
      </c>
      <c r="P74" s="12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</row>
    <row r="75" spans="1:42" s="6" customFormat="1" ht="36" customHeight="1" x14ac:dyDescent="0.25">
      <c r="A75" s="22" t="s">
        <v>13</v>
      </c>
      <c r="B75" s="22" t="s">
        <v>31</v>
      </c>
      <c r="C75" s="447" t="s">
        <v>312</v>
      </c>
      <c r="D75" s="65">
        <v>1</v>
      </c>
      <c r="E75" s="60">
        <v>4</v>
      </c>
      <c r="F75" s="10">
        <f t="shared" si="4"/>
        <v>120</v>
      </c>
      <c r="G75" s="10">
        <f>H75+I75+J75</f>
        <v>22</v>
      </c>
      <c r="H75" s="10">
        <v>15</v>
      </c>
      <c r="I75" s="10"/>
      <c r="J75" s="10">
        <v>7</v>
      </c>
      <c r="K75" s="10">
        <f t="shared" si="3"/>
        <v>98</v>
      </c>
      <c r="L75" s="9">
        <f>G75/15</f>
        <v>1.4666666666666666</v>
      </c>
      <c r="M75" s="10" t="s">
        <v>29</v>
      </c>
      <c r="N75" s="9">
        <f>G75/F75*100</f>
        <v>18.333333333333332</v>
      </c>
      <c r="O75" s="11"/>
      <c r="P75" s="12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</row>
    <row r="76" spans="1:42" s="6" customFormat="1" x14ac:dyDescent="0.25">
      <c r="A76" s="22" t="s">
        <v>13</v>
      </c>
      <c r="B76" s="22" t="s">
        <v>14</v>
      </c>
      <c r="C76" s="448" t="s">
        <v>59</v>
      </c>
      <c r="D76" s="58">
        <v>4</v>
      </c>
      <c r="E76" s="57"/>
      <c r="F76" s="10"/>
      <c r="G76" s="10"/>
      <c r="H76" s="10"/>
      <c r="I76" s="10"/>
      <c r="J76" s="10"/>
      <c r="K76" s="10"/>
      <c r="L76" s="9"/>
      <c r="M76" s="10"/>
      <c r="N76" s="9"/>
      <c r="O76" s="11"/>
      <c r="P76" s="38"/>
      <c r="Q76" s="7">
        <v>3</v>
      </c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</row>
    <row r="77" spans="1:42" x14ac:dyDescent="0.25">
      <c r="C77" s="23"/>
      <c r="D77" s="24"/>
      <c r="E77" s="31"/>
      <c r="F77" s="10"/>
      <c r="G77" s="10"/>
      <c r="H77" s="10"/>
      <c r="I77" s="10"/>
      <c r="J77" s="10"/>
      <c r="K77" s="10"/>
      <c r="L77" s="9"/>
      <c r="M77" s="10"/>
      <c r="N77" s="9"/>
      <c r="AN77" s="11"/>
      <c r="AO77" s="11"/>
      <c r="AP77" s="11"/>
    </row>
    <row r="78" spans="1:42" ht="15.75" thickBot="1" x14ac:dyDescent="0.3">
      <c r="C78" s="18"/>
      <c r="D78" s="18"/>
      <c r="E78" s="25"/>
      <c r="F78" s="26"/>
      <c r="G78" s="26"/>
      <c r="H78" s="26"/>
      <c r="I78" s="26"/>
      <c r="J78" s="26"/>
      <c r="K78" s="26"/>
      <c r="L78" s="25"/>
      <c r="M78" s="26"/>
      <c r="N78" s="25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</row>
    <row r="79" spans="1:42" ht="15.75" thickBot="1" x14ac:dyDescent="0.3">
      <c r="A79" s="27"/>
      <c r="B79" s="28"/>
      <c r="C79" s="16"/>
      <c r="D79" s="21">
        <f>SUM(D65:D78)</f>
        <v>21</v>
      </c>
      <c r="E79" s="54">
        <f>SUM(E65:E78)</f>
        <v>30</v>
      </c>
      <c r="F79" s="37"/>
      <c r="G79" s="37"/>
      <c r="H79" s="37"/>
      <c r="I79" s="37"/>
      <c r="J79" s="37"/>
      <c r="K79" s="37"/>
      <c r="L79" s="37"/>
      <c r="M79" s="37"/>
      <c r="N79" s="29"/>
      <c r="O79" s="12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</row>
    <row r="80" spans="1:42" x14ac:dyDescent="0.25">
      <c r="C80" s="2"/>
      <c r="D80" s="3"/>
      <c r="O80" s="12"/>
      <c r="R80" s="12">
        <v>80</v>
      </c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</row>
    <row r="81" spans="1:42" x14ac:dyDescent="0.25">
      <c r="C81" s="1" t="s">
        <v>71</v>
      </c>
      <c r="D81" s="11"/>
      <c r="O81" s="12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</row>
    <row r="82" spans="1:42" x14ac:dyDescent="0.25">
      <c r="C82" s="1468" t="s">
        <v>0</v>
      </c>
      <c r="D82" s="1471" t="s">
        <v>73</v>
      </c>
      <c r="E82" s="1474" t="s">
        <v>1</v>
      </c>
      <c r="F82" s="1475" t="s">
        <v>2</v>
      </c>
      <c r="G82" s="1475"/>
      <c r="H82" s="1475"/>
      <c r="I82" s="1475"/>
      <c r="J82" s="1475"/>
      <c r="K82" s="1315"/>
      <c r="L82" s="1474" t="s">
        <v>3</v>
      </c>
      <c r="M82" s="1474" t="s">
        <v>4</v>
      </c>
      <c r="N82" s="1474" t="s">
        <v>5</v>
      </c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</row>
    <row r="83" spans="1:42" x14ac:dyDescent="0.25">
      <c r="C83" s="1469"/>
      <c r="D83" s="1472"/>
      <c r="E83" s="1474"/>
      <c r="F83" s="1474" t="s">
        <v>6</v>
      </c>
      <c r="G83" s="1476" t="s">
        <v>7</v>
      </c>
      <c r="H83" s="1476"/>
      <c r="I83" s="1476"/>
      <c r="J83" s="1476"/>
      <c r="K83" s="1474" t="s">
        <v>25</v>
      </c>
      <c r="L83" s="1474"/>
      <c r="M83" s="1474"/>
      <c r="N83" s="1474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</row>
    <row r="84" spans="1:42" x14ac:dyDescent="0.25">
      <c r="C84" s="1469"/>
      <c r="D84" s="1472"/>
      <c r="E84" s="1474"/>
      <c r="F84" s="1315"/>
      <c r="G84" s="1474" t="s">
        <v>9</v>
      </c>
      <c r="H84" s="1475" t="s">
        <v>10</v>
      </c>
      <c r="I84" s="1315"/>
      <c r="J84" s="1315"/>
      <c r="K84" s="1315"/>
      <c r="L84" s="1474"/>
      <c r="M84" s="1474"/>
      <c r="N84" s="1474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</row>
    <row r="85" spans="1:42" x14ac:dyDescent="0.25">
      <c r="C85" s="1469"/>
      <c r="D85" s="1472"/>
      <c r="E85" s="1474"/>
      <c r="F85" s="1315"/>
      <c r="G85" s="1477"/>
      <c r="H85" s="1480" t="s">
        <v>26</v>
      </c>
      <c r="I85" s="1480" t="s">
        <v>27</v>
      </c>
      <c r="J85" s="1480" t="s">
        <v>28</v>
      </c>
      <c r="K85" s="1315"/>
      <c r="L85" s="1474"/>
      <c r="M85" s="1474"/>
      <c r="N85" s="1474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</row>
    <row r="86" spans="1:42" x14ac:dyDescent="0.25">
      <c r="C86" s="1469"/>
      <c r="D86" s="1472"/>
      <c r="E86" s="1474"/>
      <c r="F86" s="1315"/>
      <c r="G86" s="1477"/>
      <c r="H86" s="1480"/>
      <c r="I86" s="1480"/>
      <c r="J86" s="1480"/>
      <c r="K86" s="1315"/>
      <c r="L86" s="1474"/>
      <c r="M86" s="1474"/>
      <c r="N86" s="1474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</row>
    <row r="87" spans="1:42" x14ac:dyDescent="0.25">
      <c r="C87" s="1469"/>
      <c r="D87" s="1472"/>
      <c r="E87" s="1474"/>
      <c r="F87" s="1315"/>
      <c r="G87" s="1477"/>
      <c r="H87" s="1480"/>
      <c r="I87" s="1480"/>
      <c r="J87" s="1480"/>
      <c r="K87" s="1315"/>
      <c r="L87" s="1474"/>
      <c r="M87" s="1474"/>
      <c r="N87" s="1474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</row>
    <row r="88" spans="1:42" ht="15" customHeight="1" x14ac:dyDescent="0.25">
      <c r="C88" s="1470"/>
      <c r="D88" s="1473"/>
      <c r="E88" s="1474"/>
      <c r="F88" s="1315"/>
      <c r="G88" s="1477"/>
      <c r="H88" s="1480"/>
      <c r="I88" s="1480"/>
      <c r="J88" s="1480"/>
      <c r="K88" s="1315"/>
      <c r="L88" s="1474"/>
      <c r="M88" s="1474"/>
      <c r="N88" s="1474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</row>
    <row r="89" spans="1:42" x14ac:dyDescent="0.25">
      <c r="A89" s="22" t="s">
        <v>16</v>
      </c>
      <c r="B89" s="22" t="s">
        <v>14</v>
      </c>
      <c r="C89" s="448" t="s">
        <v>15</v>
      </c>
      <c r="D89" s="56">
        <v>10</v>
      </c>
      <c r="E89" s="57">
        <v>3</v>
      </c>
      <c r="F89" s="10">
        <f>E89*30</f>
        <v>90</v>
      </c>
      <c r="G89" s="10">
        <f>H89+I89+J89</f>
        <v>39</v>
      </c>
      <c r="H89" s="10"/>
      <c r="I89" s="10"/>
      <c r="J89" s="10">
        <v>39</v>
      </c>
      <c r="K89" s="10">
        <f>F89-G89</f>
        <v>51</v>
      </c>
      <c r="L89" s="9">
        <f>G89/13</f>
        <v>3</v>
      </c>
      <c r="M89" s="10" t="s">
        <v>29</v>
      </c>
      <c r="N89" s="9">
        <f>G89/F89*100</f>
        <v>43.333333333333336</v>
      </c>
      <c r="O89" s="11" t="s">
        <v>72</v>
      </c>
      <c r="P89" s="12" t="s">
        <v>64</v>
      </c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</row>
    <row r="90" spans="1:42" x14ac:dyDescent="0.25">
      <c r="A90" s="22" t="s">
        <v>16</v>
      </c>
      <c r="B90" s="22" t="s">
        <v>14</v>
      </c>
      <c r="C90" s="448" t="s">
        <v>38</v>
      </c>
      <c r="D90" s="56">
        <v>2</v>
      </c>
      <c r="E90" s="61">
        <v>1</v>
      </c>
      <c r="F90" s="10">
        <f>E90*30</f>
        <v>30</v>
      </c>
      <c r="G90" s="10">
        <f>H90+I90+J90</f>
        <v>18</v>
      </c>
      <c r="H90" s="10">
        <v>9</v>
      </c>
      <c r="I90" s="10"/>
      <c r="J90" s="10">
        <v>9</v>
      </c>
      <c r="K90" s="10">
        <f>F90-G90</f>
        <v>12</v>
      </c>
      <c r="L90" s="9">
        <f t="shared" ref="L90:L99" si="5">G90/13</f>
        <v>1.3846153846153846</v>
      </c>
      <c r="M90" s="10" t="s">
        <v>16</v>
      </c>
      <c r="N90" s="9">
        <f>G90/F90*100</f>
        <v>60</v>
      </c>
      <c r="O90" s="11" t="s">
        <v>70</v>
      </c>
      <c r="P90" s="12" t="s">
        <v>64</v>
      </c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</row>
    <row r="91" spans="1:42" hidden="1" x14ac:dyDescent="0.25">
      <c r="C91" s="39"/>
      <c r="D91" s="23"/>
      <c r="E91" s="31"/>
      <c r="F91" s="10"/>
      <c r="G91" s="10"/>
      <c r="H91" s="10"/>
      <c r="I91" s="10"/>
      <c r="J91" s="10"/>
      <c r="K91" s="10"/>
      <c r="L91" s="9">
        <f t="shared" si="5"/>
        <v>0</v>
      </c>
      <c r="M91" s="10"/>
      <c r="N91" s="9"/>
      <c r="O91" s="11" t="s">
        <v>77</v>
      </c>
      <c r="P91" s="12" t="s">
        <v>64</v>
      </c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</row>
    <row r="92" spans="1:42" ht="39" x14ac:dyDescent="0.25">
      <c r="A92" s="22" t="s">
        <v>13</v>
      </c>
      <c r="B92" s="22" t="s">
        <v>31</v>
      </c>
      <c r="C92" s="448" t="s">
        <v>84</v>
      </c>
      <c r="D92" s="56">
        <v>1</v>
      </c>
      <c r="E92" s="60">
        <v>4</v>
      </c>
      <c r="F92" s="10">
        <f>E92*30</f>
        <v>120</v>
      </c>
      <c r="G92" s="10">
        <f>H92+I92+J92</f>
        <v>39</v>
      </c>
      <c r="H92" s="10">
        <v>26</v>
      </c>
      <c r="I92" s="10"/>
      <c r="J92" s="10">
        <v>13</v>
      </c>
      <c r="K92" s="10">
        <f>F92-G92</f>
        <v>81</v>
      </c>
      <c r="L92" s="9">
        <f t="shared" si="5"/>
        <v>3</v>
      </c>
      <c r="M92" s="10" t="s">
        <v>29</v>
      </c>
      <c r="N92" s="9">
        <f>G92/F92*100</f>
        <v>32.5</v>
      </c>
      <c r="O92" s="11" t="s">
        <v>77</v>
      </c>
      <c r="P92" s="12" t="s">
        <v>64</v>
      </c>
      <c r="V92" s="70"/>
      <c r="W92" s="70"/>
      <c r="X92" s="70"/>
      <c r="Y92" s="70" t="s">
        <v>292</v>
      </c>
      <c r="Z92" s="70" t="s">
        <v>293</v>
      </c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</row>
    <row r="93" spans="1:42" x14ac:dyDescent="0.25">
      <c r="A93" s="22" t="s">
        <v>13</v>
      </c>
      <c r="B93" s="22" t="s">
        <v>14</v>
      </c>
      <c r="C93" s="448" t="s">
        <v>83</v>
      </c>
      <c r="D93" s="56"/>
      <c r="E93" s="60">
        <v>1</v>
      </c>
      <c r="F93" s="10">
        <f>E93*30</f>
        <v>30</v>
      </c>
      <c r="G93" s="10"/>
      <c r="H93" s="10"/>
      <c r="I93" s="10"/>
      <c r="J93" s="10"/>
      <c r="K93" s="10">
        <f>F93-G93</f>
        <v>30</v>
      </c>
      <c r="L93" s="9">
        <f t="shared" si="5"/>
        <v>0</v>
      </c>
      <c r="M93" s="10" t="s">
        <v>29</v>
      </c>
      <c r="N93" s="9">
        <f>G93/F93*100</f>
        <v>0</v>
      </c>
      <c r="O93" s="11" t="s">
        <v>77</v>
      </c>
      <c r="P93" s="12" t="s">
        <v>64</v>
      </c>
      <c r="R93" s="12">
        <v>7</v>
      </c>
      <c r="V93" s="10"/>
      <c r="W93" s="10"/>
      <c r="X93" s="23" t="s">
        <v>46</v>
      </c>
      <c r="Y93" s="392"/>
      <c r="Z93" s="392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</row>
    <row r="94" spans="1:42" ht="39" x14ac:dyDescent="0.25">
      <c r="A94" s="22" t="s">
        <v>13</v>
      </c>
      <c r="B94" s="22" t="s">
        <v>31</v>
      </c>
      <c r="C94" s="448" t="s">
        <v>92</v>
      </c>
      <c r="D94" s="56">
        <v>1</v>
      </c>
      <c r="E94" s="57">
        <v>3</v>
      </c>
      <c r="F94" s="10">
        <f t="shared" ref="F94:F99" si="6">E94*30</f>
        <v>90</v>
      </c>
      <c r="G94" s="10">
        <f t="shared" ref="G94:G99" si="7">H94+I94+J94</f>
        <v>52</v>
      </c>
      <c r="H94" s="10">
        <v>26</v>
      </c>
      <c r="I94" s="10"/>
      <c r="J94" s="10">
        <v>26</v>
      </c>
      <c r="K94" s="10">
        <f t="shared" ref="K94:K99" si="8">F94-G94</f>
        <v>38</v>
      </c>
      <c r="L94" s="9">
        <f t="shared" si="5"/>
        <v>4</v>
      </c>
      <c r="M94" s="10" t="s">
        <v>29</v>
      </c>
      <c r="N94" s="9">
        <f t="shared" ref="N94:N99" si="9">G94/F94*100</f>
        <v>57.777777777777771</v>
      </c>
      <c r="O94" s="11" t="s">
        <v>77</v>
      </c>
      <c r="P94" s="12" t="s">
        <v>65</v>
      </c>
      <c r="V94" s="10" t="s">
        <v>16</v>
      </c>
      <c r="W94" s="10" t="s">
        <v>14</v>
      </c>
      <c r="X94" s="23" t="s">
        <v>40</v>
      </c>
      <c r="Y94" s="440">
        <f>SUMIFS(E$89:E$99,A$89:A$99,$A$112,B$89:B$99,$B$112)</f>
        <v>4</v>
      </c>
      <c r="Z94" s="441">
        <f>SUMIFS(D$89:D$99,A$89:A$99,$A$112,B$89:B$99,$B$112)</f>
        <v>12</v>
      </c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</row>
    <row r="95" spans="1:42" ht="39" x14ac:dyDescent="0.25">
      <c r="A95" s="22" t="s">
        <v>13</v>
      </c>
      <c r="B95" s="22" t="s">
        <v>31</v>
      </c>
      <c r="C95" s="448" t="s">
        <v>85</v>
      </c>
      <c r="D95" s="68">
        <v>2</v>
      </c>
      <c r="E95" s="57">
        <v>2</v>
      </c>
      <c r="F95" s="10">
        <f t="shared" si="6"/>
        <v>60</v>
      </c>
      <c r="G95" s="10">
        <f t="shared" si="7"/>
        <v>13</v>
      </c>
      <c r="H95" s="10"/>
      <c r="I95" s="10"/>
      <c r="J95" s="10">
        <v>13</v>
      </c>
      <c r="K95" s="10">
        <f t="shared" si="8"/>
        <v>47</v>
      </c>
      <c r="L95" s="9">
        <f t="shared" si="5"/>
        <v>1</v>
      </c>
      <c r="M95" s="10" t="s">
        <v>16</v>
      </c>
      <c r="N95" s="9">
        <f t="shared" si="9"/>
        <v>21.666666666666668</v>
      </c>
      <c r="O95" s="11" t="s">
        <v>77</v>
      </c>
      <c r="P95" s="40" t="s">
        <v>65</v>
      </c>
      <c r="Q95" s="40"/>
      <c r="R95" s="40"/>
      <c r="S95" s="40"/>
      <c r="T95" s="40"/>
      <c r="U95" s="40"/>
      <c r="V95" s="10" t="s">
        <v>16</v>
      </c>
      <c r="W95" s="10" t="s">
        <v>31</v>
      </c>
      <c r="X95" s="23" t="s">
        <v>41</v>
      </c>
      <c r="Y95" s="440">
        <f>SUMIFS(E$89:E$99,A$89:A$99,$A$113,B$89:B$99,$B$113)</f>
        <v>0</v>
      </c>
      <c r="Z95" s="440">
        <f>SUMIFS(D$89:D$99,A$89:A$99,$A$113,B$89:B$99,$B$113)</f>
        <v>0</v>
      </c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11"/>
      <c r="AO95" s="11"/>
      <c r="AP95" s="11"/>
    </row>
    <row r="96" spans="1:42" ht="26.25" x14ac:dyDescent="0.25">
      <c r="A96" s="22" t="s">
        <v>13</v>
      </c>
      <c r="B96" s="22" t="s">
        <v>31</v>
      </c>
      <c r="C96" s="23" t="s">
        <v>315</v>
      </c>
      <c r="D96" s="56">
        <v>1</v>
      </c>
      <c r="E96" s="57">
        <v>4</v>
      </c>
      <c r="F96" s="10">
        <f t="shared" si="6"/>
        <v>120</v>
      </c>
      <c r="G96" s="10">
        <f t="shared" si="7"/>
        <v>52</v>
      </c>
      <c r="H96" s="10">
        <v>26</v>
      </c>
      <c r="I96" s="10"/>
      <c r="J96" s="10">
        <v>26</v>
      </c>
      <c r="K96" s="10">
        <f t="shared" si="8"/>
        <v>68</v>
      </c>
      <c r="L96" s="9">
        <f t="shared" si="5"/>
        <v>4</v>
      </c>
      <c r="M96" s="10" t="s">
        <v>29</v>
      </c>
      <c r="N96" s="9">
        <f t="shared" si="9"/>
        <v>43.333333333333336</v>
      </c>
      <c r="O96" s="11" t="s">
        <v>77</v>
      </c>
      <c r="P96" s="12" t="s">
        <v>65</v>
      </c>
      <c r="V96" s="10"/>
      <c r="W96" s="10"/>
      <c r="X96" s="23" t="s">
        <v>47</v>
      </c>
      <c r="Y96" s="440"/>
      <c r="Z96" s="44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</row>
    <row r="97" spans="1:42" x14ac:dyDescent="0.25">
      <c r="A97" s="22" t="s">
        <v>13</v>
      </c>
      <c r="B97" s="22" t="s">
        <v>14</v>
      </c>
      <c r="C97" s="41" t="s">
        <v>44</v>
      </c>
      <c r="D97" s="23"/>
      <c r="E97" s="66">
        <v>6</v>
      </c>
      <c r="F97" s="10">
        <f t="shared" si="6"/>
        <v>180</v>
      </c>
      <c r="G97" s="10">
        <f t="shared" si="7"/>
        <v>0</v>
      </c>
      <c r="H97" s="10"/>
      <c r="I97" s="10"/>
      <c r="J97" s="10"/>
      <c r="K97" s="10">
        <f t="shared" si="8"/>
        <v>180</v>
      </c>
      <c r="L97" s="9">
        <f t="shared" si="5"/>
        <v>0</v>
      </c>
      <c r="M97" s="10" t="s">
        <v>29</v>
      </c>
      <c r="N97" s="9">
        <f t="shared" si="9"/>
        <v>0</v>
      </c>
      <c r="O97" s="11" t="s">
        <v>77</v>
      </c>
      <c r="V97" s="10" t="s">
        <v>13</v>
      </c>
      <c r="W97" s="10" t="s">
        <v>14</v>
      </c>
      <c r="X97" s="23" t="s">
        <v>40</v>
      </c>
      <c r="Y97" s="440">
        <f>SUMIFS(E$89:E$99,A$89:A$99,$A$115,B$89:B$99,$B$115)</f>
        <v>13</v>
      </c>
      <c r="Z97" s="441">
        <f>SUMIFS(D$89:D$99,A$89:A$99,$A$115,B$89:B$99,$B$115)</f>
        <v>0</v>
      </c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</row>
    <row r="98" spans="1:42" x14ac:dyDescent="0.25">
      <c r="A98" s="22" t="s">
        <v>13</v>
      </c>
      <c r="B98" s="22" t="s">
        <v>14</v>
      </c>
      <c r="C98" s="23" t="s">
        <v>42</v>
      </c>
      <c r="D98" s="23"/>
      <c r="E98" s="57">
        <v>3</v>
      </c>
      <c r="F98" s="10">
        <f t="shared" si="6"/>
        <v>90</v>
      </c>
      <c r="G98" s="10">
        <f t="shared" si="7"/>
        <v>0</v>
      </c>
      <c r="H98" s="10"/>
      <c r="I98" s="10"/>
      <c r="J98" s="10"/>
      <c r="K98" s="10">
        <f t="shared" si="8"/>
        <v>90</v>
      </c>
      <c r="L98" s="9">
        <f t="shared" si="5"/>
        <v>0</v>
      </c>
      <c r="M98" s="10"/>
      <c r="N98" s="9">
        <f t="shared" si="9"/>
        <v>0</v>
      </c>
      <c r="O98" s="11" t="s">
        <v>77</v>
      </c>
      <c r="V98" s="10" t="s">
        <v>13</v>
      </c>
      <c r="W98" s="10" t="s">
        <v>31</v>
      </c>
      <c r="X98" s="23" t="s">
        <v>41</v>
      </c>
      <c r="Y98" s="440">
        <f>SUMIFS(E$89:E$99,A$89:A$99,$A$116,B$89:B$99,$B$116)</f>
        <v>13</v>
      </c>
      <c r="Z98" s="441">
        <f>SUMIFS(D$89:D$99,A$89:A$99,$A$116,B$89:B$99,$B$116)</f>
        <v>5</v>
      </c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</row>
    <row r="99" spans="1:42" ht="15.75" thickBot="1" x14ac:dyDescent="0.3">
      <c r="A99" s="22" t="s">
        <v>13</v>
      </c>
      <c r="B99" s="22" t="s">
        <v>14</v>
      </c>
      <c r="C99" s="23" t="s">
        <v>39</v>
      </c>
      <c r="D99" s="18"/>
      <c r="E99" s="67">
        <v>3</v>
      </c>
      <c r="F99" s="26">
        <f t="shared" si="6"/>
        <v>90</v>
      </c>
      <c r="G99" s="26">
        <f t="shared" si="7"/>
        <v>0</v>
      </c>
      <c r="H99" s="26"/>
      <c r="I99" s="26"/>
      <c r="J99" s="26"/>
      <c r="K99" s="26">
        <f t="shared" si="8"/>
        <v>90</v>
      </c>
      <c r="L99" s="25">
        <f t="shared" si="5"/>
        <v>0</v>
      </c>
      <c r="M99" s="26"/>
      <c r="N99" s="25">
        <f t="shared" si="9"/>
        <v>0</v>
      </c>
      <c r="O99" s="11" t="s">
        <v>77</v>
      </c>
      <c r="V99" s="70"/>
      <c r="W99" s="70"/>
      <c r="X99" s="70"/>
      <c r="Y99" s="440">
        <f>SUM(Y94:Y98)</f>
        <v>30</v>
      </c>
      <c r="Z99" s="440">
        <f>SUM(Z94:Z98)</f>
        <v>17</v>
      </c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</row>
    <row r="100" spans="1:42" ht="15.75" thickBot="1" x14ac:dyDescent="0.3">
      <c r="A100" s="27"/>
      <c r="B100" s="28"/>
      <c r="C100" s="23" t="s">
        <v>22</v>
      </c>
      <c r="D100" s="55">
        <f>SUM(D89:D99)</f>
        <v>17</v>
      </c>
      <c r="E100" s="54">
        <f>SUM(E89:E99)</f>
        <v>30</v>
      </c>
      <c r="F100" s="37"/>
      <c r="G100" s="37"/>
      <c r="H100" s="37"/>
      <c r="I100" s="37"/>
      <c r="J100" s="37"/>
      <c r="K100" s="37"/>
      <c r="L100" s="37"/>
      <c r="M100" s="37"/>
      <c r="N100" s="29"/>
    </row>
    <row r="101" spans="1:42" x14ac:dyDescent="0.25">
      <c r="C101" s="1" t="s">
        <v>22</v>
      </c>
      <c r="D101" s="19">
        <f>D28+D54+D79+D100</f>
        <v>118</v>
      </c>
      <c r="E101" s="42">
        <f>E28+E54+E79+E100</f>
        <v>122</v>
      </c>
    </row>
    <row r="105" spans="1:42" x14ac:dyDescent="0.25">
      <c r="C105" s="2"/>
      <c r="D105" s="2"/>
      <c r="E105" s="4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</row>
    <row r="106" spans="1:42" x14ac:dyDescent="0.25"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</row>
    <row r="107" spans="1:42" x14ac:dyDescent="0.25">
      <c r="C107" s="1" t="s">
        <v>22</v>
      </c>
      <c r="E107" s="43">
        <f>E108+E109</f>
        <v>120</v>
      </c>
      <c r="F107" s="43">
        <f>F108+F109</f>
        <v>3600</v>
      </c>
      <c r="G107" s="44">
        <f>F107/$F$107*100</f>
        <v>100</v>
      </c>
      <c r="H107" s="45"/>
      <c r="I107" s="46"/>
      <c r="J107" s="46"/>
      <c r="K107" s="46"/>
      <c r="L107" s="11" t="s">
        <v>67</v>
      </c>
      <c r="M107" s="11">
        <f t="shared" ref="M107:M115" ca="1" si="10">SUMIF($O$3:$O$104,L107,$E$3:$E$100)</f>
        <v>4.5</v>
      </c>
      <c r="O107" s="47">
        <f ca="1">M107/$E$107*100</f>
        <v>3.75</v>
      </c>
      <c r="Q107" s="11"/>
      <c r="V107" s="70"/>
      <c r="W107" s="70"/>
      <c r="X107" s="70"/>
      <c r="Y107" s="70" t="s">
        <v>292</v>
      </c>
      <c r="Z107" s="70" t="s">
        <v>293</v>
      </c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</row>
    <row r="108" spans="1:42" x14ac:dyDescent="0.25">
      <c r="B108" s="22" t="s">
        <v>14</v>
      </c>
      <c r="C108" s="1" t="s">
        <v>40</v>
      </c>
      <c r="E108" s="44">
        <f>SUMIF(B$11:B$100,B108,E$11:E$100)</f>
        <v>82</v>
      </c>
      <c r="F108" s="22">
        <f>E108*30</f>
        <v>2460</v>
      </c>
      <c r="G108" s="44">
        <f>F108/F$107*100</f>
        <v>68.333333333333329</v>
      </c>
      <c r="H108" s="22"/>
      <c r="J108" s="42"/>
      <c r="K108" s="42"/>
      <c r="L108" s="11" t="s">
        <v>54</v>
      </c>
      <c r="M108" s="11">
        <f t="shared" ca="1" si="10"/>
        <v>0</v>
      </c>
      <c r="O108" s="47">
        <f t="shared" ref="O108:O116" ca="1" si="11">M108/$E$107*100</f>
        <v>0</v>
      </c>
      <c r="Q108" s="11"/>
      <c r="V108" s="10"/>
      <c r="W108" s="10"/>
      <c r="X108" s="23" t="s">
        <v>46</v>
      </c>
      <c r="Y108" s="392"/>
      <c r="Z108" s="392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</row>
    <row r="109" spans="1:42" x14ac:dyDescent="0.25">
      <c r="B109" s="22" t="s">
        <v>31</v>
      </c>
      <c r="C109" s="1" t="s">
        <v>41</v>
      </c>
      <c r="E109" s="44">
        <f>SUMIF(B$11:B$100,B109,E$11:E$100)</f>
        <v>38</v>
      </c>
      <c r="F109" s="22">
        <f t="shared" ref="F109:F116" si="12">E109*30</f>
        <v>1140</v>
      </c>
      <c r="G109" s="44">
        <f>F109/F$107*100</f>
        <v>31.666666666666664</v>
      </c>
      <c r="H109" s="22"/>
      <c r="L109" s="11" t="s">
        <v>68</v>
      </c>
      <c r="M109" s="11">
        <f t="shared" ca="1" si="10"/>
        <v>5</v>
      </c>
      <c r="O109" s="47">
        <f t="shared" ca="1" si="11"/>
        <v>4.1666666666666661</v>
      </c>
      <c r="Q109" s="11"/>
      <c r="V109" s="10" t="s">
        <v>16</v>
      </c>
      <c r="W109" s="10" t="s">
        <v>14</v>
      </c>
      <c r="X109" s="23" t="s">
        <v>40</v>
      </c>
      <c r="Y109" s="440">
        <f>Y13+Y41+Y68+Y94</f>
        <v>23</v>
      </c>
      <c r="Z109" s="440">
        <f>Z13+Z41+Z68+Z94</f>
        <v>54.5</v>
      </c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</row>
    <row r="110" spans="1:42" x14ac:dyDescent="0.25">
      <c r="E110" s="22"/>
      <c r="F110" s="22"/>
      <c r="G110" s="22"/>
      <c r="H110" s="22"/>
      <c r="L110" s="11" t="s">
        <v>72</v>
      </c>
      <c r="M110" s="11">
        <f t="shared" ca="1" si="10"/>
        <v>3</v>
      </c>
      <c r="O110" s="47">
        <f t="shared" ca="1" si="11"/>
        <v>2.5</v>
      </c>
      <c r="Q110" s="11"/>
      <c r="V110" s="10" t="s">
        <v>16</v>
      </c>
      <c r="W110" s="10" t="s">
        <v>31</v>
      </c>
      <c r="X110" s="23" t="s">
        <v>41</v>
      </c>
      <c r="Y110" s="440">
        <f t="shared" ref="Y110:Z113" si="13">Y14+Y42+Y69+Y95</f>
        <v>6</v>
      </c>
      <c r="Z110" s="440">
        <f t="shared" si="13"/>
        <v>13.5</v>
      </c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</row>
    <row r="111" spans="1:42" x14ac:dyDescent="0.25">
      <c r="C111" s="1" t="s">
        <v>46</v>
      </c>
      <c r="E111" s="48">
        <f>E112+E113</f>
        <v>27</v>
      </c>
      <c r="F111" s="48">
        <f>F112+F113</f>
        <v>810</v>
      </c>
      <c r="G111" s="44">
        <f>F111/$F$111*100</f>
        <v>100</v>
      </c>
      <c r="H111" s="22"/>
      <c r="L111" s="11" t="s">
        <v>56</v>
      </c>
      <c r="M111" s="11">
        <f t="shared" ca="1" si="10"/>
        <v>3</v>
      </c>
      <c r="O111" s="47">
        <f t="shared" ca="1" si="11"/>
        <v>2.5</v>
      </c>
      <c r="Q111" s="11"/>
      <c r="V111" s="10"/>
      <c r="W111" s="10"/>
      <c r="X111" s="23" t="s">
        <v>47</v>
      </c>
      <c r="Y111" s="440">
        <f t="shared" si="13"/>
        <v>0</v>
      </c>
      <c r="Z111" s="440">
        <f t="shared" si="13"/>
        <v>0</v>
      </c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</row>
    <row r="112" spans="1:42" x14ac:dyDescent="0.25">
      <c r="A112" s="22" t="s">
        <v>16</v>
      </c>
      <c r="B112" s="22" t="s">
        <v>14</v>
      </c>
      <c r="C112" s="1" t="s">
        <v>40</v>
      </c>
      <c r="E112" s="22">
        <f>SUMIFS(E$11:E$100,A$11:A$100,A112,B$11:B$100,B112)</f>
        <v>23</v>
      </c>
      <c r="F112" s="22">
        <f t="shared" si="12"/>
        <v>690</v>
      </c>
      <c r="G112" s="44">
        <f>F112/F$111*100</f>
        <v>85.18518518518519</v>
      </c>
      <c r="H112" s="22"/>
      <c r="L112" s="11" t="s">
        <v>55</v>
      </c>
      <c r="M112" s="11">
        <f t="shared" ca="1" si="10"/>
        <v>9</v>
      </c>
      <c r="O112" s="47">
        <f t="shared" ca="1" si="11"/>
        <v>7.5</v>
      </c>
      <c r="Q112" s="11"/>
      <c r="V112" s="10" t="s">
        <v>13</v>
      </c>
      <c r="W112" s="10" t="s">
        <v>14</v>
      </c>
      <c r="X112" s="23" t="s">
        <v>40</v>
      </c>
      <c r="Y112" s="440">
        <f t="shared" si="13"/>
        <v>59</v>
      </c>
      <c r="Z112" s="440">
        <f t="shared" si="13"/>
        <v>40.5</v>
      </c>
      <c r="AB112" s="443">
        <f>Y112-E97-E98-E99</f>
        <v>47</v>
      </c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</row>
    <row r="113" spans="1:42" x14ac:dyDescent="0.25">
      <c r="A113" s="22" t="s">
        <v>16</v>
      </c>
      <c r="B113" s="22" t="s">
        <v>31</v>
      </c>
      <c r="C113" s="1" t="s">
        <v>41</v>
      </c>
      <c r="E113" s="22">
        <f>SUMIFS(E$11:E$100,A$11:A$100,A113,B$11:B$100,B113)</f>
        <v>4</v>
      </c>
      <c r="F113" s="22">
        <f>E113*30</f>
        <v>120</v>
      </c>
      <c r="G113" s="44">
        <f>F113/F$111*100</f>
        <v>14.814814814814813</v>
      </c>
      <c r="H113" s="22"/>
      <c r="L113" s="11" t="s">
        <v>69</v>
      </c>
      <c r="M113" s="11">
        <f t="shared" ca="1" si="10"/>
        <v>0</v>
      </c>
      <c r="O113" s="47">
        <f t="shared" ca="1" si="11"/>
        <v>0</v>
      </c>
      <c r="V113" s="10" t="s">
        <v>13</v>
      </c>
      <c r="W113" s="10" t="s">
        <v>31</v>
      </c>
      <c r="X113" s="23" t="s">
        <v>41</v>
      </c>
      <c r="Y113" s="440">
        <f t="shared" si="13"/>
        <v>34</v>
      </c>
      <c r="Z113" s="440">
        <f t="shared" si="13"/>
        <v>9.5</v>
      </c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</row>
    <row r="114" spans="1:42" x14ac:dyDescent="0.25">
      <c r="C114" s="1" t="s">
        <v>47</v>
      </c>
      <c r="E114" s="48">
        <f>E115+E116</f>
        <v>93</v>
      </c>
      <c r="F114" s="48">
        <f>F115+F116</f>
        <v>2790</v>
      </c>
      <c r="G114" s="48">
        <f>G115+G116</f>
        <v>100</v>
      </c>
      <c r="L114" s="11" t="s">
        <v>70</v>
      </c>
      <c r="M114" s="11">
        <f t="shared" ca="1" si="10"/>
        <v>1</v>
      </c>
      <c r="O114" s="47">
        <f t="shared" ca="1" si="11"/>
        <v>0.83333333333333337</v>
      </c>
      <c r="V114" s="70"/>
      <c r="W114" s="70"/>
      <c r="X114" s="70"/>
      <c r="Y114" s="440">
        <f>SUM(Y109:Y113)</f>
        <v>122</v>
      </c>
      <c r="Z114" s="440">
        <f>SUM(Z109:Z113)</f>
        <v>118</v>
      </c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</row>
    <row r="115" spans="1:42" x14ac:dyDescent="0.25">
      <c r="A115" s="22" t="s">
        <v>13</v>
      </c>
      <c r="B115" s="22" t="s">
        <v>14</v>
      </c>
      <c r="C115" s="1" t="s">
        <v>40</v>
      </c>
      <c r="E115" s="22">
        <f>SUMIFS(E$11:E$100,A$11:A$100,A115,B$11:B$100,B115)</f>
        <v>59</v>
      </c>
      <c r="F115" s="22">
        <f t="shared" si="12"/>
        <v>1770</v>
      </c>
      <c r="G115" s="11">
        <f>F115/F$114*100</f>
        <v>63.44086021505376</v>
      </c>
      <c r="L115" s="11" t="s">
        <v>57</v>
      </c>
      <c r="M115" s="11">
        <f t="shared" ca="1" si="10"/>
        <v>3</v>
      </c>
      <c r="O115" s="47">
        <f t="shared" ca="1" si="11"/>
        <v>2.5</v>
      </c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</row>
    <row r="116" spans="1:42" x14ac:dyDescent="0.25">
      <c r="A116" s="22" t="s">
        <v>13</v>
      </c>
      <c r="B116" s="22" t="s">
        <v>31</v>
      </c>
      <c r="C116" s="1" t="s">
        <v>41</v>
      </c>
      <c r="E116" s="22">
        <f>SUMIFS(E$11:E$100,A$11:A$100,A116,B$11:B$100,B116)</f>
        <v>34</v>
      </c>
      <c r="F116" s="22">
        <f t="shared" si="12"/>
        <v>1020</v>
      </c>
      <c r="G116" s="11">
        <f>F116/F$114*100</f>
        <v>36.55913978494624</v>
      </c>
      <c r="M116" s="11">
        <f ca="1">SUM(M107:M115)</f>
        <v>28.5</v>
      </c>
      <c r="O116" s="47">
        <f t="shared" ca="1" si="11"/>
        <v>23.75</v>
      </c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</row>
  </sheetData>
  <mergeCells count="61">
    <mergeCell ref="K32:K37"/>
    <mergeCell ref="N31:N37"/>
    <mergeCell ref="K59:K64"/>
    <mergeCell ref="G32:J32"/>
    <mergeCell ref="N82:N88"/>
    <mergeCell ref="M82:M88"/>
    <mergeCell ref="L82:L88"/>
    <mergeCell ref="N58:N64"/>
    <mergeCell ref="M31:M37"/>
    <mergeCell ref="M58:M64"/>
    <mergeCell ref="L58:L64"/>
    <mergeCell ref="J85:J88"/>
    <mergeCell ref="J61:J64"/>
    <mergeCell ref="I34:I37"/>
    <mergeCell ref="F83:F88"/>
    <mergeCell ref="G83:J83"/>
    <mergeCell ref="H84:J84"/>
    <mergeCell ref="L31:L37"/>
    <mergeCell ref="G84:G88"/>
    <mergeCell ref="I85:I88"/>
    <mergeCell ref="K83:K88"/>
    <mergeCell ref="F58:K58"/>
    <mergeCell ref="H60:J60"/>
    <mergeCell ref="F59:F64"/>
    <mergeCell ref="G59:J59"/>
    <mergeCell ref="H61:H64"/>
    <mergeCell ref="I61:I64"/>
    <mergeCell ref="H85:H88"/>
    <mergeCell ref="F31:K31"/>
    <mergeCell ref="C82:C88"/>
    <mergeCell ref="D82:D88"/>
    <mergeCell ref="E82:E88"/>
    <mergeCell ref="F82:K82"/>
    <mergeCell ref="H34:H37"/>
    <mergeCell ref="C58:C64"/>
    <mergeCell ref="D58:D64"/>
    <mergeCell ref="E58:E64"/>
    <mergeCell ref="G60:G64"/>
    <mergeCell ref="D31:D37"/>
    <mergeCell ref="C31:C37"/>
    <mergeCell ref="J34:J37"/>
    <mergeCell ref="E31:E37"/>
    <mergeCell ref="F32:F37"/>
    <mergeCell ref="G33:G37"/>
    <mergeCell ref="H33:J33"/>
    <mergeCell ref="G4:J4"/>
    <mergeCell ref="I6:I9"/>
    <mergeCell ref="C1:N1"/>
    <mergeCell ref="C3:C9"/>
    <mergeCell ref="D3:D9"/>
    <mergeCell ref="E3:E9"/>
    <mergeCell ref="F3:K3"/>
    <mergeCell ref="L3:L9"/>
    <mergeCell ref="M3:M9"/>
    <mergeCell ref="N3:N9"/>
    <mergeCell ref="F4:F9"/>
    <mergeCell ref="K4:K9"/>
    <mergeCell ref="G5:G9"/>
    <mergeCell ref="H5:J5"/>
    <mergeCell ref="J6:J9"/>
    <mergeCell ref="H6:H9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64" orientation="landscape" r:id="rId1"/>
  <rowBreaks count="2" manualBreakCount="2">
    <brk id="55" max="16383" man="1"/>
    <brk id="10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6</vt:i4>
      </vt:variant>
    </vt:vector>
  </HeadingPairs>
  <TitlesOfParts>
    <vt:vector size="14" baseType="lpstr">
      <vt:lpstr>заготовка</vt:lpstr>
      <vt:lpstr>Титул 076 уск</vt:lpstr>
      <vt:lpstr>план</vt:lpstr>
      <vt:lpstr>семестровка</vt:lpstr>
      <vt:lpstr>Семестровка уск виправлено</vt:lpstr>
      <vt:lpstr>до наказу</vt:lpstr>
      <vt:lpstr>семестровка4р</vt:lpstr>
      <vt:lpstr>Семестровка уск (2)</vt:lpstr>
      <vt:lpstr>'до наказу'!Область_печати</vt:lpstr>
      <vt:lpstr>план!Область_печати</vt:lpstr>
      <vt:lpstr>семестровка!Область_печати</vt:lpstr>
      <vt:lpstr>'Семестровка уск (2)'!Область_печати</vt:lpstr>
      <vt:lpstr>'Семестровка уск виправлено'!Область_печати</vt:lpstr>
      <vt:lpstr>семестровка4р!Область_печати</vt:lpstr>
    </vt:vector>
  </TitlesOfParts>
  <Company>DG Win&amp;Soft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2020-05-05T15:45:55Z</cp:lastPrinted>
  <dcterms:created xsi:type="dcterms:W3CDTF">2018-09-25T13:00:18Z</dcterms:created>
  <dcterms:modified xsi:type="dcterms:W3CDTF">2020-05-08T07:28:54Z</dcterms:modified>
</cp:coreProperties>
</file>